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SPL-ARQ02\Rodadas de Licitações\Estatísticas consolidadas rodadas\Estatísticas no Site Rodadas\2020\3. Rodadas de Licitações de Partilha de Produção\"/>
    </mc:Choice>
  </mc:AlternateContent>
  <xr:revisionPtr revIDLastSave="0" documentId="13_ncr:1_{6E01F11C-AAD9-45B4-8BFC-F50886A77808}" xr6:coauthVersionLast="45" xr6:coauthVersionMax="45" xr10:uidLastSave="{00000000-0000-0000-0000-000000000000}"/>
  <bookViews>
    <workbookView xWindow="-110" yWindow="-110" windowWidth="19420" windowHeight="10420" tabRatio="793" xr2:uid="{00000000-000D-0000-FFFF-FFFF00000000}"/>
  </bookViews>
  <sheets>
    <sheet name="Dados Gerais" sheetId="1" r:id="rId1"/>
    <sheet name="Dados por Bloco" sheetId="3" r:id="rId2"/>
    <sheet name="Gráficos por Bloco_LP1_LP5" sheetId="4" state="hidden" r:id="rId3"/>
  </sheets>
  <definedNames>
    <definedName name="_xlnm.Print_Area" localSheetId="0">'Dados Gerais'!$A$1:$G$41</definedName>
    <definedName name="_xlnm.Print_Area" localSheetId="1">'Dados por Bloco'!$A$1:$W$43</definedName>
    <definedName name="_xlnm.Print_Area" localSheetId="2">'Gráficos por Bloco_LP1_LP5'!$B$1:$Y$39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7" i="1"/>
  <c r="G35" i="1"/>
  <c r="G34" i="1"/>
  <c r="G33" i="1"/>
  <c r="G32" i="1"/>
  <c r="G31" i="1"/>
  <c r="G30" i="1"/>
  <c r="G29" i="1"/>
  <c r="G28" i="1"/>
  <c r="G27" i="1"/>
  <c r="G26" i="1"/>
  <c r="G25" i="1"/>
  <c r="G22" i="1"/>
  <c r="G21" i="1"/>
  <c r="G18" i="1"/>
  <c r="G19" i="1" s="1"/>
  <c r="G17" i="1"/>
  <c r="G14" i="1"/>
  <c r="G13" i="1"/>
  <c r="G9" i="1"/>
  <c r="G6" i="1"/>
  <c r="G5" i="1"/>
  <c r="G4" i="1"/>
  <c r="G15" i="1"/>
  <c r="G23" i="1"/>
  <c r="G7" i="1"/>
  <c r="AC40" i="3"/>
  <c r="AC39" i="3"/>
  <c r="AC35" i="3"/>
  <c r="AC32" i="3"/>
  <c r="AC29" i="3"/>
  <c r="AB25" i="3"/>
  <c r="AA25" i="3"/>
  <c r="Z25" i="3"/>
  <c r="Y25" i="3"/>
  <c r="AB24" i="3"/>
  <c r="AA24" i="3"/>
  <c r="Z24" i="3"/>
  <c r="Y24" i="3"/>
  <c r="X24" i="3"/>
  <c r="AC23" i="3"/>
  <c r="AB21" i="3"/>
  <c r="AA21" i="3"/>
  <c r="Z21" i="3"/>
  <c r="Y21" i="3"/>
  <c r="AB20" i="3"/>
  <c r="AA20" i="3"/>
  <c r="Z20" i="3"/>
  <c r="Y20" i="3"/>
  <c r="AC19" i="3"/>
  <c r="AB17" i="3"/>
  <c r="AA17" i="3"/>
  <c r="Z17" i="3"/>
  <c r="Y17" i="3"/>
  <c r="AB16" i="3"/>
  <c r="AA16" i="3"/>
  <c r="Z16" i="3"/>
  <c r="Y16" i="3"/>
  <c r="AC15" i="3"/>
  <c r="AB13" i="3"/>
  <c r="AA13" i="3"/>
  <c r="Z13" i="3"/>
  <c r="Y13" i="3"/>
  <c r="AC12" i="3"/>
  <c r="G10" i="1" s="1"/>
  <c r="G11" i="1" s="1"/>
  <c r="AB11" i="3"/>
  <c r="AA11" i="3"/>
  <c r="Z11" i="3"/>
  <c r="Y11" i="3"/>
  <c r="X11" i="3"/>
  <c r="AC8" i="3"/>
  <c r="AC9" i="3" s="1"/>
  <c r="X8" i="3"/>
  <c r="X13" i="3" s="1"/>
  <c r="AC7" i="3"/>
  <c r="AC11" i="3" l="1"/>
  <c r="AC13" i="3" s="1"/>
  <c r="AC24" i="3"/>
  <c r="AC25" i="3" s="1"/>
  <c r="X20" i="3"/>
  <c r="X16" i="3"/>
  <c r="AC16" i="3" s="1"/>
  <c r="AC17" i="3" s="1"/>
  <c r="X25" i="3"/>
  <c r="AC20" i="3" l="1"/>
  <c r="AC21" i="3" s="1"/>
  <c r="X21" i="3"/>
  <c r="X17" i="3"/>
  <c r="V24" i="3" l="1"/>
  <c r="V25" i="3" s="1"/>
  <c r="U24" i="3"/>
  <c r="U25" i="3" s="1"/>
  <c r="T24" i="3"/>
  <c r="T25" i="3" s="1"/>
  <c r="S24" i="3"/>
  <c r="S25" i="3" s="1"/>
  <c r="V20" i="3"/>
  <c r="V21" i="3" s="1"/>
  <c r="U20" i="3"/>
  <c r="U21" i="3" s="1"/>
  <c r="T20" i="3"/>
  <c r="T21" i="3" s="1"/>
  <c r="S20" i="3"/>
  <c r="S21" i="3" s="1"/>
  <c r="V11" i="3"/>
  <c r="V13" i="3" s="1"/>
  <c r="U11" i="3"/>
  <c r="U13" i="3" s="1"/>
  <c r="T11" i="3"/>
  <c r="T13" i="3" s="1"/>
  <c r="S11" i="3"/>
  <c r="S13" i="3" s="1"/>
  <c r="V16" i="3"/>
  <c r="V17" i="3" s="1"/>
  <c r="U16" i="3"/>
  <c r="U17" i="3" s="1"/>
  <c r="T16" i="3"/>
  <c r="T17" i="3" s="1"/>
  <c r="S16" i="3"/>
  <c r="S17" i="3" s="1"/>
  <c r="W29" i="3"/>
  <c r="W32" i="3"/>
  <c r="W35" i="3"/>
  <c r="W16" i="3" l="1"/>
  <c r="F14" i="1" s="1"/>
  <c r="F35" i="1"/>
  <c r="F34" i="1"/>
  <c r="F33" i="1"/>
  <c r="F32" i="1"/>
  <c r="F31" i="1"/>
  <c r="F30" i="1"/>
  <c r="F29" i="1"/>
  <c r="F28" i="1"/>
  <c r="F26" i="1"/>
  <c r="F25" i="1"/>
  <c r="F4" i="1"/>
  <c r="W40" i="3"/>
  <c r="F38" i="1" s="1"/>
  <c r="W39" i="3"/>
  <c r="F37" i="1" s="1"/>
  <c r="F27" i="1"/>
  <c r="W23" i="3"/>
  <c r="F21" i="1" s="1"/>
  <c r="W20" i="3"/>
  <c r="F18" i="1" s="1"/>
  <c r="W19" i="3"/>
  <c r="F17" i="1" s="1"/>
  <c r="W15" i="3"/>
  <c r="F13" i="1" s="1"/>
  <c r="W11" i="3"/>
  <c r="F9" i="1" s="1"/>
  <c r="W8" i="3"/>
  <c r="W9" i="3" s="1"/>
  <c r="W7" i="3"/>
  <c r="F5" i="1" s="1"/>
  <c r="F15" i="1" l="1"/>
  <c r="F6" i="1"/>
  <c r="F7" i="1" s="1"/>
  <c r="W21" i="3"/>
  <c r="W12" i="3"/>
  <c r="W17" i="3"/>
  <c r="F19" i="1"/>
  <c r="W24" i="3"/>
  <c r="Q20" i="3"/>
  <c r="O20" i="3"/>
  <c r="Q24" i="3"/>
  <c r="O24" i="3"/>
  <c r="Q16" i="3"/>
  <c r="O16" i="3"/>
  <c r="N24" i="3"/>
  <c r="N20" i="3"/>
  <c r="N16" i="3"/>
  <c r="W25" i="3" l="1"/>
  <c r="F22" i="1"/>
  <c r="F23" i="1" s="1"/>
  <c r="W13" i="3"/>
  <c r="F10" i="1"/>
  <c r="F11" i="1" s="1"/>
  <c r="R12" i="3"/>
  <c r="R11" i="3"/>
  <c r="E9" i="1" s="1"/>
  <c r="E35" i="1" l="1"/>
  <c r="E34" i="1"/>
  <c r="E32" i="1"/>
  <c r="E31" i="1"/>
  <c r="E29" i="1"/>
  <c r="E28" i="1"/>
  <c r="E26" i="1"/>
  <c r="E25" i="1"/>
  <c r="R35" i="3" l="1"/>
  <c r="E33" i="1" s="1"/>
  <c r="R32" i="3"/>
  <c r="E30" i="1" s="1"/>
  <c r="R29" i="3"/>
  <c r="E27" i="1" s="1"/>
  <c r="E10" i="1"/>
  <c r="C9" i="3"/>
  <c r="R40" i="3"/>
  <c r="R39" i="3"/>
  <c r="O25" i="3"/>
  <c r="Q25" i="3"/>
  <c r="N25" i="3"/>
  <c r="R23" i="3"/>
  <c r="E21" i="1" s="1"/>
  <c r="Q21" i="3"/>
  <c r="O21" i="3"/>
  <c r="N21" i="3"/>
  <c r="R19" i="3"/>
  <c r="E17" i="1" s="1"/>
  <c r="Q17" i="3"/>
  <c r="O17" i="3"/>
  <c r="R16" i="3"/>
  <c r="R15" i="3"/>
  <c r="E13" i="1" s="1"/>
  <c r="Q13" i="3"/>
  <c r="O13" i="3"/>
  <c r="N13" i="3"/>
  <c r="R13" i="3"/>
  <c r="R8" i="3"/>
  <c r="R7" i="3"/>
  <c r="R9" i="3" l="1"/>
  <c r="R17" i="3"/>
  <c r="E6" i="1"/>
  <c r="E7" i="1" s="1"/>
  <c r="E14" i="1"/>
  <c r="E15" i="1" s="1"/>
  <c r="E11" i="1"/>
  <c r="N17" i="3"/>
  <c r="R24" i="3"/>
  <c r="R20" i="3"/>
  <c r="R25" i="3" l="1"/>
  <c r="E22" i="1"/>
  <c r="E23" i="1" s="1"/>
  <c r="R21" i="3"/>
  <c r="E18" i="1"/>
  <c r="E19" i="1" s="1"/>
  <c r="B23" i="1" l="1"/>
  <c r="D21" i="1"/>
  <c r="C21" i="1"/>
  <c r="B19" i="1"/>
  <c r="D17" i="1"/>
  <c r="C17" i="1"/>
  <c r="M12" i="3" l="1"/>
  <c r="D10" i="1" s="1"/>
  <c r="M11" i="3"/>
  <c r="D9" i="1" s="1"/>
  <c r="H12" i="3"/>
  <c r="H11" i="3"/>
  <c r="C9" i="1" s="1"/>
  <c r="M7" i="3"/>
  <c r="M8" i="3"/>
  <c r="D6" i="1" l="1"/>
  <c r="M9" i="3"/>
  <c r="J24" i="3" l="1"/>
  <c r="J25" i="3" s="1"/>
  <c r="M23" i="3"/>
  <c r="M19" i="3"/>
  <c r="C25" i="3"/>
  <c r="B25" i="3"/>
  <c r="C21" i="3"/>
  <c r="B21" i="3"/>
  <c r="H19" i="3"/>
  <c r="L24" i="3"/>
  <c r="K24" i="3"/>
  <c r="G24" i="3"/>
  <c r="E24" i="3"/>
  <c r="H23" i="3"/>
  <c r="L20" i="3"/>
  <c r="K20" i="3"/>
  <c r="J20" i="3"/>
  <c r="G20" i="3"/>
  <c r="F20" i="3"/>
  <c r="E20" i="3"/>
  <c r="M40" i="3"/>
  <c r="M39" i="3"/>
  <c r="H40" i="3"/>
  <c r="H39" i="3"/>
  <c r="M15" i="3"/>
  <c r="L16" i="3"/>
  <c r="L17" i="3" s="1"/>
  <c r="K16" i="3"/>
  <c r="K17" i="3" s="1"/>
  <c r="J16" i="3"/>
  <c r="J17" i="3" s="1"/>
  <c r="C17" i="3"/>
  <c r="B17" i="3"/>
  <c r="E16" i="3"/>
  <c r="E17" i="3" s="1"/>
  <c r="F16" i="3"/>
  <c r="F17" i="3" s="1"/>
  <c r="G16" i="3"/>
  <c r="G17" i="3" s="1"/>
  <c r="H15" i="3"/>
  <c r="L13" i="3"/>
  <c r="K13" i="3"/>
  <c r="J13" i="3"/>
  <c r="B15" i="1"/>
  <c r="D7" i="1"/>
  <c r="B7" i="1"/>
  <c r="H8" i="3"/>
  <c r="H7" i="3"/>
  <c r="C10" i="1"/>
  <c r="C11" i="1" s="1"/>
  <c r="E13" i="3"/>
  <c r="F13" i="3"/>
  <c r="G13" i="3"/>
  <c r="B13" i="3"/>
  <c r="C13" i="3"/>
  <c r="D11" i="1"/>
  <c r="B11" i="1"/>
  <c r="C6" i="1" l="1"/>
  <c r="C7" i="1" s="1"/>
  <c r="H9" i="3"/>
  <c r="K21" i="3"/>
  <c r="E25" i="3"/>
  <c r="M20" i="3"/>
  <c r="D18" i="1" s="1"/>
  <c r="D19" i="1" s="1"/>
  <c r="F21" i="3"/>
  <c r="G21" i="3"/>
  <c r="M24" i="3"/>
  <c r="D22" i="1" s="1"/>
  <c r="D23" i="1" s="1"/>
  <c r="G25" i="3"/>
  <c r="L21" i="3"/>
  <c r="J21" i="3"/>
  <c r="E21" i="3"/>
  <c r="H20" i="3"/>
  <c r="C18" i="1" s="1"/>
  <c r="C19" i="1" s="1"/>
  <c r="K25" i="3"/>
  <c r="L25" i="3"/>
  <c r="H16" i="3"/>
  <c r="M13" i="3"/>
  <c r="M16" i="3"/>
  <c r="H24" i="3"/>
  <c r="C22" i="1" s="1"/>
  <c r="C23" i="1" s="1"/>
  <c r="H13" i="3"/>
  <c r="M17" i="3" l="1"/>
  <c r="D14" i="1"/>
  <c r="D15" i="1" s="1"/>
  <c r="M25" i="3"/>
  <c r="M21" i="3"/>
  <c r="H17" i="3"/>
  <c r="C14" i="1"/>
  <c r="C15" i="1" s="1"/>
  <c r="H21" i="3"/>
  <c r="H25" i="3"/>
</calcChain>
</file>

<file path=xl/sharedStrings.xml><?xml version="1.0" encoding="utf-8"?>
<sst xmlns="http://schemas.openxmlformats.org/spreadsheetml/2006/main" count="135" uniqueCount="80">
  <si>
    <t>Blocos ofertados</t>
  </si>
  <si>
    <t>Blocos arrematados</t>
  </si>
  <si>
    <t>Área ofertada (km²)</t>
  </si>
  <si>
    <t>Área arrematada (km²)</t>
  </si>
  <si>
    <t>Empresas que manifestaram interesse</t>
  </si>
  <si>
    <t>Empresas que pagaram a taxa de participação</t>
  </si>
  <si>
    <t>Empresas ofertantes</t>
  </si>
  <si>
    <t>Empresas vencedoras</t>
  </si>
  <si>
    <t>Conteúdo local médio – etapa de exploração</t>
  </si>
  <si>
    <t>Conteúdo local médio – etapa de desenvolvimento</t>
  </si>
  <si>
    <t>PEM (milhões R$)</t>
  </si>
  <si>
    <t>Ano de Realização</t>
  </si>
  <si>
    <t xml:space="preserve">Rodadas de Licitação </t>
  </si>
  <si>
    <t>Partilha 1</t>
  </si>
  <si>
    <t>Partilha 2</t>
  </si>
  <si>
    <t>Partilha 3</t>
  </si>
  <si>
    <t>Bacias sedimentares</t>
  </si>
  <si>
    <t>Blocos arrematados/blocos ofertados</t>
  </si>
  <si>
    <t>Área arrematada/área ofertada</t>
  </si>
  <si>
    <t>Empresas habilitadas¹</t>
  </si>
  <si>
    <t>Bônus de assinatura (milhões R$)</t>
  </si>
  <si>
    <t>Fonte: ANP/SPL, conforme a Lei n° 12.351/2010.</t>
  </si>
  <si>
    <t>¹ Considera-se habilitada a empresa que cumpriu todos os requisitos previstos no edital de licitações (manifestação de interesse + pagamento da(s) taxa(s) de participação + qualificação). Para apresentar oferta(s) no dia da licitação, a empresa habilitada deve fornecer à ANP garantia(s) de oferta nos termos previstos no edital de licitações.</t>
  </si>
  <si>
    <t>Libra</t>
  </si>
  <si>
    <t>Sul de Gato do Mato</t>
  </si>
  <si>
    <t>Entorno de Sapinhoá</t>
  </si>
  <si>
    <t>Norte de Carcará</t>
  </si>
  <si>
    <t>Pau Brasil</t>
  </si>
  <si>
    <t>Peroba</t>
  </si>
  <si>
    <t>Alto de Cabo Frio - Oeste</t>
  </si>
  <si>
    <t>Alto de Cabo Frio - Central</t>
  </si>
  <si>
    <t>Bônus arrematado (milhões R$)</t>
  </si>
  <si>
    <t>% Bônus Ofertado x Arrematado</t>
  </si>
  <si>
    <t>PEM Mínimo (milhões R$)</t>
  </si>
  <si>
    <t>PEM arrematado (milhões R$)</t>
  </si>
  <si>
    <t>-</t>
  </si>
  <si>
    <t>% PEM Ofertado x Arrematado</t>
  </si>
  <si>
    <t>Empresas habilitadas</t>
  </si>
  <si>
    <t>Sudoeste Tartaruga Verde</t>
  </si>
  <si>
    <t>Blocos Ofertados</t>
  </si>
  <si>
    <t>Bônus de assinatura  (milhões R$)</t>
  </si>
  <si>
    <t>Bônus de assinatura ofertado (milhões R$)</t>
  </si>
  <si>
    <t>PEM ofertado (milhões)</t>
  </si>
  <si>
    <t>Área arrematada/área ofertada (km²)</t>
  </si>
  <si>
    <t>Partilha 4</t>
  </si>
  <si>
    <t>Santos</t>
  </si>
  <si>
    <t>Campos</t>
  </si>
  <si>
    <t>Três Marias</t>
  </si>
  <si>
    <t>Dois Irmãos</t>
  </si>
  <si>
    <r>
      <rPr>
        <b/>
        <sz val="16"/>
        <color theme="0"/>
        <rFont val="Calibri"/>
        <family val="2"/>
        <scheme val="minor"/>
      </rPr>
      <t>Resultados das Rodadas de Licitações de Partilha de Produção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Histórico:  de 2013 (1ª Licitação)  até 2018 (4ª Licitação)</t>
    </r>
  </si>
  <si>
    <t>Uirapuru</t>
  </si>
  <si>
    <t>Itaimbezinho</t>
  </si>
  <si>
    <t>Sem ofertas</t>
  </si>
  <si>
    <t>Resultados das Rodadas de Licitações de Partilha de Produção</t>
  </si>
  <si>
    <t>% PEM arrematado</t>
  </si>
  <si>
    <t>% Bônus de Assinatura arrecadado (milhões R$)</t>
  </si>
  <si>
    <t>Resultados das Licitações sob o Regime de Partilha de Produção</t>
  </si>
  <si>
    <t>Partilha 5</t>
  </si>
  <si>
    <t>Saturno</t>
  </si>
  <si>
    <t>Titã</t>
  </si>
  <si>
    <t>Pau-Brasil</t>
  </si>
  <si>
    <t>Excedente Óleo Mínimo (%)</t>
  </si>
  <si>
    <t>Excedente Óleo Ofertado (%)</t>
  </si>
  <si>
    <t>Ágio Excedente Óleo (%)</t>
  </si>
  <si>
    <t>Excedente Óleo Mínimo (%) - Médio</t>
  </si>
  <si>
    <t>Excedente Óleo Ofertado (%) - Médio</t>
  </si>
  <si>
    <t>Ágio médio Excedente Óleo</t>
  </si>
  <si>
    <t xml:space="preserve">     Empresas vencedoras nacionais</t>
  </si>
  <si>
    <t xml:space="preserve">     Empresas vencedoras estrangeiras</t>
  </si>
  <si>
    <t xml:space="preserve">     Empresas ofertantes nacionais</t>
  </si>
  <si>
    <t xml:space="preserve">     Empresas ofertantes estrangeiras</t>
  </si>
  <si>
    <t xml:space="preserve">     Empresas habilitadas nacionais</t>
  </si>
  <si>
    <t xml:space="preserve">     Empresas habilitadas estrangeiras</t>
  </si>
  <si>
    <t>Partilha 6</t>
  </si>
  <si>
    <t>Aram *</t>
  </si>
  <si>
    <t>Cruzeiro do Sul</t>
  </si>
  <si>
    <t>Sudoeste de Sagitário *</t>
  </si>
  <si>
    <t>Bumerangue</t>
  </si>
  <si>
    <t>Norte de Brava *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</si>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</sst>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0"/>
    <numFmt numFmtId="165" formatCode="0.0%"/>
  </numFmts>
  <fonts count="19" x14ac:knownFonts="1">
    <font>
      <sz val="11"/>
      <color theme="1"/>
      <name val="Calibri"/>
      <family val="2"/>
      <scheme val="minor"/>
    </font>
    <font>
      <b/>
      <sz val="8"/>
      <color rgb="FF4B4A4A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7"/>
      <color rgb="FF4B4A4A"/>
      <name val="Verdana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11"/>
      <color theme="9" tint="-0.499984740745262"/>
      <name val="Calibri"/>
      <family val="2"/>
      <scheme val="minor"/>
    </font>
    <font>
      <b/>
      <sz val="9"/>
      <color theme="0"/>
      <name val="Verdana"/>
      <family val="2"/>
    </font>
    <font>
      <b/>
      <sz val="8"/>
      <color theme="1"/>
      <name val="Verdana"/>
      <family val="2"/>
    </font>
    <font>
      <sz val="8"/>
      <color rgb="FF4B4A4A"/>
      <name val="Verdana"/>
      <family val="2"/>
    </font>
    <font>
      <sz val="8"/>
      <color theme="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DADADA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ECF3E8"/>
        <bgColor indexed="64"/>
      </patternFill>
    </fill>
    <fill>
      <patternFill patternType="solid">
        <fgColor rgb="FFDDE8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2">
    <xf numFmtId="0" fontId="0" fillId="0" borderId="0" xfId="0"/>
    <xf numFmtId="0" fontId="0" fillId="6" borderId="0" xfId="0" applyFill="1"/>
    <xf numFmtId="0" fontId="2" fillId="4" borderId="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9" fontId="2" fillId="4" borderId="9" xfId="1" applyFont="1" applyFill="1" applyBorder="1" applyAlignment="1">
      <alignment horizontal="center" vertical="center" wrapText="1"/>
    </xf>
    <xf numFmtId="9" fontId="2" fillId="4" borderId="0" xfId="1" applyFont="1" applyFill="1" applyBorder="1" applyAlignment="1">
      <alignment horizontal="center" vertical="center" wrapText="1"/>
    </xf>
    <xf numFmtId="9" fontId="2" fillId="5" borderId="9" xfId="1" applyFont="1" applyFill="1" applyBorder="1" applyAlignment="1">
      <alignment horizontal="center" vertical="center" wrapText="1"/>
    </xf>
    <xf numFmtId="9" fontId="2" fillId="5" borderId="0" xfId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0" fontId="3" fillId="5" borderId="9" xfId="1" applyNumberFormat="1" applyFont="1" applyFill="1" applyBorder="1" applyAlignment="1">
      <alignment horizontal="center" vertical="center" wrapText="1"/>
    </xf>
    <xf numFmtId="10" fontId="3" fillId="5" borderId="0" xfId="1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10" fontId="3" fillId="4" borderId="9" xfId="0" applyNumberFormat="1" applyFont="1" applyFill="1" applyBorder="1" applyAlignment="1">
      <alignment horizontal="center" vertical="center" wrapText="1"/>
    </xf>
    <xf numFmtId="3" fontId="3" fillId="5" borderId="9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9" fontId="2" fillId="7" borderId="9" xfId="0" applyNumberFormat="1" applyFont="1" applyFill="1" applyBorder="1" applyAlignment="1">
      <alignment horizontal="center" vertical="center" wrapText="1"/>
    </xf>
    <xf numFmtId="3" fontId="3" fillId="5" borderId="0" xfId="0" applyNumberFormat="1" applyFont="1" applyFill="1" applyBorder="1" applyAlignment="1">
      <alignment horizontal="center" vertical="center" wrapText="1"/>
    </xf>
    <xf numFmtId="165" fontId="2" fillId="7" borderId="0" xfId="0" applyNumberFormat="1" applyFont="1" applyFill="1" applyBorder="1" applyAlignment="1">
      <alignment horizontal="center" vertical="center" wrapText="1"/>
    </xf>
    <xf numFmtId="165" fontId="2" fillId="4" borderId="0" xfId="1" applyNumberFormat="1" applyFont="1" applyFill="1" applyBorder="1" applyAlignment="1">
      <alignment horizontal="center" vertical="center" wrapText="1"/>
    </xf>
    <xf numFmtId="0" fontId="0" fillId="9" borderId="6" xfId="0" applyFill="1" applyBorder="1"/>
    <xf numFmtId="0" fontId="0" fillId="9" borderId="5" xfId="0" applyFill="1" applyBorder="1"/>
    <xf numFmtId="0" fontId="0" fillId="9" borderId="4" xfId="0" applyFill="1" applyBorder="1"/>
    <xf numFmtId="0" fontId="0" fillId="9" borderId="7" xfId="0" applyFill="1" applyBorder="1"/>
    <xf numFmtId="0" fontId="0" fillId="9" borderId="0" xfId="0" applyFill="1" applyBorder="1"/>
    <xf numFmtId="0" fontId="0" fillId="9" borderId="3" xfId="0" applyFill="1" applyBorder="1"/>
    <xf numFmtId="0" fontId="0" fillId="9" borderId="8" xfId="0" applyFill="1" applyBorder="1"/>
    <xf numFmtId="0" fontId="0" fillId="9" borderId="1" xfId="0" applyFill="1" applyBorder="1"/>
    <xf numFmtId="0" fontId="0" fillId="9" borderId="2" xfId="0" applyFill="1" applyBorder="1"/>
    <xf numFmtId="10" fontId="2" fillId="5" borderId="9" xfId="0" applyNumberFormat="1" applyFont="1" applyFill="1" applyBorder="1" applyAlignment="1">
      <alignment horizontal="center" vertical="center" wrapText="1"/>
    </xf>
    <xf numFmtId="10" fontId="2" fillId="5" borderId="0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0" fillId="0" borderId="0" xfId="0"/>
    <xf numFmtId="0" fontId="12" fillId="4" borderId="0" xfId="0" applyFont="1" applyFill="1" applyBorder="1" applyAlignment="1">
      <alignment horizontal="center" vertical="center" wrapText="1"/>
    </xf>
    <xf numFmtId="10" fontId="12" fillId="4" borderId="0" xfId="0" applyNumberFormat="1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10" fontId="3" fillId="5" borderId="25" xfId="1" applyNumberFormat="1" applyFont="1" applyFill="1" applyBorder="1" applyAlignment="1">
      <alignment horizontal="center" vertical="center" wrapText="1"/>
    </xf>
    <xf numFmtId="10" fontId="3" fillId="5" borderId="25" xfId="0" applyNumberFormat="1" applyFont="1" applyFill="1" applyBorder="1" applyAlignment="1">
      <alignment horizontal="center" vertical="center" wrapText="1"/>
    </xf>
    <xf numFmtId="3" fontId="3" fillId="5" borderId="25" xfId="0" applyNumberFormat="1" applyFont="1" applyFill="1" applyBorder="1" applyAlignment="1">
      <alignment horizontal="center" vertical="center" wrapText="1"/>
    </xf>
    <xf numFmtId="3" fontId="12" fillId="4" borderId="25" xfId="0" applyNumberFormat="1" applyFont="1" applyFill="1" applyBorder="1" applyAlignment="1">
      <alignment horizontal="center" vertical="center" wrapText="1"/>
    </xf>
    <xf numFmtId="165" fontId="3" fillId="7" borderId="25" xfId="1" applyNumberFormat="1" applyFont="1" applyFill="1" applyBorder="1" applyAlignment="1">
      <alignment horizontal="center" vertical="center" wrapText="1"/>
    </xf>
    <xf numFmtId="165" fontId="3" fillId="4" borderId="25" xfId="1" applyNumberFormat="1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10" fontId="3" fillId="5" borderId="28" xfId="1" applyNumberFormat="1" applyFont="1" applyFill="1" applyBorder="1" applyAlignment="1">
      <alignment horizontal="center" vertical="center" wrapText="1"/>
    </xf>
    <xf numFmtId="10" fontId="12" fillId="8" borderId="28" xfId="1" applyNumberFormat="1" applyFont="1" applyFill="1" applyBorder="1" applyAlignment="1">
      <alignment horizontal="center" vertical="center" wrapText="1"/>
    </xf>
    <xf numFmtId="10" fontId="3" fillId="5" borderId="28" xfId="0" applyNumberFormat="1" applyFont="1" applyFill="1" applyBorder="1" applyAlignment="1">
      <alignment horizontal="center" vertical="center" wrapText="1"/>
    </xf>
    <xf numFmtId="3" fontId="3" fillId="5" borderId="28" xfId="0" applyNumberFormat="1" applyFont="1" applyFill="1" applyBorder="1" applyAlignment="1">
      <alignment horizontal="center" vertical="center" wrapText="1"/>
    </xf>
    <xf numFmtId="3" fontId="12" fillId="4" borderId="28" xfId="0" applyNumberFormat="1" applyFont="1" applyFill="1" applyBorder="1" applyAlignment="1">
      <alignment horizontal="center" vertical="center" wrapText="1"/>
    </xf>
    <xf numFmtId="165" fontId="3" fillId="7" borderId="28" xfId="1" applyNumberFormat="1" applyFont="1" applyFill="1" applyBorder="1" applyAlignment="1">
      <alignment horizontal="center" vertical="center" wrapText="1"/>
    </xf>
    <xf numFmtId="165" fontId="3" fillId="4" borderId="28" xfId="1" applyNumberFormat="1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0" fontId="3" fillId="5" borderId="7" xfId="1" applyNumberFormat="1" applyFont="1" applyFill="1" applyBorder="1" applyAlignment="1">
      <alignment horizontal="center" vertical="center" wrapText="1"/>
    </xf>
    <xf numFmtId="10" fontId="12" fillId="4" borderId="7" xfId="0" applyNumberFormat="1" applyFont="1" applyFill="1" applyBorder="1" applyAlignment="1">
      <alignment horizontal="center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3" fontId="12" fillId="4" borderId="7" xfId="0" applyNumberFormat="1" applyFont="1" applyFill="1" applyBorder="1" applyAlignment="1">
      <alignment horizontal="center" vertical="center" wrapText="1"/>
    </xf>
    <xf numFmtId="9" fontId="2" fillId="4" borderId="7" xfId="1" applyFont="1" applyFill="1" applyBorder="1" applyAlignment="1">
      <alignment horizontal="center" vertical="center" wrapText="1"/>
    </xf>
    <xf numFmtId="9" fontId="2" fillId="5" borderId="7" xfId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165" fontId="2" fillId="7" borderId="7" xfId="0" applyNumberFormat="1" applyFont="1" applyFill="1" applyBorder="1" applyAlignment="1">
      <alignment horizontal="center" vertical="center" wrapText="1"/>
    </xf>
    <xf numFmtId="165" fontId="2" fillId="4" borderId="7" xfId="1" applyNumberFormat="1" applyFont="1" applyFill="1" applyBorder="1" applyAlignment="1">
      <alignment horizontal="center" vertical="center" wrapText="1"/>
    </xf>
    <xf numFmtId="10" fontId="2" fillId="5" borderId="7" xfId="0" applyNumberFormat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10" fontId="3" fillId="4" borderId="28" xfId="0" applyNumberFormat="1" applyFont="1" applyFill="1" applyBorder="1" applyAlignment="1">
      <alignment horizontal="center" vertical="center" wrapText="1"/>
    </xf>
    <xf numFmtId="3" fontId="3" fillId="4" borderId="28" xfId="0" applyNumberFormat="1" applyFont="1" applyFill="1" applyBorder="1" applyAlignment="1">
      <alignment horizontal="center" vertical="center" wrapText="1"/>
    </xf>
    <xf numFmtId="165" fontId="3" fillId="7" borderId="2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6" fillId="4" borderId="7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9" fontId="12" fillId="4" borderId="28" xfId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9" fontId="3" fillId="4" borderId="28" xfId="1" applyFont="1" applyFill="1" applyBorder="1" applyAlignment="1">
      <alignment horizontal="center" vertical="center" wrapText="1"/>
    </xf>
    <xf numFmtId="9" fontId="3" fillId="5" borderId="28" xfId="1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9" fontId="12" fillId="4" borderId="25" xfId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9" fontId="3" fillId="4" borderId="25" xfId="1" applyFont="1" applyFill="1" applyBorder="1" applyAlignment="1">
      <alignment horizontal="center" vertical="center" wrapText="1"/>
    </xf>
    <xf numFmtId="9" fontId="3" fillId="5" borderId="25" xfId="1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10" fontId="13" fillId="5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" fillId="3" borderId="1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9" fontId="12" fillId="4" borderId="43" xfId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horizontal="center" vertical="center" wrapText="1"/>
    </xf>
    <xf numFmtId="10" fontId="3" fillId="5" borderId="43" xfId="1" applyNumberFormat="1" applyFont="1" applyFill="1" applyBorder="1" applyAlignment="1">
      <alignment horizontal="center" vertical="center" wrapText="1"/>
    </xf>
    <xf numFmtId="10" fontId="12" fillId="8" borderId="44" xfId="1" applyNumberFormat="1" applyFont="1" applyFill="1" applyBorder="1" applyAlignment="1">
      <alignment horizontal="center" vertical="center" wrapText="1"/>
    </xf>
    <xf numFmtId="3" fontId="3" fillId="5" borderId="43" xfId="0" applyNumberFormat="1" applyFont="1" applyFill="1" applyBorder="1" applyAlignment="1">
      <alignment horizontal="center" vertical="center" wrapText="1"/>
    </xf>
    <xf numFmtId="3" fontId="12" fillId="4" borderId="43" xfId="0" applyNumberFormat="1" applyFont="1" applyFill="1" applyBorder="1" applyAlignment="1">
      <alignment horizontal="center" vertical="center" wrapText="1"/>
    </xf>
    <xf numFmtId="9" fontId="3" fillId="4" borderId="43" xfId="1" applyFont="1" applyFill="1" applyBorder="1" applyAlignment="1">
      <alignment horizontal="center" vertical="center" wrapText="1"/>
    </xf>
    <xf numFmtId="9" fontId="3" fillId="5" borderId="43" xfId="1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165" fontId="3" fillId="7" borderId="43" xfId="1" applyNumberFormat="1" applyFont="1" applyFill="1" applyBorder="1" applyAlignment="1">
      <alignment horizontal="center" vertical="center" wrapText="1"/>
    </xf>
    <xf numFmtId="165" fontId="3" fillId="4" borderId="43" xfId="1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9" fontId="13" fillId="4" borderId="0" xfId="1" applyFont="1" applyFill="1" applyBorder="1" applyAlignment="1">
      <alignment horizontal="center" vertical="center" wrapText="1"/>
    </xf>
    <xf numFmtId="9" fontId="13" fillId="4" borderId="44" xfId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10" fontId="12" fillId="5" borderId="0" xfId="1" applyNumberFormat="1" applyFont="1" applyFill="1" applyBorder="1" applyAlignment="1">
      <alignment horizontal="center" vertical="center" wrapText="1"/>
    </xf>
    <xf numFmtId="10" fontId="12" fillId="5" borderId="44" xfId="1" applyNumberFormat="1" applyFont="1" applyFill="1" applyBorder="1" applyAlignment="1">
      <alignment horizontal="center" vertical="center" wrapText="1"/>
    </xf>
    <xf numFmtId="10" fontId="3" fillId="4" borderId="0" xfId="0" applyNumberFormat="1" applyFont="1" applyFill="1" applyBorder="1" applyAlignment="1">
      <alignment horizontal="center" vertical="center" wrapText="1"/>
    </xf>
    <xf numFmtId="10" fontId="12" fillId="4" borderId="44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3" fontId="12" fillId="5" borderId="0" xfId="0" applyNumberFormat="1" applyFont="1" applyFill="1" applyBorder="1" applyAlignment="1">
      <alignment horizontal="center" vertical="center" wrapText="1"/>
    </xf>
    <xf numFmtId="3" fontId="12" fillId="5" borderId="44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3" fontId="12" fillId="4" borderId="44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9" fontId="13" fillId="5" borderId="0" xfId="1" applyFont="1" applyFill="1" applyBorder="1" applyAlignment="1">
      <alignment horizontal="center" vertical="center" wrapText="1"/>
    </xf>
    <xf numFmtId="9" fontId="13" fillId="5" borderId="44" xfId="1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10" fontId="2" fillId="4" borderId="0" xfId="0" applyNumberFormat="1" applyFont="1" applyFill="1" applyBorder="1" applyAlignment="1">
      <alignment horizontal="center" vertical="center" wrapText="1"/>
    </xf>
    <xf numFmtId="10" fontId="2" fillId="4" borderId="44" xfId="0" applyNumberFormat="1" applyFont="1" applyFill="1" applyBorder="1" applyAlignment="1">
      <alignment horizontal="center" vertical="center" wrapText="1"/>
    </xf>
    <xf numFmtId="10" fontId="2" fillId="5" borderId="44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justify" vertical="center" wrapText="1"/>
    </xf>
    <xf numFmtId="0" fontId="3" fillId="4" borderId="39" xfId="0" applyFont="1" applyFill="1" applyBorder="1" applyAlignment="1">
      <alignment horizontal="justify" vertical="center" wrapText="1"/>
    </xf>
    <xf numFmtId="0" fontId="2" fillId="5" borderId="39" xfId="0" applyFont="1" applyFill="1" applyBorder="1" applyAlignment="1">
      <alignment horizontal="justify" vertical="center" wrapText="1"/>
    </xf>
    <xf numFmtId="0" fontId="2" fillId="2" borderId="39" xfId="0" applyFont="1" applyFill="1" applyBorder="1" applyAlignment="1">
      <alignment horizontal="justify" vertical="center" wrapText="1"/>
    </xf>
    <xf numFmtId="0" fontId="2" fillId="4" borderId="39" xfId="0" applyFont="1" applyFill="1" applyBorder="1" applyAlignment="1">
      <alignment horizontal="justify" vertical="center" wrapText="1"/>
    </xf>
    <xf numFmtId="0" fontId="2" fillId="7" borderId="39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10" fontId="16" fillId="4" borderId="7" xfId="0" applyNumberFormat="1" applyFont="1" applyFill="1" applyBorder="1" applyAlignment="1">
      <alignment horizontal="center" vertical="center" wrapText="1"/>
    </xf>
    <xf numFmtId="10" fontId="16" fillId="4" borderId="0" xfId="0" applyNumberFormat="1" applyFont="1" applyFill="1" applyBorder="1" applyAlignment="1">
      <alignment horizontal="center" vertical="center" wrapText="1"/>
    </xf>
    <xf numFmtId="10" fontId="16" fillId="4" borderId="52" xfId="0" applyNumberFormat="1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5" borderId="43" xfId="0" applyFont="1" applyFill="1" applyBorder="1" applyAlignment="1">
      <alignment horizontal="center" vertical="center" wrapText="1"/>
    </xf>
    <xf numFmtId="10" fontId="16" fillId="5" borderId="43" xfId="0" applyNumberFormat="1" applyFont="1" applyFill="1" applyBorder="1" applyAlignment="1">
      <alignment horizontal="center" vertical="center" wrapText="1"/>
    </xf>
    <xf numFmtId="0" fontId="12" fillId="4" borderId="52" xfId="0" applyFont="1" applyFill="1" applyBorder="1" applyAlignment="1">
      <alignment horizontal="center" vertical="center" wrapText="1"/>
    </xf>
    <xf numFmtId="10" fontId="18" fillId="5" borderId="44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0" fontId="2" fillId="5" borderId="0" xfId="0" applyNumberFormat="1" applyFont="1" applyFill="1" applyAlignment="1">
      <alignment horizontal="center" vertical="center" wrapText="1"/>
    </xf>
    <xf numFmtId="3" fontId="3" fillId="5" borderId="0" xfId="0" applyNumberFormat="1" applyFont="1" applyFill="1" applyAlignment="1">
      <alignment horizontal="center" vertical="center" wrapText="1"/>
    </xf>
    <xf numFmtId="3" fontId="12" fillId="4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165" fontId="2" fillId="7" borderId="0" xfId="0" applyNumberFormat="1" applyFont="1" applyFill="1" applyAlignment="1">
      <alignment horizontal="center" vertical="center" wrapText="1"/>
    </xf>
    <xf numFmtId="10" fontId="18" fillId="5" borderId="0" xfId="0" applyNumberFormat="1" applyFont="1" applyFill="1" applyBorder="1" applyAlignment="1">
      <alignment horizontal="center" vertical="center" wrapText="1"/>
    </xf>
    <xf numFmtId="10" fontId="16" fillId="4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5" fillId="11" borderId="9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5" fillId="11" borderId="53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left" wrapText="1"/>
    </xf>
    <xf numFmtId="0" fontId="4" fillId="9" borderId="1" xfId="0" applyFont="1" applyFill="1" applyBorder="1" applyAlignment="1">
      <alignment horizontal="left" wrapText="1"/>
    </xf>
    <xf numFmtId="0" fontId="4" fillId="9" borderId="2" xfId="0" applyFont="1" applyFill="1" applyBorder="1" applyAlignment="1">
      <alignment horizontal="left" wrapText="1"/>
    </xf>
  </cellXfs>
  <cellStyles count="2">
    <cellStyle name="Normal" xfId="0" builtinId="0"/>
    <cellStyle name="Porcentagem" xfId="1" builtinId="5"/>
  </cellStyles>
  <dxfs count="1">
    <dxf>
      <fill>
        <patternFill>
          <bgColor theme="9" tint="0.59996337778862885"/>
        </patternFill>
      </fill>
    </dxf>
  </dxfs>
  <tableStyles count="1" defaultTableStyle="TableStyleMedium2" defaultPivotStyle="PivotStyleLight16">
    <tableStyle name="Estilo de Tabela 1" pivot="0" count="1" xr9:uid="{00000000-0011-0000-FFFF-FFFF00000000}">
      <tableStyleElement type="secondRowStripe" dxfId="0"/>
    </tableStyle>
  </tableStyles>
  <colors>
    <mruColors>
      <color rgb="FF1919FB"/>
      <color rgb="FF003399"/>
      <color rgb="FFF94717"/>
      <color rgb="FFF8492C"/>
      <color rgb="FF99CCFF"/>
      <color rgb="FFFFFF99"/>
      <color rgb="FFFFFFCC"/>
      <color rgb="FFADEB47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Bônus de Assinatura Arrematado  (milhões R$)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785000354102109E-2"/>
          <c:y val="0.10724990448967098"/>
          <c:w val="0.9131935697096063"/>
          <c:h val="0.741553222664962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'Dados por Bloco'!$A$20</c:f>
              <c:strCache>
                <c:ptCount val="1"/>
                <c:pt idx="0">
                  <c:v>Bônus arrematado (milhões R$)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8"/>
              <c:layout>
                <c:manualLayout>
                  <c:x val="9.7943079646618282E-3"/>
                  <c:y val="-8.8903283494604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1E-4916-B8D9-6D256118F4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('Dados por Bloco'!$B$5,'Dados por Bloco'!$D$5:$G$5,'Dados por Bloco'!$I$5:$L$5,'Dados por Bloco'!$N$5:$Q$5)</c15:sqref>
                  </c15:fullRef>
                </c:ext>
              </c:extLst>
              <c:f>('Dados por Bloco'!$B$5,'Dados por Bloco'!$E$5:$G$5,'Dados por Bloco'!$J$5:$L$5,'Dados por Bloco'!$N$5:$O$5,'Dados por Bloco'!$Q$5)</c:f>
              <c:strCache>
                <c:ptCount val="10"/>
                <c:pt idx="0">
                  <c:v>Libra</c:v>
                </c:pt>
                <c:pt idx="1">
                  <c:v>Sul de Gato do Mato</c:v>
                </c:pt>
                <c:pt idx="2">
                  <c:v>Entorno de Sapinhoá</c:v>
                </c:pt>
                <c:pt idx="3">
                  <c:v>Norte de Carcará</c:v>
                </c:pt>
                <c:pt idx="4">
                  <c:v>Peroba</c:v>
                </c:pt>
                <c:pt idx="5">
                  <c:v>Alto de Cabo Frio - Oeste</c:v>
                </c:pt>
                <c:pt idx="6">
                  <c:v>Alto de Cabo Frio - Central</c:v>
                </c:pt>
                <c:pt idx="7">
                  <c:v>Três Marias</c:v>
                </c:pt>
                <c:pt idx="8">
                  <c:v>Uirapuru</c:v>
                </c:pt>
                <c:pt idx="9">
                  <c:v>Dois Irmãos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('Dados por Bloco'!$B$20,'Dados por Bloco'!$D$20:$G$20,'Dados por Bloco'!$I$20:$L$20,'Dados por Bloco'!$N$20:$Q$20)</c15:sqref>
                  </c15:fullRef>
                </c:ext>
              </c:extLst>
              <c:f>('Dados por Bloco'!$B$20,'Dados por Bloco'!$E$20:$G$20,'Dados por Bloco'!$J$20:$L$20,'Dados por Bloco'!$N$20:$O$20,'Dados por Bloco'!$Q$20)</c:f>
              <c:numCache>
                <c:formatCode>#,##0</c:formatCode>
                <c:ptCount val="10"/>
                <c:pt idx="0">
                  <c:v>15000</c:v>
                </c:pt>
                <c:pt idx="1">
                  <c:v>100</c:v>
                </c:pt>
                <c:pt idx="2">
                  <c:v>200</c:v>
                </c:pt>
                <c:pt idx="3">
                  <c:v>3000</c:v>
                </c:pt>
                <c:pt idx="4">
                  <c:v>2000</c:v>
                </c:pt>
                <c:pt idx="5">
                  <c:v>350</c:v>
                </c:pt>
                <c:pt idx="6">
                  <c:v>500</c:v>
                </c:pt>
                <c:pt idx="7">
                  <c:v>100</c:v>
                </c:pt>
                <c:pt idx="8">
                  <c:v>2650</c:v>
                </c:pt>
                <c:pt idx="9">
                  <c:v>400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6A1E-4916-B8D9-6D256118F4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shape val="box"/>
        <c:axId val="316074024"/>
        <c:axId val="316053952"/>
        <c:axId val="0"/>
      </c:bar3DChart>
      <c:catAx>
        <c:axId val="3160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accent6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6053952"/>
        <c:crosses val="autoZero"/>
        <c:auto val="1"/>
        <c:lblAlgn val="ctr"/>
        <c:lblOffset val="100"/>
        <c:noMultiLvlLbl val="0"/>
      </c:catAx>
      <c:valAx>
        <c:axId val="31605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6074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Área Arrematada (Km²)</a:t>
            </a:r>
          </a:p>
        </c:rich>
      </c:tx>
      <c:layout>
        <c:manualLayout>
          <c:xMode val="edge"/>
          <c:yMode val="edge"/>
          <c:x val="0.38500455290291452"/>
          <c:y val="1.6792242365993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840610832736903E-2"/>
          <c:y val="0.10366778705319046"/>
          <c:w val="0.91992005131590004"/>
          <c:h val="0.758359851020012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'Dados por Bloco'!$A$16</c:f>
              <c:strCache>
                <c:ptCount val="1"/>
                <c:pt idx="0">
                  <c:v>Área arrematada (km²)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6274035276470083E-3"/>
                  <c:y val="-2.6091769066192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81-4AED-9489-6F952D15279B}"/>
                </c:ext>
              </c:extLst>
            </c:dLbl>
            <c:dLbl>
              <c:idx val="6"/>
              <c:layout>
                <c:manualLayout>
                  <c:x val="8.137017638234996E-3"/>
                  <c:y val="-2.0070591589379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81-4AED-9489-6F952D1527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('Dados por Bloco'!$B$5,'Dados por Bloco'!$D$5:$G$5,'Dados por Bloco'!$I$5:$L$5,'Dados por Bloco'!$N$5:$Q$5)</c15:sqref>
                  </c15:fullRef>
                </c:ext>
              </c:extLst>
              <c:f>('Dados por Bloco'!$B$5,'Dados por Bloco'!$E$5:$G$5,'Dados por Bloco'!$J$5:$L$5,'Dados por Bloco'!$N$5:$O$5,'Dados por Bloco'!$Q$5)</c:f>
              <c:strCache>
                <c:ptCount val="10"/>
                <c:pt idx="0">
                  <c:v>Libra</c:v>
                </c:pt>
                <c:pt idx="1">
                  <c:v>Sul de Gato do Mato</c:v>
                </c:pt>
                <c:pt idx="2">
                  <c:v>Entorno de Sapinhoá</c:v>
                </c:pt>
                <c:pt idx="3">
                  <c:v>Norte de Carcará</c:v>
                </c:pt>
                <c:pt idx="4">
                  <c:v>Peroba</c:v>
                </c:pt>
                <c:pt idx="5">
                  <c:v>Alto de Cabo Frio - Oeste</c:v>
                </c:pt>
                <c:pt idx="6">
                  <c:v>Alto de Cabo Frio - Central</c:v>
                </c:pt>
                <c:pt idx="7">
                  <c:v>Três Marias</c:v>
                </c:pt>
                <c:pt idx="8">
                  <c:v>Uirapuru</c:v>
                </c:pt>
                <c:pt idx="9">
                  <c:v>Dois Irmãos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('Dados por Bloco'!$B$16,'Dados por Bloco'!$D$16:$G$16,'Dados por Bloco'!$I$16:$L$16,'Dados por Bloco'!$N$16:$Q$16)</c15:sqref>
                  </c15:fullRef>
                </c:ext>
              </c:extLst>
              <c:f>('Dados por Bloco'!$B$16,'Dados por Bloco'!$E$16:$G$16,'Dados por Bloco'!$J$16:$L$16,'Dados por Bloco'!$N$16:$O$16,'Dados por Bloco'!$Q$16)</c:f>
              <c:numCache>
                <c:formatCode>#,##0</c:formatCode>
                <c:ptCount val="10"/>
                <c:pt idx="0">
                  <c:v>1548</c:v>
                </c:pt>
                <c:pt idx="1">
                  <c:v>128.83199999999999</c:v>
                </c:pt>
                <c:pt idx="2">
                  <c:v>213.98699999999999</c:v>
                </c:pt>
                <c:pt idx="3">
                  <c:v>312.91899999999998</c:v>
                </c:pt>
                <c:pt idx="4">
                  <c:v>1073.4100000000001</c:v>
                </c:pt>
                <c:pt idx="5">
                  <c:v>1383</c:v>
                </c:pt>
                <c:pt idx="6">
                  <c:v>3674.37</c:v>
                </c:pt>
                <c:pt idx="7">
                  <c:v>821.45</c:v>
                </c:pt>
                <c:pt idx="8">
                  <c:v>1285.33</c:v>
                </c:pt>
                <c:pt idx="9">
                  <c:v>1414.26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681-4AED-9489-6F952D152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16054736"/>
        <c:axId val="316055128"/>
        <c:axId val="0"/>
      </c:bar3DChart>
      <c:catAx>
        <c:axId val="31605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accent6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6055128"/>
        <c:crosses val="autoZero"/>
        <c:auto val="1"/>
        <c:lblAlgn val="ctr"/>
        <c:lblOffset val="100"/>
        <c:noMultiLvlLbl val="0"/>
      </c:catAx>
      <c:valAx>
        <c:axId val="31605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6054736"/>
        <c:crosses val="autoZero"/>
        <c:crossBetween val="between"/>
        <c:minorUnit val="10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PEM comprometido (milhões R$)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430480171193484E-2"/>
          <c:y val="9.6117971326007648E-2"/>
          <c:w val="0.93819870278777384"/>
          <c:h val="0.76351024054461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'Dados por Bloco'!$A$24</c:f>
              <c:strCache>
                <c:ptCount val="1"/>
                <c:pt idx="0">
                  <c:v>PEM arrematado (milhões R$)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6432601204875998E-3"/>
                  <c:y val="-2.356613083099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06-4BE7-A2A2-B1237DF6B18D}"/>
                </c:ext>
              </c:extLst>
            </c:dLbl>
            <c:dLbl>
              <c:idx val="1"/>
              <c:layout>
                <c:manualLayout>
                  <c:x val="9.6432601204875998E-3"/>
                  <c:y val="-2.062036447711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06-4BE7-A2A2-B1237DF6B18D}"/>
                </c:ext>
              </c:extLst>
            </c:dLbl>
            <c:dLbl>
              <c:idx val="2"/>
              <c:layout>
                <c:manualLayout>
                  <c:x val="1.1250470140568866E-2"/>
                  <c:y val="-1.7674598123245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06-4BE7-A2A2-B1237DF6B18D}"/>
                </c:ext>
              </c:extLst>
            </c:dLbl>
            <c:dLbl>
              <c:idx val="3"/>
              <c:layout>
                <c:manualLayout>
                  <c:x val="9.6432601204875998E-3"/>
                  <c:y val="-8.83729906162264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06-4BE7-A2A2-B1237DF6B18D}"/>
                </c:ext>
              </c:extLst>
            </c:dLbl>
            <c:dLbl>
              <c:idx val="4"/>
              <c:layout>
                <c:manualLayout>
                  <c:x val="3.214420040162592E-3"/>
                  <c:y val="-1.4728831769371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06-4BE7-A2A2-B1237DF6B18D}"/>
                </c:ext>
              </c:extLst>
            </c:dLbl>
            <c:dLbl>
              <c:idx val="5"/>
              <c:layout>
                <c:manualLayout>
                  <c:x val="1.6072100200812667E-3"/>
                  <c:y val="-1.7674598123245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06-4BE7-A2A2-B1237DF6B18D}"/>
                </c:ext>
              </c:extLst>
            </c:dLbl>
            <c:dLbl>
              <c:idx val="6"/>
              <c:layout>
                <c:manualLayout>
                  <c:x val="1.1250470140568866E-2"/>
                  <c:y val="-2.6511897184867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06-4BE7-A2A2-B1237DF6B18D}"/>
                </c:ext>
              </c:extLst>
            </c:dLbl>
            <c:dLbl>
              <c:idx val="7"/>
              <c:layout>
                <c:manualLayout>
                  <c:x val="4.8216300602436819E-3"/>
                  <c:y val="-2.062036447711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06-4BE7-A2A2-B1237DF6B18D}"/>
                </c:ext>
              </c:extLst>
            </c:dLbl>
            <c:dLbl>
              <c:idx val="8"/>
              <c:layout>
                <c:manualLayout>
                  <c:x val="8.0360501004063337E-3"/>
                  <c:y val="-2.062036447711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06-4BE7-A2A2-B1237DF6B18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('Dados por Bloco'!$B$5,'Dados por Bloco'!$D$5:$G$5,'Dados por Bloco'!$I$5:$L$5,'Dados por Bloco'!$N$5:$Q$5)</c15:sqref>
                  </c15:fullRef>
                </c:ext>
              </c:extLst>
              <c:f>('Dados por Bloco'!$B$5,'Dados por Bloco'!$E$5,'Dados por Bloco'!$G$5,'Dados por Bloco'!$J$5:$L$5,'Dados por Bloco'!$N$5:$O$5,'Dados por Bloco'!$Q$5)</c:f>
              <c:strCache>
                <c:ptCount val="9"/>
                <c:pt idx="0">
                  <c:v>Libra</c:v>
                </c:pt>
                <c:pt idx="1">
                  <c:v>Sul de Gato do Mato</c:v>
                </c:pt>
                <c:pt idx="2">
                  <c:v>Norte de Carcará</c:v>
                </c:pt>
                <c:pt idx="3">
                  <c:v>Peroba</c:v>
                </c:pt>
                <c:pt idx="4">
                  <c:v>Alto de Cabo Frio - Oeste</c:v>
                </c:pt>
                <c:pt idx="5">
                  <c:v>Alto de Cabo Frio - Central</c:v>
                </c:pt>
                <c:pt idx="6">
                  <c:v>Três Marias</c:v>
                </c:pt>
                <c:pt idx="7">
                  <c:v>Uirapuru</c:v>
                </c:pt>
                <c:pt idx="8">
                  <c:v>Dois Irmãos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('Dados por Bloco'!$B$24,'Dados por Bloco'!$D$24:$G$24,'Dados por Bloco'!$I$24:$L$24,'Dados por Bloco'!$N$24:$Q$24)</c15:sqref>
                  </c15:fullRef>
                </c:ext>
              </c:extLst>
              <c:f>('Dados por Bloco'!$B$24,'Dados por Bloco'!$E$24,'Dados por Bloco'!$G$24,'Dados por Bloco'!$J$24:$L$24,'Dados por Bloco'!$N$24:$O$24,'Dados por Bloco'!$Q$24)</c:f>
              <c:numCache>
                <c:formatCode>#,##0.000</c:formatCode>
                <c:ptCount val="9"/>
                <c:pt idx="0" formatCode="#,##0">
                  <c:v>610.9</c:v>
                </c:pt>
                <c:pt idx="1" formatCode="#,##0">
                  <c:v>152</c:v>
                </c:pt>
                <c:pt idx="2" formatCode="#,##0">
                  <c:v>152</c:v>
                </c:pt>
                <c:pt idx="3" formatCode="#,##0">
                  <c:v>152</c:v>
                </c:pt>
                <c:pt idx="4" formatCode="#,##0">
                  <c:v>152</c:v>
                </c:pt>
                <c:pt idx="5" formatCode="#,##0">
                  <c:v>152</c:v>
                </c:pt>
                <c:pt idx="6" formatCode="#,##0">
                  <c:v>246</c:v>
                </c:pt>
                <c:pt idx="7" formatCode="#,##0">
                  <c:v>246</c:v>
                </c:pt>
                <c:pt idx="8" formatCode="#,##0">
                  <c:v>246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9-8E06-4BE7-A2A2-B1237DF6B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315824488"/>
        <c:axId val="315824880"/>
        <c:axId val="0"/>
      </c:bar3DChart>
      <c:catAx>
        <c:axId val="31582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accent6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824880"/>
        <c:crosses val="autoZero"/>
        <c:auto val="1"/>
        <c:lblAlgn val="ctr"/>
        <c:lblOffset val="100"/>
        <c:noMultiLvlLbl val="0"/>
      </c:catAx>
      <c:valAx>
        <c:axId val="31582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824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Excedente em Óleo (%)</a:t>
            </a:r>
          </a:p>
        </c:rich>
      </c:tx>
      <c:layout>
        <c:manualLayout>
          <c:xMode val="edge"/>
          <c:yMode val="edge"/>
          <c:x val="0.39398406336932501"/>
          <c:y val="6.03773728426381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9300340799114818E-2"/>
          <c:y val="6.4411832931459342E-2"/>
          <c:w val="0.95755491865258779"/>
          <c:h val="0.80096867744052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por Bloco'!$A$11</c:f>
              <c:strCache>
                <c:ptCount val="1"/>
                <c:pt idx="0">
                  <c:v>Excedente Óleo Mínimo (%)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4">
                  <a:lumMod val="40000"/>
                  <a:lumOff val="60000"/>
                </a:schemeClr>
              </a:solidFill>
            </a:ln>
            <a:effectLst/>
            <a:scene3d>
              <a:camera prst="orthographicFront"/>
              <a:lightRig rig="threePt" dir="t">
                <a:rot lat="0" lon="0" rev="9600000"/>
              </a:lightRig>
            </a:scene3d>
            <a:sp3d>
              <a:bevelT w="38100"/>
              <a:bevelB w="0" h="0"/>
            </a:sp3d>
          </c:spPr>
          <c:invertIfNegative val="0"/>
          <c:dLbls>
            <c:dLbl>
              <c:idx val="0"/>
              <c:layout>
                <c:manualLayout>
                  <c:x val="-1.5862856292993685E-3"/>
                  <c:y val="9.96150710035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32-424D-884F-2F5FC7E2A060}"/>
                </c:ext>
              </c:extLst>
            </c:dLbl>
            <c:dLbl>
              <c:idx val="1"/>
              <c:layout>
                <c:manualLayout>
                  <c:x val="-2.9789937399960905E-17"/>
                  <c:y val="9.33778697136978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32-424D-884F-2F5FC7E2A060}"/>
                </c:ext>
              </c:extLst>
            </c:dLbl>
            <c:dLbl>
              <c:idx val="2"/>
              <c:layout>
                <c:manualLayout>
                  <c:x val="5.6296595028396514E-5"/>
                  <c:y val="9.49852061235448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32-424D-884F-2F5FC7E2A060}"/>
                </c:ext>
              </c:extLst>
            </c:dLbl>
            <c:dLbl>
              <c:idx val="3"/>
              <c:layout>
                <c:manualLayout>
                  <c:x val="0"/>
                  <c:y val="0.105682882734360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32-424D-884F-2F5FC7E2A060}"/>
                </c:ext>
              </c:extLst>
            </c:dLbl>
            <c:dLbl>
              <c:idx val="4"/>
              <c:layout>
                <c:manualLayout>
                  <c:x val="0"/>
                  <c:y val="0.104371354002479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32-424D-884F-2F5FC7E2A060}"/>
                </c:ext>
              </c:extLst>
            </c:dLbl>
            <c:dLbl>
              <c:idx val="5"/>
              <c:layout>
                <c:manualLayout>
                  <c:x val="1.6249244474104167E-3"/>
                  <c:y val="9.85376190106976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32-424D-884F-2F5FC7E2A060}"/>
                </c:ext>
              </c:extLst>
            </c:dLbl>
            <c:dLbl>
              <c:idx val="6"/>
              <c:layout>
                <c:manualLayout>
                  <c:x val="-1.5968063872256659E-3"/>
                  <c:y val="0.110697525205211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32-424D-884F-2F5FC7E2A060}"/>
                </c:ext>
              </c:extLst>
            </c:dLbl>
            <c:dLbl>
              <c:idx val="8"/>
              <c:layout>
                <c:manualLayout>
                  <c:x val="3.2498488948210715E-3"/>
                  <c:y val="8.7983760398230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32-424D-884F-2F5FC7E2A060}"/>
                </c:ext>
              </c:extLst>
            </c:dLbl>
            <c:dLbl>
              <c:idx val="9"/>
              <c:layout>
                <c:manualLayout>
                  <c:x val="3.2498488948210715E-3"/>
                  <c:y val="9.15160716091900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32-424D-884F-2F5FC7E2A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('Dados por Bloco'!$B$5,'Dados por Bloco'!$D$5:$G$5,'Dados por Bloco'!$I$5:$L$5,'Dados por Bloco'!$N$5:$Q$5)</c15:sqref>
                  </c15:fullRef>
                </c:ext>
              </c:extLst>
              <c:f>('Dados por Bloco'!$B$5,'Dados por Bloco'!$E$5:$G$5,'Dados por Bloco'!$J$5:$L$5,'Dados por Bloco'!$N$5:$O$5,'Dados por Bloco'!$Q$5)</c:f>
              <c:strCache>
                <c:ptCount val="10"/>
                <c:pt idx="0">
                  <c:v>Libra</c:v>
                </c:pt>
                <c:pt idx="1">
                  <c:v>Sul de Gato do Mato</c:v>
                </c:pt>
                <c:pt idx="2">
                  <c:v>Entorno de Sapinhoá</c:v>
                </c:pt>
                <c:pt idx="3">
                  <c:v>Norte de Carcará</c:v>
                </c:pt>
                <c:pt idx="4">
                  <c:v>Peroba</c:v>
                </c:pt>
                <c:pt idx="5">
                  <c:v>Alto de Cabo Frio - Oeste</c:v>
                </c:pt>
                <c:pt idx="6">
                  <c:v>Alto de Cabo Frio - Central</c:v>
                </c:pt>
                <c:pt idx="7">
                  <c:v>Três Marias</c:v>
                </c:pt>
                <c:pt idx="8">
                  <c:v>Uirapuru</c:v>
                </c:pt>
                <c:pt idx="9">
                  <c:v>Dois Irmãos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('Dados por Bloco'!$B$11,'Dados por Bloco'!$D$11:$G$11,'Dados por Bloco'!$I$11:$L$11,'Dados por Bloco'!$N$11:$Q$11)</c15:sqref>
                  </c15:fullRef>
                </c:ext>
              </c:extLst>
              <c:f>('Dados por Bloco'!$B$11,'Dados por Bloco'!$E$11:$G$11,'Dados por Bloco'!$J$11:$L$11,'Dados por Bloco'!$N$11:$O$11,'Dados por Bloco'!$Q$11)</c:f>
              <c:numCache>
                <c:formatCode>0.00%</c:formatCode>
                <c:ptCount val="10"/>
                <c:pt idx="0">
                  <c:v>0.41649999999999998</c:v>
                </c:pt>
                <c:pt idx="1">
                  <c:v>0.1153</c:v>
                </c:pt>
                <c:pt idx="2">
                  <c:v>0.10340000000000001</c:v>
                </c:pt>
                <c:pt idx="3">
                  <c:v>0.2208</c:v>
                </c:pt>
                <c:pt idx="4">
                  <c:v>0.1389</c:v>
                </c:pt>
                <c:pt idx="5">
                  <c:v>0.22869999999999999</c:v>
                </c:pt>
                <c:pt idx="6">
                  <c:v>0.21379999999999999</c:v>
                </c:pt>
                <c:pt idx="7">
                  <c:v>8.3199999999999996E-2</c:v>
                </c:pt>
                <c:pt idx="8">
                  <c:v>0.2218</c:v>
                </c:pt>
                <c:pt idx="9">
                  <c:v>0.1643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32-424D-884F-2F5FC7E2A060}"/>
            </c:ext>
          </c:extLst>
        </c:ser>
        <c:ser>
          <c:idx val="1"/>
          <c:order val="1"/>
          <c:tx>
            <c:strRef>
              <c:f>'Dados por Bloco'!$A$12</c:f>
              <c:strCache>
                <c:ptCount val="1"/>
                <c:pt idx="0">
                  <c:v>Excedente Óleo Ofertado (%)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>
                <a:rot lat="0" lon="0" rev="9600000"/>
              </a:lightRig>
            </a:scene3d>
            <a:sp3d>
              <a:bevelT w="38100"/>
            </a:sp3d>
          </c:spPr>
          <c:invertIfNegative val="0"/>
          <c:dLbls>
            <c:dLbl>
              <c:idx val="0"/>
              <c:layout>
                <c:manualLayout>
                  <c:x val="-1.6061410740733316E-3"/>
                  <c:y val="0.104087287170917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32-424D-884F-2F5FC7E2A060}"/>
                </c:ext>
              </c:extLst>
            </c:dLbl>
            <c:dLbl>
              <c:idx val="1"/>
              <c:layout>
                <c:manualLayout>
                  <c:x val="4.8747733422316074E-3"/>
                  <c:y val="9.97127693824031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32-424D-884F-2F5FC7E2A060}"/>
                </c:ext>
              </c:extLst>
            </c:dLbl>
            <c:dLbl>
              <c:idx val="2"/>
              <c:layout>
                <c:manualLayout>
                  <c:x val="1.6249244474105357E-3"/>
                  <c:y val="9.13131404019122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232-424D-884F-2F5FC7E2A060}"/>
                </c:ext>
              </c:extLst>
            </c:dLbl>
            <c:dLbl>
              <c:idx val="3"/>
              <c:layout>
                <c:manualLayout>
                  <c:x val="0"/>
                  <c:y val="0.110086429008244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32-424D-884F-2F5FC7E2A060}"/>
                </c:ext>
              </c:extLst>
            </c:dLbl>
            <c:dLbl>
              <c:idx val="4"/>
              <c:layout>
                <c:manualLayout>
                  <c:x val="-1.1709778233963358E-16"/>
                  <c:y val="0.103533463810428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232-424D-884F-2F5FC7E2A060}"/>
                </c:ext>
              </c:extLst>
            </c:dLbl>
            <c:dLbl>
              <c:idx val="5"/>
              <c:layout>
                <c:manualLayout>
                  <c:x val="-1.1915974959984362E-16"/>
                  <c:y val="0.100870849283056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32-424D-884F-2F5FC7E2A060}"/>
                </c:ext>
              </c:extLst>
            </c:dLbl>
            <c:dLbl>
              <c:idx val="6"/>
              <c:layout>
                <c:manualLayout>
                  <c:x val="-1.1709778233963358E-16"/>
                  <c:y val="0.118574495032476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32-424D-884F-2F5FC7E2A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('Dados por Bloco'!$B$5,'Dados por Bloco'!$D$5:$G$5,'Dados por Bloco'!$I$5:$L$5,'Dados por Bloco'!$N$5:$Q$5)</c15:sqref>
                  </c15:fullRef>
                </c:ext>
              </c:extLst>
              <c:f>('Dados por Bloco'!$B$5,'Dados por Bloco'!$E$5:$G$5,'Dados por Bloco'!$J$5:$L$5,'Dados por Bloco'!$N$5:$O$5,'Dados por Bloco'!$Q$5)</c:f>
              <c:strCache>
                <c:ptCount val="10"/>
                <c:pt idx="0">
                  <c:v>Libra</c:v>
                </c:pt>
                <c:pt idx="1">
                  <c:v>Sul de Gato do Mato</c:v>
                </c:pt>
                <c:pt idx="2">
                  <c:v>Entorno de Sapinhoá</c:v>
                </c:pt>
                <c:pt idx="3">
                  <c:v>Norte de Carcará</c:v>
                </c:pt>
                <c:pt idx="4">
                  <c:v>Peroba</c:v>
                </c:pt>
                <c:pt idx="5">
                  <c:v>Alto de Cabo Frio - Oeste</c:v>
                </c:pt>
                <c:pt idx="6">
                  <c:v>Alto de Cabo Frio - Central</c:v>
                </c:pt>
                <c:pt idx="7">
                  <c:v>Três Marias</c:v>
                </c:pt>
                <c:pt idx="8">
                  <c:v>Uirapuru</c:v>
                </c:pt>
                <c:pt idx="9">
                  <c:v>Dois Irmãos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('Dados por Bloco'!$B$12,'Dados por Bloco'!$D$12:$G$12,'Dados por Bloco'!$I$12:$L$12,'Dados por Bloco'!$N$12:$Q$12)</c15:sqref>
                  </c15:fullRef>
                </c:ext>
              </c:extLst>
              <c:f>('Dados por Bloco'!$B$12,'Dados por Bloco'!$E$12:$G$12,'Dados por Bloco'!$J$12:$L$12,'Dados por Bloco'!$N$12:$O$12,'Dados por Bloco'!$Q$12)</c:f>
              <c:numCache>
                <c:formatCode>0.00%</c:formatCode>
                <c:ptCount val="10"/>
                <c:pt idx="0">
                  <c:v>0.41649999999999998</c:v>
                </c:pt>
                <c:pt idx="1">
                  <c:v>0.1153</c:v>
                </c:pt>
                <c:pt idx="2">
                  <c:v>0.8</c:v>
                </c:pt>
                <c:pt idx="3">
                  <c:v>0.67120000000000002</c:v>
                </c:pt>
                <c:pt idx="4">
                  <c:v>0.76959999999999995</c:v>
                </c:pt>
                <c:pt idx="5">
                  <c:v>0.22869999999999999</c:v>
                </c:pt>
                <c:pt idx="6">
                  <c:v>0.75860000000000005</c:v>
                </c:pt>
                <c:pt idx="7">
                  <c:v>0.4995</c:v>
                </c:pt>
                <c:pt idx="8">
                  <c:v>0.75490000000000002</c:v>
                </c:pt>
                <c:pt idx="9">
                  <c:v>0.1643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232-424D-884F-2F5FC7E2A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-7"/>
        <c:axId val="314078560"/>
        <c:axId val="314078952"/>
      </c:barChart>
      <c:lineChart>
        <c:grouping val="standard"/>
        <c:varyColors val="0"/>
        <c:ser>
          <c:idx val="2"/>
          <c:order val="2"/>
          <c:tx>
            <c:strRef>
              <c:f>'Dados por Bloco'!$A$13</c:f>
              <c:strCache>
                <c:ptCount val="1"/>
                <c:pt idx="0">
                  <c:v>Ágio Excedente Óleo (%)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chemeClr val="tx1">
                  <a:alpha val="63000"/>
                </a:schemeClr>
              </a:outerShdw>
            </a:effectLst>
          </c:spPr>
          <c:marker>
            <c:symbol val="diamond"/>
            <c:size val="4"/>
            <c:spPr>
              <a:solidFill>
                <a:schemeClr val="accent2"/>
              </a:solidFill>
              <a:ln w="9525">
                <a:solidFill>
                  <a:schemeClr val="accent5">
                    <a:shade val="6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-3.6915724509029704E-2"/>
                  <c:y val="-7.9600723277454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32-424D-884F-2F5FC7E2A060}"/>
                </c:ext>
              </c:extLst>
            </c:dLbl>
            <c:dLbl>
              <c:idx val="1"/>
              <c:layout>
                <c:manualLayout>
                  <c:x val="-4.3361556692974236E-2"/>
                  <c:y val="-0.141476235192164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32-424D-884F-2F5FC7E2A060}"/>
                </c:ext>
              </c:extLst>
            </c:dLbl>
            <c:dLbl>
              <c:idx val="2"/>
              <c:layout>
                <c:manualLayout>
                  <c:x val="-4.6510327610357963E-2"/>
                  <c:y val="-7.4389283955958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232-424D-884F-2F5FC7E2A060}"/>
                </c:ext>
              </c:extLst>
            </c:dLbl>
            <c:dLbl>
              <c:idx val="3"/>
              <c:layout>
                <c:manualLayout>
                  <c:x val="-5.7627241819976853E-2"/>
                  <c:y val="-6.7028401115866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32-424D-884F-2F5FC7E2A060}"/>
                </c:ext>
              </c:extLst>
            </c:dLbl>
            <c:dLbl>
              <c:idx val="4"/>
              <c:layout>
                <c:manualLayout>
                  <c:x val="-3.5534794622344525E-2"/>
                  <c:y val="-3.4735058312410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232-424D-884F-2F5FC7E2A060}"/>
                </c:ext>
              </c:extLst>
            </c:dLbl>
            <c:dLbl>
              <c:idx val="5"/>
              <c:layout>
                <c:manualLayout>
                  <c:x val="-2.8790974325170277E-2"/>
                  <c:y val="-6.0818578543470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232-424D-884F-2F5FC7E2A060}"/>
                </c:ext>
              </c:extLst>
            </c:dLbl>
            <c:dLbl>
              <c:idx val="6"/>
              <c:layout>
                <c:manualLayout>
                  <c:x val="-4.1790497851261328E-2"/>
                  <c:y val="-3.1840736014896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232-424D-884F-2F5FC7E2A060}"/>
                </c:ext>
              </c:extLst>
            </c:dLbl>
            <c:dLbl>
              <c:idx val="7"/>
              <c:layout>
                <c:manualLayout>
                  <c:x val="-3.8998186737852859E-2"/>
                  <c:y val="-3.0391819957901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232-424D-884F-2F5FC7E2A060}"/>
                </c:ext>
              </c:extLst>
            </c:dLbl>
            <c:dLbl>
              <c:idx val="8"/>
              <c:layout>
                <c:manualLayout>
                  <c:x val="-3.7373262290442438E-2"/>
                  <c:y val="-4.862691193264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232-424D-884F-2F5FC7E2A060}"/>
                </c:ext>
              </c:extLst>
            </c:dLbl>
            <c:dLbl>
              <c:idx val="9"/>
              <c:layout>
                <c:manualLayout>
                  <c:x val="-5.0372657869726611E-2"/>
                  <c:y val="-0.1256195224926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232-424D-884F-2F5FC7E2A060}"/>
                </c:ext>
              </c:extLst>
            </c:dLbl>
            <c:spPr>
              <a:noFill/>
              <a:ln w="3175" cap="rnd">
                <a:solidFill>
                  <a:schemeClr val="tx1"/>
                </a:solidFill>
                <a:round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('Dados por Bloco'!$B$5,'Dados por Bloco'!$D$5:$G$5,'Dados por Bloco'!$I$5:$L$5,'Dados por Bloco'!$N$5:$Q$5)</c15:sqref>
                  </c15:fullRef>
                </c:ext>
              </c:extLst>
              <c:f>('Dados por Bloco'!$B$5,'Dados por Bloco'!$E$5:$G$5,'Dados por Bloco'!$J$5:$L$5,'Dados por Bloco'!$N$5:$O$5,'Dados por Bloco'!$Q$5)</c:f>
              <c:strCache>
                <c:ptCount val="10"/>
                <c:pt idx="0">
                  <c:v>Libra</c:v>
                </c:pt>
                <c:pt idx="1">
                  <c:v>Sul de Gato do Mato</c:v>
                </c:pt>
                <c:pt idx="2">
                  <c:v>Entorno de Sapinhoá</c:v>
                </c:pt>
                <c:pt idx="3">
                  <c:v>Norte de Carcará</c:v>
                </c:pt>
                <c:pt idx="4">
                  <c:v>Peroba</c:v>
                </c:pt>
                <c:pt idx="5">
                  <c:v>Alto de Cabo Frio - Oeste</c:v>
                </c:pt>
                <c:pt idx="6">
                  <c:v>Alto de Cabo Frio - Central</c:v>
                </c:pt>
                <c:pt idx="7">
                  <c:v>Três Marias</c:v>
                </c:pt>
                <c:pt idx="8">
                  <c:v>Uirapuru</c:v>
                </c:pt>
                <c:pt idx="9">
                  <c:v>Dois Irmãos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('Dados por Bloco'!$B$13,'Dados por Bloco'!$D$13:$G$13,'Dados por Bloco'!$I$13:$L$13,'Dados por Bloco'!$N$13:$Q$13)</c15:sqref>
                  </c15:fullRef>
                </c:ext>
              </c:extLst>
              <c:f>('Dados por Bloco'!$B$13,'Dados por Bloco'!$E$13:$G$13,'Dados por Bloco'!$J$13:$L$13,'Dados por Bloco'!$N$13:$O$13,'Dados por Bloco'!$Q$13)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6.7369439071566735</c:v>
                </c:pt>
                <c:pt idx="3">
                  <c:v>2.0398550724637681</c:v>
                </c:pt>
                <c:pt idx="4">
                  <c:v>4.5406767458603312</c:v>
                </c:pt>
                <c:pt idx="5">
                  <c:v>0</c:v>
                </c:pt>
                <c:pt idx="6">
                  <c:v>2.5481758652946684</c:v>
                </c:pt>
                <c:pt idx="7">
                  <c:v>5.0036057692307692</c:v>
                </c:pt>
                <c:pt idx="8">
                  <c:v>2.4035166816952209</c:v>
                </c:pt>
                <c:pt idx="9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categoryFilterExceptions>
                <c15:categoryFilterException>
                  <c15:sqref>'Dados por Bloco'!$P$13</c15:sqref>
                  <c15:dLbl>
                    <c:idx val="8"/>
                    <c:layout>
                      <c:manualLayout>
                        <c:x val="-4.3872960080084462E-2"/>
                        <c:y val="-2.22873346357943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63E-4AB8-B404-04F4707381D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C-7232-424D-884F-2F5FC7E2A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826056"/>
        <c:axId val="315825664"/>
      </c:lineChart>
      <c:catAx>
        <c:axId val="31407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accent6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078952"/>
        <c:crosses val="autoZero"/>
        <c:auto val="1"/>
        <c:lblAlgn val="ctr"/>
        <c:lblOffset val="100"/>
        <c:noMultiLvlLbl val="0"/>
      </c:catAx>
      <c:valAx>
        <c:axId val="314078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078560"/>
        <c:crosses val="autoZero"/>
        <c:crossBetween val="between"/>
      </c:valAx>
      <c:valAx>
        <c:axId val="315825664"/>
        <c:scaling>
          <c:orientation val="minMax"/>
          <c:min val="0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826056"/>
        <c:crosses val="max"/>
        <c:crossBetween val="between"/>
      </c:valAx>
      <c:catAx>
        <c:axId val="315826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15825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142574693133431"/>
          <c:y val="0.95225433421585715"/>
          <c:w val="0.70462552061231865"/>
          <c:h val="3.63932934525731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80314954" l="0.51181102362204722" r="0.51181102362204722" t="0.78740157480314954" header="0.31496062992126028" footer="0.31496062992126028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178593</xdr:colOff>
      <xdr:row>1</xdr:row>
      <xdr:rowOff>144780</xdr:rowOff>
    </xdr:from>
    <xdr:to>
      <xdr:col>12</xdr:col>
      <xdr:colOff>500063</xdr:colOff>
      <xdr:row>19</xdr:row>
      <xdr:rowOff>71438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166686</xdr:colOff>
      <xdr:row>20</xdr:row>
      <xdr:rowOff>107157</xdr:rowOff>
    </xdr:from>
    <xdr:to>
      <xdr:col>12</xdr:col>
      <xdr:colOff>511969</xdr:colOff>
      <xdr:row>38</xdr:row>
      <xdr:rowOff>154781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130969</xdr:colOff>
      <xdr:row>1</xdr:row>
      <xdr:rowOff>130969</xdr:rowOff>
    </xdr:from>
    <xdr:to>
      <xdr:col>24</xdr:col>
      <xdr:colOff>574301</xdr:colOff>
      <xdr:row>19</xdr:row>
      <xdr:rowOff>83343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178593</xdr:colOff>
      <xdr:row>20</xdr:row>
      <xdr:rowOff>154782</xdr:rowOff>
    </xdr:from>
    <xdr:to>
      <xdr:col>24</xdr:col>
      <xdr:colOff>535781</xdr:colOff>
      <xdr:row>38</xdr:row>
      <xdr:rowOff>142874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G4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G1"/>
    </sheetView>
  </sheetViews>
  <sheetFormatPr defaultColWidth="56.1796875" defaultRowHeight="13.5" customHeight="1" x14ac:dyDescent="0.35"/>
  <cols>
    <col min="1" max="1" width="43.54296875" bestFit="1" customWidth="1"/>
    <col min="2" max="4" width="13.7265625" customWidth="1"/>
    <col min="5" max="5" width="10.54296875" customWidth="1"/>
    <col min="6" max="7" width="10.7265625" style="42" customWidth="1"/>
    <col min="8" max="10" width="8" customWidth="1"/>
  </cols>
  <sheetData>
    <row r="1" spans="1:7" ht="25.5" customHeight="1" x14ac:dyDescent="0.35">
      <c r="A1" s="200" t="s">
        <v>56</v>
      </c>
      <c r="B1" s="201"/>
      <c r="C1" s="201"/>
      <c r="D1" s="201"/>
      <c r="E1" s="201"/>
      <c r="F1" s="201"/>
      <c r="G1" s="201"/>
    </row>
    <row r="2" spans="1:7" ht="13.5" customHeight="1" x14ac:dyDescent="0.35">
      <c r="A2" s="175" t="s">
        <v>11</v>
      </c>
      <c r="B2" s="176">
        <v>2013</v>
      </c>
      <c r="C2" s="176">
        <v>2017</v>
      </c>
      <c r="D2" s="176">
        <v>2017</v>
      </c>
      <c r="E2" s="176">
        <v>2018</v>
      </c>
      <c r="F2" s="176">
        <v>2018</v>
      </c>
      <c r="G2" s="177">
        <v>2019</v>
      </c>
    </row>
    <row r="3" spans="1:7" ht="13.5" customHeight="1" x14ac:dyDescent="0.35">
      <c r="A3" s="39" t="s">
        <v>12</v>
      </c>
      <c r="B3" s="139" t="s">
        <v>13</v>
      </c>
      <c r="C3" s="139" t="s">
        <v>14</v>
      </c>
      <c r="D3" s="139" t="s">
        <v>15</v>
      </c>
      <c r="E3" s="139" t="s">
        <v>44</v>
      </c>
      <c r="F3" s="139" t="s">
        <v>57</v>
      </c>
      <c r="G3" s="140" t="s">
        <v>73</v>
      </c>
    </row>
    <row r="4" spans="1:7" ht="13.5" customHeight="1" x14ac:dyDescent="0.35">
      <c r="A4" s="119" t="s">
        <v>16</v>
      </c>
      <c r="B4" s="3">
        <v>1</v>
      </c>
      <c r="C4" s="3">
        <v>2</v>
      </c>
      <c r="D4" s="3">
        <v>2</v>
      </c>
      <c r="E4" s="3">
        <v>2</v>
      </c>
      <c r="F4" s="3">
        <f>'Dados por Bloco'!W6</f>
        <v>2</v>
      </c>
      <c r="G4" s="141">
        <f>'Dados por Bloco'!AC6</f>
        <v>2</v>
      </c>
    </row>
    <row r="5" spans="1:7" ht="13.5" customHeight="1" x14ac:dyDescent="0.35">
      <c r="A5" s="142" t="s">
        <v>0</v>
      </c>
      <c r="B5" s="5">
        <v>1</v>
      </c>
      <c r="C5" s="5">
        <v>4</v>
      </c>
      <c r="D5" s="5">
        <v>4</v>
      </c>
      <c r="E5" s="5">
        <v>4</v>
      </c>
      <c r="F5" s="5">
        <f>'Dados por Bloco'!W7</f>
        <v>4</v>
      </c>
      <c r="G5" s="143">
        <f>'Dados por Bloco'!AC7</f>
        <v>5</v>
      </c>
    </row>
    <row r="6" spans="1:7" ht="13.5" customHeight="1" x14ac:dyDescent="0.35">
      <c r="A6" s="144" t="s">
        <v>1</v>
      </c>
      <c r="B6" s="145">
        <v>1</v>
      </c>
      <c r="C6" s="43">
        <f>'Dados por Bloco'!H8</f>
        <v>3</v>
      </c>
      <c r="D6" s="43">
        <f>'Dados por Bloco'!M8</f>
        <v>3</v>
      </c>
      <c r="E6" s="43">
        <f>'Dados por Bloco'!R8</f>
        <v>3</v>
      </c>
      <c r="F6" s="43">
        <f>'Dados por Bloco'!W8</f>
        <v>4</v>
      </c>
      <c r="G6" s="118">
        <f>'Dados por Bloco'!AC8</f>
        <v>1</v>
      </c>
    </row>
    <row r="7" spans="1:7" ht="13.5" customHeight="1" x14ac:dyDescent="0.35">
      <c r="A7" s="119" t="s">
        <v>17</v>
      </c>
      <c r="B7" s="9">
        <f t="shared" ref="B7:G7" si="0">B6/B5</f>
        <v>1</v>
      </c>
      <c r="C7" s="9">
        <f t="shared" si="0"/>
        <v>0.75</v>
      </c>
      <c r="D7" s="9">
        <f t="shared" si="0"/>
        <v>0.75</v>
      </c>
      <c r="E7" s="146">
        <f t="shared" si="0"/>
        <v>0.75</v>
      </c>
      <c r="F7" s="146">
        <f t="shared" si="0"/>
        <v>1</v>
      </c>
      <c r="G7" s="147">
        <f t="shared" si="0"/>
        <v>0.2</v>
      </c>
    </row>
    <row r="8" spans="1:7" ht="13.5" customHeight="1" x14ac:dyDescent="0.35">
      <c r="A8" s="148"/>
      <c r="B8" s="13"/>
      <c r="C8" s="13"/>
      <c r="D8" s="13"/>
      <c r="E8" s="149"/>
      <c r="F8" s="149"/>
      <c r="G8" s="150"/>
    </row>
    <row r="9" spans="1:7" ht="13.5" customHeight="1" x14ac:dyDescent="0.35">
      <c r="A9" s="142" t="s">
        <v>64</v>
      </c>
      <c r="B9" s="15">
        <v>0.41649999999999998</v>
      </c>
      <c r="C9" s="15">
        <f>'Dados por Bloco'!H11</f>
        <v>0.14649999999999999</v>
      </c>
      <c r="D9" s="15">
        <f>'Dados por Bloco'!M11</f>
        <v>0.19379999999999997</v>
      </c>
      <c r="E9" s="151">
        <f>'Dados por Bloco'!R11</f>
        <v>0.15643333333333334</v>
      </c>
      <c r="F9" s="151">
        <f>'Dados por Bloco'!W11</f>
        <v>0.15475</v>
      </c>
      <c r="G9" s="152">
        <f>'Dados por Bloco'!AC11</f>
        <v>0.29960000000000003</v>
      </c>
    </row>
    <row r="10" spans="1:7" ht="13.5" customHeight="1" x14ac:dyDescent="0.35">
      <c r="A10" s="144" t="s">
        <v>65</v>
      </c>
      <c r="B10" s="153">
        <v>0.41649999999999998</v>
      </c>
      <c r="C10" s="44">
        <f>'Dados por Bloco'!H12</f>
        <v>0.52883333333333338</v>
      </c>
      <c r="D10" s="44">
        <f>'Dados por Bloco'!M12</f>
        <v>0.58563333333333334</v>
      </c>
      <c r="E10" s="44">
        <f>'Dados por Bloco'!R12</f>
        <v>0.47289999999999993</v>
      </c>
      <c r="F10" s="44">
        <f>'Dados por Bloco'!W12</f>
        <v>0.41872500000000001</v>
      </c>
      <c r="G10" s="154">
        <f>'Dados por Bloco'!AC12</f>
        <v>0.29959999999999998</v>
      </c>
    </row>
    <row r="11" spans="1:7" ht="13.5" customHeight="1" x14ac:dyDescent="0.35">
      <c r="A11" s="155" t="s">
        <v>66</v>
      </c>
      <c r="B11" s="106">
        <f t="shared" ref="B11:G11" si="1">((B10/B9)-1)</f>
        <v>0</v>
      </c>
      <c r="C11" s="106">
        <f t="shared" si="1"/>
        <v>2.6097838452787263</v>
      </c>
      <c r="D11" s="106">
        <f t="shared" si="1"/>
        <v>2.0218438252493987</v>
      </c>
      <c r="E11" s="106">
        <f t="shared" si="1"/>
        <v>2.0230129980822498</v>
      </c>
      <c r="F11" s="197">
        <f t="shared" si="1"/>
        <v>1.705815831987076</v>
      </c>
      <c r="G11" s="185">
        <f t="shared" si="1"/>
        <v>-2.2204460492503131E-16</v>
      </c>
    </row>
    <row r="12" spans="1:7" ht="13.5" customHeight="1" x14ac:dyDescent="0.35">
      <c r="A12" s="148"/>
      <c r="B12" s="13"/>
      <c r="C12" s="149"/>
      <c r="D12" s="149"/>
      <c r="E12" s="149"/>
      <c r="F12" s="149"/>
      <c r="G12" s="150"/>
    </row>
    <row r="13" spans="1:7" ht="13.5" customHeight="1" x14ac:dyDescent="0.35">
      <c r="A13" s="142" t="s">
        <v>2</v>
      </c>
      <c r="B13" s="23">
        <v>1548</v>
      </c>
      <c r="C13" s="156">
        <v>663.35500000000002</v>
      </c>
      <c r="D13" s="156">
        <v>7314.46</v>
      </c>
      <c r="E13" s="156">
        <f>'Dados por Bloco'!R15</f>
        <v>4231.58</v>
      </c>
      <c r="F13" s="156">
        <f>'Dados por Bloco'!W15</f>
        <v>2864.5000000000005</v>
      </c>
      <c r="G13" s="157">
        <f>'Dados por Bloco'!AC15</f>
        <v>8637.67</v>
      </c>
    </row>
    <row r="14" spans="1:7" ht="13.5" customHeight="1" x14ac:dyDescent="0.35">
      <c r="A14" s="144" t="s">
        <v>3</v>
      </c>
      <c r="B14" s="158">
        <v>1548</v>
      </c>
      <c r="C14" s="45">
        <f>'Dados por Bloco'!H16</f>
        <v>655.73799999999994</v>
      </c>
      <c r="D14" s="45">
        <f>'Dados por Bloco'!M16</f>
        <v>6130.78</v>
      </c>
      <c r="E14" s="45">
        <f>'Dados por Bloco'!R16</f>
        <v>3521.04</v>
      </c>
      <c r="F14" s="45">
        <f>'Dados por Bloco'!W16</f>
        <v>2864.5000000000005</v>
      </c>
      <c r="G14" s="159">
        <f>'Dados por Bloco'!AC16</f>
        <v>4475.68</v>
      </c>
    </row>
    <row r="15" spans="1:7" ht="13.5" customHeight="1" x14ac:dyDescent="0.35">
      <c r="A15" s="119" t="s">
        <v>43</v>
      </c>
      <c r="B15" s="9">
        <f t="shared" ref="B15:G15" si="2">B14/B13</f>
        <v>1</v>
      </c>
      <c r="C15" s="146">
        <f t="shared" si="2"/>
        <v>0.98851746048495892</v>
      </c>
      <c r="D15" s="146">
        <f t="shared" si="2"/>
        <v>0.83817260604337163</v>
      </c>
      <c r="E15" s="146">
        <f t="shared" si="2"/>
        <v>0.83208636017752236</v>
      </c>
      <c r="F15" s="146">
        <f t="shared" si="2"/>
        <v>1</v>
      </c>
      <c r="G15" s="147">
        <f t="shared" si="2"/>
        <v>0.51815825332526022</v>
      </c>
    </row>
    <row r="16" spans="1:7" ht="13.5" customHeight="1" x14ac:dyDescent="0.35">
      <c r="A16" s="148"/>
      <c r="B16" s="13"/>
      <c r="C16" s="149"/>
      <c r="D16" s="149"/>
      <c r="E16" s="149"/>
      <c r="F16" s="149"/>
      <c r="G16" s="150"/>
    </row>
    <row r="17" spans="1:7" ht="13.5" customHeight="1" x14ac:dyDescent="0.35">
      <c r="A17" s="142" t="s">
        <v>40</v>
      </c>
      <c r="B17" s="23">
        <v>15000</v>
      </c>
      <c r="C17" s="156">
        <f>3000+100+200+100</f>
        <v>3400</v>
      </c>
      <c r="D17" s="156">
        <f>1500+2000+350+500</f>
        <v>4350</v>
      </c>
      <c r="E17" s="156">
        <f>'Dados por Bloco'!R19</f>
        <v>3200</v>
      </c>
      <c r="F17" s="156">
        <f>'Dados por Bloco'!W19</f>
        <v>6820</v>
      </c>
      <c r="G17" s="157">
        <f>'Dados por Bloco'!AC19</f>
        <v>7850</v>
      </c>
    </row>
    <row r="18" spans="1:7" ht="13.5" customHeight="1" x14ac:dyDescent="0.35">
      <c r="A18" s="142" t="s">
        <v>41</v>
      </c>
      <c r="B18" s="23">
        <v>15000</v>
      </c>
      <c r="C18" s="156">
        <f>'Dados por Bloco'!H20</f>
        <v>3300</v>
      </c>
      <c r="D18" s="156">
        <f>'Dados por Bloco'!M20</f>
        <v>2850</v>
      </c>
      <c r="E18" s="156">
        <f>'Dados por Bloco'!R20</f>
        <v>3150</v>
      </c>
      <c r="F18" s="156">
        <f>'Dados por Bloco'!W20</f>
        <v>6820</v>
      </c>
      <c r="G18" s="157">
        <f>'Dados por Bloco'!AC20</f>
        <v>5050</v>
      </c>
    </row>
    <row r="19" spans="1:7" ht="13.5" customHeight="1" x14ac:dyDescent="0.35">
      <c r="A19" s="160" t="s">
        <v>55</v>
      </c>
      <c r="B19" s="11">
        <f>B18/B17</f>
        <v>1</v>
      </c>
      <c r="C19" s="161">
        <f t="shared" ref="C19:E19" si="3">C18/C17</f>
        <v>0.97058823529411764</v>
      </c>
      <c r="D19" s="161">
        <f t="shared" si="3"/>
        <v>0.65517241379310343</v>
      </c>
      <c r="E19" s="161">
        <f t="shared" si="3"/>
        <v>0.984375</v>
      </c>
      <c r="F19" s="161">
        <f t="shared" ref="F19:G19" si="4">F18/F17</f>
        <v>1</v>
      </c>
      <c r="G19" s="162">
        <f t="shared" si="4"/>
        <v>0.64331210191082799</v>
      </c>
    </row>
    <row r="20" spans="1:7" ht="12.75" customHeight="1" x14ac:dyDescent="0.35">
      <c r="A20" s="148"/>
      <c r="B20" s="13"/>
      <c r="C20" s="149"/>
      <c r="D20" s="149"/>
      <c r="E20" s="149"/>
      <c r="F20" s="149"/>
      <c r="G20" s="150"/>
    </row>
    <row r="21" spans="1:7" ht="13.5" customHeight="1" x14ac:dyDescent="0.35">
      <c r="A21" s="144" t="s">
        <v>10</v>
      </c>
      <c r="B21" s="158">
        <v>610.9</v>
      </c>
      <c r="C21" s="45">
        <f>152+152</f>
        <v>304</v>
      </c>
      <c r="D21" s="45">
        <f>152+152+152+152</f>
        <v>608</v>
      </c>
      <c r="E21" s="45">
        <f>'Dados por Bloco'!R23</f>
        <v>984</v>
      </c>
      <c r="F21" s="45">
        <f>'Dados por Bloco'!W23</f>
        <v>1000</v>
      </c>
      <c r="G21" s="159">
        <f>'Dados por Bloco'!AC23</f>
        <v>1390</v>
      </c>
    </row>
    <row r="22" spans="1:7" ht="13.5" customHeight="1" x14ac:dyDescent="0.35">
      <c r="A22" s="144" t="s">
        <v>42</v>
      </c>
      <c r="B22" s="158">
        <v>610.9</v>
      </c>
      <c r="C22" s="45">
        <f>'Dados por Bloco'!H24</f>
        <v>304</v>
      </c>
      <c r="D22" s="45">
        <f>'Dados por Bloco'!M24</f>
        <v>456</v>
      </c>
      <c r="E22" s="45">
        <f>'Dados por Bloco'!R24</f>
        <v>738</v>
      </c>
      <c r="F22" s="45">
        <f>'Dados por Bloco'!W24</f>
        <v>1000</v>
      </c>
      <c r="G22" s="159">
        <f>'Dados por Bloco'!AC24</f>
        <v>278</v>
      </c>
    </row>
    <row r="23" spans="1:7" ht="13.5" customHeight="1" x14ac:dyDescent="0.35">
      <c r="A23" s="119" t="s">
        <v>54</v>
      </c>
      <c r="B23" s="9">
        <f>B22/B21</f>
        <v>1</v>
      </c>
      <c r="C23" s="146">
        <f t="shared" ref="C23:E23" si="5">C22/C21</f>
        <v>1</v>
      </c>
      <c r="D23" s="146">
        <f t="shared" si="5"/>
        <v>0.75</v>
      </c>
      <c r="E23" s="146">
        <f t="shared" si="5"/>
        <v>0.75</v>
      </c>
      <c r="F23" s="146">
        <f t="shared" ref="F23:G23" si="6">F22/F21</f>
        <v>1</v>
      </c>
      <c r="G23" s="147">
        <f t="shared" si="6"/>
        <v>0.2</v>
      </c>
    </row>
    <row r="24" spans="1:7" ht="12" customHeight="1" x14ac:dyDescent="0.35">
      <c r="A24" s="148"/>
      <c r="B24" s="13"/>
      <c r="C24" s="149"/>
      <c r="D24" s="149"/>
      <c r="E24" s="149"/>
      <c r="F24" s="149"/>
      <c r="G24" s="150"/>
    </row>
    <row r="25" spans="1:7" ht="13.5" customHeight="1" x14ac:dyDescent="0.35">
      <c r="A25" s="119" t="s">
        <v>4</v>
      </c>
      <c r="B25" s="3">
        <v>11</v>
      </c>
      <c r="C25" s="41">
        <v>11</v>
      </c>
      <c r="D25" s="41">
        <v>15</v>
      </c>
      <c r="E25" s="41">
        <f>'Dados por Bloco'!R27</f>
        <v>16</v>
      </c>
      <c r="F25" s="41">
        <f>'Dados por Bloco'!W27</f>
        <v>12</v>
      </c>
      <c r="G25" s="163">
        <f>'Dados por Bloco'!AC27</f>
        <v>17</v>
      </c>
    </row>
    <row r="26" spans="1:7" ht="13.5" customHeight="1" x14ac:dyDescent="0.35">
      <c r="A26" s="160" t="s">
        <v>5</v>
      </c>
      <c r="B26" s="7">
        <v>11</v>
      </c>
      <c r="C26" s="40">
        <v>10</v>
      </c>
      <c r="D26" s="40">
        <v>15</v>
      </c>
      <c r="E26" s="40">
        <f>'Dados por Bloco'!R28</f>
        <v>16</v>
      </c>
      <c r="F26" s="40">
        <f>'Dados por Bloco'!W28</f>
        <v>12</v>
      </c>
      <c r="G26" s="164">
        <f>'Dados por Bloco'!AC28</f>
        <v>17</v>
      </c>
    </row>
    <row r="27" spans="1:7" ht="13.5" customHeight="1" x14ac:dyDescent="0.35">
      <c r="A27" s="119" t="s">
        <v>37</v>
      </c>
      <c r="B27" s="3">
        <v>11</v>
      </c>
      <c r="C27" s="41">
        <v>10</v>
      </c>
      <c r="D27" s="41">
        <v>14</v>
      </c>
      <c r="E27" s="41">
        <f>'Dados por Bloco'!R29</f>
        <v>16</v>
      </c>
      <c r="F27" s="41">
        <f>'Dados por Bloco'!W29</f>
        <v>12</v>
      </c>
      <c r="G27" s="163">
        <f>'Dados por Bloco'!AC29</f>
        <v>17</v>
      </c>
    </row>
    <row r="28" spans="1:7" ht="13.5" customHeight="1" x14ac:dyDescent="0.35">
      <c r="A28" s="160" t="s">
        <v>71</v>
      </c>
      <c r="B28" s="7">
        <v>1</v>
      </c>
      <c r="C28" s="40">
        <v>2</v>
      </c>
      <c r="D28" s="40">
        <v>1</v>
      </c>
      <c r="E28" s="40">
        <f>'Dados por Bloco'!R30</f>
        <v>2</v>
      </c>
      <c r="F28" s="40">
        <f>'Dados por Bloco'!W30</f>
        <v>1</v>
      </c>
      <c r="G28" s="164">
        <f>'Dados por Bloco'!AC30</f>
        <v>2</v>
      </c>
    </row>
    <row r="29" spans="1:7" ht="13.5" customHeight="1" x14ac:dyDescent="0.35">
      <c r="A29" s="119" t="s">
        <v>72</v>
      </c>
      <c r="B29" s="3">
        <v>10</v>
      </c>
      <c r="C29" s="41">
        <v>8</v>
      </c>
      <c r="D29" s="41">
        <v>13</v>
      </c>
      <c r="E29" s="41">
        <f>'Dados por Bloco'!R31</f>
        <v>14</v>
      </c>
      <c r="F29" s="41">
        <f>'Dados por Bloco'!W31</f>
        <v>11</v>
      </c>
      <c r="G29" s="163">
        <f>'Dados por Bloco'!AC31</f>
        <v>15</v>
      </c>
    </row>
    <row r="30" spans="1:7" ht="13.5" customHeight="1" x14ac:dyDescent="0.35">
      <c r="A30" s="160" t="s">
        <v>6</v>
      </c>
      <c r="B30" s="7">
        <v>5</v>
      </c>
      <c r="C30" s="40">
        <v>8</v>
      </c>
      <c r="D30" s="40">
        <v>8</v>
      </c>
      <c r="E30" s="40">
        <f>'Dados por Bloco'!R32</f>
        <v>11</v>
      </c>
      <c r="F30" s="40">
        <f>'Dados por Bloco'!W32</f>
        <v>10</v>
      </c>
      <c r="G30" s="164">
        <f>'Dados por Bloco'!AC32</f>
        <v>2</v>
      </c>
    </row>
    <row r="31" spans="1:7" ht="13.5" customHeight="1" x14ac:dyDescent="0.35">
      <c r="A31" s="119" t="s">
        <v>69</v>
      </c>
      <c r="B31" s="3">
        <v>1</v>
      </c>
      <c r="C31" s="41">
        <v>2</v>
      </c>
      <c r="D31" s="41">
        <v>1</v>
      </c>
      <c r="E31" s="41">
        <f>'Dados por Bloco'!R33</f>
        <v>1</v>
      </c>
      <c r="F31" s="41">
        <f>'Dados por Bloco'!W33</f>
        <v>1</v>
      </c>
      <c r="G31" s="163">
        <f>'Dados por Bloco'!AC33</f>
        <v>1</v>
      </c>
    </row>
    <row r="32" spans="1:7" ht="13.5" customHeight="1" x14ac:dyDescent="0.35">
      <c r="A32" s="160" t="s">
        <v>70</v>
      </c>
      <c r="B32" s="7">
        <v>4</v>
      </c>
      <c r="C32" s="40">
        <v>6</v>
      </c>
      <c r="D32" s="40">
        <v>7</v>
      </c>
      <c r="E32" s="40">
        <f>'Dados por Bloco'!R34</f>
        <v>10</v>
      </c>
      <c r="F32" s="40">
        <f>'Dados por Bloco'!W34</f>
        <v>9</v>
      </c>
      <c r="G32" s="164">
        <f>'Dados por Bloco'!AC34</f>
        <v>1</v>
      </c>
    </row>
    <row r="33" spans="1:7" ht="13.5" customHeight="1" x14ac:dyDescent="0.35">
      <c r="A33" s="119" t="s">
        <v>7</v>
      </c>
      <c r="B33" s="3">
        <v>5</v>
      </c>
      <c r="C33" s="41">
        <v>7</v>
      </c>
      <c r="D33" s="41">
        <v>6</v>
      </c>
      <c r="E33" s="41">
        <f>'Dados por Bloco'!R35</f>
        <v>7</v>
      </c>
      <c r="F33" s="41">
        <f>'Dados por Bloco'!W35</f>
        <v>8</v>
      </c>
      <c r="G33" s="163">
        <f>'Dados por Bloco'!AC35</f>
        <v>2</v>
      </c>
    </row>
    <row r="34" spans="1:7" ht="13.5" customHeight="1" x14ac:dyDescent="0.35">
      <c r="A34" s="160" t="s">
        <v>67</v>
      </c>
      <c r="B34" s="7">
        <v>1</v>
      </c>
      <c r="C34" s="40">
        <v>1</v>
      </c>
      <c r="D34" s="40">
        <v>1</v>
      </c>
      <c r="E34" s="40">
        <f>'Dados por Bloco'!R36</f>
        <v>1</v>
      </c>
      <c r="F34" s="40">
        <f>'Dados por Bloco'!W36</f>
        <v>1</v>
      </c>
      <c r="G34" s="164">
        <f>'Dados por Bloco'!AC36</f>
        <v>1</v>
      </c>
    </row>
    <row r="35" spans="1:7" ht="13.5" customHeight="1" x14ac:dyDescent="0.35">
      <c r="A35" s="119" t="s">
        <v>68</v>
      </c>
      <c r="B35" s="3">
        <v>4</v>
      </c>
      <c r="C35" s="41">
        <v>6</v>
      </c>
      <c r="D35" s="41">
        <v>5</v>
      </c>
      <c r="E35" s="41">
        <f>'Dados por Bloco'!R37</f>
        <v>6</v>
      </c>
      <c r="F35" s="41">
        <f>'Dados por Bloco'!W37</f>
        <v>7</v>
      </c>
      <c r="G35" s="163">
        <f>'Dados por Bloco'!AC37</f>
        <v>1</v>
      </c>
    </row>
    <row r="36" spans="1:7" ht="13.5" customHeight="1" x14ac:dyDescent="0.35">
      <c r="A36" s="148"/>
      <c r="B36" s="13"/>
      <c r="C36" s="149"/>
      <c r="D36" s="149"/>
      <c r="E36" s="149"/>
      <c r="F36" s="149"/>
      <c r="G36" s="150"/>
    </row>
    <row r="37" spans="1:7" ht="13.5" customHeight="1" x14ac:dyDescent="0.35">
      <c r="A37" s="119" t="s">
        <v>8</v>
      </c>
      <c r="B37" s="165">
        <v>0.37</v>
      </c>
      <c r="C37" s="165">
        <v>0.40749999999999997</v>
      </c>
      <c r="D37" s="165">
        <v>0.18</v>
      </c>
      <c r="E37" s="165">
        <v>0.18</v>
      </c>
      <c r="F37" s="165">
        <f>'Dados por Bloco'!W39</f>
        <v>0.18</v>
      </c>
      <c r="G37" s="166">
        <f>'Dados por Bloco'!AC39</f>
        <v>0.18</v>
      </c>
    </row>
    <row r="38" spans="1:7" ht="13.5" customHeight="1" x14ac:dyDescent="0.35">
      <c r="A38" s="160" t="s">
        <v>9</v>
      </c>
      <c r="B38" s="36">
        <v>0.55000000000000004</v>
      </c>
      <c r="C38" s="36">
        <v>0.46250000000000002</v>
      </c>
      <c r="D38" s="36">
        <v>0.3</v>
      </c>
      <c r="E38" s="36">
        <v>0.3</v>
      </c>
      <c r="F38" s="36">
        <f>'Dados por Bloco'!W40</f>
        <v>0.3</v>
      </c>
      <c r="G38" s="167">
        <f>'Dados por Bloco'!AC40</f>
        <v>0.3</v>
      </c>
    </row>
    <row r="39" spans="1:7" ht="11.25" customHeight="1" thickBot="1" x14ac:dyDescent="0.4">
      <c r="A39" s="133"/>
      <c r="B39" s="136"/>
      <c r="C39" s="136"/>
      <c r="D39" s="136"/>
      <c r="E39" s="136"/>
      <c r="F39" s="136"/>
      <c r="G39" s="168"/>
    </row>
    <row r="40" spans="1:7" ht="13.5" customHeight="1" x14ac:dyDescent="0.35">
      <c r="A40" s="199" t="s">
        <v>21</v>
      </c>
      <c r="B40" s="199"/>
      <c r="C40" s="199"/>
      <c r="D40" s="199"/>
      <c r="E40" s="199"/>
      <c r="F40"/>
    </row>
    <row r="41" spans="1:7" ht="19.5" customHeight="1" x14ac:dyDescent="0.35">
      <c r="A41" s="202" t="s">
        <v>22</v>
      </c>
      <c r="B41" s="202"/>
      <c r="C41" s="202"/>
      <c r="D41" s="202"/>
      <c r="E41" s="202"/>
      <c r="F41" s="202"/>
      <c r="G41" s="202"/>
    </row>
  </sheetData>
  <mergeCells count="3">
    <mergeCell ref="A40:E40"/>
    <mergeCell ref="A1:G1"/>
    <mergeCell ref="A41:G41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919FB"/>
    <pageSetUpPr fitToPage="1"/>
  </sheetPr>
  <dimension ref="A1:AE43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5" sqref="D5"/>
    </sheetView>
  </sheetViews>
  <sheetFormatPr defaultColWidth="56.1796875" defaultRowHeight="14.5" x14ac:dyDescent="0.35"/>
  <cols>
    <col min="1" max="1" width="36.26953125" customWidth="1"/>
    <col min="2" max="3" width="7.6328125" bestFit="1" customWidth="1"/>
    <col min="4" max="4" width="9" customWidth="1"/>
    <col min="5" max="5" width="7.6328125" bestFit="1" customWidth="1"/>
    <col min="6" max="6" width="8.6328125" bestFit="1" customWidth="1"/>
    <col min="7" max="7" width="8.08984375" bestFit="1" customWidth="1"/>
    <col min="8" max="8" width="8.81640625" bestFit="1" customWidth="1"/>
    <col min="9" max="9" width="6.90625" bestFit="1" customWidth="1"/>
    <col min="10" max="10" width="7.6328125" bestFit="1" customWidth="1"/>
    <col min="11" max="12" width="8.36328125" bestFit="1" customWidth="1"/>
    <col min="13" max="13" width="8.81640625" bestFit="1" customWidth="1"/>
    <col min="14" max="14" width="7.6328125" bestFit="1" customWidth="1"/>
    <col min="15" max="15" width="8.08984375" bestFit="1" customWidth="1"/>
    <col min="16" max="16" width="8.36328125" bestFit="1" customWidth="1"/>
    <col min="17" max="17" width="7.6328125" bestFit="1" customWidth="1"/>
    <col min="18" max="18" width="8.81640625" bestFit="1" customWidth="1"/>
    <col min="19" max="21" width="7.6328125" style="42" bestFit="1" customWidth="1"/>
    <col min="22" max="22" width="9.08984375" style="42" bestFit="1" customWidth="1"/>
    <col min="23" max="23" width="8.81640625" style="42" bestFit="1" customWidth="1"/>
    <col min="24" max="25" width="7.6328125" bestFit="1" customWidth="1"/>
    <col min="26" max="26" width="8.54296875" customWidth="1"/>
    <col min="27" max="28" width="7.6328125" bestFit="1" customWidth="1"/>
    <col min="29" max="29" width="8.453125" bestFit="1" customWidth="1"/>
    <col min="30" max="143" width="4.81640625" customWidth="1"/>
  </cols>
  <sheetData>
    <row r="1" spans="1:29" ht="18.75" customHeight="1" x14ac:dyDescent="0.35">
      <c r="A1" s="224" t="s">
        <v>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</row>
    <row r="2" spans="1:29" x14ac:dyDescent="0.35">
      <c r="A2" s="109" t="s">
        <v>11</v>
      </c>
      <c r="B2" s="204">
        <v>2013</v>
      </c>
      <c r="C2" s="205"/>
      <c r="D2" s="204">
        <v>2017</v>
      </c>
      <c r="E2" s="207"/>
      <c r="F2" s="207"/>
      <c r="G2" s="207"/>
      <c r="H2" s="205"/>
      <c r="I2" s="204">
        <v>2017</v>
      </c>
      <c r="J2" s="207"/>
      <c r="K2" s="207"/>
      <c r="L2" s="207"/>
      <c r="M2" s="205"/>
      <c r="N2" s="204">
        <v>2018</v>
      </c>
      <c r="O2" s="207"/>
      <c r="P2" s="207"/>
      <c r="Q2" s="207"/>
      <c r="R2" s="205"/>
      <c r="S2" s="204">
        <v>2018</v>
      </c>
      <c r="T2" s="207"/>
      <c r="U2" s="207"/>
      <c r="V2" s="207"/>
      <c r="W2" s="218"/>
      <c r="X2" s="204">
        <v>2019</v>
      </c>
      <c r="Y2" s="207"/>
      <c r="Z2" s="207"/>
      <c r="AA2" s="207"/>
      <c r="AB2" s="207"/>
      <c r="AC2" s="218"/>
    </row>
    <row r="3" spans="1:29" ht="15.75" customHeight="1" x14ac:dyDescent="0.35">
      <c r="A3" s="110" t="s">
        <v>12</v>
      </c>
      <c r="B3" s="216" t="s">
        <v>13</v>
      </c>
      <c r="C3" s="217"/>
      <c r="D3" s="219" t="s">
        <v>14</v>
      </c>
      <c r="E3" s="220"/>
      <c r="F3" s="220"/>
      <c r="G3" s="220"/>
      <c r="H3" s="217"/>
      <c r="I3" s="219" t="s">
        <v>15</v>
      </c>
      <c r="J3" s="220"/>
      <c r="K3" s="220"/>
      <c r="L3" s="220"/>
      <c r="M3" s="217"/>
      <c r="N3" s="219" t="s">
        <v>44</v>
      </c>
      <c r="O3" s="220"/>
      <c r="P3" s="220"/>
      <c r="Q3" s="220"/>
      <c r="R3" s="217"/>
      <c r="S3" s="219" t="s">
        <v>57</v>
      </c>
      <c r="T3" s="220"/>
      <c r="U3" s="220"/>
      <c r="V3" s="220"/>
      <c r="W3" s="221"/>
      <c r="X3" s="219" t="s">
        <v>73</v>
      </c>
      <c r="Y3" s="220"/>
      <c r="Z3" s="220"/>
      <c r="AA3" s="220"/>
      <c r="AB3" s="220"/>
      <c r="AC3" s="221"/>
    </row>
    <row r="4" spans="1:29" x14ac:dyDescent="0.35">
      <c r="A4" s="111" t="s">
        <v>16</v>
      </c>
      <c r="B4" s="39" t="s">
        <v>45</v>
      </c>
      <c r="C4" s="211" t="s">
        <v>13</v>
      </c>
      <c r="D4" s="90" t="s">
        <v>46</v>
      </c>
      <c r="E4" s="210" t="s">
        <v>45</v>
      </c>
      <c r="F4" s="209"/>
      <c r="G4" s="215"/>
      <c r="H4" s="213" t="s">
        <v>14</v>
      </c>
      <c r="I4" s="208" t="s">
        <v>45</v>
      </c>
      <c r="J4" s="209"/>
      <c r="K4" s="209"/>
      <c r="L4" s="48" t="s">
        <v>46</v>
      </c>
      <c r="M4" s="213" t="s">
        <v>15</v>
      </c>
      <c r="N4" s="208" t="s">
        <v>45</v>
      </c>
      <c r="O4" s="209"/>
      <c r="P4" s="210" t="s">
        <v>46</v>
      </c>
      <c r="Q4" s="209"/>
      <c r="R4" s="211" t="s">
        <v>44</v>
      </c>
      <c r="S4" s="208" t="s">
        <v>45</v>
      </c>
      <c r="T4" s="209"/>
      <c r="U4" s="215"/>
      <c r="V4" s="108" t="s">
        <v>46</v>
      </c>
      <c r="W4" s="222" t="s">
        <v>57</v>
      </c>
      <c r="X4" s="208" t="s">
        <v>45</v>
      </c>
      <c r="Y4" s="209"/>
      <c r="Z4" s="209"/>
      <c r="AA4" s="215"/>
      <c r="AB4" s="186" t="s">
        <v>46</v>
      </c>
      <c r="AC4" s="222" t="s">
        <v>73</v>
      </c>
    </row>
    <row r="5" spans="1:29" ht="40" x14ac:dyDescent="0.35">
      <c r="A5" s="112" t="s">
        <v>39</v>
      </c>
      <c r="B5" s="37" t="s">
        <v>23</v>
      </c>
      <c r="C5" s="212"/>
      <c r="D5" s="67" t="s">
        <v>38</v>
      </c>
      <c r="E5" s="47" t="s">
        <v>24</v>
      </c>
      <c r="F5" s="38" t="s">
        <v>25</v>
      </c>
      <c r="G5" s="46" t="s">
        <v>26</v>
      </c>
      <c r="H5" s="214"/>
      <c r="I5" s="67" t="s">
        <v>27</v>
      </c>
      <c r="J5" s="38" t="s">
        <v>28</v>
      </c>
      <c r="K5" s="38" t="s">
        <v>29</v>
      </c>
      <c r="L5" s="49" t="s">
        <v>30</v>
      </c>
      <c r="M5" s="214"/>
      <c r="N5" s="67" t="s">
        <v>47</v>
      </c>
      <c r="O5" s="46" t="s">
        <v>50</v>
      </c>
      <c r="P5" s="38" t="s">
        <v>51</v>
      </c>
      <c r="Q5" s="38" t="s">
        <v>48</v>
      </c>
      <c r="R5" s="212"/>
      <c r="S5" s="67" t="s">
        <v>58</v>
      </c>
      <c r="T5" s="38" t="s">
        <v>59</v>
      </c>
      <c r="U5" s="46" t="s">
        <v>60</v>
      </c>
      <c r="V5" s="38" t="s">
        <v>38</v>
      </c>
      <c r="W5" s="223"/>
      <c r="X5" s="67" t="s">
        <v>74</v>
      </c>
      <c r="Y5" s="38" t="s">
        <v>75</v>
      </c>
      <c r="Z5" s="38" t="s">
        <v>76</v>
      </c>
      <c r="AA5" s="46" t="s">
        <v>77</v>
      </c>
      <c r="AB5" s="38" t="s">
        <v>78</v>
      </c>
      <c r="AC5" s="223"/>
    </row>
    <row r="6" spans="1:29" x14ac:dyDescent="0.35">
      <c r="A6" s="113" t="s">
        <v>16</v>
      </c>
      <c r="B6" s="2">
        <v>1</v>
      </c>
      <c r="C6" s="86">
        <v>1</v>
      </c>
      <c r="D6" s="68"/>
      <c r="E6" s="3"/>
      <c r="F6" s="3"/>
      <c r="G6" s="3"/>
      <c r="H6" s="86">
        <v>2</v>
      </c>
      <c r="I6" s="68"/>
      <c r="J6" s="3"/>
      <c r="K6" s="3"/>
      <c r="L6" s="3"/>
      <c r="M6" s="86">
        <v>2</v>
      </c>
      <c r="N6" s="68"/>
      <c r="O6" s="3"/>
      <c r="P6" s="3"/>
      <c r="Q6" s="3"/>
      <c r="R6" s="100">
        <v>2</v>
      </c>
      <c r="S6" s="68"/>
      <c r="T6" s="3"/>
      <c r="U6" s="3"/>
      <c r="V6" s="3"/>
      <c r="W6" s="114">
        <v>2</v>
      </c>
      <c r="X6" s="68"/>
      <c r="Y6" s="187"/>
      <c r="Z6" s="187"/>
      <c r="AA6" s="187"/>
      <c r="AB6" s="187"/>
      <c r="AC6" s="114">
        <v>2</v>
      </c>
    </row>
    <row r="7" spans="1:29" x14ac:dyDescent="0.35">
      <c r="A7" s="115" t="s">
        <v>0</v>
      </c>
      <c r="B7" s="4">
        <v>1</v>
      </c>
      <c r="C7" s="58">
        <v>1</v>
      </c>
      <c r="D7" s="69">
        <v>1</v>
      </c>
      <c r="E7" s="5">
        <v>1</v>
      </c>
      <c r="F7" s="5">
        <v>1</v>
      </c>
      <c r="G7" s="5">
        <v>1</v>
      </c>
      <c r="H7" s="58">
        <f>SUM(D7:G7)</f>
        <v>4</v>
      </c>
      <c r="I7" s="69">
        <v>1</v>
      </c>
      <c r="J7" s="5">
        <v>1</v>
      </c>
      <c r="K7" s="5">
        <v>1</v>
      </c>
      <c r="L7" s="5">
        <v>1</v>
      </c>
      <c r="M7" s="58">
        <f>SUM(I7:L7)</f>
        <v>4</v>
      </c>
      <c r="N7" s="69">
        <v>1</v>
      </c>
      <c r="O7" s="5">
        <v>1</v>
      </c>
      <c r="P7" s="5">
        <v>1</v>
      </c>
      <c r="Q7" s="5">
        <v>1</v>
      </c>
      <c r="R7" s="50">
        <f>SUM(N7:Q7)</f>
        <v>4</v>
      </c>
      <c r="S7" s="69">
        <v>1</v>
      </c>
      <c r="T7" s="5">
        <v>1</v>
      </c>
      <c r="U7" s="5">
        <v>1</v>
      </c>
      <c r="V7" s="5">
        <v>1</v>
      </c>
      <c r="W7" s="116">
        <f>SUM(S7:V7)</f>
        <v>4</v>
      </c>
      <c r="X7" s="69">
        <v>1</v>
      </c>
      <c r="Y7" s="188">
        <v>1</v>
      </c>
      <c r="Z7" s="188">
        <v>1</v>
      </c>
      <c r="AA7" s="188">
        <v>1</v>
      </c>
      <c r="AB7" s="188">
        <v>1</v>
      </c>
      <c r="AC7" s="116">
        <f>SUM(X7:AB7)</f>
        <v>5</v>
      </c>
    </row>
    <row r="8" spans="1:29" ht="20" x14ac:dyDescent="0.35">
      <c r="A8" s="117" t="s">
        <v>1</v>
      </c>
      <c r="B8" s="18">
        <v>1</v>
      </c>
      <c r="C8" s="86">
        <v>1</v>
      </c>
      <c r="D8" s="70" t="s">
        <v>52</v>
      </c>
      <c r="E8" s="43">
        <v>1</v>
      </c>
      <c r="F8" s="43">
        <v>1</v>
      </c>
      <c r="G8" s="43">
        <v>1</v>
      </c>
      <c r="H8" s="59">
        <f>SUM(D8:G8)</f>
        <v>3</v>
      </c>
      <c r="I8" s="70" t="s">
        <v>52</v>
      </c>
      <c r="J8" s="43">
        <v>1</v>
      </c>
      <c r="K8" s="43">
        <v>1</v>
      </c>
      <c r="L8" s="43">
        <v>1</v>
      </c>
      <c r="M8" s="59">
        <f>SUM(I8:L8)</f>
        <v>3</v>
      </c>
      <c r="N8" s="70">
        <v>1</v>
      </c>
      <c r="O8" s="43">
        <v>1</v>
      </c>
      <c r="P8" s="43" t="s">
        <v>52</v>
      </c>
      <c r="Q8" s="43">
        <v>1</v>
      </c>
      <c r="R8" s="59">
        <f>SUM(N8:Q8)</f>
        <v>3</v>
      </c>
      <c r="S8" s="70">
        <v>1</v>
      </c>
      <c r="T8" s="43">
        <v>1</v>
      </c>
      <c r="U8" s="43">
        <v>1</v>
      </c>
      <c r="V8" s="184">
        <v>1</v>
      </c>
      <c r="W8" s="118">
        <f>SUM(S8:V8)</f>
        <v>4</v>
      </c>
      <c r="X8" s="70">
        <f>IF(X12&gt;0,1,"Sem ofertas")</f>
        <v>1</v>
      </c>
      <c r="Y8" s="43" t="s">
        <v>52</v>
      </c>
      <c r="Z8" s="43" t="s">
        <v>52</v>
      </c>
      <c r="AA8" s="43" t="s">
        <v>52</v>
      </c>
      <c r="AB8" s="184" t="s">
        <v>52</v>
      </c>
      <c r="AC8" s="118">
        <f>SUM(X8:AB8)</f>
        <v>1</v>
      </c>
    </row>
    <row r="9" spans="1:29" x14ac:dyDescent="0.35">
      <c r="A9" s="119" t="s">
        <v>17</v>
      </c>
      <c r="B9" s="8"/>
      <c r="C9" s="97">
        <f>C8/C7</f>
        <v>1</v>
      </c>
      <c r="D9" s="71"/>
      <c r="E9" s="17"/>
      <c r="F9" s="17"/>
      <c r="G9" s="17"/>
      <c r="H9" s="95">
        <f>H8/H7</f>
        <v>0.75</v>
      </c>
      <c r="I9" s="71"/>
      <c r="J9" s="17"/>
      <c r="K9" s="17"/>
      <c r="L9" s="17"/>
      <c r="M9" s="95">
        <f>M8/M7</f>
        <v>0.75</v>
      </c>
      <c r="N9" s="71"/>
      <c r="O9" s="17"/>
      <c r="P9" s="17"/>
      <c r="Q9" s="17"/>
      <c r="R9" s="101">
        <f>R8/R7</f>
        <v>0.75</v>
      </c>
      <c r="S9" s="71"/>
      <c r="T9" s="17"/>
      <c r="U9" s="17"/>
      <c r="V9" s="17"/>
      <c r="W9" s="120">
        <f>W8/W7</f>
        <v>1</v>
      </c>
      <c r="X9" s="71"/>
      <c r="Y9" s="189"/>
      <c r="Z9" s="189"/>
      <c r="AA9" s="189"/>
      <c r="AB9" s="189"/>
      <c r="AC9" s="120">
        <f>AC8/AC7</f>
        <v>0.2</v>
      </c>
    </row>
    <row r="10" spans="1:29" ht="11.25" customHeight="1" x14ac:dyDescent="0.35">
      <c r="A10" s="121"/>
      <c r="B10" s="12"/>
      <c r="C10" s="96"/>
      <c r="D10" s="72"/>
      <c r="E10" s="13"/>
      <c r="F10" s="13"/>
      <c r="G10" s="13"/>
      <c r="H10" s="96"/>
      <c r="I10" s="72"/>
      <c r="J10" s="13"/>
      <c r="K10" s="13"/>
      <c r="L10" s="13"/>
      <c r="M10" s="96"/>
      <c r="N10" s="72"/>
      <c r="O10" s="13"/>
      <c r="P10" s="13"/>
      <c r="Q10" s="13"/>
      <c r="R10" s="102"/>
      <c r="S10" s="72"/>
      <c r="T10" s="13"/>
      <c r="U10" s="13"/>
      <c r="V10" s="13"/>
      <c r="W10" s="122"/>
      <c r="X10" s="72"/>
      <c r="Y10" s="190"/>
      <c r="Z10" s="190"/>
      <c r="AA10" s="190"/>
      <c r="AB10" s="190"/>
      <c r="AC10" s="122"/>
    </row>
    <row r="11" spans="1:29" x14ac:dyDescent="0.35">
      <c r="A11" s="169" t="s">
        <v>61</v>
      </c>
      <c r="B11" s="14">
        <v>0.41649999999999998</v>
      </c>
      <c r="C11" s="60">
        <v>0.41649999999999998</v>
      </c>
      <c r="D11" s="73"/>
      <c r="E11" s="15">
        <v>0.1153</v>
      </c>
      <c r="F11" s="15">
        <v>0.10340000000000001</v>
      </c>
      <c r="G11" s="15">
        <v>0.2208</v>
      </c>
      <c r="H11" s="60">
        <f>AVERAGE(E11:G11)</f>
        <v>0.14649999999999999</v>
      </c>
      <c r="I11" s="73"/>
      <c r="J11" s="15">
        <v>0.1389</v>
      </c>
      <c r="K11" s="15">
        <v>0.22869999999999999</v>
      </c>
      <c r="L11" s="15">
        <v>0.21379999999999999</v>
      </c>
      <c r="M11" s="60">
        <f>AVERAGE(J11:L11)</f>
        <v>0.19379999999999997</v>
      </c>
      <c r="N11" s="73">
        <v>8.3199999999999996E-2</v>
      </c>
      <c r="O11" s="15">
        <v>0.2218</v>
      </c>
      <c r="P11" s="15"/>
      <c r="Q11" s="15">
        <v>0.1643</v>
      </c>
      <c r="R11" s="52">
        <f>AVERAGE(N11:Q11)</f>
        <v>0.15643333333333334</v>
      </c>
      <c r="S11" s="73">
        <f>IF(S8=1,17.54%," ")</f>
        <v>0.1754</v>
      </c>
      <c r="T11" s="15">
        <f>IF(T8=1,9.53%," ")</f>
        <v>9.5299999999999996E-2</v>
      </c>
      <c r="U11" s="15">
        <f>IF(U8=1,24.82%," ")</f>
        <v>0.2482</v>
      </c>
      <c r="V11" s="15">
        <f>IF(V8=1,10.01%," ")</f>
        <v>0.10009999999999999</v>
      </c>
      <c r="W11" s="123">
        <f>AVERAGE(S11:V11)</f>
        <v>0.15475</v>
      </c>
      <c r="X11" s="73">
        <f>IF(X8=1,29.96%," ")</f>
        <v>0.29960000000000003</v>
      </c>
      <c r="Y11" s="15" t="str">
        <f>IF(Y8=1,29.52%," ")</f>
        <v xml:space="preserve"> </v>
      </c>
      <c r="Z11" s="15" t="str">
        <f>IF(Z8=1,26.09%," ")</f>
        <v xml:space="preserve"> </v>
      </c>
      <c r="AA11" s="15" t="str">
        <f>IF(AA8=1,26.68%," ")</f>
        <v xml:space="preserve"> </v>
      </c>
      <c r="AB11" s="15" t="str">
        <f>IF(AB8=1,36.98%," ")</f>
        <v xml:space="preserve"> </v>
      </c>
      <c r="AC11" s="123">
        <f>AVERAGE(X11:AB11)</f>
        <v>0.29960000000000003</v>
      </c>
    </row>
    <row r="12" spans="1:29" x14ac:dyDescent="0.35">
      <c r="A12" s="170" t="s">
        <v>62</v>
      </c>
      <c r="B12" s="19">
        <v>0.41649999999999998</v>
      </c>
      <c r="C12" s="87">
        <v>0.41649999999999998</v>
      </c>
      <c r="D12" s="91"/>
      <c r="E12" s="44">
        <v>0.1153</v>
      </c>
      <c r="F12" s="44">
        <v>0.8</v>
      </c>
      <c r="G12" s="44">
        <v>0.67120000000000002</v>
      </c>
      <c r="H12" s="61">
        <f>AVERAGE(E12:G12)</f>
        <v>0.52883333333333338</v>
      </c>
      <c r="I12" s="74"/>
      <c r="J12" s="44">
        <v>0.76959999999999995</v>
      </c>
      <c r="K12" s="44">
        <v>0.22869999999999999</v>
      </c>
      <c r="L12" s="44">
        <v>0.75860000000000005</v>
      </c>
      <c r="M12" s="61">
        <f>AVERAGE(J12:L12)</f>
        <v>0.58563333333333334</v>
      </c>
      <c r="N12" s="74">
        <v>0.4995</v>
      </c>
      <c r="O12" s="44">
        <v>0.75490000000000002</v>
      </c>
      <c r="P12" s="44"/>
      <c r="Q12" s="44">
        <v>0.1643</v>
      </c>
      <c r="R12" s="61">
        <f>AVERAGE(N12:Q12)</f>
        <v>0.47289999999999993</v>
      </c>
      <c r="S12" s="178">
        <v>0.70199999999999996</v>
      </c>
      <c r="T12" s="179">
        <v>0.2349</v>
      </c>
      <c r="U12" s="179">
        <v>0.63790000000000002</v>
      </c>
      <c r="V12" s="180">
        <v>0.10009999999999999</v>
      </c>
      <c r="W12" s="124">
        <f>AVERAGE(S12:V12)</f>
        <v>0.41872500000000001</v>
      </c>
      <c r="X12" s="198">
        <v>0.29959999999999998</v>
      </c>
      <c r="Y12" s="179"/>
      <c r="Z12" s="179"/>
      <c r="AA12" s="179"/>
      <c r="AB12" s="180"/>
      <c r="AC12" s="124">
        <f>AVERAGE(X12:AB12)</f>
        <v>0.29959999999999998</v>
      </c>
    </row>
    <row r="13" spans="1:29" x14ac:dyDescent="0.35">
      <c r="A13" s="171" t="s">
        <v>63</v>
      </c>
      <c r="B13" s="35">
        <f t="shared" ref="B13:R13" si="0">((B12/B11)-1)</f>
        <v>0</v>
      </c>
      <c r="C13" s="62">
        <f t="shared" si="0"/>
        <v>0</v>
      </c>
      <c r="D13" s="83"/>
      <c r="E13" s="36">
        <f t="shared" si="0"/>
        <v>0</v>
      </c>
      <c r="F13" s="106">
        <f t="shared" si="0"/>
        <v>6.7369439071566735</v>
      </c>
      <c r="G13" s="36">
        <f t="shared" si="0"/>
        <v>2.0398550724637681</v>
      </c>
      <c r="H13" s="62">
        <f t="shared" si="0"/>
        <v>2.6097838452787263</v>
      </c>
      <c r="I13" s="83"/>
      <c r="J13" s="36">
        <f t="shared" si="0"/>
        <v>4.5406767458603312</v>
      </c>
      <c r="K13" s="36">
        <f t="shared" si="0"/>
        <v>0</v>
      </c>
      <c r="L13" s="36">
        <f t="shared" si="0"/>
        <v>2.5481758652946684</v>
      </c>
      <c r="M13" s="62">
        <f t="shared" si="0"/>
        <v>2.0218438252493987</v>
      </c>
      <c r="N13" s="83">
        <f t="shared" si="0"/>
        <v>5.0036057692307692</v>
      </c>
      <c r="O13" s="36">
        <f t="shared" si="0"/>
        <v>2.4035166816952209</v>
      </c>
      <c r="P13" s="36"/>
      <c r="Q13" s="36">
        <f t="shared" si="0"/>
        <v>0</v>
      </c>
      <c r="R13" s="53">
        <f t="shared" si="0"/>
        <v>2.0230129980822498</v>
      </c>
      <c r="S13" s="83">
        <f>IF(S8=1,((S12/S11)-1)," ")</f>
        <v>3.0022805017103762</v>
      </c>
      <c r="T13" s="36">
        <f t="shared" ref="T13:V13" si="1">IF(T8=1,((T12/T11)-1)," ")</f>
        <v>1.4648478488982164</v>
      </c>
      <c r="U13" s="36">
        <f t="shared" si="1"/>
        <v>1.5701047542304591</v>
      </c>
      <c r="V13" s="36">
        <f t="shared" si="1"/>
        <v>0</v>
      </c>
      <c r="W13" s="183">
        <f t="shared" ref="W13" si="2">((W12/W11)-1)</f>
        <v>1.705815831987076</v>
      </c>
      <c r="X13" s="83">
        <f>IF(X8=1,((X12/X11)-1)," ")</f>
        <v>-2.2204460492503131E-16</v>
      </c>
      <c r="Y13" s="191" t="str">
        <f t="shared" ref="Y13:AB13" si="3">IF(Y8=1,((Y12/Y11)-1)," ")</f>
        <v xml:space="preserve"> </v>
      </c>
      <c r="Z13" s="191" t="str">
        <f t="shared" si="3"/>
        <v xml:space="preserve"> </v>
      </c>
      <c r="AA13" s="191" t="str">
        <f t="shared" si="3"/>
        <v xml:space="preserve"> </v>
      </c>
      <c r="AB13" s="191" t="str">
        <f t="shared" si="3"/>
        <v xml:space="preserve"> </v>
      </c>
      <c r="AC13" s="183">
        <f t="shared" ref="AC13" si="4">((AC12/AC11)-1)</f>
        <v>-2.2204460492503131E-16</v>
      </c>
    </row>
    <row r="14" spans="1:29" x14ac:dyDescent="0.35">
      <c r="A14" s="172"/>
      <c r="B14" s="12"/>
      <c r="C14" s="96"/>
      <c r="D14" s="72"/>
      <c r="E14" s="13"/>
      <c r="F14" s="13"/>
      <c r="G14" s="13"/>
      <c r="H14" s="96"/>
      <c r="I14" s="72"/>
      <c r="J14" s="13"/>
      <c r="K14" s="13"/>
      <c r="L14" s="13"/>
      <c r="M14" s="96"/>
      <c r="N14" s="72"/>
      <c r="O14" s="13"/>
      <c r="P14" s="13"/>
      <c r="Q14" s="13"/>
      <c r="R14" s="102"/>
      <c r="S14" s="72"/>
      <c r="T14" s="13"/>
      <c r="U14" s="13"/>
      <c r="V14" s="13"/>
      <c r="W14" s="122"/>
      <c r="X14" s="72"/>
      <c r="Y14" s="190"/>
      <c r="Z14" s="190"/>
      <c r="AA14" s="190"/>
      <c r="AB14" s="190"/>
      <c r="AC14" s="122"/>
    </row>
    <row r="15" spans="1:29" x14ac:dyDescent="0.35">
      <c r="A15" s="169" t="s">
        <v>2</v>
      </c>
      <c r="B15" s="20">
        <v>1548</v>
      </c>
      <c r="C15" s="63">
        <v>1548</v>
      </c>
      <c r="D15" s="75">
        <v>7.617</v>
      </c>
      <c r="E15" s="23">
        <v>128.83199999999999</v>
      </c>
      <c r="F15" s="23">
        <v>213.98699999999999</v>
      </c>
      <c r="G15" s="23">
        <v>312.91899999999998</v>
      </c>
      <c r="H15" s="63">
        <f>SUM(D15:G15)</f>
        <v>663.35500000000002</v>
      </c>
      <c r="I15" s="75">
        <v>1183.68</v>
      </c>
      <c r="J15" s="23">
        <v>1073.4100000000001</v>
      </c>
      <c r="K15" s="23">
        <v>1383</v>
      </c>
      <c r="L15" s="23">
        <v>3674.37</v>
      </c>
      <c r="M15" s="63">
        <f>SUM(I15:L15)</f>
        <v>7314.46</v>
      </c>
      <c r="N15" s="75">
        <v>821.45</v>
      </c>
      <c r="O15" s="23">
        <v>1285.33</v>
      </c>
      <c r="P15" s="23">
        <v>710.54</v>
      </c>
      <c r="Q15" s="23">
        <v>1414.26</v>
      </c>
      <c r="R15" s="54">
        <f>SUM(N15:Q15)</f>
        <v>4231.58</v>
      </c>
      <c r="S15" s="75">
        <v>1100.19</v>
      </c>
      <c r="T15" s="23">
        <v>453.48</v>
      </c>
      <c r="U15" s="23">
        <v>1183.68</v>
      </c>
      <c r="V15" s="23">
        <v>127.15</v>
      </c>
      <c r="W15" s="125">
        <f>SUM(S15:V15)</f>
        <v>2864.5000000000005</v>
      </c>
      <c r="X15" s="75">
        <v>4475.68</v>
      </c>
      <c r="Y15" s="192">
        <v>1860.07</v>
      </c>
      <c r="Z15" s="192">
        <v>1035.71</v>
      </c>
      <c r="AA15" s="192">
        <v>1118.56</v>
      </c>
      <c r="AB15" s="192">
        <v>147.65</v>
      </c>
      <c r="AC15" s="125">
        <f>SUM(X15:AB15)</f>
        <v>8637.67</v>
      </c>
    </row>
    <row r="16" spans="1:29" x14ac:dyDescent="0.35">
      <c r="A16" s="170" t="s">
        <v>3</v>
      </c>
      <c r="B16" s="21">
        <v>1548</v>
      </c>
      <c r="C16" s="88">
        <v>1548</v>
      </c>
      <c r="D16" s="76"/>
      <c r="E16" s="45">
        <f>E15</f>
        <v>128.83199999999999</v>
      </c>
      <c r="F16" s="45">
        <f>F15</f>
        <v>213.98699999999999</v>
      </c>
      <c r="G16" s="45">
        <f>G15</f>
        <v>312.91899999999998</v>
      </c>
      <c r="H16" s="64">
        <f>SUM(D16:G16)</f>
        <v>655.73799999999994</v>
      </c>
      <c r="I16" s="76"/>
      <c r="J16" s="45">
        <f>J15</f>
        <v>1073.4100000000001</v>
      </c>
      <c r="K16" s="45">
        <f>K15</f>
        <v>1383</v>
      </c>
      <c r="L16" s="45">
        <f>L15</f>
        <v>3674.37</v>
      </c>
      <c r="M16" s="64">
        <f>SUM(I16:L16)</f>
        <v>6130.78</v>
      </c>
      <c r="N16" s="76">
        <f>N15</f>
        <v>821.45</v>
      </c>
      <c r="O16" s="45">
        <f t="shared" ref="O16:Q16" si="5">O15</f>
        <v>1285.33</v>
      </c>
      <c r="P16" s="45"/>
      <c r="Q16" s="45">
        <f t="shared" si="5"/>
        <v>1414.26</v>
      </c>
      <c r="R16" s="55">
        <f>SUM(N16:Q16)</f>
        <v>3521.04</v>
      </c>
      <c r="S16" s="76">
        <f>IF(S8=1,S15," ")</f>
        <v>1100.19</v>
      </c>
      <c r="T16" s="45">
        <f t="shared" ref="T16:V16" si="6">IF(T8=1,T15," ")</f>
        <v>453.48</v>
      </c>
      <c r="U16" s="45">
        <f t="shared" si="6"/>
        <v>1183.68</v>
      </c>
      <c r="V16" s="45">
        <f t="shared" si="6"/>
        <v>127.15</v>
      </c>
      <c r="W16" s="126">
        <f>SUM(S16:V16)</f>
        <v>2864.5000000000005</v>
      </c>
      <c r="X16" s="76">
        <f>IF(X8=1,X15," ")</f>
        <v>4475.68</v>
      </c>
      <c r="Y16" s="193" t="str">
        <f t="shared" ref="Y16:AB16" si="7">IF(Y8=1,Y15," ")</f>
        <v xml:space="preserve"> </v>
      </c>
      <c r="Z16" s="193" t="str">
        <f t="shared" si="7"/>
        <v xml:space="preserve"> </v>
      </c>
      <c r="AA16" s="193" t="str">
        <f t="shared" si="7"/>
        <v xml:space="preserve"> </v>
      </c>
      <c r="AB16" s="193" t="str">
        <f t="shared" si="7"/>
        <v xml:space="preserve"> </v>
      </c>
      <c r="AC16" s="126">
        <f>SUM(X16:AB16)</f>
        <v>4475.68</v>
      </c>
    </row>
    <row r="17" spans="1:31" x14ac:dyDescent="0.35">
      <c r="A17" s="173" t="s">
        <v>18</v>
      </c>
      <c r="B17" s="8">
        <f t="shared" ref="B17:R17" si="8">B16/B15</f>
        <v>1</v>
      </c>
      <c r="C17" s="97">
        <f t="shared" si="8"/>
        <v>1</v>
      </c>
      <c r="D17" s="77"/>
      <c r="E17" s="9">
        <f t="shared" si="8"/>
        <v>1</v>
      </c>
      <c r="F17" s="9">
        <f t="shared" si="8"/>
        <v>1</v>
      </c>
      <c r="G17" s="9">
        <f t="shared" si="8"/>
        <v>1</v>
      </c>
      <c r="H17" s="97">
        <f t="shared" si="8"/>
        <v>0.98851746048495892</v>
      </c>
      <c r="I17" s="77"/>
      <c r="J17" s="9">
        <f t="shared" si="8"/>
        <v>1</v>
      </c>
      <c r="K17" s="9">
        <f t="shared" si="8"/>
        <v>1</v>
      </c>
      <c r="L17" s="9">
        <f t="shared" si="8"/>
        <v>1</v>
      </c>
      <c r="M17" s="97">
        <f t="shared" si="8"/>
        <v>0.83817260604337163</v>
      </c>
      <c r="N17" s="77">
        <f t="shared" si="8"/>
        <v>1</v>
      </c>
      <c r="O17" s="9">
        <f t="shared" si="8"/>
        <v>1</v>
      </c>
      <c r="P17" s="9"/>
      <c r="Q17" s="9">
        <f t="shared" si="8"/>
        <v>1</v>
      </c>
      <c r="R17" s="103">
        <f t="shared" si="8"/>
        <v>0.83208636017752236</v>
      </c>
      <c r="S17" s="77">
        <f>IF(S8=1,S16/S15," ")</f>
        <v>1</v>
      </c>
      <c r="T17" s="9">
        <f t="shared" ref="T17:V17" si="9">IF(T8=1,T16/T15," ")</f>
        <v>1</v>
      </c>
      <c r="U17" s="9">
        <f t="shared" si="9"/>
        <v>1</v>
      </c>
      <c r="V17" s="9">
        <f t="shared" si="9"/>
        <v>1</v>
      </c>
      <c r="W17" s="127">
        <f t="shared" ref="W17" si="10">W16/W15</f>
        <v>1</v>
      </c>
      <c r="X17" s="77">
        <f>IF(X8=1,X16/X15," ")</f>
        <v>1</v>
      </c>
      <c r="Y17" s="9" t="str">
        <f t="shared" ref="Y17:AB17" si="11">IF(Y8=1,Y16/Y15," ")</f>
        <v xml:space="preserve"> </v>
      </c>
      <c r="Z17" s="9" t="str">
        <f t="shared" si="11"/>
        <v xml:space="preserve"> </v>
      </c>
      <c r="AA17" s="9" t="str">
        <f t="shared" si="11"/>
        <v xml:space="preserve"> </v>
      </c>
      <c r="AB17" s="9" t="str">
        <f t="shared" si="11"/>
        <v xml:space="preserve"> </v>
      </c>
      <c r="AC17" s="127">
        <f t="shared" ref="AC17" si="12">AC16/AC15</f>
        <v>0.51815825332526022</v>
      </c>
    </row>
    <row r="18" spans="1:31" ht="9.75" customHeight="1" x14ac:dyDescent="0.35">
      <c r="A18" s="172"/>
      <c r="B18" s="12"/>
      <c r="C18" s="96"/>
      <c r="D18" s="72"/>
      <c r="E18" s="13"/>
      <c r="F18" s="13"/>
      <c r="G18" s="13"/>
      <c r="H18" s="96"/>
      <c r="I18" s="72"/>
      <c r="J18" s="13"/>
      <c r="K18" s="13"/>
      <c r="L18" s="13"/>
      <c r="M18" s="96"/>
      <c r="N18" s="72"/>
      <c r="O18" s="13"/>
      <c r="P18" s="13"/>
      <c r="Q18" s="13"/>
      <c r="R18" s="102"/>
      <c r="S18" s="72"/>
      <c r="T18" s="13"/>
      <c r="U18" s="13"/>
      <c r="V18" s="13"/>
      <c r="W18" s="122"/>
      <c r="X18" s="72"/>
      <c r="Y18" s="190"/>
      <c r="Z18" s="190"/>
      <c r="AA18" s="190"/>
      <c r="AB18" s="190"/>
      <c r="AC18" s="122"/>
    </row>
    <row r="19" spans="1:31" x14ac:dyDescent="0.35">
      <c r="A19" s="169" t="s">
        <v>20</v>
      </c>
      <c r="B19" s="20">
        <v>15000</v>
      </c>
      <c r="C19" s="63">
        <v>15000</v>
      </c>
      <c r="D19" s="75">
        <v>100</v>
      </c>
      <c r="E19" s="23">
        <v>100</v>
      </c>
      <c r="F19" s="23">
        <v>200</v>
      </c>
      <c r="G19" s="23">
        <v>3000</v>
      </c>
      <c r="H19" s="63">
        <f>SUM(D19:G19)</f>
        <v>3400</v>
      </c>
      <c r="I19" s="75">
        <v>1500</v>
      </c>
      <c r="J19" s="23">
        <v>2000</v>
      </c>
      <c r="K19" s="23">
        <v>350</v>
      </c>
      <c r="L19" s="23">
        <v>500</v>
      </c>
      <c r="M19" s="63">
        <f>SUM(I19:L19)</f>
        <v>4350</v>
      </c>
      <c r="N19" s="75">
        <v>100</v>
      </c>
      <c r="O19" s="23">
        <v>2650</v>
      </c>
      <c r="P19" s="23">
        <v>50</v>
      </c>
      <c r="Q19" s="23">
        <v>400</v>
      </c>
      <c r="R19" s="54">
        <f>SUM(N19:Q19)</f>
        <v>3200</v>
      </c>
      <c r="S19" s="75">
        <v>3125</v>
      </c>
      <c r="T19" s="23">
        <v>3125</v>
      </c>
      <c r="U19" s="23">
        <v>500</v>
      </c>
      <c r="V19" s="23">
        <v>70</v>
      </c>
      <c r="W19" s="125">
        <f>SUM(S19:V19)</f>
        <v>6820</v>
      </c>
      <c r="X19" s="75">
        <v>5050</v>
      </c>
      <c r="Y19" s="192">
        <v>1150</v>
      </c>
      <c r="Z19" s="192">
        <v>500</v>
      </c>
      <c r="AA19" s="192">
        <v>550</v>
      </c>
      <c r="AB19" s="192">
        <v>600</v>
      </c>
      <c r="AC19" s="125">
        <f>SUM(X19:AB19)</f>
        <v>7850</v>
      </c>
    </row>
    <row r="20" spans="1:31" x14ac:dyDescent="0.35">
      <c r="A20" s="170" t="s">
        <v>31</v>
      </c>
      <c r="B20" s="21">
        <v>15000</v>
      </c>
      <c r="C20" s="88">
        <v>15000</v>
      </c>
      <c r="D20" s="92"/>
      <c r="E20" s="45">
        <f>E19</f>
        <v>100</v>
      </c>
      <c r="F20" s="45">
        <f>F19</f>
        <v>200</v>
      </c>
      <c r="G20" s="45">
        <f>G19</f>
        <v>3000</v>
      </c>
      <c r="H20" s="64">
        <f>SUM(D20:G20)</f>
        <v>3300</v>
      </c>
      <c r="I20" s="76"/>
      <c r="J20" s="45">
        <f>J19</f>
        <v>2000</v>
      </c>
      <c r="K20" s="45">
        <f>K19</f>
        <v>350</v>
      </c>
      <c r="L20" s="45">
        <f>L19</f>
        <v>500</v>
      </c>
      <c r="M20" s="64">
        <f>SUM(I20:L20)</f>
        <v>2850</v>
      </c>
      <c r="N20" s="76">
        <f>N19</f>
        <v>100</v>
      </c>
      <c r="O20" s="45">
        <f t="shared" ref="O20:Q20" si="13">O19</f>
        <v>2650</v>
      </c>
      <c r="P20" s="45"/>
      <c r="Q20" s="45">
        <f t="shared" si="13"/>
        <v>400</v>
      </c>
      <c r="R20" s="55">
        <f>SUM(N20:Q20)</f>
        <v>3150</v>
      </c>
      <c r="S20" s="76">
        <f>IF(S8=1,S19," ")</f>
        <v>3125</v>
      </c>
      <c r="T20" s="45">
        <f t="shared" ref="T20:V20" si="14">IF(T8=1,T19," ")</f>
        <v>3125</v>
      </c>
      <c r="U20" s="45">
        <f t="shared" si="14"/>
        <v>500</v>
      </c>
      <c r="V20" s="45">
        <f t="shared" si="14"/>
        <v>70</v>
      </c>
      <c r="W20" s="126">
        <f>SUM(S20:V20)</f>
        <v>6820</v>
      </c>
      <c r="X20" s="76">
        <f>IF(X8=1,X19," ")</f>
        <v>5050</v>
      </c>
      <c r="Y20" s="193" t="str">
        <f t="shared" ref="Y20:AB20" si="15">IF(Y8=1,Y19," ")</f>
        <v xml:space="preserve"> </v>
      </c>
      <c r="Z20" s="193" t="str">
        <f t="shared" si="15"/>
        <v xml:space="preserve"> </v>
      </c>
      <c r="AA20" s="193" t="str">
        <f t="shared" si="15"/>
        <v xml:space="preserve"> </v>
      </c>
      <c r="AB20" s="193" t="str">
        <f t="shared" si="15"/>
        <v xml:space="preserve"> </v>
      </c>
      <c r="AC20" s="126">
        <f>SUM(X20:AB20)</f>
        <v>5050</v>
      </c>
    </row>
    <row r="21" spans="1:31" x14ac:dyDescent="0.35">
      <c r="A21" s="171" t="s">
        <v>32</v>
      </c>
      <c r="B21" s="10">
        <f t="shared" ref="B21:R21" si="16">B20/B19</f>
        <v>1</v>
      </c>
      <c r="C21" s="98">
        <f t="shared" si="16"/>
        <v>1</v>
      </c>
      <c r="D21" s="78"/>
      <c r="E21" s="11">
        <f t="shared" si="16"/>
        <v>1</v>
      </c>
      <c r="F21" s="11">
        <f t="shared" si="16"/>
        <v>1</v>
      </c>
      <c r="G21" s="11">
        <f t="shared" si="16"/>
        <v>1</v>
      </c>
      <c r="H21" s="98">
        <f t="shared" si="16"/>
        <v>0.97058823529411764</v>
      </c>
      <c r="I21" s="78"/>
      <c r="J21" s="11">
        <f t="shared" si="16"/>
        <v>1</v>
      </c>
      <c r="K21" s="11">
        <f t="shared" si="16"/>
        <v>1</v>
      </c>
      <c r="L21" s="11">
        <f t="shared" si="16"/>
        <v>1</v>
      </c>
      <c r="M21" s="98">
        <f t="shared" si="16"/>
        <v>0.65517241379310343</v>
      </c>
      <c r="N21" s="78">
        <f t="shared" si="16"/>
        <v>1</v>
      </c>
      <c r="O21" s="11">
        <f t="shared" si="16"/>
        <v>1</v>
      </c>
      <c r="P21" s="11"/>
      <c r="Q21" s="11">
        <f t="shared" si="16"/>
        <v>1</v>
      </c>
      <c r="R21" s="104">
        <f t="shared" si="16"/>
        <v>0.984375</v>
      </c>
      <c r="S21" s="78">
        <f>IF(S8=1,S20/S19," ")</f>
        <v>1</v>
      </c>
      <c r="T21" s="11">
        <f t="shared" ref="T21:V21" si="17">IF(T8=1,T20/T19," ")</f>
        <v>1</v>
      </c>
      <c r="U21" s="11">
        <f t="shared" si="17"/>
        <v>1</v>
      </c>
      <c r="V21" s="11">
        <f t="shared" si="17"/>
        <v>1</v>
      </c>
      <c r="W21" s="128">
        <f t="shared" ref="W21" si="18">W20/W19</f>
        <v>1</v>
      </c>
      <c r="X21" s="78">
        <f>IF(X8=1,X20/X19," ")</f>
        <v>1</v>
      </c>
      <c r="Y21" s="11" t="str">
        <f t="shared" ref="Y21:AB21" si="19">IF(Y8=1,Y20/Y19," ")</f>
        <v xml:space="preserve"> </v>
      </c>
      <c r="Z21" s="11" t="str">
        <f t="shared" si="19"/>
        <v xml:space="preserve"> </v>
      </c>
      <c r="AA21" s="11" t="str">
        <f t="shared" si="19"/>
        <v xml:space="preserve"> </v>
      </c>
      <c r="AB21" s="11" t="str">
        <f t="shared" si="19"/>
        <v xml:space="preserve"> </v>
      </c>
      <c r="AC21" s="128">
        <f t="shared" ref="AC21" si="20">AC20/AC19</f>
        <v>0.64331210191082799</v>
      </c>
    </row>
    <row r="22" spans="1:31" x14ac:dyDescent="0.35">
      <c r="A22" s="172"/>
      <c r="B22" s="12"/>
      <c r="C22" s="96"/>
      <c r="D22" s="72"/>
      <c r="E22" s="13"/>
      <c r="F22" s="13"/>
      <c r="G22" s="13"/>
      <c r="H22" s="96"/>
      <c r="I22" s="72"/>
      <c r="J22" s="13"/>
      <c r="K22" s="13"/>
      <c r="L22" s="13"/>
      <c r="M22" s="96"/>
      <c r="N22" s="72"/>
      <c r="O22" s="13"/>
      <c r="P22" s="13"/>
      <c r="Q22" s="13"/>
      <c r="R22" s="102"/>
      <c r="S22" s="72"/>
      <c r="T22" s="13"/>
      <c r="U22" s="13"/>
      <c r="V22" s="13"/>
      <c r="W22" s="122"/>
      <c r="X22" s="72"/>
      <c r="Y22" s="190"/>
      <c r="Z22" s="190"/>
      <c r="AA22" s="190"/>
      <c r="AB22" s="190"/>
      <c r="AC22" s="122"/>
    </row>
    <row r="23" spans="1:31" x14ac:dyDescent="0.35">
      <c r="A23" s="169" t="s">
        <v>33</v>
      </c>
      <c r="B23" s="20">
        <v>610.9</v>
      </c>
      <c r="C23" s="63">
        <v>610.9</v>
      </c>
      <c r="D23" s="93" t="s">
        <v>35</v>
      </c>
      <c r="E23" s="23">
        <v>152</v>
      </c>
      <c r="F23" s="23" t="s">
        <v>35</v>
      </c>
      <c r="G23" s="23">
        <v>152</v>
      </c>
      <c r="H23" s="63">
        <f>SUM(D23:G23)</f>
        <v>304</v>
      </c>
      <c r="I23" s="75">
        <v>152</v>
      </c>
      <c r="J23" s="23">
        <v>152</v>
      </c>
      <c r="K23" s="23">
        <v>152</v>
      </c>
      <c r="L23" s="23">
        <v>152</v>
      </c>
      <c r="M23" s="63">
        <f>SUM(I23:L23)</f>
        <v>608</v>
      </c>
      <c r="N23" s="75">
        <v>246</v>
      </c>
      <c r="O23" s="23">
        <v>246</v>
      </c>
      <c r="P23" s="23">
        <v>246</v>
      </c>
      <c r="Q23" s="23">
        <v>246</v>
      </c>
      <c r="R23" s="54">
        <f>SUM(N23:Q23)</f>
        <v>984</v>
      </c>
      <c r="S23" s="75">
        <v>250</v>
      </c>
      <c r="T23" s="23">
        <v>250</v>
      </c>
      <c r="U23" s="23">
        <v>250</v>
      </c>
      <c r="V23" s="23">
        <v>250</v>
      </c>
      <c r="W23" s="125">
        <f>SUM(S23:V23)</f>
        <v>1000</v>
      </c>
      <c r="X23" s="75">
        <v>278</v>
      </c>
      <c r="Y23" s="192">
        <v>278</v>
      </c>
      <c r="Z23" s="192">
        <v>278</v>
      </c>
      <c r="AA23" s="192">
        <v>278</v>
      </c>
      <c r="AB23" s="192">
        <v>278</v>
      </c>
      <c r="AC23" s="125">
        <f>SUM(X23:AB23)</f>
        <v>1390</v>
      </c>
      <c r="AE23" s="107"/>
    </row>
    <row r="24" spans="1:31" x14ac:dyDescent="0.35">
      <c r="A24" s="170" t="s">
        <v>34</v>
      </c>
      <c r="B24" s="21">
        <v>610.9</v>
      </c>
      <c r="C24" s="88">
        <v>610.9</v>
      </c>
      <c r="D24" s="94"/>
      <c r="E24" s="45">
        <f>E23</f>
        <v>152</v>
      </c>
      <c r="F24" s="45"/>
      <c r="G24" s="45">
        <f>G23</f>
        <v>152</v>
      </c>
      <c r="H24" s="64">
        <f>SUM(D24:G24)</f>
        <v>304</v>
      </c>
      <c r="I24" s="76"/>
      <c r="J24" s="45">
        <f>J23</f>
        <v>152</v>
      </c>
      <c r="K24" s="45">
        <f>K23</f>
        <v>152</v>
      </c>
      <c r="L24" s="45">
        <f>L23</f>
        <v>152</v>
      </c>
      <c r="M24" s="64">
        <f>SUM(I24:L24)</f>
        <v>456</v>
      </c>
      <c r="N24" s="76">
        <f>N23</f>
        <v>246</v>
      </c>
      <c r="O24" s="45">
        <f t="shared" ref="O24:Q24" si="21">O23</f>
        <v>246</v>
      </c>
      <c r="P24" s="45"/>
      <c r="Q24" s="45">
        <f t="shared" si="21"/>
        <v>246</v>
      </c>
      <c r="R24" s="55">
        <f>SUM(N24:Q24)</f>
        <v>738</v>
      </c>
      <c r="S24" s="76">
        <f>IF(S8=1,S23," ")</f>
        <v>250</v>
      </c>
      <c r="T24" s="45">
        <f t="shared" ref="T24:V24" si="22">IF(T8=1,T23," ")</f>
        <v>250</v>
      </c>
      <c r="U24" s="45">
        <f t="shared" si="22"/>
        <v>250</v>
      </c>
      <c r="V24" s="45">
        <f t="shared" si="22"/>
        <v>250</v>
      </c>
      <c r="W24" s="126">
        <f>SUM(S24:V24)</f>
        <v>1000</v>
      </c>
      <c r="X24" s="76">
        <f>IF(X8=1,X23," ")</f>
        <v>278</v>
      </c>
      <c r="Y24" s="193" t="str">
        <f t="shared" ref="Y24:AB24" si="23">IF(Y8=1,Y23," ")</f>
        <v xml:space="preserve"> </v>
      </c>
      <c r="Z24" s="193" t="str">
        <f t="shared" si="23"/>
        <v xml:space="preserve"> </v>
      </c>
      <c r="AA24" s="193" t="str">
        <f t="shared" si="23"/>
        <v xml:space="preserve"> </v>
      </c>
      <c r="AB24" s="193" t="str">
        <f t="shared" si="23"/>
        <v xml:space="preserve"> </v>
      </c>
      <c r="AC24" s="126">
        <f>SUM(X24:AB24)</f>
        <v>278</v>
      </c>
    </row>
    <row r="25" spans="1:31" x14ac:dyDescent="0.35">
      <c r="A25" s="171" t="s">
        <v>36</v>
      </c>
      <c r="B25" s="10">
        <f>B24/B23</f>
        <v>1</v>
      </c>
      <c r="C25" s="98">
        <f>C24/C23</f>
        <v>1</v>
      </c>
      <c r="D25" s="78" t="s">
        <v>35</v>
      </c>
      <c r="E25" s="11">
        <f>E24/E23</f>
        <v>1</v>
      </c>
      <c r="F25" s="11" t="s">
        <v>35</v>
      </c>
      <c r="G25" s="11">
        <f t="shared" ref="G25:R25" si="24">G24/G23</f>
        <v>1</v>
      </c>
      <c r="H25" s="98">
        <f t="shared" si="24"/>
        <v>1</v>
      </c>
      <c r="I25" s="78"/>
      <c r="J25" s="11">
        <f t="shared" si="24"/>
        <v>1</v>
      </c>
      <c r="K25" s="11">
        <f t="shared" si="24"/>
        <v>1</v>
      </c>
      <c r="L25" s="11">
        <f t="shared" si="24"/>
        <v>1</v>
      </c>
      <c r="M25" s="98">
        <f t="shared" si="24"/>
        <v>0.75</v>
      </c>
      <c r="N25" s="78">
        <f t="shared" si="24"/>
        <v>1</v>
      </c>
      <c r="O25" s="11">
        <f t="shared" si="24"/>
        <v>1</v>
      </c>
      <c r="P25" s="11"/>
      <c r="Q25" s="11">
        <f t="shared" si="24"/>
        <v>1</v>
      </c>
      <c r="R25" s="104">
        <f t="shared" si="24"/>
        <v>0.75</v>
      </c>
      <c r="S25" s="78">
        <f>IF(S8=1,S24/S23," ")</f>
        <v>1</v>
      </c>
      <c r="T25" s="11">
        <f t="shared" ref="T25:V25" si="25">IF(T8=1,T24/T23," ")</f>
        <v>1</v>
      </c>
      <c r="U25" s="11">
        <f t="shared" si="25"/>
        <v>1</v>
      </c>
      <c r="V25" s="11">
        <f t="shared" si="25"/>
        <v>1</v>
      </c>
      <c r="W25" s="128">
        <f t="shared" ref="W25" si="26">W24/W23</f>
        <v>1</v>
      </c>
      <c r="X25" s="78">
        <f>IF(X8=1,X24/X23," ")</f>
        <v>1</v>
      </c>
      <c r="Y25" s="11" t="str">
        <f t="shared" ref="Y25:AB25" si="27">IF(Y8=1,Y24/Y23," ")</f>
        <v xml:space="preserve"> </v>
      </c>
      <c r="Z25" s="11" t="str">
        <f t="shared" si="27"/>
        <v xml:space="preserve"> </v>
      </c>
      <c r="AA25" s="11" t="str">
        <f t="shared" si="27"/>
        <v xml:space="preserve"> </v>
      </c>
      <c r="AB25" s="11" t="str">
        <f t="shared" si="27"/>
        <v xml:space="preserve"> </v>
      </c>
      <c r="AC25" s="128">
        <f t="shared" ref="AC25" si="28">AC24/AC23</f>
        <v>0.2</v>
      </c>
    </row>
    <row r="26" spans="1:31" ht="12.75" customHeight="1" x14ac:dyDescent="0.35">
      <c r="A26" s="172"/>
      <c r="B26" s="12"/>
      <c r="C26" s="96"/>
      <c r="D26" s="72"/>
      <c r="E26" s="13"/>
      <c r="F26" s="13"/>
      <c r="G26" s="13"/>
      <c r="H26" s="96"/>
      <c r="I26" s="72"/>
      <c r="J26" s="13"/>
      <c r="K26" s="13"/>
      <c r="L26" s="13"/>
      <c r="M26" s="96"/>
      <c r="N26" s="72"/>
      <c r="O26" s="13"/>
      <c r="P26" s="13"/>
      <c r="Q26" s="13"/>
      <c r="R26" s="102"/>
      <c r="S26" s="72"/>
      <c r="T26" s="13"/>
      <c r="U26" s="13"/>
      <c r="V26" s="13"/>
      <c r="W26" s="122"/>
      <c r="X26" s="72"/>
      <c r="Y26" s="190"/>
      <c r="Z26" s="190"/>
      <c r="AA26" s="190"/>
      <c r="AB26" s="190"/>
      <c r="AC26" s="122"/>
    </row>
    <row r="27" spans="1:31" ht="14.25" customHeight="1" x14ac:dyDescent="0.35">
      <c r="A27" s="173" t="s">
        <v>4</v>
      </c>
      <c r="B27" s="2">
        <v>11</v>
      </c>
      <c r="C27" s="86">
        <v>11</v>
      </c>
      <c r="D27" s="68"/>
      <c r="E27" s="3"/>
      <c r="F27" s="3"/>
      <c r="G27" s="3"/>
      <c r="H27" s="86">
        <v>11</v>
      </c>
      <c r="I27" s="68"/>
      <c r="J27" s="3"/>
      <c r="K27" s="3"/>
      <c r="L27" s="3"/>
      <c r="M27" s="86">
        <v>15</v>
      </c>
      <c r="N27" s="68"/>
      <c r="O27" s="3"/>
      <c r="P27" s="3"/>
      <c r="Q27" s="3"/>
      <c r="R27" s="100">
        <v>16</v>
      </c>
      <c r="S27" s="68"/>
      <c r="T27" s="3"/>
      <c r="U27" s="3"/>
      <c r="V27" s="3"/>
      <c r="W27" s="114">
        <v>12</v>
      </c>
      <c r="X27" s="68"/>
      <c r="Y27" s="187"/>
      <c r="Z27" s="187"/>
      <c r="AA27" s="187"/>
      <c r="AB27" s="187"/>
      <c r="AC27" s="114">
        <v>17</v>
      </c>
    </row>
    <row r="28" spans="1:31" ht="14.25" customHeight="1" x14ac:dyDescent="0.35">
      <c r="A28" s="171" t="s">
        <v>5</v>
      </c>
      <c r="B28" s="6">
        <v>11</v>
      </c>
      <c r="C28" s="58">
        <v>11</v>
      </c>
      <c r="D28" s="79"/>
      <c r="E28" s="7"/>
      <c r="F28" s="7"/>
      <c r="G28" s="7"/>
      <c r="H28" s="58">
        <v>10</v>
      </c>
      <c r="I28" s="79"/>
      <c r="J28" s="7"/>
      <c r="K28" s="7"/>
      <c r="L28" s="7"/>
      <c r="M28" s="58">
        <v>15</v>
      </c>
      <c r="N28" s="79"/>
      <c r="O28" s="7"/>
      <c r="P28" s="7"/>
      <c r="Q28" s="7"/>
      <c r="R28" s="50">
        <v>16</v>
      </c>
      <c r="S28" s="79"/>
      <c r="T28" s="7"/>
      <c r="U28" s="7"/>
      <c r="V28" s="7"/>
      <c r="W28" s="116">
        <v>12</v>
      </c>
      <c r="X28" s="79"/>
      <c r="Y28" s="194"/>
      <c r="Z28" s="194"/>
      <c r="AA28" s="194"/>
      <c r="AB28" s="194"/>
      <c r="AC28" s="116">
        <v>17</v>
      </c>
    </row>
    <row r="29" spans="1:31" ht="14.25" customHeight="1" x14ac:dyDescent="0.35">
      <c r="A29" s="173" t="s">
        <v>19</v>
      </c>
      <c r="B29" s="2">
        <v>11</v>
      </c>
      <c r="C29" s="86">
        <v>11</v>
      </c>
      <c r="D29" s="68"/>
      <c r="E29" s="3"/>
      <c r="F29" s="3"/>
      <c r="G29" s="3"/>
      <c r="H29" s="86">
        <v>10</v>
      </c>
      <c r="I29" s="68"/>
      <c r="J29" s="3"/>
      <c r="K29" s="3"/>
      <c r="L29" s="3"/>
      <c r="M29" s="86">
        <v>14</v>
      </c>
      <c r="N29" s="68"/>
      <c r="O29" s="3"/>
      <c r="P29" s="3"/>
      <c r="Q29" s="3"/>
      <c r="R29" s="100">
        <f>SUM(R30:R31)</f>
        <v>16</v>
      </c>
      <c r="S29" s="68"/>
      <c r="T29" s="3"/>
      <c r="U29" s="3"/>
      <c r="V29" s="3"/>
      <c r="W29" s="114">
        <f>SUM(W30:W31)</f>
        <v>12</v>
      </c>
      <c r="X29" s="68"/>
      <c r="Y29" s="187"/>
      <c r="Z29" s="187"/>
      <c r="AA29" s="187"/>
      <c r="AB29" s="187"/>
      <c r="AC29" s="114">
        <f>SUM(AC30:AC31)</f>
        <v>17</v>
      </c>
    </row>
    <row r="30" spans="1:31" ht="14.25" customHeight="1" x14ac:dyDescent="0.35">
      <c r="A30" s="171" t="s">
        <v>71</v>
      </c>
      <c r="B30" s="6">
        <v>1</v>
      </c>
      <c r="C30" s="58">
        <v>1</v>
      </c>
      <c r="D30" s="79"/>
      <c r="E30" s="7"/>
      <c r="F30" s="7"/>
      <c r="G30" s="7"/>
      <c r="H30" s="58">
        <v>2</v>
      </c>
      <c r="I30" s="79"/>
      <c r="J30" s="7"/>
      <c r="K30" s="7"/>
      <c r="L30" s="7"/>
      <c r="M30" s="58">
        <v>1</v>
      </c>
      <c r="N30" s="79"/>
      <c r="O30" s="7"/>
      <c r="P30" s="7"/>
      <c r="Q30" s="7"/>
      <c r="R30" s="50">
        <v>2</v>
      </c>
      <c r="S30" s="79"/>
      <c r="T30" s="7"/>
      <c r="U30" s="7"/>
      <c r="V30" s="7"/>
      <c r="W30" s="116">
        <v>1</v>
      </c>
      <c r="X30" s="79"/>
      <c r="Y30" s="194"/>
      <c r="Z30" s="194"/>
      <c r="AA30" s="194"/>
      <c r="AB30" s="194"/>
      <c r="AC30" s="116">
        <v>2</v>
      </c>
    </row>
    <row r="31" spans="1:31" ht="14.25" customHeight="1" x14ac:dyDescent="0.35">
      <c r="A31" s="173" t="s">
        <v>72</v>
      </c>
      <c r="B31" s="2">
        <v>10</v>
      </c>
      <c r="C31" s="86">
        <v>10</v>
      </c>
      <c r="D31" s="68"/>
      <c r="E31" s="3"/>
      <c r="F31" s="3"/>
      <c r="G31" s="3"/>
      <c r="H31" s="86">
        <v>8</v>
      </c>
      <c r="I31" s="68"/>
      <c r="J31" s="3"/>
      <c r="K31" s="3"/>
      <c r="L31" s="3"/>
      <c r="M31" s="86">
        <v>13</v>
      </c>
      <c r="N31" s="68"/>
      <c r="O31" s="3"/>
      <c r="P31" s="3"/>
      <c r="Q31" s="3"/>
      <c r="R31" s="100">
        <v>14</v>
      </c>
      <c r="S31" s="68"/>
      <c r="T31" s="3"/>
      <c r="U31" s="3"/>
      <c r="V31" s="3"/>
      <c r="W31" s="114">
        <v>11</v>
      </c>
      <c r="X31" s="68"/>
      <c r="Y31" s="187"/>
      <c r="Z31" s="187"/>
      <c r="AA31" s="187"/>
      <c r="AB31" s="187"/>
      <c r="AC31" s="114">
        <v>15</v>
      </c>
    </row>
    <row r="32" spans="1:31" ht="14.25" customHeight="1" x14ac:dyDescent="0.35">
      <c r="A32" s="171" t="s">
        <v>6</v>
      </c>
      <c r="B32" s="6">
        <v>5</v>
      </c>
      <c r="C32" s="58">
        <v>5</v>
      </c>
      <c r="D32" s="80"/>
      <c r="E32" s="16"/>
      <c r="F32" s="16"/>
      <c r="G32" s="16"/>
      <c r="H32" s="99">
        <v>8</v>
      </c>
      <c r="I32" s="84"/>
      <c r="J32" s="40"/>
      <c r="K32" s="40"/>
      <c r="L32" s="40"/>
      <c r="M32" s="99">
        <v>8</v>
      </c>
      <c r="N32" s="80"/>
      <c r="O32" s="16"/>
      <c r="P32" s="16"/>
      <c r="Q32" s="16"/>
      <c r="R32" s="105">
        <f>SUM(R33:R34)</f>
        <v>11</v>
      </c>
      <c r="S32" s="80"/>
      <c r="T32" s="16"/>
      <c r="U32" s="16"/>
      <c r="V32" s="16"/>
      <c r="W32" s="129">
        <f>SUM(W33:W34)</f>
        <v>10</v>
      </c>
      <c r="X32" s="80"/>
      <c r="Y32" s="195"/>
      <c r="Z32" s="195"/>
      <c r="AA32" s="195"/>
      <c r="AB32" s="195"/>
      <c r="AC32" s="129">
        <f>SUM(AC33:AC34)</f>
        <v>2</v>
      </c>
    </row>
    <row r="33" spans="1:29" ht="14.25" customHeight="1" x14ac:dyDescent="0.35">
      <c r="A33" s="173" t="s">
        <v>69</v>
      </c>
      <c r="B33" s="2">
        <v>1</v>
      </c>
      <c r="C33" s="86">
        <v>1</v>
      </c>
      <c r="D33" s="71"/>
      <c r="E33" s="17"/>
      <c r="F33" s="17"/>
      <c r="G33" s="17"/>
      <c r="H33" s="59">
        <v>2</v>
      </c>
      <c r="I33" s="85"/>
      <c r="J33" s="41"/>
      <c r="K33" s="41"/>
      <c r="L33" s="41"/>
      <c r="M33" s="59">
        <v>1</v>
      </c>
      <c r="N33" s="71"/>
      <c r="O33" s="17"/>
      <c r="P33" s="17"/>
      <c r="Q33" s="17"/>
      <c r="R33" s="51">
        <v>1</v>
      </c>
      <c r="S33" s="71"/>
      <c r="T33" s="17"/>
      <c r="U33" s="17"/>
      <c r="V33" s="17"/>
      <c r="W33" s="181">
        <v>1</v>
      </c>
      <c r="X33" s="71"/>
      <c r="Y33" s="189"/>
      <c r="Z33" s="189"/>
      <c r="AA33" s="189"/>
      <c r="AB33" s="189"/>
      <c r="AC33" s="181">
        <v>1</v>
      </c>
    </row>
    <row r="34" spans="1:29" ht="14.25" customHeight="1" x14ac:dyDescent="0.35">
      <c r="A34" s="171" t="s">
        <v>70</v>
      </c>
      <c r="B34" s="6">
        <v>4</v>
      </c>
      <c r="C34" s="58">
        <v>4</v>
      </c>
      <c r="D34" s="80"/>
      <c r="E34" s="16"/>
      <c r="F34" s="16"/>
      <c r="G34" s="16"/>
      <c r="H34" s="99">
        <v>6</v>
      </c>
      <c r="I34" s="84"/>
      <c r="J34" s="40"/>
      <c r="K34" s="40"/>
      <c r="L34" s="40"/>
      <c r="M34" s="99">
        <v>7</v>
      </c>
      <c r="N34" s="80"/>
      <c r="O34" s="16"/>
      <c r="P34" s="16"/>
      <c r="Q34" s="16"/>
      <c r="R34" s="105">
        <v>10</v>
      </c>
      <c r="S34" s="80"/>
      <c r="T34" s="16"/>
      <c r="U34" s="16"/>
      <c r="V34" s="16"/>
      <c r="W34" s="182">
        <v>9</v>
      </c>
      <c r="X34" s="80"/>
      <c r="Y34" s="195"/>
      <c r="Z34" s="195"/>
      <c r="AA34" s="195"/>
      <c r="AB34" s="195"/>
      <c r="AC34" s="182">
        <v>1</v>
      </c>
    </row>
    <row r="35" spans="1:29" ht="14.25" customHeight="1" x14ac:dyDescent="0.35">
      <c r="A35" s="173" t="s">
        <v>7</v>
      </c>
      <c r="B35" s="2">
        <v>5</v>
      </c>
      <c r="C35" s="86">
        <v>5</v>
      </c>
      <c r="D35" s="71"/>
      <c r="E35" s="17"/>
      <c r="F35" s="17"/>
      <c r="G35" s="17"/>
      <c r="H35" s="59">
        <v>7</v>
      </c>
      <c r="I35" s="85"/>
      <c r="J35" s="41"/>
      <c r="K35" s="41"/>
      <c r="L35" s="41"/>
      <c r="M35" s="59">
        <v>6</v>
      </c>
      <c r="N35" s="71"/>
      <c r="O35" s="17"/>
      <c r="P35" s="17"/>
      <c r="Q35" s="17"/>
      <c r="R35" s="51">
        <f>SUM(R36:R37)</f>
        <v>7</v>
      </c>
      <c r="S35" s="71"/>
      <c r="T35" s="17"/>
      <c r="U35" s="17"/>
      <c r="V35" s="17"/>
      <c r="W35" s="181">
        <f>SUM(W36:W37)</f>
        <v>8</v>
      </c>
      <c r="X35" s="71"/>
      <c r="Y35" s="189"/>
      <c r="Z35" s="189"/>
      <c r="AA35" s="189"/>
      <c r="AB35" s="189"/>
      <c r="AC35" s="181">
        <f>SUM(AC36:AC37)</f>
        <v>2</v>
      </c>
    </row>
    <row r="36" spans="1:29" ht="14.25" customHeight="1" x14ac:dyDescent="0.35">
      <c r="A36" s="171" t="s">
        <v>67</v>
      </c>
      <c r="B36" s="6">
        <v>1</v>
      </c>
      <c r="C36" s="58">
        <v>1</v>
      </c>
      <c r="D36" s="80"/>
      <c r="E36" s="16"/>
      <c r="F36" s="16"/>
      <c r="G36" s="16"/>
      <c r="H36" s="99">
        <v>1</v>
      </c>
      <c r="I36" s="84"/>
      <c r="J36" s="40"/>
      <c r="K36" s="40"/>
      <c r="L36" s="40"/>
      <c r="M36" s="99">
        <v>1</v>
      </c>
      <c r="N36" s="80"/>
      <c r="O36" s="16"/>
      <c r="P36" s="16"/>
      <c r="Q36" s="16"/>
      <c r="R36" s="105">
        <v>1</v>
      </c>
      <c r="S36" s="80"/>
      <c r="T36" s="16"/>
      <c r="U36" s="16"/>
      <c r="V36" s="16"/>
      <c r="W36" s="182">
        <v>1</v>
      </c>
      <c r="X36" s="80"/>
      <c r="Y36" s="195"/>
      <c r="Z36" s="195"/>
      <c r="AA36" s="195"/>
      <c r="AB36" s="195"/>
      <c r="AC36" s="182">
        <v>1</v>
      </c>
    </row>
    <row r="37" spans="1:29" ht="14.25" customHeight="1" x14ac:dyDescent="0.35">
      <c r="A37" s="173" t="s">
        <v>68</v>
      </c>
      <c r="B37" s="2">
        <v>4</v>
      </c>
      <c r="C37" s="86">
        <v>4</v>
      </c>
      <c r="D37" s="71"/>
      <c r="E37" s="17"/>
      <c r="F37" s="17"/>
      <c r="G37" s="17"/>
      <c r="H37" s="59">
        <v>6</v>
      </c>
      <c r="I37" s="85"/>
      <c r="J37" s="41"/>
      <c r="K37" s="41"/>
      <c r="L37" s="41"/>
      <c r="M37" s="59">
        <v>5</v>
      </c>
      <c r="N37" s="71"/>
      <c r="O37" s="17"/>
      <c r="P37" s="17"/>
      <c r="Q37" s="17"/>
      <c r="R37" s="51">
        <v>6</v>
      </c>
      <c r="S37" s="71"/>
      <c r="T37" s="17"/>
      <c r="U37" s="17"/>
      <c r="V37" s="17"/>
      <c r="W37" s="181">
        <v>7</v>
      </c>
      <c r="X37" s="71"/>
      <c r="Y37" s="189"/>
      <c r="Z37" s="189"/>
      <c r="AA37" s="189"/>
      <c r="AB37" s="189"/>
      <c r="AC37" s="181">
        <v>1</v>
      </c>
    </row>
    <row r="38" spans="1:29" ht="12" customHeight="1" x14ac:dyDescent="0.35">
      <c r="A38" s="172"/>
      <c r="B38" s="12"/>
      <c r="C38" s="96"/>
      <c r="D38" s="72"/>
      <c r="E38" s="13"/>
      <c r="F38" s="13"/>
      <c r="G38" s="13"/>
      <c r="H38" s="96"/>
      <c r="I38" s="72"/>
      <c r="J38" s="13"/>
      <c r="K38" s="13"/>
      <c r="L38" s="13"/>
      <c r="M38" s="96"/>
      <c r="N38" s="72"/>
      <c r="O38" s="13"/>
      <c r="P38" s="13"/>
      <c r="Q38" s="13"/>
      <c r="R38" s="102"/>
      <c r="S38" s="72"/>
      <c r="T38" s="13"/>
      <c r="U38" s="13"/>
      <c r="V38" s="13"/>
      <c r="W38" s="122"/>
      <c r="X38" s="72"/>
      <c r="Y38" s="190"/>
      <c r="Z38" s="190"/>
      <c r="AA38" s="190"/>
      <c r="AB38" s="190"/>
      <c r="AC38" s="122"/>
    </row>
    <row r="39" spans="1:29" x14ac:dyDescent="0.35">
      <c r="A39" s="174" t="s">
        <v>8</v>
      </c>
      <c r="B39" s="22">
        <v>0.37</v>
      </c>
      <c r="C39" s="89">
        <v>0.37</v>
      </c>
      <c r="D39" s="81">
        <v>0.55000000000000004</v>
      </c>
      <c r="E39" s="24">
        <v>0.38</v>
      </c>
      <c r="F39" s="24">
        <v>0.35</v>
      </c>
      <c r="G39" s="24">
        <v>0.35</v>
      </c>
      <c r="H39" s="65">
        <f>AVERAGE(D39:G39)</f>
        <v>0.40749999999999997</v>
      </c>
      <c r="I39" s="81">
        <v>0.18</v>
      </c>
      <c r="J39" s="24">
        <v>0.18</v>
      </c>
      <c r="K39" s="24">
        <v>0.18</v>
      </c>
      <c r="L39" s="24">
        <v>0.18</v>
      </c>
      <c r="M39" s="65">
        <f>AVERAGE(I39:L39)</f>
        <v>0.18</v>
      </c>
      <c r="N39" s="81">
        <v>0.18</v>
      </c>
      <c r="O39" s="24">
        <v>0.18</v>
      </c>
      <c r="P39" s="24">
        <v>0.18</v>
      </c>
      <c r="Q39" s="24">
        <v>0.18</v>
      </c>
      <c r="R39" s="56">
        <f>AVERAGE(N39:Q39)</f>
        <v>0.18</v>
      </c>
      <c r="S39" s="81">
        <v>0.18</v>
      </c>
      <c r="T39" s="24">
        <v>0.18</v>
      </c>
      <c r="U39" s="24">
        <v>0.18</v>
      </c>
      <c r="V39" s="24">
        <v>0.18</v>
      </c>
      <c r="W39" s="130">
        <f>AVERAGE(S39:V39)</f>
        <v>0.18</v>
      </c>
      <c r="X39" s="81">
        <v>0.18</v>
      </c>
      <c r="Y39" s="196"/>
      <c r="Z39" s="196"/>
      <c r="AA39" s="196"/>
      <c r="AB39" s="196" t="s">
        <v>79</v>
      </c>
      <c r="AC39" s="130">
        <f>AVERAGE(X39:AB39)</f>
        <v>0.18</v>
      </c>
    </row>
    <row r="40" spans="1:29" ht="20" x14ac:dyDescent="0.35">
      <c r="A40" s="173" t="s">
        <v>9</v>
      </c>
      <c r="B40" s="8">
        <v>0.55000000000000004</v>
      </c>
      <c r="C40" s="66">
        <v>0.55000000000000004</v>
      </c>
      <c r="D40" s="82">
        <v>0.65</v>
      </c>
      <c r="E40" s="25">
        <v>0.6</v>
      </c>
      <c r="F40" s="25">
        <v>0.3</v>
      </c>
      <c r="G40" s="25">
        <v>0.3</v>
      </c>
      <c r="H40" s="66">
        <f>AVERAGE(D40:G40)</f>
        <v>0.46250000000000002</v>
      </c>
      <c r="I40" s="82">
        <v>0.3</v>
      </c>
      <c r="J40" s="25">
        <v>0.3</v>
      </c>
      <c r="K40" s="25">
        <v>0.3</v>
      </c>
      <c r="L40" s="25">
        <v>0.3</v>
      </c>
      <c r="M40" s="66">
        <f>AVERAGE(I40:L40)</f>
        <v>0.3</v>
      </c>
      <c r="N40" s="82">
        <v>0.3</v>
      </c>
      <c r="O40" s="25">
        <v>0.3</v>
      </c>
      <c r="P40" s="25">
        <v>0.3</v>
      </c>
      <c r="Q40" s="25">
        <v>0.3</v>
      </c>
      <c r="R40" s="57">
        <f>AVERAGE(N40:Q40)</f>
        <v>0.3</v>
      </c>
      <c r="S40" s="82">
        <v>0.3</v>
      </c>
      <c r="T40" s="25">
        <v>0.3</v>
      </c>
      <c r="U40" s="25">
        <v>0.3</v>
      </c>
      <c r="V40" s="25">
        <v>0.3</v>
      </c>
      <c r="W40" s="131">
        <f>AVERAGE(S40:V40)</f>
        <v>0.3</v>
      </c>
      <c r="X40" s="82">
        <v>0.3</v>
      </c>
      <c r="Y40" s="25"/>
      <c r="Z40" s="25"/>
      <c r="AA40" s="25"/>
      <c r="AB40" s="25" t="s">
        <v>79</v>
      </c>
      <c r="AC40" s="131">
        <f>AVERAGE(X40:AB40)</f>
        <v>0.3</v>
      </c>
    </row>
    <row r="41" spans="1:29" ht="9.75" customHeight="1" thickBot="1" x14ac:dyDescent="0.4">
      <c r="A41" s="132"/>
      <c r="B41" s="133"/>
      <c r="C41" s="134"/>
      <c r="D41" s="135"/>
      <c r="E41" s="136"/>
      <c r="F41" s="136"/>
      <c r="G41" s="136"/>
      <c r="H41" s="134"/>
      <c r="I41" s="135"/>
      <c r="J41" s="136"/>
      <c r="K41" s="136"/>
      <c r="L41" s="136"/>
      <c r="M41" s="134"/>
      <c r="N41" s="135"/>
      <c r="O41" s="136"/>
      <c r="P41" s="136"/>
      <c r="Q41" s="136"/>
      <c r="R41" s="137"/>
      <c r="S41" s="135"/>
      <c r="T41" s="136"/>
      <c r="U41" s="136"/>
      <c r="V41" s="136"/>
      <c r="W41" s="138"/>
      <c r="X41" s="135"/>
      <c r="Y41" s="136"/>
      <c r="Z41" s="136"/>
      <c r="AA41" s="136"/>
      <c r="AB41" s="136"/>
      <c r="AC41" s="138"/>
    </row>
    <row r="42" spans="1:29" ht="15.75" customHeight="1" x14ac:dyDescent="0.35">
      <c r="A42" s="206" t="s">
        <v>21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/>
      <c r="T42"/>
      <c r="U42"/>
      <c r="V42"/>
      <c r="W42"/>
    </row>
    <row r="43" spans="1:29" ht="24.75" customHeight="1" x14ac:dyDescent="0.35">
      <c r="A43" s="203" t="s">
        <v>22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</row>
  </sheetData>
  <mergeCells count="27">
    <mergeCell ref="X2:AC2"/>
    <mergeCell ref="X3:AC3"/>
    <mergeCell ref="X4:AA4"/>
    <mergeCell ref="AC4:AC5"/>
    <mergeCell ref="A1:AC1"/>
    <mergeCell ref="W4:W5"/>
    <mergeCell ref="S4:U4"/>
    <mergeCell ref="D2:H2"/>
    <mergeCell ref="I2:M2"/>
    <mergeCell ref="S2:W2"/>
    <mergeCell ref="D3:H3"/>
    <mergeCell ref="I3:M3"/>
    <mergeCell ref="N3:R3"/>
    <mergeCell ref="S3:W3"/>
    <mergeCell ref="A43:W43"/>
    <mergeCell ref="B2:C2"/>
    <mergeCell ref="A42:R42"/>
    <mergeCell ref="N2:R2"/>
    <mergeCell ref="N4:O4"/>
    <mergeCell ref="P4:Q4"/>
    <mergeCell ref="R4:R5"/>
    <mergeCell ref="M4:M5"/>
    <mergeCell ref="H4:H5"/>
    <mergeCell ref="C4:C5"/>
    <mergeCell ref="E4:G4"/>
    <mergeCell ref="I4:K4"/>
    <mergeCell ref="B3:C3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61" orientation="landscape" r:id="rId1"/>
  <ignoredErrors>
    <ignoredError sqref="H7:H8 H15 H39:H40 H19" formulaRange="1"/>
    <ignoredError sqref="H16 H20 H24 M16 M20 M24 S17 S13 S21 S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B1:Y39"/>
  <sheetViews>
    <sheetView topLeftCell="B1" zoomScale="59" zoomScaleNormal="59" workbookViewId="0">
      <pane ySplit="1" topLeftCell="A2" activePane="bottomLeft" state="frozenSplit"/>
      <selection pane="bottomLeft" activeCell="B1" sqref="B1:Y39"/>
    </sheetView>
  </sheetViews>
  <sheetFormatPr defaultColWidth="8.81640625" defaultRowHeight="14.5" x14ac:dyDescent="0.35"/>
  <cols>
    <col min="1" max="1" width="4.1796875" style="1" customWidth="1"/>
    <col min="2" max="25" width="10.26953125" style="1" customWidth="1"/>
    <col min="26" max="16384" width="8.81640625" style="1"/>
  </cols>
  <sheetData>
    <row r="1" spans="2:25" ht="48" customHeight="1" x14ac:dyDescent="0.35">
      <c r="B1" s="226" t="s">
        <v>49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8"/>
    </row>
    <row r="2" spans="2:25" ht="19.5" customHeight="1" x14ac:dyDescent="0.35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</row>
    <row r="3" spans="2:25" ht="19.5" customHeight="1" x14ac:dyDescent="0.35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9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</row>
    <row r="4" spans="2:25" ht="19.5" customHeight="1" x14ac:dyDescent="0.3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9"/>
      <c r="O4" s="30"/>
      <c r="P4" s="30"/>
      <c r="Q4" s="30"/>
      <c r="R4" s="30"/>
      <c r="S4" s="30"/>
      <c r="T4" s="30"/>
      <c r="U4" s="30"/>
      <c r="V4" s="30"/>
      <c r="W4" s="30"/>
      <c r="X4" s="30"/>
      <c r="Y4" s="31"/>
    </row>
    <row r="5" spans="2:25" ht="19.5" customHeight="1" x14ac:dyDescent="0.35"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0"/>
      <c r="R5" s="30"/>
      <c r="S5" s="30"/>
      <c r="T5" s="30"/>
      <c r="U5" s="30"/>
      <c r="V5" s="30"/>
      <c r="W5" s="30"/>
      <c r="X5" s="30"/>
      <c r="Y5" s="31"/>
    </row>
    <row r="6" spans="2:25" ht="19.5" customHeight="1" x14ac:dyDescent="0.35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29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</row>
    <row r="7" spans="2:25" ht="19.5" customHeight="1" x14ac:dyDescent="0.35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29"/>
      <c r="O7" s="30"/>
      <c r="P7" s="30"/>
      <c r="Q7" s="30"/>
      <c r="R7" s="30"/>
      <c r="S7" s="30"/>
      <c r="T7" s="30"/>
      <c r="U7" s="30"/>
      <c r="V7" s="30"/>
      <c r="W7" s="30"/>
      <c r="X7" s="30"/>
      <c r="Y7" s="31"/>
    </row>
    <row r="8" spans="2:25" ht="19.5" customHeight="1" x14ac:dyDescent="0.3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29"/>
      <c r="O8" s="30"/>
      <c r="P8" s="30"/>
      <c r="Q8" s="30"/>
      <c r="R8" s="30"/>
      <c r="S8" s="30"/>
      <c r="T8" s="30"/>
      <c r="U8" s="30"/>
      <c r="V8" s="30"/>
      <c r="W8" s="30"/>
      <c r="X8" s="30"/>
      <c r="Y8" s="31"/>
    </row>
    <row r="9" spans="2:25" ht="19.5" customHeight="1" x14ac:dyDescent="0.35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29"/>
      <c r="O9" s="30"/>
      <c r="P9" s="30"/>
      <c r="Q9" s="30"/>
      <c r="R9" s="30"/>
      <c r="S9" s="30"/>
      <c r="T9" s="30"/>
      <c r="U9" s="30"/>
      <c r="V9" s="30"/>
      <c r="W9" s="30"/>
      <c r="X9" s="30"/>
      <c r="Y9" s="31"/>
    </row>
    <row r="10" spans="2:25" ht="19.5" customHeight="1" x14ac:dyDescent="0.35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9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</row>
    <row r="11" spans="2:25" ht="19.5" customHeight="1" x14ac:dyDescent="0.35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9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1"/>
    </row>
    <row r="12" spans="2:25" ht="19.5" customHeight="1" x14ac:dyDescent="0.35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9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1"/>
    </row>
    <row r="13" spans="2:25" ht="19.5" customHeight="1" x14ac:dyDescent="0.35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29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1"/>
    </row>
    <row r="14" spans="2:25" ht="19.5" customHeight="1" x14ac:dyDescent="0.35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29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1"/>
    </row>
    <row r="15" spans="2:25" ht="19.5" customHeight="1" x14ac:dyDescent="0.35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29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pans="2:25" ht="19.5" customHeight="1" x14ac:dyDescent="0.35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9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</row>
    <row r="17" spans="2:25" ht="19.5" customHeight="1" x14ac:dyDescent="0.35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</row>
    <row r="18" spans="2:25" ht="19.5" customHeight="1" x14ac:dyDescent="0.35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2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</row>
    <row r="19" spans="2:25" ht="19.5" customHeight="1" x14ac:dyDescent="0.35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2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1"/>
    </row>
    <row r="20" spans="2:25" ht="19.5" customHeight="1" x14ac:dyDescent="0.35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2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4"/>
    </row>
    <row r="21" spans="2:25" ht="19.5" customHeight="1" x14ac:dyDescent="0.35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</row>
    <row r="22" spans="2:25" ht="27.75" customHeight="1" x14ac:dyDescent="0.35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/>
    </row>
    <row r="23" spans="2:25" ht="27.75" customHeight="1" x14ac:dyDescent="0.35"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1"/>
    </row>
    <row r="24" spans="2:25" ht="27.75" customHeight="1" x14ac:dyDescent="0.35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1"/>
    </row>
    <row r="25" spans="2:25" ht="27.75" customHeight="1" x14ac:dyDescent="0.35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1"/>
    </row>
    <row r="26" spans="2:25" ht="27.75" customHeight="1" x14ac:dyDescent="0.35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1"/>
    </row>
    <row r="27" spans="2:25" ht="27.75" customHeight="1" x14ac:dyDescent="0.35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1"/>
    </row>
    <row r="28" spans="2:25" ht="27.75" customHeight="1" x14ac:dyDescent="0.3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1"/>
    </row>
    <row r="29" spans="2:25" ht="27.75" customHeight="1" x14ac:dyDescent="0.35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1"/>
    </row>
    <row r="30" spans="2:25" ht="27.75" customHeight="1" x14ac:dyDescent="0.35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1"/>
    </row>
    <row r="31" spans="2:25" ht="27.75" customHeight="1" x14ac:dyDescent="0.35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1"/>
    </row>
    <row r="32" spans="2:25" ht="27.75" customHeight="1" x14ac:dyDescent="0.35"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1"/>
    </row>
    <row r="33" spans="2:25" ht="27.75" customHeight="1" x14ac:dyDescent="0.35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1"/>
    </row>
    <row r="34" spans="2:25" ht="27.75" customHeight="1" x14ac:dyDescent="0.35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1"/>
    </row>
    <row r="35" spans="2:25" ht="27.75" customHeight="1" x14ac:dyDescent="0.35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1"/>
    </row>
    <row r="36" spans="2:25" ht="27.75" customHeight="1" x14ac:dyDescent="0.35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1"/>
    </row>
    <row r="37" spans="2:25" ht="27.75" customHeight="1" x14ac:dyDescent="0.35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1"/>
    </row>
    <row r="38" spans="2:25" ht="27.75" customHeight="1" x14ac:dyDescent="0.35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1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1"/>
    </row>
    <row r="39" spans="2:25" ht="19.5" customHeight="1" x14ac:dyDescent="0.35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  <c r="N39" s="229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1"/>
    </row>
  </sheetData>
  <mergeCells count="2">
    <mergeCell ref="B1:Y1"/>
    <mergeCell ref="N39:Y39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Dados Gerais</vt:lpstr>
      <vt:lpstr>Dados por Bloco</vt:lpstr>
      <vt:lpstr>Gráficos por Bloco_LP1_LP5</vt:lpstr>
      <vt:lpstr>'Dados Gerais'!Area_de_impressao</vt:lpstr>
      <vt:lpstr>'Dados por Bloco'!Area_de_impressao</vt:lpstr>
      <vt:lpstr>'Gráficos por Bloco_LP1_LP5'!Area_de_impressao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Hudson de Moraes Filadelfo</cp:lastModifiedBy>
  <cp:lastPrinted>2020-09-10T15:12:34Z</cp:lastPrinted>
  <dcterms:created xsi:type="dcterms:W3CDTF">2017-04-20T20:15:45Z</dcterms:created>
  <dcterms:modified xsi:type="dcterms:W3CDTF">2020-09-10T19:24:26Z</dcterms:modified>
</cp:coreProperties>
</file>