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SPL-ARQ02\Rodadas de Licitações\Estatísticas consolidadas rodadas\Estatísticas no Site Rodadas\2025\"/>
    </mc:Choice>
  </mc:AlternateContent>
  <xr:revisionPtr revIDLastSave="0" documentId="13_ncr:1_{4FB1A0C7-4CBF-4547-9181-5E1A22685462}" xr6:coauthVersionLast="47" xr6:coauthVersionMax="47" xr10:uidLastSave="{00000000-0000-0000-0000-000000000000}"/>
  <bookViews>
    <workbookView xWindow="-110" yWindow="-110" windowWidth="19420" windowHeight="10420" tabRatio="793" xr2:uid="{00000000-000D-0000-FFFF-FFFF00000000}"/>
  </bookViews>
  <sheets>
    <sheet name="OPP1 x OPP2" sheetId="3" r:id="rId1"/>
    <sheet name="OPP1" sheetId="6" r:id="rId2"/>
    <sheet name="OPP2" sheetId="7" r:id="rId3"/>
  </sheets>
  <definedNames>
    <definedName name="_xlnm.Print_Area" localSheetId="1">'OPP1'!$A$1:$M$38</definedName>
    <definedName name="_xlnm.Print_Area" localSheetId="0">'OPP1 x OPP2'!$A$1:$C$35</definedName>
    <definedName name="_xlnm.Print_Area" localSheetId="2">'OPP2'!$A$1:$G$37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3" l="1"/>
  <c r="C32" i="3"/>
  <c r="C31" i="3"/>
  <c r="C30" i="3"/>
  <c r="C29" i="3"/>
  <c r="C28" i="3"/>
  <c r="C27" i="3"/>
  <c r="C26" i="3"/>
  <c r="C25" i="3"/>
  <c r="C23" i="3"/>
  <c r="C22" i="3"/>
  <c r="C21" i="3"/>
  <c r="C19" i="3"/>
  <c r="C18" i="3"/>
  <c r="C17" i="3"/>
  <c r="C15" i="3"/>
  <c r="C14" i="3"/>
  <c r="C13" i="3"/>
  <c r="C11" i="3"/>
  <c r="C10" i="3"/>
  <c r="C9" i="3"/>
  <c r="C7" i="3"/>
  <c r="C6" i="3"/>
  <c r="C5" i="3"/>
  <c r="C4" i="3"/>
  <c r="G27" i="7"/>
  <c r="G30" i="7"/>
  <c r="G33" i="7"/>
  <c r="G8" i="7"/>
  <c r="G7" i="7"/>
  <c r="F25" i="7"/>
  <c r="C25" i="7"/>
  <c r="F24" i="7"/>
  <c r="E24" i="7"/>
  <c r="E25" i="7" s="1"/>
  <c r="D24" i="7"/>
  <c r="D25" i="7" s="1"/>
  <c r="C24" i="7"/>
  <c r="B24" i="7"/>
  <c r="B25" i="7" s="1"/>
  <c r="G23" i="7"/>
  <c r="D21" i="7"/>
  <c r="C21" i="7"/>
  <c r="F20" i="7"/>
  <c r="F21" i="7" s="1"/>
  <c r="E20" i="7"/>
  <c r="E21" i="7" s="1"/>
  <c r="D20" i="7"/>
  <c r="C20" i="7"/>
  <c r="B20" i="7"/>
  <c r="B21" i="7" s="1"/>
  <c r="G19" i="7"/>
  <c r="B17" i="7"/>
  <c r="F16" i="7"/>
  <c r="F17" i="7" s="1"/>
  <c r="E16" i="7"/>
  <c r="E17" i="7" s="1"/>
  <c r="D16" i="7"/>
  <c r="D17" i="7" s="1"/>
  <c r="C16" i="7"/>
  <c r="C17" i="7" s="1"/>
  <c r="B16" i="7"/>
  <c r="G15" i="7"/>
  <c r="F13" i="7"/>
  <c r="C13" i="7"/>
  <c r="B13" i="7"/>
  <c r="G12" i="7"/>
  <c r="F11" i="7"/>
  <c r="E11" i="7"/>
  <c r="E13" i="7" s="1"/>
  <c r="D11" i="7"/>
  <c r="D13" i="7" s="1"/>
  <c r="C11" i="7"/>
  <c r="B11" i="7"/>
  <c r="B33" i="3"/>
  <c r="B32" i="3"/>
  <c r="B30" i="3"/>
  <c r="B29" i="3"/>
  <c r="B27" i="3"/>
  <c r="B26" i="3"/>
  <c r="B4" i="3"/>
  <c r="M27" i="6"/>
  <c r="B25" i="3" s="1"/>
  <c r="M33" i="6"/>
  <c r="B31" i="3" s="1"/>
  <c r="M30" i="6"/>
  <c r="B28" i="3" s="1"/>
  <c r="E25" i="6"/>
  <c r="D25" i="6"/>
  <c r="L24" i="6"/>
  <c r="L25" i="6" s="1"/>
  <c r="K24" i="6"/>
  <c r="K25" i="6" s="1"/>
  <c r="J24" i="6"/>
  <c r="J25" i="6" s="1"/>
  <c r="I24" i="6"/>
  <c r="I25" i="6" s="1"/>
  <c r="H24" i="6"/>
  <c r="H25" i="6" s="1"/>
  <c r="G24" i="6"/>
  <c r="G25" i="6" s="1"/>
  <c r="F24" i="6"/>
  <c r="F25" i="6" s="1"/>
  <c r="E24" i="6"/>
  <c r="D24" i="6"/>
  <c r="C24" i="6"/>
  <c r="C25" i="6" s="1"/>
  <c r="B24" i="6"/>
  <c r="B25" i="6" s="1"/>
  <c r="M23" i="6"/>
  <c r="B21" i="3" s="1"/>
  <c r="F21" i="6"/>
  <c r="E21" i="6"/>
  <c r="L20" i="6"/>
  <c r="L21" i="6" s="1"/>
  <c r="K20" i="6"/>
  <c r="K21" i="6" s="1"/>
  <c r="J20" i="6"/>
  <c r="J21" i="6" s="1"/>
  <c r="I20" i="6"/>
  <c r="I21" i="6" s="1"/>
  <c r="H20" i="6"/>
  <c r="H21" i="6" s="1"/>
  <c r="G20" i="6"/>
  <c r="G21" i="6" s="1"/>
  <c r="F20" i="6"/>
  <c r="E20" i="6"/>
  <c r="D20" i="6"/>
  <c r="D21" i="6" s="1"/>
  <c r="C20" i="6"/>
  <c r="C21" i="6" s="1"/>
  <c r="B20" i="6"/>
  <c r="B21" i="6" s="1"/>
  <c r="M19" i="6"/>
  <c r="B17" i="3" s="1"/>
  <c r="G17" i="6"/>
  <c r="F17" i="6"/>
  <c r="L16" i="6"/>
  <c r="L17" i="6" s="1"/>
  <c r="K16" i="6"/>
  <c r="K17" i="6" s="1"/>
  <c r="J16" i="6"/>
  <c r="J17" i="6" s="1"/>
  <c r="I16" i="6"/>
  <c r="I17" i="6" s="1"/>
  <c r="H16" i="6"/>
  <c r="H17" i="6" s="1"/>
  <c r="G16" i="6"/>
  <c r="F16" i="6"/>
  <c r="E16" i="6"/>
  <c r="E17" i="6" s="1"/>
  <c r="D16" i="6"/>
  <c r="D17" i="6" s="1"/>
  <c r="C16" i="6"/>
  <c r="C17" i="6" s="1"/>
  <c r="B16" i="6"/>
  <c r="M15" i="6"/>
  <c r="B13" i="3" s="1"/>
  <c r="L13" i="6"/>
  <c r="K13" i="6"/>
  <c r="J13" i="6"/>
  <c r="I13" i="6"/>
  <c r="H13" i="6"/>
  <c r="G13" i="6"/>
  <c r="F13" i="6"/>
  <c r="E13" i="6"/>
  <c r="D13" i="6"/>
  <c r="C13" i="6"/>
  <c r="B13" i="6"/>
  <c r="M12" i="6"/>
  <c r="B10" i="3" s="1"/>
  <c r="M11" i="6"/>
  <c r="B9" i="3" s="1"/>
  <c r="M8" i="6"/>
  <c r="M9" i="6" s="1"/>
  <c r="B7" i="3" s="1"/>
  <c r="M7" i="6"/>
  <c r="B5" i="3" s="1"/>
  <c r="B6" i="3" l="1"/>
  <c r="G9" i="7"/>
  <c r="G11" i="7"/>
  <c r="G13" i="7" s="1"/>
  <c r="G20" i="7"/>
  <c r="G21" i="7" s="1"/>
  <c r="G16" i="7"/>
  <c r="G17" i="7" s="1"/>
  <c r="G24" i="7"/>
  <c r="G25" i="7" s="1"/>
  <c r="M13" i="6"/>
  <c r="B11" i="3" s="1"/>
  <c r="M20" i="6"/>
  <c r="M16" i="6"/>
  <c r="M24" i="6"/>
  <c r="B17" i="6"/>
  <c r="M21" i="6" l="1"/>
  <c r="B19" i="3" s="1"/>
  <c r="B18" i="3"/>
  <c r="M25" i="6"/>
  <c r="B23" i="3" s="1"/>
  <c r="B22" i="3"/>
  <c r="M17" i="6"/>
  <c r="B15" i="3" s="1"/>
  <c r="B14" i="3"/>
</calcChain>
</file>

<file path=xl/sharedStrings.xml><?xml version="1.0" encoding="utf-8"?>
<sst xmlns="http://schemas.openxmlformats.org/spreadsheetml/2006/main" count="118" uniqueCount="61">
  <si>
    <t>Ano de Realização</t>
  </si>
  <si>
    <t>Bacias sedimentares</t>
  </si>
  <si>
    <t>Blocos Ofertados</t>
  </si>
  <si>
    <t>Santos</t>
  </si>
  <si>
    <t>Campos</t>
  </si>
  <si>
    <t>Itaimbezinho</t>
  </si>
  <si>
    <t xml:space="preserve">     Empresas vencedoras nacionais</t>
  </si>
  <si>
    <t xml:space="preserve">     Empresas vencedoras estrangeiras</t>
  </si>
  <si>
    <t xml:space="preserve">     Empresas ofertantes nacionais</t>
  </si>
  <si>
    <t xml:space="preserve">     Empresas ofertantes estrangeiras</t>
  </si>
  <si>
    <t>Bumerangue</t>
  </si>
  <si>
    <t>Norte de Brava *</t>
  </si>
  <si>
    <t>* Petrobrás manifestou pelo direito de preferência</t>
  </si>
  <si>
    <t>Água Marinha *</t>
  </si>
  <si>
    <t>Turmalina</t>
  </si>
  <si>
    <t xml:space="preserve">Ágata </t>
  </si>
  <si>
    <t xml:space="preserve">Cruzeiro do Sul </t>
  </si>
  <si>
    <t>Esmeralda</t>
  </si>
  <si>
    <t>Jade</t>
  </si>
  <si>
    <t>Sudoeste de Sagitário</t>
  </si>
  <si>
    <t>Tupinambá</t>
  </si>
  <si>
    <t>1° Ciclo Oferta Permanente - Partilha de Produção</t>
  </si>
  <si>
    <t>1º Ciclo da Oferta Permanente sob o regime de Partilha de Produção</t>
  </si>
  <si>
    <t>Resultados do 1° Ciclo da Oferta Permanente de Partilha de Produção</t>
  </si>
  <si>
    <t xml:space="preserve"> Bacias sedimentares</t>
  </si>
  <si>
    <t xml:space="preserve"> Blocos ofertados</t>
  </si>
  <si>
    <t xml:space="preserve"> Blocos arrematados</t>
  </si>
  <si>
    <t xml:space="preserve">  Blocos arrematados/blocos ofertados</t>
  </si>
  <si>
    <t xml:space="preserve"> Excedente Óleo Mínimo (%)</t>
  </si>
  <si>
    <t xml:space="preserve"> Excedente Óleo Ofertado (%)</t>
  </si>
  <si>
    <t xml:space="preserve">  Ágio Médio Excedente Óleo (%)</t>
  </si>
  <si>
    <t xml:space="preserve"> Área ofertada (km²)</t>
  </si>
  <si>
    <t xml:space="preserve"> Área arrematada (km²)</t>
  </si>
  <si>
    <t xml:space="preserve">  Área arrematada/área ofertada</t>
  </si>
  <si>
    <t xml:space="preserve">  % Bônus Ofertado x Arrematado</t>
  </si>
  <si>
    <t xml:space="preserve"> PEM Mínimo (milhões R$)</t>
  </si>
  <si>
    <t xml:space="preserve"> PEM arrematado (milhões R$)</t>
  </si>
  <si>
    <t xml:space="preserve">  % PEM Ofertado x Arrematado</t>
  </si>
  <si>
    <t xml:space="preserve"> Bônus de assinatura (mil R$)</t>
  </si>
  <si>
    <t xml:space="preserve"> Bônus arrematado (mil R$)</t>
  </si>
  <si>
    <t xml:space="preserve">     Empresas inscritas nacionais</t>
  </si>
  <si>
    <t xml:space="preserve">     Empresas inscritas estrangeiras</t>
  </si>
  <si>
    <t>Licitantes Inscritas</t>
  </si>
  <si>
    <t>Licitantes ofertantes</t>
  </si>
  <si>
    <t>Licitantes vencedoras</t>
  </si>
  <si>
    <t>2° Ciclo Oferta Permanente - Partilha de Produção</t>
  </si>
  <si>
    <t>Resultados dos Ciclos da Oferta Permanente de Partilha de Produção</t>
  </si>
  <si>
    <t xml:space="preserve">   % PEM Ofertado x Arrematado</t>
  </si>
  <si>
    <t xml:space="preserve">   % Bônus Ofertado x Arrematado</t>
  </si>
  <si>
    <t xml:space="preserve">   Área arrematada/área ofertada</t>
  </si>
  <si>
    <t xml:space="preserve">   Ágio Médio Excedente Óleo (%)</t>
  </si>
  <si>
    <t xml:space="preserve">   Blocos arrematados/blocos ofertados</t>
  </si>
  <si>
    <t>Resultados do 2° Ciclo da Oferta Permanente de Partilha de Produção</t>
  </si>
  <si>
    <t>Ciclo</t>
  </si>
  <si>
    <t>OPP1
 (16/12/2022)</t>
  </si>
  <si>
    <t>OPP2 
(13/12/2023)</t>
  </si>
  <si>
    <t xml:space="preserve"> Excedente Óleo Mínimo (%) - médio</t>
  </si>
  <si>
    <t xml:space="preserve"> Excedente Óleo Ofertado (%) - médio</t>
  </si>
  <si>
    <t>Fonte:  ANP/SPL</t>
  </si>
  <si>
    <t>Fonte: ANP/SPL</t>
  </si>
  <si>
    <t>Licitantes inscritas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</si>
</sst>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0"/>
      <color rgb="FF4B4A4A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sz val="10"/>
      <color rgb="FF4B4A4A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10"/>
      <color rgb="FFFF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  <fill>
      <patternFill patternType="solid">
        <fgColor rgb="FFECF3E8"/>
        <bgColor indexed="64"/>
      </patternFill>
    </fill>
    <fill>
      <patternFill patternType="solid">
        <fgColor rgb="FFDDE8D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/>
    <xf numFmtId="0" fontId="3" fillId="2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3" fillId="4" borderId="19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3" borderId="19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4" borderId="19" xfId="0" applyFont="1" applyFill="1" applyBorder="1" applyAlignment="1">
      <alignment horizontal="justify" vertical="center" wrapText="1"/>
    </xf>
    <xf numFmtId="10" fontId="3" fillId="4" borderId="2" xfId="1" applyNumberFormat="1" applyFont="1" applyFill="1" applyBorder="1" applyAlignment="1">
      <alignment horizontal="center" vertical="center" wrapText="1"/>
    </xf>
    <xf numFmtId="10" fontId="3" fillId="4" borderId="0" xfId="1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5" fillId="4" borderId="19" xfId="0" applyFont="1" applyFill="1" applyBorder="1" applyAlignment="1">
      <alignment horizontal="justify" vertical="center" wrapText="1"/>
    </xf>
    <xf numFmtId="10" fontId="5" fillId="4" borderId="2" xfId="0" applyNumberFormat="1" applyFont="1" applyFill="1" applyBorder="1" applyAlignment="1">
      <alignment horizontal="center" vertical="center" wrapText="1"/>
    </xf>
    <xf numFmtId="10" fontId="5" fillId="4" borderId="0" xfId="0" applyNumberFormat="1" applyFont="1" applyFill="1" applyAlignment="1">
      <alignment horizontal="center" vertical="center" wrapText="1"/>
    </xf>
    <xf numFmtId="0" fontId="5" fillId="2" borderId="19" xfId="0" applyFont="1" applyFill="1" applyBorder="1" applyAlignment="1">
      <alignment horizontal="justify" vertical="center" wrapText="1"/>
    </xf>
    <xf numFmtId="3" fontId="3" fillId="4" borderId="2" xfId="0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justify" vertical="center" wrapText="1"/>
    </xf>
    <xf numFmtId="9" fontId="5" fillId="3" borderId="2" xfId="1" applyFont="1" applyFill="1" applyBorder="1" applyAlignment="1">
      <alignment horizontal="center" vertical="center" wrapText="1"/>
    </xf>
    <xf numFmtId="9" fontId="5" fillId="3" borderId="0" xfId="1" applyFont="1" applyFill="1" applyBorder="1" applyAlignment="1">
      <alignment horizontal="center" vertical="center" wrapText="1"/>
    </xf>
    <xf numFmtId="9" fontId="5" fillId="4" borderId="2" xfId="1" applyFont="1" applyFill="1" applyBorder="1" applyAlignment="1">
      <alignment horizontal="center" vertical="center" wrapText="1"/>
    </xf>
    <xf numFmtId="9" fontId="5" fillId="4" borderId="0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9" fontId="10" fillId="3" borderId="23" xfId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10" fontId="11" fillId="4" borderId="23" xfId="1" applyNumberFormat="1" applyFont="1" applyFill="1" applyBorder="1" applyAlignment="1">
      <alignment horizontal="center" vertical="center" wrapText="1"/>
    </xf>
    <xf numFmtId="10" fontId="12" fillId="4" borderId="23" xfId="0" applyNumberFormat="1" applyFont="1" applyFill="1" applyBorder="1" applyAlignment="1">
      <alignment horizontal="center" vertical="center" wrapText="1"/>
    </xf>
    <xf numFmtId="3" fontId="11" fillId="4" borderId="23" xfId="0" applyNumberFormat="1" applyFont="1" applyFill="1" applyBorder="1" applyAlignment="1">
      <alignment horizontal="center" vertical="center" wrapText="1"/>
    </xf>
    <xf numFmtId="3" fontId="10" fillId="3" borderId="23" xfId="0" applyNumberFormat="1" applyFont="1" applyFill="1" applyBorder="1" applyAlignment="1">
      <alignment horizontal="center" vertical="center" wrapText="1"/>
    </xf>
    <xf numFmtId="9" fontId="11" fillId="3" borderId="23" xfId="1" applyFont="1" applyFill="1" applyBorder="1" applyAlignment="1">
      <alignment horizontal="center" vertical="center" wrapText="1"/>
    </xf>
    <xf numFmtId="9" fontId="11" fillId="4" borderId="23" xfId="1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10" fontId="8" fillId="3" borderId="3" xfId="0" applyNumberFormat="1" applyFont="1" applyFill="1" applyBorder="1" applyAlignment="1">
      <alignment horizontal="center" vertical="center" wrapText="1"/>
    </xf>
    <xf numFmtId="10" fontId="8" fillId="3" borderId="0" xfId="0" applyNumberFormat="1" applyFont="1" applyFill="1" applyAlignment="1">
      <alignment horizontal="center" vertical="center" wrapText="1"/>
    </xf>
    <xf numFmtId="10" fontId="8" fillId="3" borderId="23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10" fontId="11" fillId="4" borderId="34" xfId="1" applyNumberFormat="1" applyFont="1" applyFill="1" applyBorder="1" applyAlignment="1">
      <alignment horizontal="center" vertical="center" wrapText="1"/>
    </xf>
    <xf numFmtId="3" fontId="11" fillId="4" borderId="34" xfId="0" applyNumberFormat="1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justify" vertical="center" wrapText="1"/>
    </xf>
    <xf numFmtId="10" fontId="11" fillId="4" borderId="39" xfId="1" applyNumberFormat="1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justify" vertical="center" wrapText="1"/>
    </xf>
    <xf numFmtId="3" fontId="11" fillId="4" borderId="39" xfId="0" applyNumberFormat="1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0" fontId="3" fillId="4" borderId="43" xfId="1" applyNumberFormat="1" applyFont="1" applyFill="1" applyBorder="1" applyAlignment="1">
      <alignment horizontal="center" vertical="center" wrapText="1"/>
    </xf>
    <xf numFmtId="3" fontId="3" fillId="4" borderId="4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0" fontId="3" fillId="4" borderId="34" xfId="1" applyNumberFormat="1" applyFont="1" applyFill="1" applyBorder="1" applyAlignment="1">
      <alignment horizontal="center" vertical="center" wrapText="1"/>
    </xf>
    <xf numFmtId="3" fontId="3" fillId="4" borderId="34" xfId="0" applyNumberFormat="1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justify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4" fillId="5" borderId="48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justify" vertical="center" wrapText="1"/>
    </xf>
    <xf numFmtId="10" fontId="11" fillId="8" borderId="39" xfId="1" applyNumberFormat="1" applyFont="1" applyFill="1" applyBorder="1" applyAlignment="1">
      <alignment horizontal="center" vertical="center" wrapText="1"/>
    </xf>
    <xf numFmtId="10" fontId="11" fillId="8" borderId="34" xfId="1" applyNumberFormat="1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justify" vertical="center" wrapText="1"/>
    </xf>
    <xf numFmtId="10" fontId="15" fillId="8" borderId="39" xfId="0" applyNumberFormat="1" applyFont="1" applyFill="1" applyBorder="1" applyAlignment="1">
      <alignment horizontal="center" vertical="center" wrapText="1"/>
    </xf>
    <xf numFmtId="10" fontId="15" fillId="8" borderId="34" xfId="0" applyNumberFormat="1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vertical="center" wrapText="1"/>
    </xf>
    <xf numFmtId="9" fontId="16" fillId="8" borderId="39" xfId="1" applyFont="1" applyFill="1" applyBorder="1" applyAlignment="1">
      <alignment horizontal="center" vertical="center" wrapText="1"/>
    </xf>
    <xf numFmtId="9" fontId="16" fillId="8" borderId="34" xfId="1" applyFont="1" applyFill="1" applyBorder="1" applyAlignment="1">
      <alignment horizontal="center" vertical="center" wrapText="1"/>
    </xf>
    <xf numFmtId="3" fontId="10" fillId="8" borderId="39" xfId="0" applyNumberFormat="1" applyFont="1" applyFill="1" applyBorder="1" applyAlignment="1">
      <alignment horizontal="center" vertical="center" wrapText="1"/>
    </xf>
    <xf numFmtId="3" fontId="10" fillId="8" borderId="34" xfId="0" applyNumberFormat="1" applyFont="1" applyFill="1" applyBorder="1" applyAlignment="1">
      <alignment horizontal="center" vertical="center" wrapText="1"/>
    </xf>
    <xf numFmtId="9" fontId="14" fillId="8" borderId="39" xfId="1" applyFont="1" applyFill="1" applyBorder="1" applyAlignment="1">
      <alignment horizontal="center" vertical="center" wrapText="1"/>
    </xf>
    <xf numFmtId="9" fontId="14" fillId="8" borderId="34" xfId="1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10" fontId="5" fillId="8" borderId="34" xfId="1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justify" vertical="center" wrapText="1"/>
    </xf>
    <xf numFmtId="3" fontId="6" fillId="8" borderId="2" xfId="0" applyNumberFormat="1" applyFont="1" applyFill="1" applyBorder="1" applyAlignment="1">
      <alignment horizontal="center" vertical="center" wrapText="1"/>
    </xf>
    <xf numFmtId="3" fontId="6" fillId="8" borderId="0" xfId="0" applyNumberFormat="1" applyFont="1" applyFill="1" applyAlignment="1">
      <alignment horizontal="center" vertical="center" wrapText="1"/>
    </xf>
    <xf numFmtId="3" fontId="6" fillId="8" borderId="43" xfId="0" applyNumberFormat="1" applyFont="1" applyFill="1" applyBorder="1" applyAlignment="1">
      <alignment horizontal="center" vertical="center" wrapText="1"/>
    </xf>
    <xf numFmtId="3" fontId="6" fillId="8" borderId="34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justify" vertical="center" wrapText="1"/>
    </xf>
    <xf numFmtId="9" fontId="5" fillId="8" borderId="2" xfId="1" applyFont="1" applyFill="1" applyBorder="1" applyAlignment="1">
      <alignment horizontal="center" vertical="center" wrapText="1"/>
    </xf>
    <xf numFmtId="9" fontId="5" fillId="8" borderId="0" xfId="1" applyFont="1" applyFill="1" applyBorder="1" applyAlignment="1">
      <alignment horizontal="center" vertical="center" wrapText="1"/>
    </xf>
    <xf numFmtId="9" fontId="5" fillId="8" borderId="43" xfId="1" applyFont="1" applyFill="1" applyBorder="1" applyAlignment="1">
      <alignment horizontal="center" vertical="center" wrapText="1"/>
    </xf>
    <xf numFmtId="9" fontId="5" fillId="8" borderId="34" xfId="1" applyFont="1" applyFill="1" applyBorder="1" applyAlignment="1">
      <alignment horizontal="center" vertical="center" wrapText="1"/>
    </xf>
    <xf numFmtId="10" fontId="8" fillId="8" borderId="2" xfId="0" applyNumberFormat="1" applyFont="1" applyFill="1" applyBorder="1" applyAlignment="1">
      <alignment horizontal="center" vertical="center" wrapText="1"/>
    </xf>
    <xf numFmtId="10" fontId="8" fillId="8" borderId="0" xfId="0" applyNumberFormat="1" applyFont="1" applyFill="1" applyAlignment="1">
      <alignment horizontal="center" vertical="center" wrapText="1"/>
    </xf>
    <xf numFmtId="10" fontId="8" fillId="8" borderId="43" xfId="0" applyNumberFormat="1" applyFont="1" applyFill="1" applyBorder="1" applyAlignment="1">
      <alignment horizontal="center" vertical="center" wrapText="1"/>
    </xf>
    <xf numFmtId="10" fontId="8" fillId="8" borderId="34" xfId="0" applyNumberFormat="1" applyFont="1" applyFill="1" applyBorder="1" applyAlignment="1">
      <alignment horizontal="center" vertical="center" wrapText="1"/>
    </xf>
    <xf numFmtId="10" fontId="5" fillId="8" borderId="2" xfId="0" applyNumberFormat="1" applyFont="1" applyFill="1" applyBorder="1" applyAlignment="1">
      <alignment horizontal="center" vertical="center" wrapText="1"/>
    </xf>
    <xf numFmtId="10" fontId="5" fillId="8" borderId="0" xfId="0" applyNumberFormat="1" applyFont="1" applyFill="1" applyAlignment="1">
      <alignment horizontal="center" vertical="center" wrapText="1"/>
    </xf>
    <xf numFmtId="10" fontId="5" fillId="8" borderId="43" xfId="0" applyNumberFormat="1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9" fontId="17" fillId="8" borderId="34" xfId="1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">
    <dxf>
      <fill>
        <patternFill>
          <bgColor theme="9" tint="0.59996337778862885"/>
        </patternFill>
      </fill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0"/>
    </tableStyle>
    <tableStyle name="Invisible" pivot="0" table="0" count="0" xr9:uid="{8F037934-830D-4985-90C8-26A1E5BEC7B3}"/>
  </tableStyles>
  <colors>
    <mruColors>
      <color rgb="FFEBE9DF"/>
      <color rgb="FFCCFFCC"/>
      <color rgb="FF1919FB"/>
      <color rgb="FF003399"/>
      <color rgb="FFF94717"/>
      <color rgb="FFF8492C"/>
      <color rgb="FF99CCFF"/>
      <color rgb="FFFFFF99"/>
      <color rgb="FFFFFFCC"/>
      <color rgb="FFADEB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19FB"/>
    <pageSetUpPr fitToPage="1"/>
  </sheetPr>
  <dimension ref="A1:C35"/>
  <sheetViews>
    <sheetView tabSelected="1" zoomScale="80" zoomScaleNormal="80" workbookViewId="0">
      <selection activeCell="A5" sqref="A5"/>
    </sheetView>
  </sheetViews>
  <sheetFormatPr defaultColWidth="38.54296875" defaultRowHeight="13" x14ac:dyDescent="0.3"/>
  <cols>
    <col min="1" max="1" width="52.81640625" style="1" customWidth="1"/>
    <col min="2" max="3" width="30.6328125" style="1" customWidth="1"/>
    <col min="4" max="13" width="9.453125" style="1" customWidth="1"/>
    <col min="14" max="16" width="38.54296875" style="1"/>
    <col min="17" max="17" width="2.1796875" style="1" customWidth="1"/>
    <col min="18" max="16384" width="38.54296875" style="1"/>
  </cols>
  <sheetData>
    <row r="1" spans="1:3" ht="26.25" customHeight="1" thickBot="1" x14ac:dyDescent="0.35">
      <c r="A1" s="127" t="s">
        <v>46</v>
      </c>
      <c r="B1" s="128"/>
      <c r="C1" s="129"/>
    </row>
    <row r="2" spans="1:3" ht="36" customHeight="1" x14ac:dyDescent="0.3">
      <c r="A2" s="122" t="s">
        <v>0</v>
      </c>
      <c r="B2" s="123" t="s">
        <v>54</v>
      </c>
      <c r="C2" s="124" t="s">
        <v>55</v>
      </c>
    </row>
    <row r="3" spans="1:3" ht="39.75" customHeight="1" x14ac:dyDescent="0.3">
      <c r="A3" s="125" t="s">
        <v>53</v>
      </c>
      <c r="B3" s="121" t="s">
        <v>21</v>
      </c>
      <c r="C3" s="126" t="s">
        <v>45</v>
      </c>
    </row>
    <row r="4" spans="1:3" ht="20.25" customHeight="1" x14ac:dyDescent="0.3">
      <c r="A4" s="80" t="s">
        <v>24</v>
      </c>
      <c r="B4" s="81">
        <f>'OPP1'!M6</f>
        <v>2</v>
      </c>
      <c r="C4" s="73">
        <f>'OPP2'!G6</f>
        <v>2</v>
      </c>
    </row>
    <row r="5" spans="1:3" ht="20.25" customHeight="1" x14ac:dyDescent="0.3">
      <c r="A5" s="82" t="s">
        <v>25</v>
      </c>
      <c r="B5" s="83">
        <f>'OPP1'!M7</f>
        <v>11</v>
      </c>
      <c r="C5" s="74">
        <f>'OPP2'!G7</f>
        <v>5</v>
      </c>
    </row>
    <row r="6" spans="1:3" ht="20.25" customHeight="1" x14ac:dyDescent="0.3">
      <c r="A6" s="154" t="s">
        <v>26</v>
      </c>
      <c r="B6" s="155">
        <f>'OPP1'!M8</f>
        <v>4</v>
      </c>
      <c r="C6" s="156">
        <f>'OPP2'!G8</f>
        <v>1</v>
      </c>
    </row>
    <row r="7" spans="1:3" ht="20.25" customHeight="1" x14ac:dyDescent="0.3">
      <c r="A7" s="157" t="s">
        <v>51</v>
      </c>
      <c r="B7" s="158">
        <f>'OPP1'!M9</f>
        <v>0.36363636363636365</v>
      </c>
      <c r="C7" s="159">
        <f>'OPP2'!G9</f>
        <v>0.2</v>
      </c>
    </row>
    <row r="8" spans="1:3" ht="13.5" x14ac:dyDescent="0.3">
      <c r="A8" s="84"/>
      <c r="B8" s="85"/>
      <c r="C8" s="75"/>
    </row>
    <row r="9" spans="1:3" ht="26.25" customHeight="1" x14ac:dyDescent="0.3">
      <c r="A9" s="86" t="s">
        <v>56</v>
      </c>
      <c r="B9" s="87">
        <f>'OPP1'!M11</f>
        <v>0.15725</v>
      </c>
      <c r="C9" s="76">
        <f>'OPP2'!G11</f>
        <v>4.8800000000000003E-2</v>
      </c>
    </row>
    <row r="10" spans="1:3" ht="26.25" customHeight="1" x14ac:dyDescent="0.3">
      <c r="A10" s="148" t="s">
        <v>57</v>
      </c>
      <c r="B10" s="149">
        <f>'OPP1'!M12</f>
        <v>0.33752499999999996</v>
      </c>
      <c r="C10" s="150">
        <f>'OPP2'!G12</f>
        <v>6.5000000000000002E-2</v>
      </c>
    </row>
    <row r="11" spans="1:3" ht="26.25" customHeight="1" x14ac:dyDescent="0.3">
      <c r="A11" s="151" t="s">
        <v>50</v>
      </c>
      <c r="B11" s="152">
        <f>'OPP1'!M13</f>
        <v>1.1464228934817169</v>
      </c>
      <c r="C11" s="153">
        <f>'OPP2'!G13</f>
        <v>0.33196721311475397</v>
      </c>
    </row>
    <row r="12" spans="1:3" ht="13.5" x14ac:dyDescent="0.3">
      <c r="A12" s="88"/>
      <c r="B12" s="85"/>
      <c r="C12" s="75"/>
    </row>
    <row r="13" spans="1:3" ht="20.25" customHeight="1" x14ac:dyDescent="0.3">
      <c r="A13" s="86" t="s">
        <v>31</v>
      </c>
      <c r="B13" s="89">
        <f>'OPP1'!M15</f>
        <v>18992.412</v>
      </c>
      <c r="C13" s="77">
        <f>'OPP2'!G15</f>
        <v>12398.136999999999</v>
      </c>
    </row>
    <row r="14" spans="1:3" ht="20.25" customHeight="1" x14ac:dyDescent="0.3">
      <c r="A14" s="148" t="s">
        <v>32</v>
      </c>
      <c r="B14" s="160">
        <f>'OPP1'!M16</f>
        <v>3600.5659999999998</v>
      </c>
      <c r="C14" s="161">
        <f>'OPP2'!G16</f>
        <v>3056.364</v>
      </c>
    </row>
    <row r="15" spans="1:3" ht="20.25" customHeight="1" x14ac:dyDescent="0.3">
      <c r="A15" s="151" t="s">
        <v>49</v>
      </c>
      <c r="B15" s="162">
        <f>'OPP1'!M17</f>
        <v>0.1895791856242377</v>
      </c>
      <c r="C15" s="163">
        <f>'OPP2'!G17</f>
        <v>0.24651800508415098</v>
      </c>
    </row>
    <row r="16" spans="1:3" ht="13.5" x14ac:dyDescent="0.3">
      <c r="A16" s="88"/>
      <c r="B16" s="85"/>
      <c r="C16" s="75"/>
    </row>
    <row r="17" spans="1:3" ht="20.25" customHeight="1" x14ac:dyDescent="0.3">
      <c r="A17" s="86" t="s">
        <v>38</v>
      </c>
      <c r="B17" s="89">
        <f>'OPP1'!M19</f>
        <v>1283076</v>
      </c>
      <c r="C17" s="77">
        <f>'OPP2'!G19</f>
        <v>289370</v>
      </c>
    </row>
    <row r="18" spans="1:3" ht="20.25" customHeight="1" x14ac:dyDescent="0.3">
      <c r="A18" s="148" t="s">
        <v>39</v>
      </c>
      <c r="B18" s="160">
        <f>'OPP1'!M20</f>
        <v>916252</v>
      </c>
      <c r="C18" s="161">
        <f>'OPP2'!G20</f>
        <v>7047</v>
      </c>
    </row>
    <row r="19" spans="1:3" ht="20.25" customHeight="1" x14ac:dyDescent="0.3">
      <c r="A19" s="151" t="s">
        <v>48</v>
      </c>
      <c r="B19" s="162">
        <f>'OPP1'!M21</f>
        <v>0.71410578952454884</v>
      </c>
      <c r="C19" s="163">
        <f>'OPP2'!G21</f>
        <v>2.4352904585824377E-2</v>
      </c>
    </row>
    <row r="20" spans="1:3" ht="13.5" x14ac:dyDescent="0.3">
      <c r="A20" s="88"/>
      <c r="B20" s="85"/>
      <c r="C20" s="75"/>
    </row>
    <row r="21" spans="1:3" ht="20.25" customHeight="1" x14ac:dyDescent="0.3">
      <c r="A21" s="86" t="s">
        <v>35</v>
      </c>
      <c r="B21" s="89">
        <f>'OPP1'!M23</f>
        <v>3960</v>
      </c>
      <c r="C21" s="77">
        <f>'OPP2'!G23</f>
        <v>1800</v>
      </c>
    </row>
    <row r="22" spans="1:3" ht="20.25" customHeight="1" x14ac:dyDescent="0.3">
      <c r="A22" s="148" t="s">
        <v>36</v>
      </c>
      <c r="B22" s="160">
        <f>'OPP1'!M24</f>
        <v>1440</v>
      </c>
      <c r="C22" s="161">
        <f>'OPP2'!G24</f>
        <v>360</v>
      </c>
    </row>
    <row r="23" spans="1:3" ht="20.25" customHeight="1" x14ac:dyDescent="0.3">
      <c r="A23" s="151" t="s">
        <v>47</v>
      </c>
      <c r="B23" s="162">
        <f>'OPP1'!M25</f>
        <v>0.36363636363636365</v>
      </c>
      <c r="C23" s="163">
        <f>'OPP2'!G25</f>
        <v>0.2</v>
      </c>
    </row>
    <row r="24" spans="1:3" ht="13.5" x14ac:dyDescent="0.3">
      <c r="A24" s="88"/>
      <c r="B24" s="85"/>
      <c r="C24" s="75"/>
    </row>
    <row r="25" spans="1:3" ht="15.75" customHeight="1" x14ac:dyDescent="0.3">
      <c r="A25" s="86" t="s">
        <v>60</v>
      </c>
      <c r="B25" s="90">
        <f>'OPP1'!M27</f>
        <v>13</v>
      </c>
      <c r="C25" s="78">
        <f>'OPP2'!G27</f>
        <v>13</v>
      </c>
    </row>
    <row r="26" spans="1:3" ht="15.75" customHeight="1" x14ac:dyDescent="0.3">
      <c r="A26" s="151" t="s">
        <v>40</v>
      </c>
      <c r="B26" s="164">
        <f>'OPP1'!M28</f>
        <v>1</v>
      </c>
      <c r="C26" s="165">
        <f>'OPP2'!G28</f>
        <v>1</v>
      </c>
    </row>
    <row r="27" spans="1:3" ht="15.75" customHeight="1" x14ac:dyDescent="0.3">
      <c r="A27" s="151" t="s">
        <v>41</v>
      </c>
      <c r="B27" s="164">
        <f>'OPP1'!M29</f>
        <v>12</v>
      </c>
      <c r="C27" s="165">
        <f>'OPP2'!G29</f>
        <v>12</v>
      </c>
    </row>
    <row r="28" spans="1:3" ht="15.75" customHeight="1" x14ac:dyDescent="0.3">
      <c r="A28" s="86" t="s">
        <v>43</v>
      </c>
      <c r="B28" s="90">
        <f>'OPP1'!M30</f>
        <v>7</v>
      </c>
      <c r="C28" s="78">
        <f>'OPP2'!G30</f>
        <v>1</v>
      </c>
    </row>
    <row r="29" spans="1:3" ht="15.75" customHeight="1" x14ac:dyDescent="0.3">
      <c r="A29" s="151" t="s">
        <v>8</v>
      </c>
      <c r="B29" s="166">
        <f>'OPP1'!M31</f>
        <v>1</v>
      </c>
      <c r="C29" s="167">
        <f>'OPP2'!G31</f>
        <v>0</v>
      </c>
    </row>
    <row r="30" spans="1:3" ht="15.75" customHeight="1" x14ac:dyDescent="0.3">
      <c r="A30" s="151" t="s">
        <v>9</v>
      </c>
      <c r="B30" s="166">
        <f>'OPP1'!M32</f>
        <v>6</v>
      </c>
      <c r="C30" s="167">
        <f>'OPP2'!G32</f>
        <v>1</v>
      </c>
    </row>
    <row r="31" spans="1:3" ht="15.75" customHeight="1" x14ac:dyDescent="0.3">
      <c r="A31" s="86" t="s">
        <v>44</v>
      </c>
      <c r="B31" s="90">
        <f>'OPP1'!M33</f>
        <v>6</v>
      </c>
      <c r="C31" s="78">
        <f>'OPP2'!G33</f>
        <v>1</v>
      </c>
    </row>
    <row r="32" spans="1:3" ht="15.75" customHeight="1" x14ac:dyDescent="0.3">
      <c r="A32" s="151" t="s">
        <v>6</v>
      </c>
      <c r="B32" s="166">
        <f>'OPP1'!M34</f>
        <v>1</v>
      </c>
      <c r="C32" s="167">
        <f>'OPP2'!G34</f>
        <v>0</v>
      </c>
    </row>
    <row r="33" spans="1:3" ht="15.75" customHeight="1" x14ac:dyDescent="0.3">
      <c r="A33" s="151" t="s">
        <v>7</v>
      </c>
      <c r="B33" s="166">
        <f>'OPP1'!M35</f>
        <v>5</v>
      </c>
      <c r="C33" s="167">
        <f>'OPP2'!G35</f>
        <v>1</v>
      </c>
    </row>
    <row r="34" spans="1:3" ht="14" thickBot="1" x14ac:dyDescent="0.35">
      <c r="A34" s="91"/>
      <c r="B34" s="92"/>
      <c r="C34" s="79"/>
    </row>
    <row r="35" spans="1:3" ht="19.5" customHeight="1" x14ac:dyDescent="0.3">
      <c r="A35" s="40" t="s">
        <v>58</v>
      </c>
    </row>
  </sheetData>
  <mergeCells count="1">
    <mergeCell ref="A1:C1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C397-6DE0-40B4-AC9F-FA94B18E611E}">
  <sheetPr>
    <tabColor theme="0"/>
    <pageSetUpPr fitToPage="1"/>
  </sheetPr>
  <dimension ref="A1:M38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37" sqref="A37"/>
    </sheetView>
  </sheetViews>
  <sheetFormatPr defaultColWidth="38.54296875" defaultRowHeight="13" x14ac:dyDescent="0.3"/>
  <cols>
    <col min="1" max="1" width="51.54296875" style="1" bestFit="1" customWidth="1"/>
    <col min="2" max="3" width="13.54296875" style="1" customWidth="1"/>
    <col min="4" max="4" width="14.7265625" style="1" customWidth="1"/>
    <col min="5" max="6" width="13.54296875" style="1" customWidth="1"/>
    <col min="7" max="7" width="13.81640625" style="1" customWidth="1"/>
    <col min="8" max="11" width="13.54296875" style="1" customWidth="1"/>
    <col min="12" max="12" width="14" style="1" customWidth="1"/>
    <col min="13" max="13" width="22.26953125" style="1" customWidth="1"/>
    <col min="14" max="24" width="9.453125" style="1" customWidth="1"/>
    <col min="25" max="27" width="38.54296875" style="1"/>
    <col min="28" max="28" width="2.1796875" style="1" customWidth="1"/>
    <col min="29" max="16384" width="38.54296875" style="1"/>
  </cols>
  <sheetData>
    <row r="1" spans="1:13" ht="26.25" customHeight="1" x14ac:dyDescent="0.3">
      <c r="A1" s="131" t="s">
        <v>23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22.5" customHeight="1" x14ac:dyDescent="0.3">
      <c r="A2" s="2" t="s">
        <v>0</v>
      </c>
      <c r="B2" s="132">
        <v>2022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3" ht="24" customHeight="1" x14ac:dyDescent="0.3">
      <c r="A3" s="41"/>
      <c r="B3" s="135" t="s">
        <v>22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7"/>
    </row>
    <row r="4" spans="1:13" ht="24" customHeight="1" x14ac:dyDescent="0.3">
      <c r="A4" s="42" t="s">
        <v>1</v>
      </c>
      <c r="B4" s="138" t="s">
        <v>4</v>
      </c>
      <c r="C4" s="139"/>
      <c r="D4" s="139"/>
      <c r="E4" s="140"/>
      <c r="F4" s="141" t="s">
        <v>3</v>
      </c>
      <c r="G4" s="139"/>
      <c r="H4" s="139"/>
      <c r="I4" s="139"/>
      <c r="J4" s="139"/>
      <c r="K4" s="139"/>
      <c r="L4" s="140"/>
      <c r="M4" s="142" t="s">
        <v>21</v>
      </c>
    </row>
    <row r="5" spans="1:13" ht="44.25" customHeight="1" x14ac:dyDescent="0.3">
      <c r="A5" s="44" t="s">
        <v>2</v>
      </c>
      <c r="B5" s="45" t="s">
        <v>13</v>
      </c>
      <c r="C5" s="46" t="s">
        <v>11</v>
      </c>
      <c r="D5" s="46" t="s">
        <v>5</v>
      </c>
      <c r="E5" s="47" t="s">
        <v>14</v>
      </c>
      <c r="F5" s="46" t="s">
        <v>15</v>
      </c>
      <c r="G5" s="46" t="s">
        <v>10</v>
      </c>
      <c r="H5" s="46" t="s">
        <v>16</v>
      </c>
      <c r="I5" s="46" t="s">
        <v>17</v>
      </c>
      <c r="J5" s="46" t="s">
        <v>18</v>
      </c>
      <c r="K5" s="46" t="s">
        <v>19</v>
      </c>
      <c r="L5" s="46" t="s">
        <v>20</v>
      </c>
      <c r="M5" s="143"/>
    </row>
    <row r="6" spans="1:13" ht="20.25" customHeight="1" x14ac:dyDescent="0.3">
      <c r="A6" s="3" t="s">
        <v>24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48">
        <v>2</v>
      </c>
    </row>
    <row r="7" spans="1:13" ht="20.25" customHeight="1" x14ac:dyDescent="0.3">
      <c r="A7" s="6" t="s">
        <v>25</v>
      </c>
      <c r="B7" s="7">
        <v>1</v>
      </c>
      <c r="C7" s="8">
        <v>1</v>
      </c>
      <c r="D7" s="8">
        <v>1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1</v>
      </c>
      <c r="M7" s="49">
        <f>SUM(B7:L7)</f>
        <v>11</v>
      </c>
    </row>
    <row r="8" spans="1:13" ht="20.25" customHeight="1" x14ac:dyDescent="0.3">
      <c r="A8" s="9" t="s">
        <v>26</v>
      </c>
      <c r="B8" s="10">
        <v>1</v>
      </c>
      <c r="C8" s="11">
        <v>1</v>
      </c>
      <c r="D8" s="11"/>
      <c r="E8" s="11"/>
      <c r="F8" s="11"/>
      <c r="G8" s="11">
        <v>1</v>
      </c>
      <c r="H8" s="11"/>
      <c r="I8" s="11"/>
      <c r="J8" s="11"/>
      <c r="K8" s="11">
        <v>1</v>
      </c>
      <c r="L8" s="12"/>
      <c r="M8" s="50">
        <f>SUM(B8:L8)</f>
        <v>4</v>
      </c>
    </row>
    <row r="9" spans="1:13" ht="20.25" customHeight="1" x14ac:dyDescent="0.3">
      <c r="A9" s="13" t="s">
        <v>27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51">
        <f>M8/M7</f>
        <v>0.36363636363636365</v>
      </c>
    </row>
    <row r="10" spans="1:13" ht="13.5" x14ac:dyDescent="0.3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52"/>
    </row>
    <row r="11" spans="1:13" ht="26.25" customHeight="1" x14ac:dyDescent="0.3">
      <c r="A11" s="19" t="s">
        <v>28</v>
      </c>
      <c r="B11" s="20">
        <v>0.1323</v>
      </c>
      <c r="C11" s="21">
        <v>0.2271</v>
      </c>
      <c r="D11" s="21"/>
      <c r="E11" s="21"/>
      <c r="F11" s="21"/>
      <c r="G11" s="21">
        <v>5.6599999999999998E-2</v>
      </c>
      <c r="H11" s="21"/>
      <c r="I11" s="21"/>
      <c r="J11" s="21"/>
      <c r="K11" s="21">
        <v>0.21299999999999999</v>
      </c>
      <c r="L11" s="21"/>
      <c r="M11" s="53">
        <f>AVERAGE(B11:L11)</f>
        <v>0.15725</v>
      </c>
    </row>
    <row r="12" spans="1:13" ht="26.25" customHeight="1" x14ac:dyDescent="0.3">
      <c r="A12" s="22" t="s">
        <v>29</v>
      </c>
      <c r="B12" s="61">
        <v>0.42399999999999999</v>
      </c>
      <c r="C12" s="62">
        <v>0.61709999999999998</v>
      </c>
      <c r="D12" s="62"/>
      <c r="E12" s="62"/>
      <c r="F12" s="62"/>
      <c r="G12" s="62">
        <v>5.8999999999999997E-2</v>
      </c>
      <c r="H12" s="62"/>
      <c r="I12" s="62"/>
      <c r="J12" s="62"/>
      <c r="K12" s="62">
        <v>0.25</v>
      </c>
      <c r="L12" s="62"/>
      <c r="M12" s="63">
        <f>AVERAGE(B12:L12)</f>
        <v>0.33752499999999996</v>
      </c>
    </row>
    <row r="13" spans="1:13" ht="26.25" customHeight="1" x14ac:dyDescent="0.3">
      <c r="A13" s="23" t="s">
        <v>30</v>
      </c>
      <c r="B13" s="24">
        <f>IF(B8=1,((B12/B11)-1)," ")</f>
        <v>2.204837490551776</v>
      </c>
      <c r="C13" s="25">
        <f t="shared" ref="C13:L13" si="0">IF(C8=1,((C12/C11)-1)," ")</f>
        <v>1.7173051519154559</v>
      </c>
      <c r="D13" s="25" t="str">
        <f t="shared" si="0"/>
        <v xml:space="preserve"> </v>
      </c>
      <c r="E13" s="25" t="str">
        <f t="shared" si="0"/>
        <v xml:space="preserve"> </v>
      </c>
      <c r="F13" s="25" t="str">
        <f t="shared" si="0"/>
        <v xml:space="preserve"> </v>
      </c>
      <c r="G13" s="25">
        <f t="shared" si="0"/>
        <v>4.2402826855123754E-2</v>
      </c>
      <c r="H13" s="25" t="str">
        <f t="shared" si="0"/>
        <v xml:space="preserve"> </v>
      </c>
      <c r="I13" s="25" t="str">
        <f t="shared" si="0"/>
        <v xml:space="preserve"> </v>
      </c>
      <c r="J13" s="25" t="str">
        <f t="shared" si="0"/>
        <v xml:space="preserve"> </v>
      </c>
      <c r="K13" s="25">
        <f t="shared" si="0"/>
        <v>0.17370892018779349</v>
      </c>
      <c r="L13" s="25" t="str">
        <f t="shared" si="0"/>
        <v xml:space="preserve"> </v>
      </c>
      <c r="M13" s="54">
        <f t="shared" ref="M13" si="1">((M12/M11)-1)</f>
        <v>1.1464228934817169</v>
      </c>
    </row>
    <row r="14" spans="1:13" ht="13.5" x14ac:dyDescent="0.3">
      <c r="A14" s="2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52"/>
    </row>
    <row r="15" spans="1:13" ht="20.25" customHeight="1" x14ac:dyDescent="0.3">
      <c r="A15" s="19" t="s">
        <v>31</v>
      </c>
      <c r="B15" s="27">
        <v>1300.193</v>
      </c>
      <c r="C15" s="28">
        <v>147.648</v>
      </c>
      <c r="D15" s="28">
        <v>710.54100000000005</v>
      </c>
      <c r="E15" s="28">
        <v>1437.8030000000001</v>
      </c>
      <c r="F15" s="28">
        <v>2283.1680000000001</v>
      </c>
      <c r="G15" s="28">
        <v>1118.5640000000001</v>
      </c>
      <c r="H15" s="28">
        <v>1840.07</v>
      </c>
      <c r="I15" s="28">
        <v>3655.5639999999999</v>
      </c>
      <c r="J15" s="28">
        <v>2408.3359999999998</v>
      </c>
      <c r="K15" s="28">
        <v>1034.1610000000001</v>
      </c>
      <c r="L15" s="28">
        <v>3056.364</v>
      </c>
      <c r="M15" s="55">
        <f>SUM(B15:L15)</f>
        <v>18992.412</v>
      </c>
    </row>
    <row r="16" spans="1:13" ht="20.25" customHeight="1" x14ac:dyDescent="0.3">
      <c r="A16" s="22" t="s">
        <v>32</v>
      </c>
      <c r="B16" s="29">
        <f>IF(B8=1,B15," ")</f>
        <v>1300.193</v>
      </c>
      <c r="C16" s="30">
        <f t="shared" ref="C16:L16" si="2">IF(C8=1,C15," ")</f>
        <v>147.648</v>
      </c>
      <c r="D16" s="30" t="str">
        <f t="shared" si="2"/>
        <v xml:space="preserve"> </v>
      </c>
      <c r="E16" s="30" t="str">
        <f t="shared" si="2"/>
        <v xml:space="preserve"> </v>
      </c>
      <c r="F16" s="30" t="str">
        <f t="shared" si="2"/>
        <v xml:space="preserve"> </v>
      </c>
      <c r="G16" s="30">
        <f t="shared" si="2"/>
        <v>1118.5640000000001</v>
      </c>
      <c r="H16" s="30" t="str">
        <f t="shared" si="2"/>
        <v xml:space="preserve"> </v>
      </c>
      <c r="I16" s="30" t="str">
        <f t="shared" si="2"/>
        <v xml:space="preserve"> </v>
      </c>
      <c r="J16" s="30" t="str">
        <f t="shared" si="2"/>
        <v xml:space="preserve"> </v>
      </c>
      <c r="K16" s="30">
        <f t="shared" si="2"/>
        <v>1034.1610000000001</v>
      </c>
      <c r="L16" s="30" t="str">
        <f t="shared" si="2"/>
        <v xml:space="preserve"> </v>
      </c>
      <c r="M16" s="56">
        <f>SUM(B16:L16)</f>
        <v>3600.5659999999998</v>
      </c>
    </row>
    <row r="17" spans="1:13" ht="20.25" customHeight="1" x14ac:dyDescent="0.3">
      <c r="A17" s="31" t="s">
        <v>33</v>
      </c>
      <c r="B17" s="32">
        <f>IF(B8=1,B16/B15," ")</f>
        <v>1</v>
      </c>
      <c r="C17" s="33">
        <f t="shared" ref="C17:L17" si="3">IF(C8=1,C16/C15," ")</f>
        <v>1</v>
      </c>
      <c r="D17" s="33" t="str">
        <f t="shared" si="3"/>
        <v xml:space="preserve"> </v>
      </c>
      <c r="E17" s="33" t="str">
        <f t="shared" si="3"/>
        <v xml:space="preserve"> </v>
      </c>
      <c r="F17" s="33" t="str">
        <f t="shared" si="3"/>
        <v xml:space="preserve"> </v>
      </c>
      <c r="G17" s="33">
        <f t="shared" si="3"/>
        <v>1</v>
      </c>
      <c r="H17" s="33" t="str">
        <f t="shared" si="3"/>
        <v xml:space="preserve"> </v>
      </c>
      <c r="I17" s="33" t="str">
        <f t="shared" si="3"/>
        <v xml:space="preserve"> </v>
      </c>
      <c r="J17" s="33" t="str">
        <f t="shared" si="3"/>
        <v xml:space="preserve"> </v>
      </c>
      <c r="K17" s="33">
        <f t="shared" si="3"/>
        <v>1</v>
      </c>
      <c r="L17" s="33" t="str">
        <f t="shared" si="3"/>
        <v xml:space="preserve"> </v>
      </c>
      <c r="M17" s="57">
        <f t="shared" ref="M17" si="4">M16/M15</f>
        <v>0.1895791856242377</v>
      </c>
    </row>
    <row r="18" spans="1:13" ht="13.5" x14ac:dyDescent="0.3">
      <c r="A18" s="26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52"/>
    </row>
    <row r="19" spans="1:13" ht="20.25" customHeight="1" x14ac:dyDescent="0.3">
      <c r="A19" s="19" t="s">
        <v>38</v>
      </c>
      <c r="B19" s="27">
        <v>65443</v>
      </c>
      <c r="C19" s="28">
        <v>511692</v>
      </c>
      <c r="D19" s="28">
        <v>15641</v>
      </c>
      <c r="E19" s="28">
        <v>9822</v>
      </c>
      <c r="F19" s="28">
        <v>61813</v>
      </c>
      <c r="G19" s="28">
        <v>8861</v>
      </c>
      <c r="H19" s="28">
        <v>134035</v>
      </c>
      <c r="I19" s="28">
        <v>33736</v>
      </c>
      <c r="J19" s="28">
        <v>104730</v>
      </c>
      <c r="K19" s="28">
        <v>330256</v>
      </c>
      <c r="L19" s="28">
        <v>7047</v>
      </c>
      <c r="M19" s="55">
        <f>SUM(B19:L19)</f>
        <v>1283076</v>
      </c>
    </row>
    <row r="20" spans="1:13" ht="20.25" customHeight="1" x14ac:dyDescent="0.3">
      <c r="A20" s="22" t="s">
        <v>39</v>
      </c>
      <c r="B20" s="29">
        <f>IF(B8=1,B19," ")</f>
        <v>65443</v>
      </c>
      <c r="C20" s="30">
        <f t="shared" ref="C20:L20" si="5">IF(C8=1,C19," ")</f>
        <v>511692</v>
      </c>
      <c r="D20" s="30" t="str">
        <f t="shared" si="5"/>
        <v xml:space="preserve"> </v>
      </c>
      <c r="E20" s="30" t="str">
        <f t="shared" si="5"/>
        <v xml:space="preserve"> </v>
      </c>
      <c r="F20" s="30" t="str">
        <f t="shared" si="5"/>
        <v xml:space="preserve"> </v>
      </c>
      <c r="G20" s="30">
        <f t="shared" si="5"/>
        <v>8861</v>
      </c>
      <c r="H20" s="30" t="str">
        <f t="shared" si="5"/>
        <v xml:space="preserve"> </v>
      </c>
      <c r="I20" s="30" t="str">
        <f t="shared" si="5"/>
        <v xml:space="preserve"> </v>
      </c>
      <c r="J20" s="30" t="str">
        <f t="shared" si="5"/>
        <v xml:space="preserve"> </v>
      </c>
      <c r="K20" s="30">
        <f t="shared" si="5"/>
        <v>330256</v>
      </c>
      <c r="L20" s="30" t="str">
        <f t="shared" si="5"/>
        <v xml:space="preserve"> </v>
      </c>
      <c r="M20" s="56">
        <f>SUM(B20:L20)</f>
        <v>916252</v>
      </c>
    </row>
    <row r="21" spans="1:13" ht="20.25" customHeight="1" x14ac:dyDescent="0.3">
      <c r="A21" s="23" t="s">
        <v>34</v>
      </c>
      <c r="B21" s="34">
        <f>IF(B8=1,B20/B19," ")</f>
        <v>1</v>
      </c>
      <c r="C21" s="35">
        <f t="shared" ref="C21:L21" si="6">IF(C8=1,C20/C19," ")</f>
        <v>1</v>
      </c>
      <c r="D21" s="35" t="str">
        <f t="shared" si="6"/>
        <v xml:space="preserve"> </v>
      </c>
      <c r="E21" s="35" t="str">
        <f t="shared" si="6"/>
        <v xml:space="preserve"> </v>
      </c>
      <c r="F21" s="35" t="str">
        <f t="shared" si="6"/>
        <v xml:space="preserve"> </v>
      </c>
      <c r="G21" s="35">
        <f t="shared" si="6"/>
        <v>1</v>
      </c>
      <c r="H21" s="35" t="str">
        <f t="shared" si="6"/>
        <v xml:space="preserve"> </v>
      </c>
      <c r="I21" s="35" t="str">
        <f t="shared" si="6"/>
        <v xml:space="preserve"> </v>
      </c>
      <c r="J21" s="35" t="str">
        <f t="shared" si="6"/>
        <v xml:space="preserve"> </v>
      </c>
      <c r="K21" s="35">
        <f t="shared" si="6"/>
        <v>1</v>
      </c>
      <c r="L21" s="35" t="str">
        <f t="shared" si="6"/>
        <v xml:space="preserve"> </v>
      </c>
      <c r="M21" s="58">
        <f t="shared" ref="M21" si="7">M20/M19</f>
        <v>0.71410578952454884</v>
      </c>
    </row>
    <row r="22" spans="1:13" ht="13.5" x14ac:dyDescent="0.3">
      <c r="A22" s="26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52"/>
    </row>
    <row r="23" spans="1:13" ht="20.25" customHeight="1" x14ac:dyDescent="0.3">
      <c r="A23" s="19" t="s">
        <v>35</v>
      </c>
      <c r="B23" s="27">
        <v>360</v>
      </c>
      <c r="C23" s="28">
        <v>360</v>
      </c>
      <c r="D23" s="28">
        <v>360</v>
      </c>
      <c r="E23" s="28">
        <v>360</v>
      </c>
      <c r="F23" s="28">
        <v>360</v>
      </c>
      <c r="G23" s="28">
        <v>360</v>
      </c>
      <c r="H23" s="28">
        <v>360</v>
      </c>
      <c r="I23" s="28">
        <v>360</v>
      </c>
      <c r="J23" s="28">
        <v>360</v>
      </c>
      <c r="K23" s="28">
        <v>360</v>
      </c>
      <c r="L23" s="28">
        <v>360</v>
      </c>
      <c r="M23" s="55">
        <f>SUM(B23:L23)</f>
        <v>3960</v>
      </c>
    </row>
    <row r="24" spans="1:13" ht="20.25" customHeight="1" x14ac:dyDescent="0.3">
      <c r="A24" s="22" t="s">
        <v>36</v>
      </c>
      <c r="B24" s="29">
        <f>IF(B8=1,B23," ")</f>
        <v>360</v>
      </c>
      <c r="C24" s="30">
        <f t="shared" ref="C24:L24" si="8">IF(C8=1,C23," ")</f>
        <v>360</v>
      </c>
      <c r="D24" s="30" t="str">
        <f t="shared" si="8"/>
        <v xml:space="preserve"> </v>
      </c>
      <c r="E24" s="30" t="str">
        <f t="shared" si="8"/>
        <v xml:space="preserve"> </v>
      </c>
      <c r="F24" s="30" t="str">
        <f t="shared" si="8"/>
        <v xml:space="preserve"> </v>
      </c>
      <c r="G24" s="30">
        <f t="shared" si="8"/>
        <v>360</v>
      </c>
      <c r="H24" s="30" t="str">
        <f t="shared" si="8"/>
        <v xml:space="preserve"> </v>
      </c>
      <c r="I24" s="30" t="str">
        <f t="shared" si="8"/>
        <v xml:space="preserve"> </v>
      </c>
      <c r="J24" s="30" t="str">
        <f t="shared" si="8"/>
        <v xml:space="preserve"> </v>
      </c>
      <c r="K24" s="30">
        <f t="shared" si="8"/>
        <v>360</v>
      </c>
      <c r="L24" s="30" t="str">
        <f t="shared" si="8"/>
        <v xml:space="preserve"> </v>
      </c>
      <c r="M24" s="56">
        <f>SUM(B24:L24)</f>
        <v>1440</v>
      </c>
    </row>
    <row r="25" spans="1:13" ht="20.25" customHeight="1" x14ac:dyDescent="0.3">
      <c r="A25" s="23" t="s">
        <v>37</v>
      </c>
      <c r="B25" s="34">
        <f>IF(B8=1,B24/B23," ")</f>
        <v>1</v>
      </c>
      <c r="C25" s="35">
        <f t="shared" ref="C25:L25" si="9">IF(C8=1,C24/C23," ")</f>
        <v>1</v>
      </c>
      <c r="D25" s="35" t="str">
        <f t="shared" si="9"/>
        <v xml:space="preserve"> </v>
      </c>
      <c r="E25" s="35" t="str">
        <f t="shared" si="9"/>
        <v xml:space="preserve"> </v>
      </c>
      <c r="F25" s="35" t="str">
        <f t="shared" si="9"/>
        <v xml:space="preserve"> </v>
      </c>
      <c r="G25" s="35">
        <f t="shared" si="9"/>
        <v>1</v>
      </c>
      <c r="H25" s="35" t="str">
        <f t="shared" si="9"/>
        <v xml:space="preserve"> </v>
      </c>
      <c r="I25" s="35" t="str">
        <f t="shared" si="9"/>
        <v xml:space="preserve"> </v>
      </c>
      <c r="J25" s="35" t="str">
        <f t="shared" si="9"/>
        <v xml:space="preserve"> </v>
      </c>
      <c r="K25" s="35">
        <f t="shared" si="9"/>
        <v>1</v>
      </c>
      <c r="L25" s="35" t="str">
        <f t="shared" si="9"/>
        <v xml:space="preserve"> </v>
      </c>
      <c r="M25" s="58">
        <f t="shared" ref="M25" si="10">M24/M23</f>
        <v>0.36363636363636365</v>
      </c>
    </row>
    <row r="26" spans="1:13" ht="13.5" x14ac:dyDescent="0.3">
      <c r="A26" s="26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52"/>
    </row>
    <row r="27" spans="1:13" ht="20.25" customHeight="1" x14ac:dyDescent="0.3">
      <c r="A27" s="19" t="s">
        <v>42</v>
      </c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59">
        <f>SUM(M28:M29)</f>
        <v>13</v>
      </c>
    </row>
    <row r="28" spans="1:13" ht="15.75" customHeight="1" x14ac:dyDescent="0.3">
      <c r="A28" s="31" t="s">
        <v>40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93">
        <v>1</v>
      </c>
    </row>
    <row r="29" spans="1:13" ht="15.75" customHeight="1" x14ac:dyDescent="0.3">
      <c r="A29" s="31" t="s">
        <v>41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93">
        <v>12</v>
      </c>
    </row>
    <row r="30" spans="1:13" ht="20.25" customHeight="1" x14ac:dyDescent="0.3">
      <c r="A30" s="19" t="s">
        <v>43</v>
      </c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59">
        <f>SUM(M31:M32)</f>
        <v>7</v>
      </c>
    </row>
    <row r="31" spans="1:13" ht="15.75" customHeight="1" x14ac:dyDescent="0.3">
      <c r="A31" s="31" t="s">
        <v>8</v>
      </c>
      <c r="B31" s="36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94">
        <v>1</v>
      </c>
    </row>
    <row r="32" spans="1:13" ht="15.75" customHeight="1" x14ac:dyDescent="0.3">
      <c r="A32" s="31" t="s">
        <v>9</v>
      </c>
      <c r="B32" s="36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94">
        <v>6</v>
      </c>
    </row>
    <row r="33" spans="1:13" ht="20.25" customHeight="1" x14ac:dyDescent="0.3">
      <c r="A33" s="19" t="s">
        <v>44</v>
      </c>
      <c r="B33" s="64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59">
        <f>SUM(M34:M35)</f>
        <v>6</v>
      </c>
    </row>
    <row r="34" spans="1:13" ht="15.75" customHeight="1" x14ac:dyDescent="0.3">
      <c r="A34" s="31" t="s">
        <v>6</v>
      </c>
      <c r="B34" s="3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94">
        <v>1</v>
      </c>
    </row>
    <row r="35" spans="1:13" ht="15.75" customHeight="1" x14ac:dyDescent="0.3">
      <c r="A35" s="31" t="s">
        <v>7</v>
      </c>
      <c r="B35" s="3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94">
        <v>5</v>
      </c>
    </row>
    <row r="36" spans="1:13" ht="14" thickBot="1" x14ac:dyDescent="0.35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60"/>
    </row>
    <row r="37" spans="1:13" ht="19.5" customHeight="1" x14ac:dyDescent="0.3">
      <c r="A37" s="40" t="s">
        <v>59</v>
      </c>
    </row>
    <row r="38" spans="1:13" ht="16.5" customHeight="1" x14ac:dyDescent="0.3">
      <c r="A38" s="130" t="s">
        <v>12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</row>
  </sheetData>
  <mergeCells count="7">
    <mergeCell ref="A38:M38"/>
    <mergeCell ref="A1:M1"/>
    <mergeCell ref="B2:M2"/>
    <mergeCell ref="B3:M3"/>
    <mergeCell ref="B4:E4"/>
    <mergeCell ref="F4:L4"/>
    <mergeCell ref="M4:M5"/>
  </mergeCells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32DC5-4CB5-4C79-8FE0-71912DB516AC}">
  <sheetPr>
    <pageSetUpPr fitToPage="1"/>
  </sheetPr>
  <dimension ref="A1:G37"/>
  <sheetViews>
    <sheetView zoomScale="70" zoomScaleNormal="70" workbookViewId="0">
      <pane ySplit="5" topLeftCell="A6" activePane="bottomLeft" state="frozen"/>
      <selection pane="bottomLeft" activeCell="H5" sqref="H5"/>
    </sheetView>
  </sheetViews>
  <sheetFormatPr defaultColWidth="61.54296875" defaultRowHeight="14.5" x14ac:dyDescent="0.35"/>
  <cols>
    <col min="1" max="1" width="55.54296875" customWidth="1"/>
    <col min="2" max="6" width="16.81640625" customWidth="1"/>
    <col min="7" max="7" width="21.54296875" style="1" customWidth="1"/>
  </cols>
  <sheetData>
    <row r="1" spans="1:7" ht="25.5" customHeight="1" thickBot="1" x14ac:dyDescent="0.4">
      <c r="A1" s="131" t="s">
        <v>52</v>
      </c>
      <c r="B1" s="131"/>
      <c r="C1" s="131"/>
      <c r="D1" s="131"/>
      <c r="E1" s="131"/>
      <c r="F1" s="131"/>
      <c r="G1" s="131"/>
    </row>
    <row r="2" spans="1:7" ht="29.25" customHeight="1" x14ac:dyDescent="0.35">
      <c r="A2" s="109" t="s">
        <v>0</v>
      </c>
      <c r="B2" s="144">
        <v>2023</v>
      </c>
      <c r="C2" s="144"/>
      <c r="D2" s="144"/>
      <c r="E2" s="144"/>
      <c r="F2" s="144"/>
      <c r="G2" s="145"/>
    </row>
    <row r="3" spans="1:7" ht="24.75" customHeight="1" x14ac:dyDescent="0.35">
      <c r="A3" s="66"/>
      <c r="B3" s="135" t="s">
        <v>45</v>
      </c>
      <c r="C3" s="136"/>
      <c r="D3" s="136"/>
      <c r="E3" s="136"/>
      <c r="F3" s="136"/>
      <c r="G3" s="137"/>
    </row>
    <row r="4" spans="1:7" ht="29.25" customHeight="1" x14ac:dyDescent="0.35">
      <c r="A4" s="67" t="s">
        <v>1</v>
      </c>
      <c r="B4" s="138" t="s">
        <v>3</v>
      </c>
      <c r="C4" s="139"/>
      <c r="D4" s="139"/>
      <c r="E4" s="139"/>
      <c r="F4" s="43" t="s">
        <v>4</v>
      </c>
      <c r="G4" s="146" t="s">
        <v>45</v>
      </c>
    </row>
    <row r="5" spans="1:7" ht="36.75" customHeight="1" x14ac:dyDescent="0.35">
      <c r="A5" s="68" t="s">
        <v>2</v>
      </c>
      <c r="B5" s="45" t="s">
        <v>16</v>
      </c>
      <c r="C5" s="46" t="s">
        <v>17</v>
      </c>
      <c r="D5" s="46" t="s">
        <v>18</v>
      </c>
      <c r="E5" s="46" t="s">
        <v>20</v>
      </c>
      <c r="F5" s="95" t="s">
        <v>14</v>
      </c>
      <c r="G5" s="147"/>
    </row>
    <row r="6" spans="1:7" ht="19.5" customHeight="1" x14ac:dyDescent="0.35">
      <c r="A6" s="13" t="s">
        <v>24</v>
      </c>
      <c r="B6" s="4"/>
      <c r="C6" s="5"/>
      <c r="D6" s="5"/>
      <c r="E6" s="5"/>
      <c r="F6" s="96"/>
      <c r="G6" s="102">
        <v>2</v>
      </c>
    </row>
    <row r="7" spans="1:7" ht="19.5" customHeight="1" x14ac:dyDescent="0.35">
      <c r="A7" s="69" t="s">
        <v>25</v>
      </c>
      <c r="B7" s="7">
        <v>1</v>
      </c>
      <c r="C7" s="8">
        <v>1</v>
      </c>
      <c r="D7" s="8">
        <v>1</v>
      </c>
      <c r="E7" s="8">
        <v>1</v>
      </c>
      <c r="F7" s="97">
        <v>1</v>
      </c>
      <c r="G7" s="103">
        <f>SUM(B7:F7)</f>
        <v>5</v>
      </c>
    </row>
    <row r="8" spans="1:7" ht="19.5" customHeight="1" x14ac:dyDescent="0.35">
      <c r="A8" s="186" t="s">
        <v>26</v>
      </c>
      <c r="B8" s="187"/>
      <c r="C8" s="188"/>
      <c r="D8" s="188"/>
      <c r="E8" s="188">
        <v>1</v>
      </c>
      <c r="F8" s="189"/>
      <c r="G8" s="190">
        <f>SUM(B8:F8)</f>
        <v>1</v>
      </c>
    </row>
    <row r="9" spans="1:7" ht="19.5" customHeight="1" x14ac:dyDescent="0.35">
      <c r="A9" s="191" t="s">
        <v>51</v>
      </c>
      <c r="B9" s="192"/>
      <c r="C9" s="193"/>
      <c r="D9" s="193"/>
      <c r="E9" s="193"/>
      <c r="F9" s="194"/>
      <c r="G9" s="195">
        <f>G8/G7</f>
        <v>0.2</v>
      </c>
    </row>
    <row r="10" spans="1:7" ht="15" customHeight="1" x14ac:dyDescent="0.35">
      <c r="A10" s="70"/>
      <c r="B10" s="17"/>
      <c r="C10" s="18"/>
      <c r="D10" s="18"/>
      <c r="E10" s="18"/>
      <c r="F10" s="98"/>
      <c r="G10" s="104"/>
    </row>
    <row r="11" spans="1:7" ht="19.5" customHeight="1" x14ac:dyDescent="0.35">
      <c r="A11" s="71" t="s">
        <v>28</v>
      </c>
      <c r="B11" s="20" t="str">
        <f>IF(B8=1,0.1413," ")</f>
        <v xml:space="preserve"> </v>
      </c>
      <c r="C11" s="21" t="str">
        <f>IF(C8=1,0.1054," ")</f>
        <v xml:space="preserve"> </v>
      </c>
      <c r="D11" s="21" t="str">
        <f>IF(D8=1,0.1098," ")</f>
        <v xml:space="preserve"> </v>
      </c>
      <c r="E11" s="21">
        <f>IF(E8=1,0.0488," ")</f>
        <v>4.8800000000000003E-2</v>
      </c>
      <c r="F11" s="99" t="str">
        <f>IF(F8=1,0.0687," ")</f>
        <v xml:space="preserve"> </v>
      </c>
      <c r="G11" s="105">
        <f>AVERAGE(B11:F11)</f>
        <v>4.8800000000000003E-2</v>
      </c>
    </row>
    <row r="12" spans="1:7" ht="19.5" customHeight="1" x14ac:dyDescent="0.35">
      <c r="A12" s="169" t="s">
        <v>29</v>
      </c>
      <c r="B12" s="179"/>
      <c r="C12" s="180"/>
      <c r="D12" s="180"/>
      <c r="E12" s="180">
        <v>6.5000000000000002E-2</v>
      </c>
      <c r="F12" s="181"/>
      <c r="G12" s="182">
        <f>AVERAGE(B12:F12)</f>
        <v>6.5000000000000002E-2</v>
      </c>
    </row>
    <row r="13" spans="1:7" ht="19.5" customHeight="1" x14ac:dyDescent="0.35">
      <c r="A13" s="174" t="s">
        <v>50</v>
      </c>
      <c r="B13" s="183" t="str">
        <f t="shared" ref="B13:E13" si="0">IF(B8=1,((B12/B11)-1)," ")</f>
        <v xml:space="preserve"> </v>
      </c>
      <c r="C13" s="184" t="str">
        <f t="shared" si="0"/>
        <v xml:space="preserve"> </v>
      </c>
      <c r="D13" s="184" t="str">
        <f t="shared" si="0"/>
        <v xml:space="preserve"> </v>
      </c>
      <c r="E13" s="184">
        <f t="shared" si="0"/>
        <v>0.33196721311475397</v>
      </c>
      <c r="F13" s="185" t="str">
        <f>IF(F8=1,((F12/F11)-1)," ")</f>
        <v xml:space="preserve"> </v>
      </c>
      <c r="G13" s="168">
        <f t="shared" ref="G13" si="1">((G12/G11)-1)</f>
        <v>0.33196721311475397</v>
      </c>
    </row>
    <row r="14" spans="1:7" ht="19.5" customHeight="1" x14ac:dyDescent="0.35">
      <c r="A14" s="72"/>
      <c r="B14" s="17"/>
      <c r="C14" s="18"/>
      <c r="D14" s="18"/>
      <c r="E14" s="18"/>
      <c r="F14" s="98"/>
      <c r="G14" s="104"/>
    </row>
    <row r="15" spans="1:7" ht="19.5" customHeight="1" x14ac:dyDescent="0.35">
      <c r="A15" s="71" t="s">
        <v>31</v>
      </c>
      <c r="B15" s="27">
        <v>1840.07</v>
      </c>
      <c r="C15" s="28">
        <v>3655.5639999999999</v>
      </c>
      <c r="D15" s="28">
        <v>2408.3359999999998</v>
      </c>
      <c r="E15" s="28">
        <v>3056.364</v>
      </c>
      <c r="F15" s="100">
        <v>1437.8030000000001</v>
      </c>
      <c r="G15" s="106">
        <f>SUM(B15:F15)</f>
        <v>12398.136999999999</v>
      </c>
    </row>
    <row r="16" spans="1:7" ht="19.5" customHeight="1" x14ac:dyDescent="0.35">
      <c r="A16" s="169" t="s">
        <v>32</v>
      </c>
      <c r="B16" s="170" t="str">
        <f t="shared" ref="B16:E16" si="2">IF(B8=1,B15," ")</f>
        <v xml:space="preserve"> </v>
      </c>
      <c r="C16" s="171" t="str">
        <f t="shared" si="2"/>
        <v xml:space="preserve"> </v>
      </c>
      <c r="D16" s="171" t="str">
        <f t="shared" si="2"/>
        <v xml:space="preserve"> </v>
      </c>
      <c r="E16" s="171">
        <f t="shared" si="2"/>
        <v>3056.364</v>
      </c>
      <c r="F16" s="172" t="str">
        <f>IF(F8=1,F15," ")</f>
        <v xml:space="preserve"> </v>
      </c>
      <c r="G16" s="173">
        <f>SUM(B16:F16)</f>
        <v>3056.364</v>
      </c>
    </row>
    <row r="17" spans="1:7" ht="19.5" customHeight="1" x14ac:dyDescent="0.35">
      <c r="A17" s="174" t="s">
        <v>49</v>
      </c>
      <c r="B17" s="175" t="str">
        <f t="shared" ref="B17:E17" si="3">IF(B8=1,B16/B15," ")</f>
        <v xml:space="preserve"> </v>
      </c>
      <c r="C17" s="176" t="str">
        <f t="shared" si="3"/>
        <v xml:space="preserve"> </v>
      </c>
      <c r="D17" s="176" t="str">
        <f t="shared" si="3"/>
        <v xml:space="preserve"> </v>
      </c>
      <c r="E17" s="176">
        <f t="shared" si="3"/>
        <v>1</v>
      </c>
      <c r="F17" s="177" t="str">
        <f>IF(F8=1,F16/F15," ")</f>
        <v xml:space="preserve"> </v>
      </c>
      <c r="G17" s="178">
        <f t="shared" ref="G17" si="4">G16/G15</f>
        <v>0.24651800508415098</v>
      </c>
    </row>
    <row r="18" spans="1:7" ht="15" customHeight="1" x14ac:dyDescent="0.35">
      <c r="A18" s="72"/>
      <c r="B18" s="17"/>
      <c r="C18" s="18"/>
      <c r="D18" s="18"/>
      <c r="E18" s="18"/>
      <c r="F18" s="98"/>
      <c r="G18" s="104"/>
    </row>
    <row r="19" spans="1:7" ht="19.5" customHeight="1" x14ac:dyDescent="0.35">
      <c r="A19" s="71" t="s">
        <v>38</v>
      </c>
      <c r="B19" s="27">
        <v>134035</v>
      </c>
      <c r="C19" s="28">
        <v>33736</v>
      </c>
      <c r="D19" s="28">
        <v>104730</v>
      </c>
      <c r="E19" s="28">
        <v>7047</v>
      </c>
      <c r="F19" s="100">
        <v>9822</v>
      </c>
      <c r="G19" s="106">
        <f>SUM(B19:F19)</f>
        <v>289370</v>
      </c>
    </row>
    <row r="20" spans="1:7" ht="19.5" customHeight="1" x14ac:dyDescent="0.35">
      <c r="A20" s="169" t="s">
        <v>39</v>
      </c>
      <c r="B20" s="170" t="str">
        <f t="shared" ref="B20:E20" si="5">IF(B8=1,B19," ")</f>
        <v xml:space="preserve"> </v>
      </c>
      <c r="C20" s="171" t="str">
        <f t="shared" si="5"/>
        <v xml:space="preserve"> </v>
      </c>
      <c r="D20" s="171" t="str">
        <f t="shared" si="5"/>
        <v xml:space="preserve"> </v>
      </c>
      <c r="E20" s="171">
        <f t="shared" si="5"/>
        <v>7047</v>
      </c>
      <c r="F20" s="172" t="str">
        <f>IF(F8=1,F19," ")</f>
        <v xml:space="preserve"> </v>
      </c>
      <c r="G20" s="173">
        <f>SUM(B20:F20)</f>
        <v>7047</v>
      </c>
    </row>
    <row r="21" spans="1:7" ht="19.5" customHeight="1" x14ac:dyDescent="0.35">
      <c r="A21" s="174" t="s">
        <v>48</v>
      </c>
      <c r="B21" s="175" t="str">
        <f t="shared" ref="B21:E21" si="6">IF(B8=1,B20/B19," ")</f>
        <v xml:space="preserve"> </v>
      </c>
      <c r="C21" s="176" t="str">
        <f t="shared" si="6"/>
        <v xml:space="preserve"> </v>
      </c>
      <c r="D21" s="176" t="str">
        <f t="shared" si="6"/>
        <v xml:space="preserve"> </v>
      </c>
      <c r="E21" s="176">
        <f t="shared" si="6"/>
        <v>1</v>
      </c>
      <c r="F21" s="177" t="str">
        <f>IF(F8=1,F20/F19," ")</f>
        <v xml:space="preserve"> </v>
      </c>
      <c r="G21" s="178">
        <f t="shared" ref="G21" si="7">G20/G19</f>
        <v>2.4352904585824377E-2</v>
      </c>
    </row>
    <row r="22" spans="1:7" ht="15" customHeight="1" x14ac:dyDescent="0.35">
      <c r="A22" s="72"/>
      <c r="B22" s="17"/>
      <c r="C22" s="18"/>
      <c r="D22" s="18"/>
      <c r="E22" s="18"/>
      <c r="F22" s="98"/>
      <c r="G22" s="104"/>
    </row>
    <row r="23" spans="1:7" ht="19.5" customHeight="1" x14ac:dyDescent="0.35">
      <c r="A23" s="71" t="s">
        <v>35</v>
      </c>
      <c r="B23" s="27">
        <v>360</v>
      </c>
      <c r="C23" s="28">
        <v>360</v>
      </c>
      <c r="D23" s="28">
        <v>360</v>
      </c>
      <c r="E23" s="28">
        <v>360</v>
      </c>
      <c r="F23" s="100">
        <v>360</v>
      </c>
      <c r="G23" s="106">
        <f>SUM(B23:F23)</f>
        <v>1800</v>
      </c>
    </row>
    <row r="24" spans="1:7" ht="19.5" customHeight="1" x14ac:dyDescent="0.35">
      <c r="A24" s="169" t="s">
        <v>36</v>
      </c>
      <c r="B24" s="170" t="str">
        <f t="shared" ref="B24:E24" si="8">IF(B8=1,B23," ")</f>
        <v xml:space="preserve"> </v>
      </c>
      <c r="C24" s="171" t="str">
        <f t="shared" si="8"/>
        <v xml:space="preserve"> </v>
      </c>
      <c r="D24" s="171" t="str">
        <f t="shared" si="8"/>
        <v xml:space="preserve"> </v>
      </c>
      <c r="E24" s="171">
        <f t="shared" si="8"/>
        <v>360</v>
      </c>
      <c r="F24" s="172" t="str">
        <f>IF(F8=1,F23," ")</f>
        <v xml:space="preserve"> </v>
      </c>
      <c r="G24" s="173">
        <f>SUM(B24:F24)</f>
        <v>360</v>
      </c>
    </row>
    <row r="25" spans="1:7" ht="19.5" customHeight="1" x14ac:dyDescent="0.35">
      <c r="A25" s="174" t="s">
        <v>37</v>
      </c>
      <c r="B25" s="175" t="str">
        <f t="shared" ref="B25:E25" si="9">IF(B8=1,B24/B23," ")</f>
        <v xml:space="preserve"> </v>
      </c>
      <c r="C25" s="176" t="str">
        <f t="shared" si="9"/>
        <v xml:space="preserve"> </v>
      </c>
      <c r="D25" s="176" t="str">
        <f t="shared" si="9"/>
        <v xml:space="preserve"> </v>
      </c>
      <c r="E25" s="176">
        <f t="shared" si="9"/>
        <v>1</v>
      </c>
      <c r="F25" s="177" t="str">
        <f>IF(F8=1,F24/F23," ")</f>
        <v xml:space="preserve"> </v>
      </c>
      <c r="G25" s="178">
        <f t="shared" ref="G25" si="10">G24/G23</f>
        <v>0.2</v>
      </c>
    </row>
    <row r="26" spans="1:7" ht="15" customHeight="1" x14ac:dyDescent="0.35">
      <c r="A26" s="72"/>
      <c r="B26" s="17"/>
      <c r="C26" s="18"/>
      <c r="D26" s="18"/>
      <c r="E26" s="18"/>
      <c r="F26" s="98"/>
      <c r="G26" s="104"/>
    </row>
    <row r="27" spans="1:7" ht="19.5" customHeight="1" x14ac:dyDescent="0.35">
      <c r="A27" s="19" t="s">
        <v>42</v>
      </c>
      <c r="B27" s="64"/>
      <c r="C27" s="65"/>
      <c r="D27" s="65"/>
      <c r="E27" s="65"/>
      <c r="F27" s="111"/>
      <c r="G27" s="107">
        <f>SUM(G28:G29)</f>
        <v>13</v>
      </c>
    </row>
    <row r="28" spans="1:7" ht="19.5" customHeight="1" x14ac:dyDescent="0.35">
      <c r="A28" s="31" t="s">
        <v>40</v>
      </c>
      <c r="B28" s="4"/>
      <c r="C28" s="5"/>
      <c r="D28" s="5"/>
      <c r="E28" s="5"/>
      <c r="F28" s="96"/>
      <c r="G28" s="112">
        <v>1</v>
      </c>
    </row>
    <row r="29" spans="1:7" ht="19.5" customHeight="1" x14ac:dyDescent="0.35">
      <c r="A29" s="31" t="s">
        <v>41</v>
      </c>
      <c r="B29" s="4"/>
      <c r="C29" s="5"/>
      <c r="D29" s="5"/>
      <c r="E29" s="5"/>
      <c r="F29" s="96"/>
      <c r="G29" s="112">
        <v>12</v>
      </c>
    </row>
    <row r="30" spans="1:7" ht="19.5" customHeight="1" x14ac:dyDescent="0.35">
      <c r="A30" s="19" t="s">
        <v>43</v>
      </c>
      <c r="B30" s="64"/>
      <c r="C30" s="65"/>
      <c r="D30" s="65"/>
      <c r="E30" s="65"/>
      <c r="F30" s="111"/>
      <c r="G30" s="107">
        <f>SUM(G31:G32)</f>
        <v>1</v>
      </c>
    </row>
    <row r="31" spans="1:7" ht="19.5" customHeight="1" x14ac:dyDescent="0.35">
      <c r="A31" s="31" t="s">
        <v>8</v>
      </c>
      <c r="B31" s="113"/>
      <c r="C31" s="114"/>
      <c r="D31" s="114"/>
      <c r="E31" s="114"/>
      <c r="F31" s="115"/>
      <c r="G31" s="116">
        <v>0</v>
      </c>
    </row>
    <row r="32" spans="1:7" ht="19.5" customHeight="1" x14ac:dyDescent="0.35">
      <c r="A32" s="31" t="s">
        <v>9</v>
      </c>
      <c r="B32" s="113"/>
      <c r="C32" s="114"/>
      <c r="D32" s="114"/>
      <c r="E32" s="114"/>
      <c r="F32" s="115"/>
      <c r="G32" s="116">
        <v>1</v>
      </c>
    </row>
    <row r="33" spans="1:7" ht="19.5" customHeight="1" x14ac:dyDescent="0.35">
      <c r="A33" s="19" t="s">
        <v>44</v>
      </c>
      <c r="B33" s="64"/>
      <c r="C33" s="65"/>
      <c r="D33" s="65"/>
      <c r="E33" s="65"/>
      <c r="F33" s="111"/>
      <c r="G33" s="107">
        <f>SUM(G34:G35)</f>
        <v>1</v>
      </c>
    </row>
    <row r="34" spans="1:7" ht="19.5" customHeight="1" x14ac:dyDescent="0.35">
      <c r="A34" s="31" t="s">
        <v>6</v>
      </c>
      <c r="B34" s="113"/>
      <c r="C34" s="114"/>
      <c r="D34" s="114"/>
      <c r="E34" s="114"/>
      <c r="F34" s="115"/>
      <c r="G34" s="116">
        <v>0</v>
      </c>
    </row>
    <row r="35" spans="1:7" ht="19.5" customHeight="1" thickBot="1" x14ac:dyDescent="0.4">
      <c r="A35" s="110" t="s">
        <v>7</v>
      </c>
      <c r="B35" s="117"/>
      <c r="C35" s="118"/>
      <c r="D35" s="118"/>
      <c r="E35" s="118"/>
      <c r="F35" s="119"/>
      <c r="G35" s="120">
        <v>1</v>
      </c>
    </row>
    <row r="36" spans="1:7" ht="15" thickBot="1" x14ac:dyDescent="0.4">
      <c r="A36" s="37"/>
      <c r="B36" s="38"/>
      <c r="C36" s="39"/>
      <c r="D36" s="39"/>
      <c r="E36" s="39"/>
      <c r="F36" s="101"/>
      <c r="G36" s="108"/>
    </row>
    <row r="37" spans="1:7" x14ac:dyDescent="0.35">
      <c r="A37" s="40" t="s">
        <v>59</v>
      </c>
    </row>
  </sheetData>
  <mergeCells count="5">
    <mergeCell ref="A1:G1"/>
    <mergeCell ref="B2:G2"/>
    <mergeCell ref="B3:G3"/>
    <mergeCell ref="B4:E4"/>
    <mergeCell ref="G4:G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OPP1 x OPP2</vt:lpstr>
      <vt:lpstr>OPP1</vt:lpstr>
      <vt:lpstr>OPP2</vt:lpstr>
      <vt:lpstr>'OPP1'!Area_de_impressao</vt:lpstr>
      <vt:lpstr>'OPP1 x OPP2'!Area_de_impressao</vt:lpstr>
      <vt:lpstr>'OPP2'!Area_de_impressao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Hudson de Moraes Filadelfo</cp:lastModifiedBy>
  <cp:lastPrinted>2025-08-07T12:43:04Z</cp:lastPrinted>
  <dcterms:created xsi:type="dcterms:W3CDTF">2017-04-20T20:15:45Z</dcterms:created>
  <dcterms:modified xsi:type="dcterms:W3CDTF">2025-08-07T12:45:34Z</dcterms:modified>
</cp:coreProperties>
</file>