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1865" windowHeight="9060" tabRatio="592" activeTab="0"/>
  </bookViews>
  <sheets>
    <sheet name="T3.29" sheetId="1" r:id="rId1"/>
  </sheets>
  <definedNames>
    <definedName name="_Fill" hidden="1">'T3.29'!#REF!</definedName>
    <definedName name="_xlnm.Print_Area" localSheetId="0">'T3.29'!$A$1:$M$38</definedName>
    <definedName name="_xlnm.Print_Titles" localSheetId="0">'T3.29'!$A:$A</definedName>
    <definedName name="Títulos_impressão_IM" localSheetId="0">'T3.29'!$A:$A</definedName>
  </definedNames>
  <calcPr fullCalcOnLoad="1"/>
</workbook>
</file>

<file path=xl/sharedStrings.xml><?xml version="1.0" encoding="utf-8"?>
<sst xmlns="http://schemas.openxmlformats.org/spreadsheetml/2006/main" count="32" uniqueCount="32">
  <si>
    <t>Região Nordeste</t>
  </si>
  <si>
    <t>Ceará</t>
  </si>
  <si>
    <t>Rio Grande do Norte</t>
  </si>
  <si>
    <t>Paraíba</t>
  </si>
  <si>
    <t>Pernambuco</t>
  </si>
  <si>
    <t>Alagoas</t>
  </si>
  <si>
    <t>Região Sudeste</t>
  </si>
  <si>
    <t>Espírito Santo</t>
  </si>
  <si>
    <t>Rio de Janeiro</t>
  </si>
  <si>
    <t>São Paulo</t>
  </si>
  <si>
    <t>Minas Gerais</t>
  </si>
  <si>
    <t>Região Sul</t>
  </si>
  <si>
    <t>Paraná</t>
  </si>
  <si>
    <t>Santa Catarina</t>
  </si>
  <si>
    <t>Rio Grande do Sul</t>
  </si>
  <si>
    <t>Região Centro-Oeste</t>
  </si>
  <si>
    <t>Mato Grosso</t>
  </si>
  <si>
    <t>Mato Grosso do Sul</t>
  </si>
  <si>
    <r>
      <t>Vendas de gás natural pelos produtores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</si>
  <si>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Sergipe</t>
    </r>
    <r>
      <rPr>
        <vertAlign val="superscript"/>
        <sz val="7"/>
        <rFont val="Helvetica Neue"/>
        <family val="2"/>
      </rPr>
      <t>1</t>
    </r>
  </si>
  <si>
    <r>
      <t>Bahia</t>
    </r>
    <r>
      <rPr>
        <vertAlign val="superscript"/>
        <sz val="7"/>
        <rFont val="Helvetica Neue"/>
        <family val="2"/>
      </rPr>
      <t>1</t>
    </r>
  </si>
  <si>
    <r>
      <t>1</t>
    </r>
    <r>
      <rPr>
        <sz val="7"/>
        <rFont val="Helvetica Neue"/>
        <family val="0"/>
      </rPr>
      <t>Inclui as vendas para as Fábricas de Fertilizantes Nitrogenados (Fafen) pertencentes à Petrobras.</t>
    </r>
  </si>
  <si>
    <t>Região Norte</t>
  </si>
  <si>
    <t>Amazonas</t>
  </si>
  <si>
    <t>Brasil</t>
  </si>
  <si>
    <r>
      <t>Nota: Estão relacionadas apenas as grandes regiões e as unidades da Federação onde houve vendas de gás natural no período especificado.</t>
    </r>
    <r>
      <rPr>
        <vertAlign val="superscript"/>
        <sz val="7"/>
        <rFont val="Helvetica Neue"/>
        <family val="0"/>
      </rPr>
      <t xml:space="preserve"> </t>
    </r>
  </si>
  <si>
    <t>Grandes regiões e unidades da Federação</t>
  </si>
  <si>
    <t>Tabela 3.29 – Vendas de gás natural, pelos produtores, segundo grandes regiões e unidades da Federação – 2004-2013</t>
  </si>
  <si>
    <t>13/12
%</t>
  </si>
  <si>
    <t>Maranhão</t>
  </si>
  <si>
    <t>..</t>
  </si>
  <si>
    <t>Fonte: Petrobras e ANP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</si>
</sst>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0.0"/>
    <numFmt numFmtId="189" formatCode="0.0000"/>
    <numFmt numFmtId="190" formatCode="_(* #,##0.000_);_(* \(#,##0.000\);_(* &quot;-&quot;??_);_(@_)"/>
    <numFmt numFmtId="191" formatCode="_(* #,##0.000_);_(* \(#,##0.000\);_(* &quot;-&quot;???_);_(@_)"/>
    <numFmt numFmtId="192" formatCode="0.0%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1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7" fillId="0" borderId="0" xfId="52" applyNumberFormat="1" applyFont="1" applyFill="1" applyBorder="1" applyAlignment="1" applyProtection="1">
      <alignment horizontal="right" vertical="center" wrapText="1"/>
      <protection/>
    </xf>
    <xf numFmtId="4" fontId="7" fillId="0" borderId="0" xfId="52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85" fontId="6" fillId="0" borderId="0" xfId="52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85" fontId="6" fillId="0" borderId="0" xfId="52" applyNumberFormat="1" applyFont="1" applyFill="1" applyBorder="1" applyAlignment="1">
      <alignment vertical="center"/>
    </xf>
    <xf numFmtId="4" fontId="6" fillId="0" borderId="0" xfId="52" applyNumberFormat="1" applyFont="1" applyFill="1" applyBorder="1" applyAlignment="1" applyProtection="1">
      <alignment horizontal="right" vertical="center" wrapText="1"/>
      <protection/>
    </xf>
    <xf numFmtId="185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52" applyNumberFormat="1" applyFont="1" applyFill="1" applyBorder="1" applyAlignment="1">
      <alignment horizontal="right" vertical="center"/>
    </xf>
    <xf numFmtId="185" fontId="7" fillId="0" borderId="0" xfId="52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10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>
      <alignment vertical="center"/>
    </xf>
    <xf numFmtId="185" fontId="6" fillId="0" borderId="0" xfId="5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3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4" fontId="6" fillId="0" borderId="0" xfId="52" applyNumberFormat="1" applyFont="1" applyFill="1" applyBorder="1" applyAlignment="1" applyProtection="1">
      <alignment horizontal="right" vertical="center" wrapText="1"/>
      <protection/>
    </xf>
    <xf numFmtId="190" fontId="6" fillId="0" borderId="0" xfId="52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90" fontId="6" fillId="0" borderId="0" xfId="52" applyNumberFormat="1" applyFont="1" applyFill="1" applyBorder="1" applyAlignment="1" applyProtection="1">
      <alignment horizontal="right" vertical="center" wrapText="1"/>
      <protection/>
    </xf>
    <xf numFmtId="186" fontId="6" fillId="0" borderId="0" xfId="52" applyNumberFormat="1" applyFont="1" applyFill="1" applyBorder="1" applyAlignment="1" applyProtection="1">
      <alignment horizontal="right" vertical="center" wrapText="1"/>
      <protection/>
    </xf>
    <xf numFmtId="190" fontId="6" fillId="0" borderId="0" xfId="52" applyNumberFormat="1" applyFont="1" applyFill="1" applyBorder="1" applyAlignment="1">
      <alignment vertical="center"/>
    </xf>
    <xf numFmtId="192" fontId="6" fillId="0" borderId="0" xfId="50" applyNumberFormat="1" applyFont="1" applyFill="1" applyBorder="1" applyAlignment="1">
      <alignment vertical="center"/>
    </xf>
    <xf numFmtId="4" fontId="7" fillId="0" borderId="0" xfId="52" applyNumberFormat="1" applyFont="1" applyFill="1" applyBorder="1" applyAlignment="1" applyProtection="1">
      <alignment horizontal="right" vertical="center" wrapText="1"/>
      <protection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85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18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5.4453125" style="29" customWidth="1"/>
    <col min="2" max="6" width="5.3359375" style="1" customWidth="1"/>
    <col min="7" max="7" width="6.3359375" style="1" bestFit="1" customWidth="1"/>
    <col min="8" max="8" width="5.3359375" style="28" customWidth="1"/>
    <col min="9" max="11" width="5.5546875" style="28" customWidth="1"/>
    <col min="12" max="12" width="5.3359375" style="1" customWidth="1"/>
    <col min="13" max="13" width="1.88671875" style="46" customWidth="1"/>
    <col min="14" max="16384" width="10.6640625" style="1" customWidth="1"/>
  </cols>
  <sheetData>
    <row r="1" spans="1:12" ht="12.7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s="4" customFormat="1" ht="9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7"/>
    </row>
    <row r="3" spans="1:13" s="4" customFormat="1" ht="10.5" customHeight="1">
      <c r="A3" s="59" t="s">
        <v>26</v>
      </c>
      <c r="B3" s="63" t="s">
        <v>18</v>
      </c>
      <c r="C3" s="64"/>
      <c r="D3" s="64"/>
      <c r="E3" s="64"/>
      <c r="F3" s="64"/>
      <c r="G3" s="64"/>
      <c r="H3" s="64"/>
      <c r="I3" s="64"/>
      <c r="J3" s="64"/>
      <c r="K3" s="65"/>
      <c r="L3" s="61" t="s">
        <v>28</v>
      </c>
      <c r="M3" s="47"/>
    </row>
    <row r="4" spans="1:13" s="4" customFormat="1" ht="10.5" customHeight="1">
      <c r="A4" s="60"/>
      <c r="B4" s="5">
        <v>2004</v>
      </c>
      <c r="C4" s="5">
        <v>2005</v>
      </c>
      <c r="D4" s="5">
        <v>2006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62"/>
      <c r="M4" s="47"/>
    </row>
    <row r="5" spans="1:13" s="7" customFormat="1" ht="9">
      <c r="A5" s="6"/>
      <c r="M5" s="48"/>
    </row>
    <row r="6" spans="1:14" s="7" customFormat="1" ht="9">
      <c r="A6" s="6" t="s">
        <v>24</v>
      </c>
      <c r="B6" s="8">
        <f>B8+B11+B21+B27+B32</f>
        <v>14996.980929801768</v>
      </c>
      <c r="C6" s="8">
        <f>C8+C11+C21+C27+C32</f>
        <v>15425.627045713753</v>
      </c>
      <c r="D6" s="8">
        <f>D8+D11+D21+D27+D32</f>
        <v>15973.721888532891</v>
      </c>
      <c r="E6" s="8">
        <f>E8+E11+E21+E27+E32</f>
        <v>16011.765000000001</v>
      </c>
      <c r="F6" s="8">
        <f>F8+F11+F21+F27+F32</f>
        <v>19011.049223529</v>
      </c>
      <c r="G6" s="8">
        <f>G8+G11+G21+G27+G32</f>
        <v>14235.687222999999</v>
      </c>
      <c r="H6" s="8">
        <f>H8+H11+H21+H27+H32</f>
        <v>19126.135306800003</v>
      </c>
      <c r="I6" s="8">
        <f>I8+I11+I21+I27+I32</f>
        <v>18450.001651</v>
      </c>
      <c r="J6" s="8">
        <f>J8+J11+J21+J27+J32</f>
        <v>21229.335533</v>
      </c>
      <c r="K6" s="8">
        <f>K8+K11+K21+K27+K32</f>
        <v>25884.726565</v>
      </c>
      <c r="L6" s="9">
        <f>100*(K6-J6)/J6</f>
        <v>21.92904730703141</v>
      </c>
      <c r="M6" s="48"/>
      <c r="N6" s="45"/>
    </row>
    <row r="7" spans="1:14" s="7" customFormat="1" ht="9">
      <c r="A7" s="10"/>
      <c r="B7" s="11"/>
      <c r="C7" s="11"/>
      <c r="D7" s="51"/>
      <c r="E7" s="51"/>
      <c r="F7" s="51"/>
      <c r="G7" s="51"/>
      <c r="H7" s="51"/>
      <c r="I7" s="51"/>
      <c r="J7" s="51"/>
      <c r="K7" s="51"/>
      <c r="L7" s="12"/>
      <c r="M7" s="48"/>
      <c r="N7" s="57"/>
    </row>
    <row r="8" spans="1:14" s="7" customFormat="1" ht="9">
      <c r="A8" s="6" t="s">
        <v>22</v>
      </c>
      <c r="B8" s="8">
        <f aca="true" t="shared" si="0" ref="B8:K8">SUM(B9)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0.553000529</v>
      </c>
      <c r="G8" s="8">
        <f t="shared" si="0"/>
        <v>0.9125</v>
      </c>
      <c r="H8" s="8">
        <f t="shared" si="0"/>
        <v>46.160396</v>
      </c>
      <c r="I8" s="8">
        <f t="shared" si="0"/>
        <v>646.935941</v>
      </c>
      <c r="J8" s="8">
        <f t="shared" si="0"/>
        <v>897.157084</v>
      </c>
      <c r="K8" s="8">
        <f t="shared" si="0"/>
        <v>1120.3605</v>
      </c>
      <c r="L8" s="58">
        <f>100*(K8-J8)/J8</f>
        <v>24.87896712634105</v>
      </c>
      <c r="M8" s="48"/>
      <c r="N8" s="57"/>
    </row>
    <row r="9" spans="1:14" s="7" customFormat="1" ht="9">
      <c r="A9" s="10" t="s">
        <v>23</v>
      </c>
      <c r="B9" s="11">
        <v>0</v>
      </c>
      <c r="C9" s="11">
        <v>0</v>
      </c>
      <c r="D9" s="51">
        <v>0</v>
      </c>
      <c r="E9" s="51">
        <v>0</v>
      </c>
      <c r="F9" s="11">
        <v>0.553000529</v>
      </c>
      <c r="G9" s="11">
        <v>0.9125</v>
      </c>
      <c r="H9" s="11">
        <v>46.160396</v>
      </c>
      <c r="I9" s="11">
        <v>646.935941</v>
      </c>
      <c r="J9" s="11">
        <v>897.157084</v>
      </c>
      <c r="K9" s="11">
        <v>1120.3605</v>
      </c>
      <c r="L9" s="50">
        <f>100*(K9-J9)/J9</f>
        <v>24.87896712634105</v>
      </c>
      <c r="M9" s="48"/>
      <c r="N9" s="57"/>
    </row>
    <row r="10" spans="1:14" s="7" customFormat="1" ht="9">
      <c r="A10" s="10"/>
      <c r="B10" s="11"/>
      <c r="C10" s="11"/>
      <c r="D10" s="51"/>
      <c r="E10" s="51"/>
      <c r="F10" s="51"/>
      <c r="G10" s="51"/>
      <c r="H10" s="51"/>
      <c r="I10" s="51"/>
      <c r="J10" s="51"/>
      <c r="K10" s="51"/>
      <c r="L10" s="12"/>
      <c r="M10" s="48"/>
      <c r="N10" s="57"/>
    </row>
    <row r="11" spans="1:14" s="7" customFormat="1" ht="9">
      <c r="A11" s="6" t="s">
        <v>0</v>
      </c>
      <c r="B11" s="8">
        <f>SUM(B12:B19)</f>
        <v>4022.263412501768</v>
      </c>
      <c r="C11" s="8">
        <f aca="true" t="shared" si="1" ref="C11:K11">SUM(C12:C19)</f>
        <v>3539.4316237623552</v>
      </c>
      <c r="D11" s="8">
        <f t="shared" si="1"/>
        <v>3290.9403042047998</v>
      </c>
      <c r="E11" s="8">
        <f t="shared" si="1"/>
        <v>3392.5690000000004</v>
      </c>
      <c r="F11" s="8">
        <f t="shared" si="1"/>
        <v>3375.7054900000003</v>
      </c>
      <c r="G11" s="8">
        <f t="shared" si="1"/>
        <v>3387.8779640000002</v>
      </c>
      <c r="H11" s="8">
        <f t="shared" si="1"/>
        <v>4429.3858648000005</v>
      </c>
      <c r="I11" s="8">
        <f t="shared" si="1"/>
        <v>4198.441403000001</v>
      </c>
      <c r="J11" s="8">
        <f t="shared" si="1"/>
        <v>4220.672073999999</v>
      </c>
      <c r="K11" s="8">
        <f t="shared" si="1"/>
        <v>6218.7027</v>
      </c>
      <c r="L11" s="9">
        <f>100*(K11-J11)/J11</f>
        <v>47.33915810015618</v>
      </c>
      <c r="M11" s="48"/>
      <c r="N11" s="57"/>
    </row>
    <row r="12" spans="1:14" s="7" customFormat="1" ht="9">
      <c r="A12" s="43" t="s">
        <v>29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1403.155</v>
      </c>
      <c r="L12" s="67" t="s">
        <v>30</v>
      </c>
      <c r="M12" s="48"/>
      <c r="N12" s="57"/>
    </row>
    <row r="13" spans="1:14" s="7" customFormat="1" ht="9">
      <c r="A13" s="10" t="s">
        <v>1</v>
      </c>
      <c r="B13" s="13">
        <v>478.948945501768</v>
      </c>
      <c r="C13" s="13">
        <v>266.330279762355</v>
      </c>
      <c r="D13" s="13">
        <v>224.673083</v>
      </c>
      <c r="E13" s="13">
        <v>172.853</v>
      </c>
      <c r="F13" s="13">
        <v>186.141506</v>
      </c>
      <c r="G13" s="13">
        <v>265.936341</v>
      </c>
      <c r="H13" s="13">
        <v>509.318623</v>
      </c>
      <c r="I13" s="13">
        <v>397.833942</v>
      </c>
      <c r="J13" s="13">
        <v>463.546661</v>
      </c>
      <c r="K13" s="13">
        <v>715.860544</v>
      </c>
      <c r="L13" s="50">
        <f>100*(K13-J13)/J13</f>
        <v>54.43117257185896</v>
      </c>
      <c r="M13" s="48"/>
      <c r="N13" s="57"/>
    </row>
    <row r="14" spans="1:14" s="7" customFormat="1" ht="9">
      <c r="A14" s="10" t="s">
        <v>2</v>
      </c>
      <c r="B14" s="13">
        <v>111.771149</v>
      </c>
      <c r="C14" s="13">
        <v>125.355388</v>
      </c>
      <c r="D14" s="13">
        <v>136.54574</v>
      </c>
      <c r="E14" s="13">
        <v>151.511</v>
      </c>
      <c r="F14" s="13">
        <v>148.168576</v>
      </c>
      <c r="G14" s="13">
        <v>134.317542</v>
      </c>
      <c r="H14" s="13">
        <v>141.842281</v>
      </c>
      <c r="I14" s="13">
        <v>139.45961</v>
      </c>
      <c r="J14" s="13">
        <v>126.236209</v>
      </c>
      <c r="K14" s="13">
        <v>124.711539</v>
      </c>
      <c r="L14" s="50">
        <f aca="true" t="shared" si="2" ref="L14:L19">100*(K14-J14)/J14</f>
        <v>-1.2077913398048894</v>
      </c>
      <c r="M14" s="48"/>
      <c r="N14" s="57"/>
    </row>
    <row r="15" spans="1:14" s="7" customFormat="1" ht="9">
      <c r="A15" s="10" t="s">
        <v>3</v>
      </c>
      <c r="B15" s="13">
        <v>93.114111</v>
      </c>
      <c r="C15" s="13">
        <v>99.075143</v>
      </c>
      <c r="D15" s="13">
        <v>115.288512</v>
      </c>
      <c r="E15" s="13">
        <v>131.626</v>
      </c>
      <c r="F15" s="13">
        <v>137.677218</v>
      </c>
      <c r="G15" s="13">
        <v>131.340612</v>
      </c>
      <c r="H15" s="13">
        <v>133.045748</v>
      </c>
      <c r="I15" s="13">
        <v>125.74916</v>
      </c>
      <c r="J15" s="13">
        <v>130.414318</v>
      </c>
      <c r="K15" s="13">
        <v>125.545373</v>
      </c>
      <c r="L15" s="50">
        <f t="shared" si="2"/>
        <v>-3.7334435932103793</v>
      </c>
      <c r="M15" s="48"/>
      <c r="N15" s="57"/>
    </row>
    <row r="16" spans="1:14" s="7" customFormat="1" ht="9">
      <c r="A16" s="10" t="s">
        <v>4</v>
      </c>
      <c r="B16" s="42">
        <v>780.032382</v>
      </c>
      <c r="C16" s="42">
        <v>661.956311</v>
      </c>
      <c r="D16" s="42">
        <v>490.474924</v>
      </c>
      <c r="E16" s="42">
        <v>391.327</v>
      </c>
      <c r="F16" s="42">
        <v>421.690543</v>
      </c>
      <c r="G16" s="42">
        <v>475.010682</v>
      </c>
      <c r="H16" s="42">
        <v>853.967828</v>
      </c>
      <c r="I16" s="42">
        <v>864.462778</v>
      </c>
      <c r="J16" s="42">
        <v>885.200345</v>
      </c>
      <c r="K16" s="42">
        <v>1066.332708</v>
      </c>
      <c r="L16" s="50">
        <f t="shared" si="2"/>
        <v>20.46230144657252</v>
      </c>
      <c r="M16" s="48"/>
      <c r="N16" s="57"/>
    </row>
    <row r="17" spans="1:14" s="7" customFormat="1" ht="9">
      <c r="A17" s="10" t="s">
        <v>5</v>
      </c>
      <c r="B17" s="13">
        <v>144.795754</v>
      </c>
      <c r="C17" s="13">
        <v>154.511954</v>
      </c>
      <c r="D17" s="13">
        <v>169.363264</v>
      </c>
      <c r="E17" s="13">
        <v>180.872</v>
      </c>
      <c r="F17" s="13">
        <v>181.169765</v>
      </c>
      <c r="G17" s="13">
        <v>164.589121</v>
      </c>
      <c r="H17" s="13">
        <v>173.65865</v>
      </c>
      <c r="I17" s="13">
        <v>161.952258</v>
      </c>
      <c r="J17" s="13">
        <v>197.071049</v>
      </c>
      <c r="K17" s="13">
        <v>213.765864</v>
      </c>
      <c r="L17" s="50">
        <f t="shared" si="2"/>
        <v>8.471470104165329</v>
      </c>
      <c r="M17" s="48"/>
      <c r="N17" s="57"/>
    </row>
    <row r="18" spans="1:15" s="7" customFormat="1" ht="9">
      <c r="A18" s="10" t="s">
        <v>19</v>
      </c>
      <c r="B18" s="13">
        <f>72.273132+371.202</f>
        <v>443.47513200000003</v>
      </c>
      <c r="C18" s="13">
        <f>431.273265+81.454</f>
        <v>512.727265</v>
      </c>
      <c r="D18" s="13">
        <f>93.421337+397.6459812048</f>
        <v>491.0673182048</v>
      </c>
      <c r="E18" s="13">
        <f>106.254+369.473</f>
        <v>475.72700000000003</v>
      </c>
      <c r="F18" s="13">
        <f>304.246+101.199195</f>
        <v>405.445195</v>
      </c>
      <c r="G18" s="13">
        <f>335.702604+92.429764</f>
        <v>428.13236800000004</v>
      </c>
      <c r="H18" s="13">
        <f>92.429764+397.390999</f>
        <v>489.82076300000006</v>
      </c>
      <c r="I18" s="13">
        <f>94.486398+471.232275</f>
        <v>565.718673</v>
      </c>
      <c r="J18" s="13">
        <v>526.202507</v>
      </c>
      <c r="K18" s="13">
        <f>99.483425+465.977</f>
        <v>565.460425</v>
      </c>
      <c r="L18" s="50">
        <f t="shared" si="2"/>
        <v>7.460610217123124</v>
      </c>
      <c r="M18" s="48"/>
      <c r="N18" s="57"/>
      <c r="O18" s="45"/>
    </row>
    <row r="19" spans="1:15" s="7" customFormat="1" ht="9">
      <c r="A19" s="10" t="s">
        <v>20</v>
      </c>
      <c r="B19" s="13">
        <f>1427.366939+542.759</f>
        <v>1970.125939</v>
      </c>
      <c r="C19" s="13">
        <f>419.600283+1299.875</f>
        <v>1719.475283</v>
      </c>
      <c r="D19" s="13">
        <f>1213.008075+450.519388</f>
        <v>1663.527463</v>
      </c>
      <c r="E19" s="13">
        <f>1337.443+551.21</f>
        <v>1888.653</v>
      </c>
      <c r="F19" s="13">
        <f>622.927+1272.485687</f>
        <v>1895.412687</v>
      </c>
      <c r="G19" s="13">
        <f>650.249744+1138.301554</f>
        <v>1788.5512979999999</v>
      </c>
      <c r="H19" s="13">
        <f>1450.453918+677.2780538</f>
        <v>2127.7319718</v>
      </c>
      <c r="I19" s="13">
        <f>1471.850386+471.414596</f>
        <v>1943.2649820000001</v>
      </c>
      <c r="J19" s="13">
        <v>1892.000985</v>
      </c>
      <c r="K19" s="13">
        <f>1553.983247+449.888</f>
        <v>2003.8712469999998</v>
      </c>
      <c r="L19" s="50">
        <f t="shared" si="2"/>
        <v>5.912801467172593</v>
      </c>
      <c r="M19" s="48"/>
      <c r="N19" s="57"/>
      <c r="O19" s="45"/>
    </row>
    <row r="20" spans="1:14" s="7" customFormat="1" ht="9">
      <c r="A20" s="10"/>
      <c r="B20" s="15"/>
      <c r="C20" s="15"/>
      <c r="D20" s="15"/>
      <c r="E20" s="15"/>
      <c r="F20" s="54"/>
      <c r="G20" s="54"/>
      <c r="H20" s="54"/>
      <c r="I20" s="54"/>
      <c r="J20" s="54"/>
      <c r="K20" s="54"/>
      <c r="L20" s="16"/>
      <c r="M20" s="48"/>
      <c r="N20" s="57"/>
    </row>
    <row r="21" spans="1:14" s="7" customFormat="1" ht="9">
      <c r="A21" s="6" t="s">
        <v>6</v>
      </c>
      <c r="B21" s="8">
        <f aca="true" t="shared" si="3" ref="B21:J21">SUM(B22:B25)</f>
        <v>8447.995929</v>
      </c>
      <c r="C21" s="8">
        <f t="shared" si="3"/>
        <v>9421.3887078</v>
      </c>
      <c r="D21" s="8">
        <f t="shared" si="3"/>
        <v>10193.513236486144</v>
      </c>
      <c r="E21" s="8">
        <f t="shared" si="3"/>
        <v>10619.168</v>
      </c>
      <c r="F21" s="8">
        <f t="shared" si="3"/>
        <v>13965.020363</v>
      </c>
      <c r="G21" s="8">
        <f t="shared" si="3"/>
        <v>9443.139673</v>
      </c>
      <c r="H21" s="8">
        <f t="shared" si="3"/>
        <v>12916.723570000002</v>
      </c>
      <c r="I21" s="8">
        <f t="shared" si="3"/>
        <v>11829.137137</v>
      </c>
      <c r="J21" s="8">
        <f t="shared" si="3"/>
        <v>14302.79549</v>
      </c>
      <c r="K21" s="8">
        <f>SUM(K22:K25)</f>
        <v>16591.395341</v>
      </c>
      <c r="L21" s="9">
        <f>100*(K21-J21)/J21</f>
        <v>16.00106673272442</v>
      </c>
      <c r="M21" s="48"/>
      <c r="N21" s="57"/>
    </row>
    <row r="22" spans="1:14" s="7" customFormat="1" ht="9">
      <c r="A22" s="10" t="s">
        <v>10</v>
      </c>
      <c r="B22" s="13">
        <v>726.029785</v>
      </c>
      <c r="C22" s="13">
        <v>647.109014</v>
      </c>
      <c r="D22" s="13">
        <v>733.074124</v>
      </c>
      <c r="E22" s="13">
        <v>616.121</v>
      </c>
      <c r="F22" s="13">
        <v>830.391763</v>
      </c>
      <c r="G22" s="13">
        <v>530.898982</v>
      </c>
      <c r="H22" s="13">
        <v>944.880162</v>
      </c>
      <c r="I22" s="13">
        <v>1045.484702</v>
      </c>
      <c r="J22" s="13">
        <v>1317.65993</v>
      </c>
      <c r="K22" s="13">
        <v>1480.471376</v>
      </c>
      <c r="L22" s="55">
        <f>100*(K22-J22)/J22</f>
        <v>12.356105114314277</v>
      </c>
      <c r="M22" s="48"/>
      <c r="N22" s="57"/>
    </row>
    <row r="23" spans="1:14" s="7" customFormat="1" ht="9">
      <c r="A23" s="10" t="s">
        <v>7</v>
      </c>
      <c r="B23" s="13">
        <v>409.322014</v>
      </c>
      <c r="C23" s="13">
        <v>385.277089</v>
      </c>
      <c r="D23" s="13">
        <v>405.802291</v>
      </c>
      <c r="E23" s="13">
        <v>445.362</v>
      </c>
      <c r="F23" s="13">
        <v>672.72114</v>
      </c>
      <c r="G23" s="13">
        <v>490.324564</v>
      </c>
      <c r="H23" s="13">
        <v>807.772105</v>
      </c>
      <c r="I23" s="13">
        <v>1047.298318</v>
      </c>
      <c r="J23" s="13">
        <v>1100.623382</v>
      </c>
      <c r="K23" s="13">
        <v>1107.054295</v>
      </c>
      <c r="L23" s="55">
        <f>100*(K23-J23)/J23</f>
        <v>0.5842973268761538</v>
      </c>
      <c r="M23" s="48"/>
      <c r="N23" s="57"/>
    </row>
    <row r="24" spans="1:14" s="7" customFormat="1" ht="9">
      <c r="A24" s="10" t="s">
        <v>8</v>
      </c>
      <c r="B24" s="13">
        <v>3202.536491</v>
      </c>
      <c r="C24" s="13">
        <v>3610.367152</v>
      </c>
      <c r="D24" s="13">
        <v>3730.375081</v>
      </c>
      <c r="E24" s="13">
        <f>2196.468+1573.637</f>
        <v>3770.1049999999996</v>
      </c>
      <c r="F24" s="13">
        <v>6452.634809</v>
      </c>
      <c r="G24" s="13">
        <v>3447.82857</v>
      </c>
      <c r="H24" s="13">
        <v>5350.418241</v>
      </c>
      <c r="I24" s="13">
        <v>4015.198167</v>
      </c>
      <c r="J24" s="13">
        <v>5749.666403</v>
      </c>
      <c r="K24" s="13">
        <v>7657.321778</v>
      </c>
      <c r="L24" s="50">
        <f>100*(K24-J24)/J24</f>
        <v>33.178540132426534</v>
      </c>
      <c r="M24" s="48"/>
      <c r="N24" s="57"/>
    </row>
    <row r="25" spans="1:14" s="7" customFormat="1" ht="9">
      <c r="A25" s="10" t="s">
        <v>9</v>
      </c>
      <c r="B25" s="42">
        <f>1049.718639+2894.199+166.19</f>
        <v>4110.107639</v>
      </c>
      <c r="C25" s="42">
        <f>3380.4214528+1161.688+236.526</f>
        <v>4778.6354528</v>
      </c>
      <c r="D25" s="42">
        <f>5140.73652094681+183.525219539334</f>
        <v>5324.261740486144</v>
      </c>
      <c r="E25" s="42">
        <f>619.674+4988.299+36.183+143.424</f>
        <v>5787.58</v>
      </c>
      <c r="F25" s="42">
        <f>0.28+6008.992651</f>
        <v>6009.272650999999</v>
      </c>
      <c r="G25" s="42">
        <v>4974.087557</v>
      </c>
      <c r="H25" s="42">
        <v>5813.653062</v>
      </c>
      <c r="I25" s="42">
        <v>5721.15595</v>
      </c>
      <c r="J25" s="42">
        <v>6134.845775</v>
      </c>
      <c r="K25" s="42">
        <v>6346.547892</v>
      </c>
      <c r="L25" s="50">
        <f>100*(K25-J25)/J25</f>
        <v>3.450814001921667</v>
      </c>
      <c r="M25" s="48"/>
      <c r="N25" s="57"/>
    </row>
    <row r="26" spans="1:14" s="7" customFormat="1" ht="9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48"/>
      <c r="N26" s="57"/>
    </row>
    <row r="27" spans="1:14" s="7" customFormat="1" ht="9">
      <c r="A27" s="6" t="s">
        <v>11</v>
      </c>
      <c r="B27" s="8">
        <f aca="true" t="shared" si="4" ref="B27:I27">SUM(B28:B30)</f>
        <v>1557.8541003</v>
      </c>
      <c r="C27" s="8">
        <f t="shared" si="4"/>
        <v>1748.581278</v>
      </c>
      <c r="D27" s="8">
        <f t="shared" si="4"/>
        <v>1934.440368023073</v>
      </c>
      <c r="E27" s="8">
        <f t="shared" si="4"/>
        <v>1652.421</v>
      </c>
      <c r="F27" s="8">
        <f t="shared" si="4"/>
        <v>1564.478545</v>
      </c>
      <c r="G27" s="8">
        <f t="shared" si="4"/>
        <v>1349.91563</v>
      </c>
      <c r="H27" s="8">
        <f t="shared" si="4"/>
        <v>1542.382921</v>
      </c>
      <c r="I27" s="8">
        <f t="shared" si="4"/>
        <v>1700.464645</v>
      </c>
      <c r="J27" s="8">
        <f>SUM(J28:J30)</f>
        <v>1711.5617779999998</v>
      </c>
      <c r="K27" s="8">
        <f>SUM(K28:K30)</f>
        <v>1766.2281630000002</v>
      </c>
      <c r="L27" s="9">
        <f>100*(K27-J27)/J27</f>
        <v>3.1939475222378126</v>
      </c>
      <c r="M27" s="48"/>
      <c r="N27" s="57"/>
    </row>
    <row r="28" spans="1:14" s="7" customFormat="1" ht="9" customHeight="1">
      <c r="A28" s="10" t="s">
        <v>12</v>
      </c>
      <c r="B28" s="15">
        <v>219.442713</v>
      </c>
      <c r="C28" s="15">
        <v>248.79539</v>
      </c>
      <c r="D28" s="15">
        <v>303.122082</v>
      </c>
      <c r="E28" s="15">
        <v>363.032</v>
      </c>
      <c r="F28" s="15">
        <v>348.386723</v>
      </c>
      <c r="G28" s="15">
        <v>293.099659</v>
      </c>
      <c r="H28" s="15">
        <v>350.90361</v>
      </c>
      <c r="I28" s="15">
        <v>369.367269</v>
      </c>
      <c r="J28" s="15">
        <v>375.246947</v>
      </c>
      <c r="K28" s="15">
        <v>381.240626</v>
      </c>
      <c r="L28" s="50">
        <f>100*(K28-J28)/J28</f>
        <v>1.597262562138858</v>
      </c>
      <c r="M28" s="48"/>
      <c r="N28" s="57"/>
    </row>
    <row r="29" spans="1:14" s="7" customFormat="1" ht="9">
      <c r="A29" s="10" t="s">
        <v>13</v>
      </c>
      <c r="B29" s="15">
        <v>389.127471</v>
      </c>
      <c r="C29" s="15">
        <v>474.251435</v>
      </c>
      <c r="D29" s="15">
        <v>526.596731</v>
      </c>
      <c r="E29" s="15">
        <v>566.783</v>
      </c>
      <c r="F29" s="15">
        <v>578.938596</v>
      </c>
      <c r="G29" s="15">
        <v>581.606782</v>
      </c>
      <c r="H29" s="15">
        <v>642.49732</v>
      </c>
      <c r="I29" s="15">
        <v>675.178991</v>
      </c>
      <c r="J29" s="15">
        <v>678.53358</v>
      </c>
      <c r="K29" s="15">
        <v>679.027319</v>
      </c>
      <c r="L29" s="50">
        <f>100*(K29-J29)/J29</f>
        <v>0.07276559547723563</v>
      </c>
      <c r="M29" s="48"/>
      <c r="N29" s="57"/>
    </row>
    <row r="30" spans="1:14" s="7" customFormat="1" ht="9" customHeight="1">
      <c r="A30" s="10" t="s">
        <v>14</v>
      </c>
      <c r="B30" s="15">
        <f>498.4579163+450.826</f>
        <v>949.2839163000001</v>
      </c>
      <c r="C30" s="15">
        <f>676.383453+349.151</f>
        <v>1025.534453</v>
      </c>
      <c r="D30" s="15">
        <f>630.123921+474.597634023073</f>
        <v>1104.721555023073</v>
      </c>
      <c r="E30" s="15">
        <f>556.483+166.123</f>
        <v>722.606</v>
      </c>
      <c r="F30" s="15">
        <f>135.283+501.870226</f>
        <v>637.153226</v>
      </c>
      <c r="G30" s="15">
        <v>475.209189</v>
      </c>
      <c r="H30" s="15">
        <v>548.981991</v>
      </c>
      <c r="I30" s="15">
        <v>655.918385</v>
      </c>
      <c r="J30" s="15">
        <v>657.781251</v>
      </c>
      <c r="K30" s="15">
        <v>705.960218</v>
      </c>
      <c r="L30" s="50">
        <f>100*(K30-J30)/J30</f>
        <v>7.324466443328294</v>
      </c>
      <c r="M30" s="48"/>
      <c r="N30" s="57"/>
    </row>
    <row r="31" spans="1:14" s="7" customFormat="1" ht="9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4"/>
      <c r="M31" s="48"/>
      <c r="N31" s="57"/>
    </row>
    <row r="32" spans="1:14" s="7" customFormat="1" ht="9">
      <c r="A32" s="6" t="s">
        <v>15</v>
      </c>
      <c r="B32" s="18">
        <f aca="true" t="shared" si="5" ref="B32:J32">B33+B34</f>
        <v>968.8674880000001</v>
      </c>
      <c r="C32" s="18">
        <f t="shared" si="5"/>
        <v>716.225436151397</v>
      </c>
      <c r="D32" s="18">
        <f t="shared" si="5"/>
        <v>554.8279798188751</v>
      </c>
      <c r="E32" s="18">
        <f t="shared" si="5"/>
        <v>347.60699999999997</v>
      </c>
      <c r="F32" s="18">
        <f t="shared" si="5"/>
        <v>105.291825</v>
      </c>
      <c r="G32" s="18">
        <f t="shared" si="5"/>
        <v>53.841456</v>
      </c>
      <c r="H32" s="18">
        <f t="shared" si="5"/>
        <v>191.48255500000002</v>
      </c>
      <c r="I32" s="18">
        <f t="shared" si="5"/>
        <v>75.022525</v>
      </c>
      <c r="J32" s="18">
        <f t="shared" si="5"/>
        <v>97.149107</v>
      </c>
      <c r="K32" s="18">
        <f>K33+K34</f>
        <v>188.039861</v>
      </c>
      <c r="L32" s="9">
        <f>100*(K32-J32)/J32</f>
        <v>93.55799225205436</v>
      </c>
      <c r="M32" s="48"/>
      <c r="N32" s="57"/>
    </row>
    <row r="33" spans="1:14" s="7" customFormat="1" ht="9">
      <c r="A33" s="10" t="s">
        <v>17</v>
      </c>
      <c r="B33" s="17">
        <v>653.143488</v>
      </c>
      <c r="C33" s="17">
        <v>476.181436151397</v>
      </c>
      <c r="D33" s="17">
        <v>342.201913646499</v>
      </c>
      <c r="E33" s="17">
        <v>139.424</v>
      </c>
      <c r="F33" s="17">
        <f>70.747+16.131825</f>
        <v>86.878825</v>
      </c>
      <c r="G33" s="17">
        <v>53.841456</v>
      </c>
      <c r="H33" s="17">
        <v>189.185717</v>
      </c>
      <c r="I33" s="17">
        <v>72.511138</v>
      </c>
      <c r="J33" s="17">
        <v>93.173115</v>
      </c>
      <c r="K33" s="17">
        <v>183.170618</v>
      </c>
      <c r="L33" s="50">
        <f>100*(K33-J33)/J33</f>
        <v>96.5917078118511</v>
      </c>
      <c r="M33" s="48"/>
      <c r="N33" s="57"/>
    </row>
    <row r="34" spans="1:14" s="7" customFormat="1" ht="9">
      <c r="A34" s="10" t="s">
        <v>16</v>
      </c>
      <c r="B34" s="17">
        <v>315.724</v>
      </c>
      <c r="C34" s="17">
        <v>240.044</v>
      </c>
      <c r="D34" s="17">
        <v>212.626066172376</v>
      </c>
      <c r="E34" s="17">
        <v>208.183</v>
      </c>
      <c r="F34" s="17">
        <v>18.413</v>
      </c>
      <c r="G34" s="17">
        <v>0</v>
      </c>
      <c r="H34" s="17">
        <v>2.296838</v>
      </c>
      <c r="I34" s="17">
        <v>2.511387</v>
      </c>
      <c r="J34" s="17">
        <v>3.975992</v>
      </c>
      <c r="K34" s="17">
        <v>4.869243</v>
      </c>
      <c r="L34" s="50">
        <f>100*(K34-J34)/J34</f>
        <v>22.46611663202541</v>
      </c>
      <c r="M34" s="48"/>
      <c r="N34" s="57"/>
    </row>
    <row r="35" spans="1:13" s="7" customFormat="1" ht="9">
      <c r="A35" s="19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48"/>
    </row>
    <row r="36" spans="1:13" s="7" customFormat="1" ht="10.5" customHeight="1">
      <c r="A36" s="52" t="s">
        <v>31</v>
      </c>
      <c r="B36" s="39"/>
      <c r="C36" s="39"/>
      <c r="D36" s="40"/>
      <c r="E36" s="40"/>
      <c r="F36" s="40"/>
      <c r="G36" s="40"/>
      <c r="H36" s="40"/>
      <c r="I36" s="22"/>
      <c r="J36" s="22"/>
      <c r="K36" s="22"/>
      <c r="L36" s="22"/>
      <c r="M36" s="48"/>
    </row>
    <row r="37" spans="1:13" s="7" customFormat="1" ht="10.5" customHeight="1">
      <c r="A37" s="43" t="s">
        <v>25</v>
      </c>
      <c r="B37" s="39"/>
      <c r="C37" s="39"/>
      <c r="D37" s="40"/>
      <c r="E37" s="40"/>
      <c r="F37" s="40"/>
      <c r="G37" s="40"/>
      <c r="H37" s="40"/>
      <c r="I37" s="22"/>
      <c r="J37" s="22"/>
      <c r="K37" s="22"/>
      <c r="L37" s="22"/>
      <c r="M37" s="48"/>
    </row>
    <row r="38" spans="1:13" s="7" customFormat="1" ht="10.5" customHeight="1">
      <c r="A38" s="44" t="s">
        <v>21</v>
      </c>
      <c r="B38" s="41"/>
      <c r="C38" s="38"/>
      <c r="D38" s="38"/>
      <c r="E38" s="38"/>
      <c r="F38" s="38"/>
      <c r="G38" s="38"/>
      <c r="H38" s="38"/>
      <c r="K38" s="56"/>
      <c r="M38" s="48"/>
    </row>
    <row r="39" spans="1:13" s="7" customFormat="1" ht="9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M39" s="48"/>
    </row>
    <row r="40" spans="1:13" s="7" customFormat="1" ht="9">
      <c r="A40" s="10"/>
      <c r="B40" s="24"/>
      <c r="C40" s="24"/>
      <c r="D40" s="24"/>
      <c r="E40" s="24"/>
      <c r="F40" s="24"/>
      <c r="G40" s="24"/>
      <c r="H40" s="24"/>
      <c r="I40" s="24"/>
      <c r="J40" s="24"/>
      <c r="K40" s="24"/>
      <c r="M40" s="48"/>
    </row>
    <row r="41" spans="1:13" s="7" customFormat="1" ht="9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M41" s="48"/>
    </row>
    <row r="42" spans="1:13" s="7" customFormat="1" ht="9">
      <c r="A42" s="10"/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48"/>
    </row>
    <row r="43" spans="1:13" s="7" customFormat="1" ht="9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3"/>
      <c r="M43" s="48"/>
    </row>
    <row r="44" spans="1:13" s="7" customFormat="1" ht="9">
      <c r="A44" s="10"/>
      <c r="B44" s="24"/>
      <c r="C44" s="24"/>
      <c r="D44" s="24"/>
      <c r="E44" s="24"/>
      <c r="F44" s="24"/>
      <c r="G44" s="24"/>
      <c r="H44" s="24"/>
      <c r="I44" s="24"/>
      <c r="J44" s="24"/>
      <c r="K44" s="24"/>
      <c r="M44" s="48"/>
    </row>
    <row r="45" spans="1:13" s="7" customFormat="1" ht="9">
      <c r="A45" s="10"/>
      <c r="K45" s="45"/>
      <c r="M45" s="48"/>
    </row>
    <row r="46" spans="1:11" ht="9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9">
      <c r="A47" s="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9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9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9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9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9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9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ht="9">
      <c r="A54" s="27"/>
    </row>
    <row r="55" ht="9">
      <c r="A55" s="27"/>
    </row>
    <row r="56" ht="9">
      <c r="A56" s="27"/>
    </row>
    <row r="62" ht="9">
      <c r="L62" s="29"/>
    </row>
    <row r="63" ht="9">
      <c r="L63" s="29"/>
    </row>
    <row r="64" ht="9">
      <c r="Q64" s="29"/>
    </row>
    <row r="66" ht="9">
      <c r="R66" s="29"/>
    </row>
    <row r="68" ht="9">
      <c r="R68" s="29"/>
    </row>
    <row r="70" spans="12:27" ht="9">
      <c r="L70" s="30"/>
      <c r="M70" s="4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2:27" ht="9">
      <c r="L71" s="29"/>
      <c r="M71" s="49"/>
      <c r="R71" s="29"/>
      <c r="AA71" s="32"/>
    </row>
    <row r="72" spans="12:43" ht="9">
      <c r="L72" s="29"/>
      <c r="M72" s="4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D72" s="30"/>
      <c r="AE72" s="30"/>
      <c r="AF72" s="30"/>
      <c r="AG72" s="30"/>
      <c r="AI72" s="30"/>
      <c r="AJ72" s="30"/>
      <c r="AK72" s="30"/>
      <c r="AL72" s="30"/>
      <c r="AN72" s="30"/>
      <c r="AO72" s="30"/>
      <c r="AP72" s="30"/>
      <c r="AQ72" s="30"/>
    </row>
    <row r="73" spans="12:43" ht="9">
      <c r="L73" s="29"/>
      <c r="M73" s="4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D73" s="29"/>
      <c r="AE73" s="29"/>
      <c r="AF73" s="29"/>
      <c r="AG73" s="29"/>
      <c r="AI73" s="29"/>
      <c r="AJ73" s="29"/>
      <c r="AK73" s="29"/>
      <c r="AL73" s="29"/>
      <c r="AN73" s="29"/>
      <c r="AO73" s="29"/>
      <c r="AP73" s="29"/>
      <c r="AQ73" s="29"/>
    </row>
    <row r="74" spans="12:27" ht="9">
      <c r="L74" s="30"/>
      <c r="M74" s="49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2:37" ht="9">
      <c r="L75" s="29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D75" s="33"/>
      <c r="AE75" s="33"/>
      <c r="AF75" s="33"/>
      <c r="AI75" s="33"/>
      <c r="AJ75" s="33"/>
      <c r="AK75" s="33"/>
    </row>
    <row r="76" spans="12:37" ht="9">
      <c r="L76" s="29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D76" s="33"/>
      <c r="AE76" s="33"/>
      <c r="AF76" s="33"/>
      <c r="AI76" s="33"/>
      <c r="AJ76" s="33"/>
      <c r="AK76" s="33"/>
    </row>
    <row r="77" spans="12:37" ht="9">
      <c r="L77" s="29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D77" s="33"/>
      <c r="AE77" s="33"/>
      <c r="AF77" s="33"/>
      <c r="AI77" s="33"/>
      <c r="AJ77" s="33"/>
      <c r="AK77" s="33"/>
    </row>
    <row r="78" spans="12:37" ht="9">
      <c r="L78" s="29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D78" s="33"/>
      <c r="AE78" s="33"/>
      <c r="AF78" s="33"/>
      <c r="AI78" s="33"/>
      <c r="AJ78" s="33"/>
      <c r="AK78" s="33"/>
    </row>
    <row r="79" spans="12:37" ht="9">
      <c r="L79" s="29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D79" s="33"/>
      <c r="AE79" s="33"/>
      <c r="AF79" s="33"/>
      <c r="AI79" s="33"/>
      <c r="AJ79" s="33"/>
      <c r="AK79" s="33"/>
    </row>
    <row r="80" spans="12:37" ht="9">
      <c r="L80" s="29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D80" s="33"/>
      <c r="AE80" s="33"/>
      <c r="AF80" s="33"/>
      <c r="AI80" s="33"/>
      <c r="AJ80" s="33"/>
      <c r="AK80" s="33"/>
    </row>
    <row r="81" spans="12:37" ht="9">
      <c r="L81" s="29"/>
      <c r="Y81" s="33"/>
      <c r="Z81" s="33"/>
      <c r="AA81" s="34"/>
      <c r="AD81" s="33"/>
      <c r="AE81" s="33"/>
      <c r="AF81" s="33"/>
      <c r="AI81" s="33"/>
      <c r="AJ81" s="33"/>
      <c r="AK81" s="33"/>
    </row>
    <row r="82" spans="12:38" ht="9">
      <c r="L82" s="3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4"/>
      <c r="AD82" s="33"/>
      <c r="AE82" s="33"/>
      <c r="AF82" s="33"/>
      <c r="AG82" s="33"/>
      <c r="AI82" s="33"/>
      <c r="AJ82" s="33"/>
      <c r="AK82" s="33"/>
      <c r="AL82" s="33"/>
    </row>
    <row r="84" spans="12:37" ht="9">
      <c r="L84" s="29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D84" s="33"/>
      <c r="AE84" s="33"/>
      <c r="AF84" s="33"/>
      <c r="AI84" s="33"/>
      <c r="AJ84" s="33"/>
      <c r="AK84" s="33"/>
    </row>
    <row r="85" spans="12:37" ht="9">
      <c r="L85" s="29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D85" s="33"/>
      <c r="AE85" s="33"/>
      <c r="AF85" s="33"/>
      <c r="AI85" s="33"/>
      <c r="AJ85" s="33"/>
      <c r="AK85" s="33"/>
    </row>
    <row r="86" spans="12:37" ht="9">
      <c r="L86" s="29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D86" s="33"/>
      <c r="AE86" s="33"/>
      <c r="AF86" s="33"/>
      <c r="AI86" s="33"/>
      <c r="AJ86" s="33"/>
      <c r="AK86" s="33"/>
    </row>
    <row r="87" spans="12:37" ht="9">
      <c r="L87" s="29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D87" s="33"/>
      <c r="AE87" s="33"/>
      <c r="AF87" s="33"/>
      <c r="AI87" s="33"/>
      <c r="AJ87" s="33"/>
      <c r="AK87" s="33"/>
    </row>
    <row r="88" spans="12:37" ht="9">
      <c r="L88" s="29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D88" s="33"/>
      <c r="AE88" s="33"/>
      <c r="AF88" s="33"/>
      <c r="AI88" s="33"/>
      <c r="AJ88" s="33"/>
      <c r="AK88" s="33"/>
    </row>
    <row r="89" spans="12:37" ht="9">
      <c r="L89" s="29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D89" s="33"/>
      <c r="AE89" s="33"/>
      <c r="AF89" s="33"/>
      <c r="AI89" s="33"/>
      <c r="AJ89" s="33"/>
      <c r="AK89" s="33"/>
    </row>
    <row r="90" spans="12:37" ht="9">
      <c r="L90" s="29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D90" s="33"/>
      <c r="AE90" s="33"/>
      <c r="AF90" s="33"/>
      <c r="AI90" s="33"/>
      <c r="AJ90" s="33"/>
      <c r="AK90" s="33"/>
    </row>
    <row r="91" spans="12:37" ht="9">
      <c r="L91" s="29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D91" s="33"/>
      <c r="AE91" s="33"/>
      <c r="AF91" s="33"/>
      <c r="AI91" s="33"/>
      <c r="AJ91" s="33"/>
      <c r="AK91" s="33"/>
    </row>
    <row r="92" spans="12:37" ht="9">
      <c r="L92" s="29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D92" s="33"/>
      <c r="AE92" s="33"/>
      <c r="AF92" s="33"/>
      <c r="AI92" s="33"/>
      <c r="AJ92" s="33"/>
      <c r="AK92" s="33"/>
    </row>
    <row r="93" spans="12:38" ht="9">
      <c r="L93" s="3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4"/>
      <c r="AD93" s="33"/>
      <c r="AE93" s="33"/>
      <c r="AF93" s="33"/>
      <c r="AG93" s="33"/>
      <c r="AI93" s="33"/>
      <c r="AJ93" s="33"/>
      <c r="AK93" s="33"/>
      <c r="AL93" s="33"/>
    </row>
    <row r="95" spans="12:37" ht="9">
      <c r="L95" s="29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D95" s="33"/>
      <c r="AE95" s="33"/>
      <c r="AF95" s="33"/>
      <c r="AI95" s="33"/>
      <c r="AJ95" s="33"/>
      <c r="AK95" s="33"/>
    </row>
    <row r="96" spans="12:37" ht="9">
      <c r="L96" s="29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D96" s="33"/>
      <c r="AE96" s="33"/>
      <c r="AF96" s="33"/>
      <c r="AI96" s="33"/>
      <c r="AJ96" s="33"/>
      <c r="AK96" s="33"/>
    </row>
    <row r="97" spans="12:37" ht="9">
      <c r="L97" s="29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D97" s="33"/>
      <c r="AE97" s="33"/>
      <c r="AF97" s="33"/>
      <c r="AI97" s="33"/>
      <c r="AJ97" s="33"/>
      <c r="AK97" s="33"/>
    </row>
    <row r="98" spans="12:37" ht="9">
      <c r="L98" s="29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D98" s="33"/>
      <c r="AE98" s="33"/>
      <c r="AF98" s="33"/>
      <c r="AI98" s="33"/>
      <c r="AJ98" s="33"/>
      <c r="AK98" s="33"/>
    </row>
    <row r="99" spans="12:38" ht="9">
      <c r="L99" s="3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4"/>
      <c r="AD99" s="33"/>
      <c r="AE99" s="33"/>
      <c r="AF99" s="33"/>
      <c r="AG99" s="33"/>
      <c r="AI99" s="33"/>
      <c r="AJ99" s="33"/>
      <c r="AK99" s="33"/>
      <c r="AL99" s="33"/>
    </row>
    <row r="101" spans="12:37" ht="9">
      <c r="L101" s="29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D101" s="33"/>
      <c r="AE101" s="33"/>
      <c r="AF101" s="33"/>
      <c r="AI101" s="33"/>
      <c r="AJ101" s="33"/>
      <c r="AK101" s="33"/>
    </row>
    <row r="102" spans="12:37" ht="9">
      <c r="L102" s="29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D102" s="33"/>
      <c r="AE102" s="33"/>
      <c r="AF102" s="33"/>
      <c r="AI102" s="33"/>
      <c r="AJ102" s="33"/>
      <c r="AK102" s="33"/>
    </row>
    <row r="103" spans="12:37" ht="9">
      <c r="L103" s="29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D103" s="33"/>
      <c r="AE103" s="33"/>
      <c r="AF103" s="33"/>
      <c r="AI103" s="33"/>
      <c r="AJ103" s="33"/>
      <c r="AK103" s="33"/>
    </row>
    <row r="104" spans="12:38" ht="9">
      <c r="L104" s="3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4"/>
      <c r="AD104" s="33"/>
      <c r="AE104" s="33"/>
      <c r="AF104" s="33"/>
      <c r="AG104" s="33"/>
      <c r="AI104" s="33"/>
      <c r="AJ104" s="33"/>
      <c r="AK104" s="33"/>
      <c r="AL104" s="33"/>
    </row>
    <row r="106" spans="12:37" ht="9">
      <c r="L106" s="29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D106" s="33"/>
      <c r="AE106" s="33"/>
      <c r="AF106" s="33"/>
      <c r="AI106" s="33"/>
      <c r="AJ106" s="33"/>
      <c r="AK106" s="33"/>
    </row>
    <row r="107" spans="12:37" ht="9">
      <c r="L107" s="29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D107" s="33"/>
      <c r="AE107" s="33"/>
      <c r="AF107" s="33"/>
      <c r="AI107" s="33"/>
      <c r="AJ107" s="33"/>
      <c r="AK107" s="33"/>
    </row>
    <row r="108" spans="12:37" ht="9">
      <c r="L108" s="29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D108" s="33"/>
      <c r="AE108" s="33"/>
      <c r="AF108" s="33"/>
      <c r="AI108" s="33"/>
      <c r="AJ108" s="33"/>
      <c r="AK108" s="33"/>
    </row>
    <row r="109" spans="12:37" ht="9">
      <c r="L109" s="29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D109" s="33"/>
      <c r="AE109" s="33"/>
      <c r="AF109" s="33"/>
      <c r="AI109" s="33"/>
      <c r="AJ109" s="33"/>
      <c r="AK109" s="33"/>
    </row>
    <row r="110" spans="12:38" ht="9">
      <c r="L110" s="3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4"/>
      <c r="AD110" s="33"/>
      <c r="AE110" s="33"/>
      <c r="AF110" s="33"/>
      <c r="AG110" s="33"/>
      <c r="AI110" s="33"/>
      <c r="AJ110" s="33"/>
      <c r="AK110" s="33"/>
      <c r="AL110" s="33"/>
    </row>
    <row r="111" spans="12:27" ht="9">
      <c r="L111" s="30"/>
      <c r="M111" s="49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</row>
    <row r="112" spans="12:38" ht="9">
      <c r="L112" s="29"/>
      <c r="M112" s="49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4"/>
      <c r="AD112" s="35"/>
      <c r="AE112" s="35"/>
      <c r="AF112" s="35"/>
      <c r="AG112" s="35"/>
      <c r="AI112" s="35"/>
      <c r="AJ112" s="35"/>
      <c r="AK112" s="35"/>
      <c r="AL112" s="35"/>
    </row>
    <row r="113" spans="12:27" ht="9">
      <c r="L113" s="30"/>
      <c r="M113" s="49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ht="9">
      <c r="L114" s="29"/>
    </row>
    <row r="115" ht="9">
      <c r="L115" s="29"/>
    </row>
    <row r="116" ht="9">
      <c r="L116" s="29"/>
    </row>
    <row r="117" ht="9">
      <c r="L117" s="29"/>
    </row>
    <row r="118" ht="9">
      <c r="L118" s="29"/>
    </row>
  </sheetData>
  <sheetProtection/>
  <mergeCells count="3">
    <mergeCell ref="A3:A4"/>
    <mergeCell ref="L3:L4"/>
    <mergeCell ref="B3:K3"/>
  </mergeCells>
  <printOptions horizontalCentered="1"/>
  <pageMargins left="0.5905511811023623" right="0.7874015748031497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2009-07-06T13:30:09Z</cp:lastPrinted>
  <dcterms:created xsi:type="dcterms:W3CDTF">1998-04-06T18:41:05Z</dcterms:created>
  <dcterms:modified xsi:type="dcterms:W3CDTF">2014-04-09T22:02:50Z</dcterms:modified>
  <cp:category/>
  <cp:version/>
  <cp:contentType/>
  <cp:contentStatus/>
</cp:coreProperties>
</file>