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1865" windowHeight="9060" tabRatio="592" activeTab="0"/>
  </bookViews>
  <sheets>
    <sheet name="T3.29" sheetId="1" r:id="rId1"/>
  </sheets>
  <definedNames>
    <definedName name="_Fill" hidden="1">'T3.29'!#REF!</definedName>
    <definedName name="_xlnm.Print_Area" localSheetId="0">'T3.29'!$A$1:$M$37</definedName>
    <definedName name="_xlnm.Print_Titles" localSheetId="0">'T3.29'!$A:$A</definedName>
    <definedName name="Títulos_impressão_IM" localSheetId="0">'T3.29'!$A:$A</definedName>
  </definedNames>
  <calcPr fullCalcOnLoad="1"/>
</workbook>
</file>

<file path=xl/sharedStrings.xml><?xml version="1.0" encoding="utf-8"?>
<sst xmlns="http://schemas.openxmlformats.org/spreadsheetml/2006/main" count="30" uniqueCount="30">
  <si>
    <t>Região Nordeste</t>
  </si>
  <si>
    <t>Ceará</t>
  </si>
  <si>
    <t>Rio Grande do Norte</t>
  </si>
  <si>
    <t>Paraíba</t>
  </si>
  <si>
    <t>Pernambuco</t>
  </si>
  <si>
    <t>Alagoas</t>
  </si>
  <si>
    <t>Região Sudeste</t>
  </si>
  <si>
    <t>Espírito Santo</t>
  </si>
  <si>
    <t>Rio de Janeiro</t>
  </si>
  <si>
    <t>São Paulo</t>
  </si>
  <si>
    <t>Minas Gerais</t>
  </si>
  <si>
    <t>Região Sul</t>
  </si>
  <si>
    <t>Paraná</t>
  </si>
  <si>
    <t>Santa Catarina</t>
  </si>
  <si>
    <t>Rio Grande do Sul</t>
  </si>
  <si>
    <t>Grandes Regiões e Unidades da Federação</t>
  </si>
  <si>
    <t>Região Centro-Oeste</t>
  </si>
  <si>
    <t>Mato Grosso</t>
  </si>
  <si>
    <t>Mato Grosso do Sul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</si>
  <si>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</si>
  <si>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Sergipe</t>
    </r>
    <r>
      <rPr>
        <vertAlign val="superscript"/>
        <sz val="7"/>
        <rFont val="Helvetica Neue"/>
        <family val="2"/>
      </rPr>
      <t>1</t>
    </r>
  </si>
  <si>
    <r>
      <t>Bahia</t>
    </r>
    <r>
      <rPr>
        <vertAlign val="superscript"/>
        <sz val="7"/>
        <rFont val="Helvetica Neue"/>
        <family val="2"/>
      </rPr>
      <t>1</t>
    </r>
  </si>
  <si>
    <r>
      <t>Nota: Estão relacionadas apenas as Grandes Regiões e Unidades da Federação onde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</si>
  <si>
    <r>
      <t>1</t>
    </r>
    <r>
      <rPr>
        <sz val="7"/>
        <rFont val="Helvetica Neue"/>
        <family val="0"/>
      </rPr>
      <t>Inclui as vendas para as Fábricas de Fertilizantes Nitrogenados (Fafen) pertencentes à Petrobras.</t>
    </r>
  </si>
  <si>
    <t>Região Norte</t>
  </si>
  <si>
    <t>Amazonas</t>
  </si>
  <si>
    <t>Brasil</t>
  </si>
  <si>
    <t>Fonte: Petrobras/Unidade de Negócios de Gás Natural.</t>
  </si>
  <si>
    <t>11/10
%</t>
  </si>
  <si>
    <t>Tabela 3.29 – Vendas de gás natural, pelos produtores, segundo Grandes Regiões e Unidades da Federação – 2002-2011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</si>
</sst>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52" applyNumberFormat="1" applyFont="1" applyFill="1" applyBorder="1" applyAlignment="1" applyProtection="1">
      <alignment horizontal="right" vertical="center" wrapText="1"/>
      <protection/>
    </xf>
    <xf numFmtId="4" fontId="7" fillId="0" borderId="0" xfId="52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52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85" fontId="6" fillId="0" borderId="0" xfId="52" applyNumberFormat="1" applyFont="1" applyFill="1" applyBorder="1" applyAlignment="1">
      <alignment vertical="center"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85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52" applyNumberFormat="1" applyFont="1" applyFill="1" applyBorder="1" applyAlignment="1">
      <alignment horizontal="right" vertical="center"/>
    </xf>
    <xf numFmtId="185" fontId="7" fillId="0" borderId="0" xfId="5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5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52" applyNumberFormat="1" applyFont="1" applyFill="1" applyBorder="1" applyAlignment="1" applyProtection="1">
      <alignment horizontal="right" vertical="center" wrapText="1"/>
      <protection/>
    </xf>
    <xf numFmtId="190" fontId="6" fillId="0" borderId="0" xfId="52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52" applyNumberFormat="1" applyFont="1" applyFill="1" applyBorder="1" applyAlignment="1" applyProtection="1">
      <alignment horizontal="right" vertical="center" wrapText="1"/>
      <protection/>
    </xf>
    <xf numFmtId="186" fontId="6" fillId="0" borderId="0" xfId="52" applyNumberFormat="1" applyFont="1" applyFill="1" applyBorder="1" applyAlignment="1" applyProtection="1">
      <alignment horizontal="right" vertical="center" wrapText="1"/>
      <protection/>
    </xf>
    <xf numFmtId="190" fontId="6" fillId="0" borderId="0" xfId="52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7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30" customWidth="1"/>
    <col min="2" max="6" width="5.3359375" style="1" customWidth="1"/>
    <col min="7" max="7" width="6.3359375" style="1" bestFit="1" customWidth="1"/>
    <col min="8" max="8" width="5.3359375" style="29" customWidth="1"/>
    <col min="9" max="11" width="5.5546875" style="29" customWidth="1"/>
    <col min="12" max="12" width="5.3359375" style="1" customWidth="1"/>
    <col min="13" max="13" width="1.88671875" style="47" customWidth="1"/>
    <col min="14" max="16384" width="10.6640625" style="1" customWidth="1"/>
  </cols>
  <sheetData>
    <row r="1" spans="1:12" ht="12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s="4" customFormat="1" ht="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8"/>
    </row>
    <row r="3" spans="1:13" s="4" customFormat="1" ht="10.5" customHeight="1">
      <c r="A3" s="58" t="s">
        <v>15</v>
      </c>
      <c r="B3" s="62" t="s">
        <v>19</v>
      </c>
      <c r="C3" s="63"/>
      <c r="D3" s="63"/>
      <c r="E3" s="63"/>
      <c r="F3" s="63"/>
      <c r="G3" s="63"/>
      <c r="H3" s="63"/>
      <c r="I3" s="63"/>
      <c r="J3" s="63"/>
      <c r="K3" s="64"/>
      <c r="L3" s="60" t="s">
        <v>28</v>
      </c>
      <c r="M3" s="48"/>
    </row>
    <row r="4" spans="1:13" s="4" customFormat="1" ht="10.5" customHeight="1">
      <c r="A4" s="59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61"/>
      <c r="M4" s="48"/>
    </row>
    <row r="5" spans="1:13" s="7" customFormat="1" ht="9">
      <c r="A5" s="6"/>
      <c r="M5" s="49"/>
    </row>
    <row r="6" spans="1:14" s="7" customFormat="1" ht="9">
      <c r="A6" s="6" t="s">
        <v>26</v>
      </c>
      <c r="B6" s="8">
        <f aca="true" t="shared" si="0" ref="B6:K6">B8+B11+B20+B26+B31</f>
        <v>11099.773999999998</v>
      </c>
      <c r="C6" s="8">
        <f t="shared" si="0"/>
        <v>12487.508986899717</v>
      </c>
      <c r="D6" s="8">
        <f t="shared" si="0"/>
        <v>14996.980929801768</v>
      </c>
      <c r="E6" s="8">
        <f t="shared" si="0"/>
        <v>15425.627045713753</v>
      </c>
      <c r="F6" s="8">
        <f t="shared" si="0"/>
        <v>15973.721888532891</v>
      </c>
      <c r="G6" s="8">
        <f t="shared" si="0"/>
        <v>16011.765000000001</v>
      </c>
      <c r="H6" s="8">
        <f t="shared" si="0"/>
        <v>19011.049223529</v>
      </c>
      <c r="I6" s="8">
        <f t="shared" si="0"/>
        <v>14235.687222999999</v>
      </c>
      <c r="J6" s="8">
        <f t="shared" si="0"/>
        <v>19126.135306800003</v>
      </c>
      <c r="K6" s="8">
        <f t="shared" si="0"/>
        <v>18450.001651</v>
      </c>
      <c r="L6" s="9">
        <f>100*(K6-J6)/J6</f>
        <v>-3.535129522792903</v>
      </c>
      <c r="M6" s="49"/>
      <c r="N6" s="46"/>
    </row>
    <row r="7" spans="1:13" s="7" customFormat="1" ht="9">
      <c r="A7" s="10"/>
      <c r="B7" s="11"/>
      <c r="C7" s="11"/>
      <c r="D7" s="11"/>
      <c r="E7" s="11"/>
      <c r="F7" s="52"/>
      <c r="G7" s="52"/>
      <c r="H7" s="52"/>
      <c r="I7" s="52"/>
      <c r="J7" s="52"/>
      <c r="K7" s="52"/>
      <c r="L7" s="12"/>
      <c r="M7" s="49"/>
    </row>
    <row r="8" spans="1:13" s="7" customFormat="1" ht="9">
      <c r="A8" s="6" t="s">
        <v>24</v>
      </c>
      <c r="B8" s="8">
        <f aca="true" t="shared" si="1" ref="B8:H8">SUM(B9)</f>
        <v>0</v>
      </c>
      <c r="C8" s="8">
        <f t="shared" si="1"/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0.553000529</v>
      </c>
      <c r="I8" s="8">
        <f>SUM(I9)</f>
        <v>0.9125</v>
      </c>
      <c r="J8" s="8">
        <f>SUM(J9)</f>
        <v>46.160396</v>
      </c>
      <c r="K8" s="8">
        <f>SUM(K9)</f>
        <v>646.935941</v>
      </c>
      <c r="L8" s="51">
        <f>100*(K8-J8)/J8</f>
        <v>1301.4956479142857</v>
      </c>
      <c r="M8" s="49"/>
    </row>
    <row r="9" spans="1:13" s="7" customFormat="1" ht="9">
      <c r="A9" s="10" t="s">
        <v>25</v>
      </c>
      <c r="B9" s="11">
        <v>0</v>
      </c>
      <c r="C9" s="11">
        <v>0</v>
      </c>
      <c r="D9" s="11">
        <v>0</v>
      </c>
      <c r="E9" s="11">
        <v>0</v>
      </c>
      <c r="F9" s="52">
        <v>0</v>
      </c>
      <c r="G9" s="52">
        <v>0</v>
      </c>
      <c r="H9" s="11">
        <v>0.553000529</v>
      </c>
      <c r="I9" s="11">
        <v>0.9125</v>
      </c>
      <c r="J9" s="11">
        <v>46.160396</v>
      </c>
      <c r="K9" s="11">
        <v>646.935941</v>
      </c>
      <c r="L9" s="51">
        <f>100*(K9-J9)/J9</f>
        <v>1301.4956479142857</v>
      </c>
      <c r="M9" s="49"/>
    </row>
    <row r="10" spans="1:13" s="7" customFormat="1" ht="9">
      <c r="A10" s="10"/>
      <c r="B10" s="11"/>
      <c r="C10" s="11"/>
      <c r="D10" s="11"/>
      <c r="E10" s="11"/>
      <c r="F10" s="52"/>
      <c r="G10" s="52"/>
      <c r="H10" s="52"/>
      <c r="I10" s="52"/>
      <c r="J10" s="52"/>
      <c r="K10" s="52"/>
      <c r="L10" s="12"/>
      <c r="M10" s="49"/>
    </row>
    <row r="11" spans="1:14" s="7" customFormat="1" ht="9">
      <c r="A11" s="6" t="s">
        <v>0</v>
      </c>
      <c r="B11" s="8">
        <f aca="true" t="shared" si="2" ref="B11:K11">SUM(B12:B18)</f>
        <v>2811.6679999999997</v>
      </c>
      <c r="C11" s="8">
        <f t="shared" si="2"/>
        <v>3532.9337382180274</v>
      </c>
      <c r="D11" s="8">
        <f t="shared" si="2"/>
        <v>4022.263412501768</v>
      </c>
      <c r="E11" s="8">
        <f t="shared" si="2"/>
        <v>3539.4316237623552</v>
      </c>
      <c r="F11" s="8">
        <f t="shared" si="2"/>
        <v>3290.9403042047998</v>
      </c>
      <c r="G11" s="8">
        <f t="shared" si="2"/>
        <v>3392.5690000000004</v>
      </c>
      <c r="H11" s="8">
        <f t="shared" si="2"/>
        <v>3375.7054900000003</v>
      </c>
      <c r="I11" s="8">
        <f t="shared" si="2"/>
        <v>3387.8779640000002</v>
      </c>
      <c r="J11" s="8">
        <f t="shared" si="2"/>
        <v>4429.3858648000005</v>
      </c>
      <c r="K11" s="8">
        <f t="shared" si="2"/>
        <v>4198.441403000001</v>
      </c>
      <c r="L11" s="9">
        <f>100*(K11-J11)/J11</f>
        <v>-5.213916078869945</v>
      </c>
      <c r="M11" s="49"/>
      <c r="N11" s="13"/>
    </row>
    <row r="12" spans="1:14" s="7" customFormat="1" ht="9">
      <c r="A12" s="10" t="s">
        <v>1</v>
      </c>
      <c r="B12" s="14">
        <v>141.192</v>
      </c>
      <c r="C12" s="14">
        <v>225.863428923882</v>
      </c>
      <c r="D12" s="14">
        <v>478.948945501768</v>
      </c>
      <c r="E12" s="14">
        <v>266.330279762355</v>
      </c>
      <c r="F12" s="14">
        <v>224.673083</v>
      </c>
      <c r="G12" s="14">
        <v>172.853</v>
      </c>
      <c r="H12" s="14">
        <v>186.141506</v>
      </c>
      <c r="I12" s="14">
        <v>265.936341</v>
      </c>
      <c r="J12" s="14">
        <v>509.318623</v>
      </c>
      <c r="K12" s="14">
        <v>397.833942</v>
      </c>
      <c r="L12" s="51">
        <f>100*(K12-J12)/J12</f>
        <v>-21.888985787193572</v>
      </c>
      <c r="M12" s="49"/>
      <c r="N12" s="14"/>
    </row>
    <row r="13" spans="1:14" s="7" customFormat="1" ht="9">
      <c r="A13" s="10" t="s">
        <v>2</v>
      </c>
      <c r="B13" s="14">
        <v>76.873</v>
      </c>
      <c r="C13" s="14">
        <v>97.974187</v>
      </c>
      <c r="D13" s="14">
        <v>111.771149</v>
      </c>
      <c r="E13" s="14">
        <v>125.355388</v>
      </c>
      <c r="F13" s="14">
        <v>136.54574</v>
      </c>
      <c r="G13" s="14">
        <v>151.511</v>
      </c>
      <c r="H13" s="14">
        <v>148.168576</v>
      </c>
      <c r="I13" s="14">
        <v>134.317542</v>
      </c>
      <c r="J13" s="14">
        <v>141.842281</v>
      </c>
      <c r="K13" s="14">
        <v>139.45961</v>
      </c>
      <c r="L13" s="51">
        <f aca="true" t="shared" si="3" ref="L13:L18">100*(K13-J13)/J13</f>
        <v>-1.6798030764888898</v>
      </c>
      <c r="M13" s="49"/>
      <c r="N13" s="14"/>
    </row>
    <row r="14" spans="1:14" s="7" customFormat="1" ht="9">
      <c r="A14" s="10" t="s">
        <v>3</v>
      </c>
      <c r="B14" s="14">
        <v>80.959</v>
      </c>
      <c r="C14" s="14">
        <v>87.031288</v>
      </c>
      <c r="D14" s="14">
        <v>93.114111</v>
      </c>
      <c r="E14" s="14">
        <v>99.075143</v>
      </c>
      <c r="F14" s="14">
        <v>115.288512</v>
      </c>
      <c r="G14" s="14">
        <v>131.626</v>
      </c>
      <c r="H14" s="14">
        <v>137.677218</v>
      </c>
      <c r="I14" s="14">
        <v>131.340612</v>
      </c>
      <c r="J14" s="14">
        <v>133.045748</v>
      </c>
      <c r="K14" s="14">
        <v>125.74916</v>
      </c>
      <c r="L14" s="51">
        <f t="shared" si="3"/>
        <v>-5.4842699670492285</v>
      </c>
      <c r="M14" s="49"/>
      <c r="N14" s="14"/>
    </row>
    <row r="15" spans="1:14" s="7" customFormat="1" ht="9">
      <c r="A15" s="10" t="s">
        <v>4</v>
      </c>
      <c r="B15" s="14">
        <v>282.63</v>
      </c>
      <c r="C15" s="14">
        <v>278.554734</v>
      </c>
      <c r="D15" s="43">
        <v>780.032382</v>
      </c>
      <c r="E15" s="43">
        <v>661.956311</v>
      </c>
      <c r="F15" s="43">
        <v>490.474924</v>
      </c>
      <c r="G15" s="43">
        <v>391.327</v>
      </c>
      <c r="H15" s="43">
        <v>421.690543</v>
      </c>
      <c r="I15" s="43">
        <v>475.010682</v>
      </c>
      <c r="J15" s="43">
        <v>853.967828</v>
      </c>
      <c r="K15" s="43">
        <v>864.462778</v>
      </c>
      <c r="L15" s="51">
        <f t="shared" si="3"/>
        <v>1.2289631594880062</v>
      </c>
      <c r="M15" s="49"/>
      <c r="N15" s="14"/>
    </row>
    <row r="16" spans="1:14" s="7" customFormat="1" ht="9">
      <c r="A16" s="10" t="s">
        <v>5</v>
      </c>
      <c r="B16" s="14">
        <v>150.943</v>
      </c>
      <c r="C16" s="14">
        <v>134.740711</v>
      </c>
      <c r="D16" s="14">
        <v>144.795754</v>
      </c>
      <c r="E16" s="14">
        <v>154.511954</v>
      </c>
      <c r="F16" s="14">
        <v>169.363264</v>
      </c>
      <c r="G16" s="14">
        <v>180.872</v>
      </c>
      <c r="H16" s="14">
        <v>181.169765</v>
      </c>
      <c r="I16" s="14">
        <v>164.589121</v>
      </c>
      <c r="J16" s="14">
        <v>173.65865</v>
      </c>
      <c r="K16" s="14">
        <v>161.952258</v>
      </c>
      <c r="L16" s="51">
        <f t="shared" si="3"/>
        <v>-6.741035934576248</v>
      </c>
      <c r="M16" s="49"/>
      <c r="N16" s="14"/>
    </row>
    <row r="17" spans="1:14" s="7" customFormat="1" ht="9">
      <c r="A17" s="10" t="s">
        <v>20</v>
      </c>
      <c r="B17" s="14">
        <f>66.75+396.371</f>
        <v>463.121</v>
      </c>
      <c r="C17" s="14">
        <f>71.2867912941457+384.785</f>
        <v>456.0717912941457</v>
      </c>
      <c r="D17" s="14">
        <f>72.273132+371.202</f>
        <v>443.47513200000003</v>
      </c>
      <c r="E17" s="14">
        <f>431.273265+81.454</f>
        <v>512.727265</v>
      </c>
      <c r="F17" s="14">
        <f>93.421337+397.6459812048</f>
        <v>491.0673182048</v>
      </c>
      <c r="G17" s="14">
        <f>106.254+369.473</f>
        <v>475.72700000000003</v>
      </c>
      <c r="H17" s="14">
        <f>304.246+101.199195</f>
        <v>405.445195</v>
      </c>
      <c r="I17" s="14">
        <f>335.702604+92.429764</f>
        <v>428.13236800000004</v>
      </c>
      <c r="J17" s="14">
        <f>92.429764+397.390999</f>
        <v>489.82076300000006</v>
      </c>
      <c r="K17" s="14">
        <f>94.486398+471.232275</f>
        <v>565.718673</v>
      </c>
      <c r="L17" s="51">
        <f t="shared" si="3"/>
        <v>15.495037314292025</v>
      </c>
      <c r="M17" s="49"/>
      <c r="N17" s="14"/>
    </row>
    <row r="18" spans="1:14" s="7" customFormat="1" ht="9">
      <c r="A18" s="10" t="s">
        <v>21</v>
      </c>
      <c r="B18" s="14">
        <f>1246.532+369.418</f>
        <v>1615.9499999999998</v>
      </c>
      <c r="C18" s="14">
        <f>1406.715598+845.982</f>
        <v>2252.6975979999997</v>
      </c>
      <c r="D18" s="14">
        <f>1427.366939+542.759</f>
        <v>1970.125939</v>
      </c>
      <c r="E18" s="14">
        <f>419.600283+1299.875</f>
        <v>1719.475283</v>
      </c>
      <c r="F18" s="14">
        <f>1213.008075+450.519388</f>
        <v>1663.527463</v>
      </c>
      <c r="G18" s="14">
        <f>1337.443+551.21</f>
        <v>1888.653</v>
      </c>
      <c r="H18" s="14">
        <f>622.927+1272.485687</f>
        <v>1895.412687</v>
      </c>
      <c r="I18" s="14">
        <f>650.249744+1138.301554</f>
        <v>1788.5512979999999</v>
      </c>
      <c r="J18" s="14">
        <f>1450.453918+677.2780538</f>
        <v>2127.7319718</v>
      </c>
      <c r="K18" s="14">
        <f>1471.850386+471.414596</f>
        <v>1943.2649820000001</v>
      </c>
      <c r="L18" s="51">
        <f t="shared" si="3"/>
        <v>-8.669653520501738</v>
      </c>
      <c r="M18" s="49"/>
      <c r="N18" s="14"/>
    </row>
    <row r="19" spans="1:13" s="7" customFormat="1" ht="9">
      <c r="A19" s="10"/>
      <c r="B19" s="16"/>
      <c r="C19" s="16"/>
      <c r="D19" s="16"/>
      <c r="E19" s="16"/>
      <c r="F19" s="16"/>
      <c r="G19" s="16"/>
      <c r="H19" s="55"/>
      <c r="I19" s="55"/>
      <c r="J19" s="55"/>
      <c r="K19" s="55"/>
      <c r="L19" s="17"/>
      <c r="M19" s="49"/>
    </row>
    <row r="20" spans="1:13" s="7" customFormat="1" ht="9">
      <c r="A20" s="6" t="s">
        <v>6</v>
      </c>
      <c r="B20" s="8">
        <f aca="true" t="shared" si="4" ref="B20:G20">SUM(B21:B24)</f>
        <v>6469.594</v>
      </c>
      <c r="C20" s="8">
        <f t="shared" si="4"/>
        <v>7060.094623</v>
      </c>
      <c r="D20" s="8">
        <f t="shared" si="4"/>
        <v>8447.995929</v>
      </c>
      <c r="E20" s="8">
        <f t="shared" si="4"/>
        <v>9421.3887078</v>
      </c>
      <c r="F20" s="8">
        <f t="shared" si="4"/>
        <v>10193.513236486144</v>
      </c>
      <c r="G20" s="8">
        <f t="shared" si="4"/>
        <v>10619.168</v>
      </c>
      <c r="H20" s="8">
        <f>SUM(H21:H24)</f>
        <v>13965.020363</v>
      </c>
      <c r="I20" s="8">
        <f>SUM(I21:I24)</f>
        <v>9443.139673</v>
      </c>
      <c r="J20" s="8">
        <f>SUM(J21:J24)</f>
        <v>12916.723570000002</v>
      </c>
      <c r="K20" s="8">
        <f>SUM(K21:K24)</f>
        <v>11829.137137</v>
      </c>
      <c r="L20" s="9">
        <f>100*(K20-J20)/J20</f>
        <v>-8.419986903846098</v>
      </c>
      <c r="M20" s="49"/>
    </row>
    <row r="21" spans="1:14" s="7" customFormat="1" ht="9">
      <c r="A21" s="10" t="s">
        <v>10</v>
      </c>
      <c r="B21" s="14">
        <v>402.845</v>
      </c>
      <c r="C21" s="14">
        <v>483.108332</v>
      </c>
      <c r="D21" s="14">
        <v>726.029785</v>
      </c>
      <c r="E21" s="14">
        <v>647.109014</v>
      </c>
      <c r="F21" s="14">
        <v>733.074124</v>
      </c>
      <c r="G21" s="14">
        <v>616.121</v>
      </c>
      <c r="H21" s="14">
        <v>830.391763</v>
      </c>
      <c r="I21" s="14">
        <v>530.898982</v>
      </c>
      <c r="J21" s="14">
        <v>944.880162</v>
      </c>
      <c r="K21" s="14">
        <v>1045.484702</v>
      </c>
      <c r="L21" s="56">
        <f>100*(K21-J21)/J21</f>
        <v>10.647333285847939</v>
      </c>
      <c r="M21" s="49"/>
      <c r="N21" s="14"/>
    </row>
    <row r="22" spans="1:14" s="7" customFormat="1" ht="9">
      <c r="A22" s="10" t="s">
        <v>7</v>
      </c>
      <c r="B22" s="14">
        <v>353.112</v>
      </c>
      <c r="C22" s="14">
        <v>395.307023</v>
      </c>
      <c r="D22" s="14">
        <v>409.322014</v>
      </c>
      <c r="E22" s="14">
        <v>385.277089</v>
      </c>
      <c r="F22" s="14">
        <v>405.802291</v>
      </c>
      <c r="G22" s="14">
        <v>445.362</v>
      </c>
      <c r="H22" s="14">
        <v>672.72114</v>
      </c>
      <c r="I22" s="14">
        <v>490.324564</v>
      </c>
      <c r="J22" s="14">
        <v>807.772105</v>
      </c>
      <c r="K22" s="14">
        <v>1047.298318</v>
      </c>
      <c r="L22" s="56">
        <f>100*(K22-J22)/J22</f>
        <v>29.652696783828663</v>
      </c>
      <c r="M22" s="49"/>
      <c r="N22" s="14"/>
    </row>
    <row r="23" spans="1:14" s="7" customFormat="1" ht="9">
      <c r="A23" s="10" t="s">
        <v>8</v>
      </c>
      <c r="B23" s="14">
        <f>1297.246+1404.357</f>
        <v>2701.603</v>
      </c>
      <c r="C23" s="14">
        <v>2639.133962</v>
      </c>
      <c r="D23" s="14">
        <v>3202.536491</v>
      </c>
      <c r="E23" s="14">
        <v>3610.367152</v>
      </c>
      <c r="F23" s="14">
        <v>3730.375081</v>
      </c>
      <c r="G23" s="14">
        <f>2196.468+1573.637</f>
        <v>3770.1049999999996</v>
      </c>
      <c r="H23" s="14">
        <v>6452.634809</v>
      </c>
      <c r="I23" s="14">
        <v>3447.82857</v>
      </c>
      <c r="J23" s="14">
        <v>5350.418241</v>
      </c>
      <c r="K23" s="14">
        <v>4015.198167</v>
      </c>
      <c r="L23" s="51">
        <f>100*(K23-J23)/J23</f>
        <v>-24.955433647565577</v>
      </c>
      <c r="M23" s="49"/>
      <c r="N23" s="14"/>
    </row>
    <row r="24" spans="1:14" s="7" customFormat="1" ht="9">
      <c r="A24" s="10" t="s">
        <v>9</v>
      </c>
      <c r="B24" s="14">
        <f>(2442.883+19.198+549.953)</f>
        <v>3012.0339999999997</v>
      </c>
      <c r="C24" s="14">
        <f>2378.732881+1095+68.812425</f>
        <v>3542.545306</v>
      </c>
      <c r="D24" s="43">
        <f>1049.718639+2894.199+166.19</f>
        <v>4110.107639</v>
      </c>
      <c r="E24" s="43">
        <f>3380.4214528+1161.688+236.526</f>
        <v>4778.6354528</v>
      </c>
      <c r="F24" s="43">
        <f>5140.73652094681+183.525219539334</f>
        <v>5324.261740486144</v>
      </c>
      <c r="G24" s="43">
        <f>619.674+4988.299+36.183+143.424</f>
        <v>5787.58</v>
      </c>
      <c r="H24" s="43">
        <f>0.28+6008.992651</f>
        <v>6009.272650999999</v>
      </c>
      <c r="I24" s="43">
        <v>4974.087557</v>
      </c>
      <c r="J24" s="43">
        <v>5813.653062</v>
      </c>
      <c r="K24" s="43">
        <v>5721.15595</v>
      </c>
      <c r="L24" s="51">
        <f>100*(K24-J24)/J24</f>
        <v>-1.591032540359045</v>
      </c>
      <c r="M24" s="49"/>
      <c r="N24" s="14"/>
    </row>
    <row r="25" spans="1:13" s="7" customFormat="1" ht="9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5"/>
      <c r="M25" s="49"/>
    </row>
    <row r="26" spans="1:13" s="7" customFormat="1" ht="9">
      <c r="A26" s="6" t="s">
        <v>11</v>
      </c>
      <c r="B26" s="8">
        <f aca="true" t="shared" si="5" ref="B26:K26">SUM(B27:B29)</f>
        <v>1246.5330000000001</v>
      </c>
      <c r="C26" s="8">
        <f t="shared" si="5"/>
        <v>1190.791904</v>
      </c>
      <c r="D26" s="8">
        <f t="shared" si="5"/>
        <v>1557.8541003</v>
      </c>
      <c r="E26" s="8">
        <f t="shared" si="5"/>
        <v>1748.581278</v>
      </c>
      <c r="F26" s="8">
        <f t="shared" si="5"/>
        <v>1934.440368023073</v>
      </c>
      <c r="G26" s="8">
        <f t="shared" si="5"/>
        <v>1652.421</v>
      </c>
      <c r="H26" s="8">
        <f t="shared" si="5"/>
        <v>1564.478545</v>
      </c>
      <c r="I26" s="8">
        <f t="shared" si="5"/>
        <v>1349.91563</v>
      </c>
      <c r="J26" s="8">
        <f t="shared" si="5"/>
        <v>1542.382921</v>
      </c>
      <c r="K26" s="8">
        <f t="shared" si="5"/>
        <v>1700.464645</v>
      </c>
      <c r="L26" s="9">
        <f>100*(K26-J26)/J26</f>
        <v>10.249187918750309</v>
      </c>
      <c r="M26" s="49"/>
    </row>
    <row r="27" spans="1:14" s="7" customFormat="1" ht="9" customHeight="1">
      <c r="A27" s="10" t="s">
        <v>12</v>
      </c>
      <c r="B27" s="16">
        <v>206.41</v>
      </c>
      <c r="C27" s="16">
        <v>185.525287</v>
      </c>
      <c r="D27" s="16">
        <v>219.442713</v>
      </c>
      <c r="E27" s="16">
        <v>248.79539</v>
      </c>
      <c r="F27" s="16">
        <v>303.122082</v>
      </c>
      <c r="G27" s="16">
        <v>363.032</v>
      </c>
      <c r="H27" s="16">
        <v>348.386723</v>
      </c>
      <c r="I27" s="16">
        <v>293.099659</v>
      </c>
      <c r="J27" s="16">
        <v>350.90361</v>
      </c>
      <c r="K27" s="16">
        <v>369.367269</v>
      </c>
      <c r="L27" s="51">
        <f>100*(K27-J27)/J27</f>
        <v>5.26174666598614</v>
      </c>
      <c r="M27" s="49"/>
      <c r="N27" s="14"/>
    </row>
    <row r="28" spans="1:14" s="7" customFormat="1" ht="9">
      <c r="A28" s="10" t="s">
        <v>13</v>
      </c>
      <c r="B28" s="16">
        <v>287.165</v>
      </c>
      <c r="C28" s="16">
        <v>310.792179</v>
      </c>
      <c r="D28" s="16">
        <v>389.127471</v>
      </c>
      <c r="E28" s="16">
        <v>474.251435</v>
      </c>
      <c r="F28" s="16">
        <v>526.596731</v>
      </c>
      <c r="G28" s="16">
        <v>566.783</v>
      </c>
      <c r="H28" s="16">
        <v>578.938596</v>
      </c>
      <c r="I28" s="16">
        <v>581.606782</v>
      </c>
      <c r="J28" s="16">
        <v>642.49732</v>
      </c>
      <c r="K28" s="16">
        <v>675.178991</v>
      </c>
      <c r="L28" s="51">
        <f>100*(K28-J28)/J28</f>
        <v>5.086662618297</v>
      </c>
      <c r="M28" s="49"/>
      <c r="N28" s="14"/>
    </row>
    <row r="29" spans="1:14" s="7" customFormat="1" ht="9" customHeight="1">
      <c r="A29" s="10" t="s">
        <v>14</v>
      </c>
      <c r="B29" s="16">
        <f>(491.951+261.007)</f>
        <v>752.9580000000001</v>
      </c>
      <c r="C29" s="16">
        <f>344.648189+349.826249</f>
        <v>694.474438</v>
      </c>
      <c r="D29" s="16">
        <f>498.4579163+450.826</f>
        <v>949.2839163000001</v>
      </c>
      <c r="E29" s="16">
        <f>676.383453+349.151</f>
        <v>1025.534453</v>
      </c>
      <c r="F29" s="16">
        <f>630.123921+474.597634023073</f>
        <v>1104.721555023073</v>
      </c>
      <c r="G29" s="16">
        <f>556.483+166.123</f>
        <v>722.606</v>
      </c>
      <c r="H29" s="16">
        <f>135.283+501.870226</f>
        <v>637.153226</v>
      </c>
      <c r="I29" s="16">
        <v>475.209189</v>
      </c>
      <c r="J29" s="16">
        <v>548.981991</v>
      </c>
      <c r="K29" s="16">
        <v>655.918385</v>
      </c>
      <c r="L29" s="51">
        <f>100*(K29-J29)/J29</f>
        <v>19.479034968926683</v>
      </c>
      <c r="M29" s="49"/>
      <c r="N29" s="14"/>
    </row>
    <row r="30" spans="1:14" s="7" customFormat="1" ht="9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5"/>
      <c r="M30" s="49"/>
      <c r="N30" s="14"/>
    </row>
    <row r="31" spans="1:13" s="7" customFormat="1" ht="9">
      <c r="A31" s="6" t="s">
        <v>16</v>
      </c>
      <c r="B31" s="19">
        <f aca="true" t="shared" si="6" ref="B31:G31">B32+B33</f>
        <v>571.979</v>
      </c>
      <c r="C31" s="19">
        <f t="shared" si="6"/>
        <v>703.688721681689</v>
      </c>
      <c r="D31" s="19">
        <f t="shared" si="6"/>
        <v>968.8674880000001</v>
      </c>
      <c r="E31" s="19">
        <f t="shared" si="6"/>
        <v>716.225436151397</v>
      </c>
      <c r="F31" s="19">
        <f t="shared" si="6"/>
        <v>554.8279798188751</v>
      </c>
      <c r="G31" s="19">
        <f t="shared" si="6"/>
        <v>347.60699999999997</v>
      </c>
      <c r="H31" s="19">
        <f>H32+H33</f>
        <v>105.291825</v>
      </c>
      <c r="I31" s="19">
        <f>I32+I33</f>
        <v>53.841456</v>
      </c>
      <c r="J31" s="19">
        <f>J32+J33</f>
        <v>191.48255500000002</v>
      </c>
      <c r="K31" s="19">
        <f>K32+K33</f>
        <v>75.022525</v>
      </c>
      <c r="L31" s="9">
        <f>100*(K31-J31)/J31</f>
        <v>-60.820177587456996</v>
      </c>
      <c r="M31" s="49"/>
    </row>
    <row r="32" spans="1:14" s="7" customFormat="1" ht="9">
      <c r="A32" s="10" t="s">
        <v>18</v>
      </c>
      <c r="B32" s="18">
        <v>116.682</v>
      </c>
      <c r="C32" s="18">
        <v>287.305063881689</v>
      </c>
      <c r="D32" s="18">
        <v>653.143488</v>
      </c>
      <c r="E32" s="18">
        <v>476.181436151397</v>
      </c>
      <c r="F32" s="18">
        <v>342.201913646499</v>
      </c>
      <c r="G32" s="18">
        <v>139.424</v>
      </c>
      <c r="H32" s="18">
        <f>70.747+16.131825</f>
        <v>86.878825</v>
      </c>
      <c r="I32" s="18">
        <v>53.841456</v>
      </c>
      <c r="J32" s="18">
        <v>189.185717</v>
      </c>
      <c r="K32" s="18">
        <v>72.511138</v>
      </c>
      <c r="L32" s="51">
        <f>100*(K32-J32)/J32</f>
        <v>-61.671980765863</v>
      </c>
      <c r="M32" s="49"/>
      <c r="N32" s="14"/>
    </row>
    <row r="33" spans="1:13" s="7" customFormat="1" ht="9">
      <c r="A33" s="10" t="s">
        <v>17</v>
      </c>
      <c r="B33" s="18">
        <v>455.297</v>
      </c>
      <c r="C33" s="18">
        <v>416.3836578</v>
      </c>
      <c r="D33" s="18">
        <v>315.724</v>
      </c>
      <c r="E33" s="18">
        <v>240.044</v>
      </c>
      <c r="F33" s="18">
        <v>212.626066172376</v>
      </c>
      <c r="G33" s="18">
        <v>208.183</v>
      </c>
      <c r="H33" s="18">
        <v>18.413</v>
      </c>
      <c r="I33" s="18">
        <v>0</v>
      </c>
      <c r="J33" s="18">
        <v>2.296838</v>
      </c>
      <c r="K33" s="18">
        <v>2.511387</v>
      </c>
      <c r="L33" s="51">
        <f>100*(K33-J33)/J33</f>
        <v>9.341059317200424</v>
      </c>
      <c r="M33" s="49"/>
    </row>
    <row r="34" spans="1:13" s="7" customFormat="1" ht="9">
      <c r="A34" s="20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49"/>
    </row>
    <row r="35" spans="1:13" s="7" customFormat="1" ht="10.5" customHeight="1">
      <c r="A35" s="53" t="s">
        <v>27</v>
      </c>
      <c r="B35" s="40"/>
      <c r="C35" s="40"/>
      <c r="D35" s="41"/>
      <c r="E35" s="41"/>
      <c r="F35" s="41"/>
      <c r="G35" s="41"/>
      <c r="H35" s="41"/>
      <c r="I35" s="23"/>
      <c r="J35" s="23"/>
      <c r="K35" s="23"/>
      <c r="L35" s="23"/>
      <c r="M35" s="49"/>
    </row>
    <row r="36" spans="1:13" s="7" customFormat="1" ht="10.5" customHeight="1">
      <c r="A36" s="44" t="s">
        <v>22</v>
      </c>
      <c r="B36" s="40"/>
      <c r="C36" s="40"/>
      <c r="D36" s="41"/>
      <c r="E36" s="41"/>
      <c r="F36" s="41"/>
      <c r="G36" s="41"/>
      <c r="H36" s="41"/>
      <c r="I36" s="23"/>
      <c r="J36" s="23"/>
      <c r="K36" s="23"/>
      <c r="L36" s="23"/>
      <c r="M36" s="49"/>
    </row>
    <row r="37" spans="1:13" s="7" customFormat="1" ht="10.5" customHeight="1">
      <c r="A37" s="45" t="s">
        <v>23</v>
      </c>
      <c r="B37" s="42"/>
      <c r="C37" s="39"/>
      <c r="D37" s="39"/>
      <c r="E37" s="39"/>
      <c r="F37" s="39"/>
      <c r="G37" s="39"/>
      <c r="H37" s="39"/>
      <c r="K37" s="57"/>
      <c r="M37" s="49"/>
    </row>
    <row r="38" spans="1:13" s="7" customFormat="1" ht="9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M38" s="49"/>
    </row>
    <row r="39" spans="1:13" s="7" customFormat="1" ht="9">
      <c r="A39" s="10"/>
      <c r="B39" s="25"/>
      <c r="C39" s="25"/>
      <c r="D39" s="25"/>
      <c r="E39" s="25"/>
      <c r="F39" s="25"/>
      <c r="G39" s="25"/>
      <c r="H39" s="25"/>
      <c r="I39" s="25"/>
      <c r="J39" s="25"/>
      <c r="K39" s="25"/>
      <c r="M39" s="49"/>
    </row>
    <row r="40" spans="1:13" s="7" customFormat="1" ht="9">
      <c r="A40" s="26"/>
      <c r="B40" s="25"/>
      <c r="C40" s="25"/>
      <c r="D40" s="25"/>
      <c r="E40" s="25"/>
      <c r="F40" s="25"/>
      <c r="G40" s="25"/>
      <c r="H40" s="25"/>
      <c r="I40" s="25"/>
      <c r="J40" s="25"/>
      <c r="K40" s="25"/>
      <c r="M40" s="49"/>
    </row>
    <row r="41" spans="1:13" s="7" customFormat="1" ht="9">
      <c r="A41" s="10"/>
      <c r="B41" s="25"/>
      <c r="C41" s="25"/>
      <c r="D41" s="25"/>
      <c r="E41" s="25"/>
      <c r="F41" s="25"/>
      <c r="G41" s="25"/>
      <c r="H41" s="25"/>
      <c r="I41" s="25"/>
      <c r="J41" s="25"/>
      <c r="K41" s="25"/>
      <c r="M41" s="49"/>
    </row>
    <row r="42" spans="1:13" s="7" customFormat="1" ht="9">
      <c r="A42" s="10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4"/>
      <c r="M42" s="49"/>
    </row>
    <row r="43" spans="1:13" s="7" customFormat="1" ht="9">
      <c r="A43" s="10"/>
      <c r="B43" s="25"/>
      <c r="C43" s="25"/>
      <c r="D43" s="25"/>
      <c r="E43" s="25"/>
      <c r="F43" s="25"/>
      <c r="G43" s="25"/>
      <c r="H43" s="25"/>
      <c r="I43" s="25"/>
      <c r="J43" s="25"/>
      <c r="K43" s="25"/>
      <c r="M43" s="49"/>
    </row>
    <row r="44" spans="1:13" s="7" customFormat="1" ht="9">
      <c r="A44" s="10"/>
      <c r="M44" s="49"/>
    </row>
    <row r="45" spans="1:11" ht="9">
      <c r="A45" s="10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9">
      <c r="A46" s="6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9">
      <c r="A47" s="10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9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9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9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9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9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ht="9">
      <c r="A53" s="28"/>
    </row>
    <row r="54" ht="9">
      <c r="A54" s="28"/>
    </row>
    <row r="55" ht="9">
      <c r="A55" s="28"/>
    </row>
    <row r="61" ht="9">
      <c r="L61" s="30"/>
    </row>
    <row r="62" ht="9">
      <c r="L62" s="30"/>
    </row>
    <row r="63" ht="9">
      <c r="Q63" s="30"/>
    </row>
    <row r="65" ht="9">
      <c r="R65" s="30"/>
    </row>
    <row r="67" ht="9">
      <c r="R67" s="30"/>
    </row>
    <row r="69" spans="12:27" ht="9">
      <c r="L69" s="31"/>
      <c r="M69" s="50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2:27" ht="9">
      <c r="L70" s="30"/>
      <c r="M70" s="50"/>
      <c r="R70" s="30"/>
      <c r="AA70" s="33"/>
    </row>
    <row r="71" spans="12:43" ht="9">
      <c r="L71" s="30"/>
      <c r="M71" s="50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D71" s="31"/>
      <c r="AE71" s="31"/>
      <c r="AF71" s="31"/>
      <c r="AG71" s="31"/>
      <c r="AI71" s="31"/>
      <c r="AJ71" s="31"/>
      <c r="AK71" s="31"/>
      <c r="AL71" s="31"/>
      <c r="AN71" s="31"/>
      <c r="AO71" s="31"/>
      <c r="AP71" s="31"/>
      <c r="AQ71" s="31"/>
    </row>
    <row r="72" spans="12:43" ht="9">
      <c r="L72" s="30"/>
      <c r="M72" s="50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D72" s="30"/>
      <c r="AE72" s="30"/>
      <c r="AF72" s="30"/>
      <c r="AG72" s="30"/>
      <c r="AI72" s="30"/>
      <c r="AJ72" s="30"/>
      <c r="AK72" s="30"/>
      <c r="AL72" s="30"/>
      <c r="AN72" s="30"/>
      <c r="AO72" s="30"/>
      <c r="AP72" s="30"/>
      <c r="AQ72" s="30"/>
    </row>
    <row r="73" spans="12:27" ht="9">
      <c r="L73" s="31"/>
      <c r="M73" s="50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2:37" ht="9">
      <c r="L74" s="30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5"/>
      <c r="AD74" s="34"/>
      <c r="AE74" s="34"/>
      <c r="AF74" s="34"/>
      <c r="AI74" s="34"/>
      <c r="AJ74" s="34"/>
      <c r="AK74" s="34"/>
    </row>
    <row r="75" spans="12:37" ht="9">
      <c r="L75" s="30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5"/>
      <c r="AD75" s="34"/>
      <c r="AE75" s="34"/>
      <c r="AF75" s="34"/>
      <c r="AI75" s="34"/>
      <c r="AJ75" s="34"/>
      <c r="AK75" s="34"/>
    </row>
    <row r="76" spans="12:37" ht="9">
      <c r="L76" s="30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5"/>
      <c r="AD76" s="34"/>
      <c r="AE76" s="34"/>
      <c r="AF76" s="34"/>
      <c r="AI76" s="34"/>
      <c r="AJ76" s="34"/>
      <c r="AK76" s="34"/>
    </row>
    <row r="77" spans="12:37" ht="9">
      <c r="L77" s="30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5"/>
      <c r="AD77" s="34"/>
      <c r="AE77" s="34"/>
      <c r="AF77" s="34"/>
      <c r="AI77" s="34"/>
      <c r="AJ77" s="34"/>
      <c r="AK77" s="34"/>
    </row>
    <row r="78" spans="12:37" ht="9">
      <c r="L78" s="30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5"/>
      <c r="AD78" s="34"/>
      <c r="AE78" s="34"/>
      <c r="AF78" s="34"/>
      <c r="AI78" s="34"/>
      <c r="AJ78" s="34"/>
      <c r="AK78" s="34"/>
    </row>
    <row r="79" spans="12:37" ht="9">
      <c r="L79" s="30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5"/>
      <c r="AD79" s="34"/>
      <c r="AE79" s="34"/>
      <c r="AF79" s="34"/>
      <c r="AI79" s="34"/>
      <c r="AJ79" s="34"/>
      <c r="AK79" s="34"/>
    </row>
    <row r="80" spans="12:37" ht="9">
      <c r="L80" s="30"/>
      <c r="Y80" s="34"/>
      <c r="Z80" s="34"/>
      <c r="AA80" s="35"/>
      <c r="AD80" s="34"/>
      <c r="AE80" s="34"/>
      <c r="AF80" s="34"/>
      <c r="AI80" s="34"/>
      <c r="AJ80" s="34"/>
      <c r="AK80" s="34"/>
    </row>
    <row r="81" spans="12:38" ht="9">
      <c r="L81" s="3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5"/>
      <c r="AD81" s="34"/>
      <c r="AE81" s="34"/>
      <c r="AF81" s="34"/>
      <c r="AG81" s="34"/>
      <c r="AI81" s="34"/>
      <c r="AJ81" s="34"/>
      <c r="AK81" s="34"/>
      <c r="AL81" s="34"/>
    </row>
    <row r="83" spans="12:37" ht="9">
      <c r="L83" s="30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5"/>
      <c r="AD83" s="34"/>
      <c r="AE83" s="34"/>
      <c r="AF83" s="34"/>
      <c r="AI83" s="34"/>
      <c r="AJ83" s="34"/>
      <c r="AK83" s="34"/>
    </row>
    <row r="84" spans="12:37" ht="9">
      <c r="L84" s="30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5"/>
      <c r="AD84" s="34"/>
      <c r="AE84" s="34"/>
      <c r="AF84" s="34"/>
      <c r="AI84" s="34"/>
      <c r="AJ84" s="34"/>
      <c r="AK84" s="34"/>
    </row>
    <row r="85" spans="12:37" ht="9">
      <c r="L85" s="30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5"/>
      <c r="AD85" s="34"/>
      <c r="AE85" s="34"/>
      <c r="AF85" s="34"/>
      <c r="AI85" s="34"/>
      <c r="AJ85" s="34"/>
      <c r="AK85" s="34"/>
    </row>
    <row r="86" spans="12:37" ht="9">
      <c r="L86" s="30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5"/>
      <c r="AD86" s="34"/>
      <c r="AE86" s="34"/>
      <c r="AF86" s="34"/>
      <c r="AI86" s="34"/>
      <c r="AJ86" s="34"/>
      <c r="AK86" s="34"/>
    </row>
    <row r="87" spans="12:37" ht="9">
      <c r="L87" s="30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5"/>
      <c r="AD87" s="34"/>
      <c r="AE87" s="34"/>
      <c r="AF87" s="34"/>
      <c r="AI87" s="34"/>
      <c r="AJ87" s="34"/>
      <c r="AK87" s="34"/>
    </row>
    <row r="88" spans="12:37" ht="9">
      <c r="L88" s="30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5"/>
      <c r="AD88" s="34"/>
      <c r="AE88" s="34"/>
      <c r="AF88" s="34"/>
      <c r="AI88" s="34"/>
      <c r="AJ88" s="34"/>
      <c r="AK88" s="34"/>
    </row>
    <row r="89" spans="12:37" ht="9">
      <c r="L89" s="30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5"/>
      <c r="AD89" s="34"/>
      <c r="AE89" s="34"/>
      <c r="AF89" s="34"/>
      <c r="AI89" s="34"/>
      <c r="AJ89" s="34"/>
      <c r="AK89" s="34"/>
    </row>
    <row r="90" spans="12:37" ht="9">
      <c r="L90" s="30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5"/>
      <c r="AD90" s="34"/>
      <c r="AE90" s="34"/>
      <c r="AF90" s="34"/>
      <c r="AI90" s="34"/>
      <c r="AJ90" s="34"/>
      <c r="AK90" s="34"/>
    </row>
    <row r="91" spans="12:37" ht="9">
      <c r="L91" s="30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5"/>
      <c r="AD91" s="34"/>
      <c r="AE91" s="34"/>
      <c r="AF91" s="34"/>
      <c r="AI91" s="34"/>
      <c r="AJ91" s="34"/>
      <c r="AK91" s="34"/>
    </row>
    <row r="92" spans="12:38" ht="9">
      <c r="L92" s="3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5"/>
      <c r="AD92" s="34"/>
      <c r="AE92" s="34"/>
      <c r="AF92" s="34"/>
      <c r="AG92" s="34"/>
      <c r="AI92" s="34"/>
      <c r="AJ92" s="34"/>
      <c r="AK92" s="34"/>
      <c r="AL92" s="34"/>
    </row>
    <row r="94" spans="12:37" ht="9">
      <c r="L94" s="30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5"/>
      <c r="AD94" s="34"/>
      <c r="AE94" s="34"/>
      <c r="AF94" s="34"/>
      <c r="AI94" s="34"/>
      <c r="AJ94" s="34"/>
      <c r="AK94" s="34"/>
    </row>
    <row r="95" spans="12:37" ht="9">
      <c r="L95" s="30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5"/>
      <c r="AD95" s="34"/>
      <c r="AE95" s="34"/>
      <c r="AF95" s="34"/>
      <c r="AI95" s="34"/>
      <c r="AJ95" s="34"/>
      <c r="AK95" s="34"/>
    </row>
    <row r="96" spans="12:37" ht="9">
      <c r="L96" s="30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5"/>
      <c r="AD96" s="34"/>
      <c r="AE96" s="34"/>
      <c r="AF96" s="34"/>
      <c r="AI96" s="34"/>
      <c r="AJ96" s="34"/>
      <c r="AK96" s="34"/>
    </row>
    <row r="97" spans="12:37" ht="9">
      <c r="L97" s="30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5"/>
      <c r="AD97" s="34"/>
      <c r="AE97" s="34"/>
      <c r="AF97" s="34"/>
      <c r="AI97" s="34"/>
      <c r="AJ97" s="34"/>
      <c r="AK97" s="34"/>
    </row>
    <row r="98" spans="12:38" ht="9">
      <c r="L98" s="3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5"/>
      <c r="AD98" s="34"/>
      <c r="AE98" s="34"/>
      <c r="AF98" s="34"/>
      <c r="AG98" s="34"/>
      <c r="AI98" s="34"/>
      <c r="AJ98" s="34"/>
      <c r="AK98" s="34"/>
      <c r="AL98" s="34"/>
    </row>
    <row r="100" spans="12:37" ht="9">
      <c r="L100" s="30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5"/>
      <c r="AD100" s="34"/>
      <c r="AE100" s="34"/>
      <c r="AF100" s="34"/>
      <c r="AI100" s="34"/>
      <c r="AJ100" s="34"/>
      <c r="AK100" s="34"/>
    </row>
    <row r="101" spans="12:37" ht="9">
      <c r="L101" s="30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5"/>
      <c r="AD101" s="34"/>
      <c r="AE101" s="34"/>
      <c r="AF101" s="34"/>
      <c r="AI101" s="34"/>
      <c r="AJ101" s="34"/>
      <c r="AK101" s="34"/>
    </row>
    <row r="102" spans="12:37" ht="9">
      <c r="L102" s="30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5"/>
      <c r="AD102" s="34"/>
      <c r="AE102" s="34"/>
      <c r="AF102" s="34"/>
      <c r="AI102" s="34"/>
      <c r="AJ102" s="34"/>
      <c r="AK102" s="34"/>
    </row>
    <row r="103" spans="12:38" ht="9">
      <c r="L103" s="3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5"/>
      <c r="AD103" s="34"/>
      <c r="AE103" s="34"/>
      <c r="AF103" s="34"/>
      <c r="AG103" s="34"/>
      <c r="AI103" s="34"/>
      <c r="AJ103" s="34"/>
      <c r="AK103" s="34"/>
      <c r="AL103" s="34"/>
    </row>
    <row r="105" spans="12:37" ht="9">
      <c r="L105" s="30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5"/>
      <c r="AD105" s="34"/>
      <c r="AE105" s="34"/>
      <c r="AF105" s="34"/>
      <c r="AI105" s="34"/>
      <c r="AJ105" s="34"/>
      <c r="AK105" s="34"/>
    </row>
    <row r="106" spans="12:37" ht="9">
      <c r="L106" s="30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5"/>
      <c r="AD106" s="34"/>
      <c r="AE106" s="34"/>
      <c r="AF106" s="34"/>
      <c r="AI106" s="34"/>
      <c r="AJ106" s="34"/>
      <c r="AK106" s="34"/>
    </row>
    <row r="107" spans="12:37" ht="9">
      <c r="L107" s="30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5"/>
      <c r="AD107" s="34"/>
      <c r="AE107" s="34"/>
      <c r="AF107" s="34"/>
      <c r="AI107" s="34"/>
      <c r="AJ107" s="34"/>
      <c r="AK107" s="34"/>
    </row>
    <row r="108" spans="12:37" ht="9">
      <c r="L108" s="30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5"/>
      <c r="AD108" s="34"/>
      <c r="AE108" s="34"/>
      <c r="AF108" s="34"/>
      <c r="AI108" s="34"/>
      <c r="AJ108" s="34"/>
      <c r="AK108" s="34"/>
    </row>
    <row r="109" spans="12:38" ht="9">
      <c r="L109" s="3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5"/>
      <c r="AD109" s="34"/>
      <c r="AE109" s="34"/>
      <c r="AF109" s="34"/>
      <c r="AG109" s="34"/>
      <c r="AI109" s="34"/>
      <c r="AJ109" s="34"/>
      <c r="AK109" s="34"/>
      <c r="AL109" s="34"/>
    </row>
    <row r="110" spans="12:27" ht="9">
      <c r="L110" s="31"/>
      <c r="M110" s="50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8"/>
    </row>
    <row r="111" spans="12:38" ht="9">
      <c r="L111" s="30"/>
      <c r="M111" s="50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5"/>
      <c r="AD111" s="36"/>
      <c r="AE111" s="36"/>
      <c r="AF111" s="36"/>
      <c r="AG111" s="36"/>
      <c r="AI111" s="36"/>
      <c r="AJ111" s="36"/>
      <c r="AK111" s="36"/>
      <c r="AL111" s="36"/>
    </row>
    <row r="112" spans="12:27" ht="9">
      <c r="L112" s="31"/>
      <c r="M112" s="50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ht="9">
      <c r="L113" s="30"/>
    </row>
    <row r="114" ht="9">
      <c r="L114" s="30"/>
    </row>
    <row r="115" ht="9">
      <c r="L115" s="30"/>
    </row>
    <row r="116" ht="9">
      <c r="L116" s="30"/>
    </row>
    <row r="117" ht="9">
      <c r="L117" s="30"/>
    </row>
  </sheetData>
  <sheetProtection/>
  <mergeCells count="3">
    <mergeCell ref="A3:A4"/>
    <mergeCell ref="L3:L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2009-07-06T13:30:09Z</cp:lastPrinted>
  <dcterms:created xsi:type="dcterms:W3CDTF">1998-04-06T18:41:05Z</dcterms:created>
  <dcterms:modified xsi:type="dcterms:W3CDTF">2012-06-01T10:37:03Z</dcterms:modified>
  <cp:category/>
  <cp:version/>
  <cp:contentType/>
  <cp:contentStatus/>
</cp:coreProperties>
</file>