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156" windowWidth="11868" windowHeight="9060" tabRatio="592" activeTab="0"/>
  </bookViews>
  <sheets>
    <sheet name="T3.27" sheetId="1" r:id="rId1"/>
  </sheets>
  <definedNames>
    <definedName name="_Fill" hidden="1">'T3.27'!#REF!</definedName>
    <definedName name="_xlnm.Print_Area" localSheetId="0">'T3.27'!$A$1:$M$42</definedName>
    <definedName name="_xlnm.Print_Titles" localSheetId="0">'T3.27'!$A:$A</definedName>
    <definedName name="Títulos_impressão_IM" localSheetId="0">'T3.27'!$A:$A</definedName>
  </definedNames>
  <calcPr fullCalcOnLoad="1"/>
</workbook>
</file>

<file path=xl/sharedStrings.xml><?xml version="1.0" encoding="utf-8"?>
<sst xmlns="http://schemas.openxmlformats.org/spreadsheetml/2006/main" count="31" uniqueCount="31">
  <si>
    <t>Região Nordeste</t>
  </si>
  <si>
    <t>Ceará</t>
  </si>
  <si>
    <t>Rio Grande do Norte</t>
  </si>
  <si>
    <t>Paraíba</t>
  </si>
  <si>
    <t>Pernambuco</t>
  </si>
  <si>
    <t>Alagoas</t>
  </si>
  <si>
    <t>Região Sudeste</t>
  </si>
  <si>
    <t>Espírito Santo</t>
  </si>
  <si>
    <t>Rio de Janeiro</t>
  </si>
  <si>
    <t>São Paulo</t>
  </si>
  <si>
    <t>Minas Gerais</t>
  </si>
  <si>
    <t>Região Sul</t>
  </si>
  <si>
    <t>Paraná</t>
  </si>
  <si>
    <t>Santa Catarina</t>
  </si>
  <si>
    <t>Rio Grande do Sul</t>
  </si>
  <si>
    <t>Grandes Regiões e Unidades da Federação</t>
  </si>
  <si>
    <t>Região Centro-Oeste</t>
  </si>
  <si>
    <t>Mato Grosso</t>
  </si>
  <si>
    <t>Mato Grosso do Sul</t>
  </si>
  <si>
    <r>
      <t>Vendas de gás natural pelos produtores (milhões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</si>
  <si>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r>
      <t>Sergipe</t>
    </r>
    <r>
      <rPr>
        <vertAlign val="superscript"/>
        <sz val="7"/>
        <rFont val="Helvetica Neue"/>
        <family val="2"/>
      </rPr>
      <t>1</t>
    </r>
  </si>
  <si>
    <r>
      <t>Bahia</t>
    </r>
    <r>
      <rPr>
        <vertAlign val="superscript"/>
        <sz val="7"/>
        <rFont val="Helvetica Neue"/>
        <family val="2"/>
      </rPr>
      <t>1</t>
    </r>
  </si>
  <si>
    <r>
      <t>Nota: Estão relacionadas apenas as Grandes Regiões e Unidades da Federação onde houve vendas de gás natural no período especificado.</t>
    </r>
    <r>
      <rPr>
        <vertAlign val="superscript"/>
        <sz val="7"/>
        <rFont val="Helvetica Neue"/>
        <family val="0"/>
      </rPr>
      <t xml:space="preserve"> </t>
    </r>
  </si>
  <si>
    <r>
      <t>1</t>
    </r>
    <r>
      <rPr>
        <sz val="7"/>
        <rFont val="Helvetica Neue"/>
        <family val="0"/>
      </rPr>
      <t>Inclui as vendas para as Fábricas de Fertilizantes Nitrogenados (Fafen) pertencentes à Petrobras.</t>
    </r>
  </si>
  <si>
    <t>Região Norte</t>
  </si>
  <si>
    <t>Amazonas</t>
  </si>
  <si>
    <t>Brasil</t>
  </si>
  <si>
    <t>..</t>
  </si>
  <si>
    <t>Fonte: Petrobras/Unidade de Negócios de Gás Natural.</t>
  </si>
  <si>
    <t>10/09
%</t>
  </si>
  <si>
    <t>Tabela 3.27 – Vendas de gás natural, pelos produtores, segundo Grandes Regiões e Unidades da Federação – 2001-2010</t>
  </si>
</sst>
</file>

<file path=xl/styles.xml><?xml version="1.0" encoding="utf-8"?>
<styleSheet xmlns="http://schemas.openxmlformats.org/spreadsheetml/2006/main">
  <numFmts count="3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#,##0.000"/>
    <numFmt numFmtId="188" formatCode="0.0"/>
    <numFmt numFmtId="189" formatCode="0.0000"/>
    <numFmt numFmtId="190" formatCode="_(* #,##0.000_);_(* \(#,##0.000\);_(* &quot;-&quot;??_);_(@_)"/>
    <numFmt numFmtId="191" formatCode="_(* #,##0.000_);_(* \(#,##0.000\);_(* &quot;-&quot;???_);_(@_)"/>
  </numFmts>
  <fonts count="45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1" fillId="0" borderId="0" applyNumberFormat="0" applyFill="0" applyBorder="0" applyAlignment="0" applyProtection="0"/>
    <xf numFmtId="0" fontId="35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37" fillId="21" borderId="5" applyNumberFormat="0" applyAlignment="0" applyProtection="0"/>
    <xf numFmtId="169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4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7" fillId="34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85" fontId="7" fillId="0" borderId="0" xfId="61" applyNumberFormat="1" applyFont="1" applyFill="1" applyBorder="1" applyAlignment="1" applyProtection="1">
      <alignment horizontal="right" vertical="center" wrapText="1"/>
      <protection/>
    </xf>
    <xf numFmtId="4" fontId="7" fillId="0" borderId="0" xfId="61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horizontal="left" vertical="center"/>
    </xf>
    <xf numFmtId="185" fontId="6" fillId="0" borderId="0" xfId="61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 applyProtection="1">
      <alignment horizontal="right" vertical="center" wrapText="1"/>
      <protection/>
    </xf>
    <xf numFmtId="185" fontId="6" fillId="0" borderId="0" xfId="61" applyNumberFormat="1" applyFont="1" applyFill="1" applyBorder="1" applyAlignment="1">
      <alignment vertical="center"/>
    </xf>
    <xf numFmtId="4" fontId="6" fillId="0" borderId="0" xfId="61" applyNumberFormat="1" applyFont="1" applyFill="1" applyBorder="1" applyAlignment="1" applyProtection="1">
      <alignment horizontal="right" vertical="center" wrapText="1"/>
      <protection/>
    </xf>
    <xf numFmtId="185" fontId="6" fillId="0" borderId="0" xfId="61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Fill="1" applyBorder="1" applyAlignment="1" applyProtection="1">
      <alignment horizontal="right" vertical="center" wrapText="1"/>
      <protection/>
    </xf>
    <xf numFmtId="185" fontId="6" fillId="0" borderId="0" xfId="61" applyNumberFormat="1" applyFont="1" applyFill="1" applyBorder="1" applyAlignment="1">
      <alignment horizontal="right" vertical="center"/>
    </xf>
    <xf numFmtId="185" fontId="7" fillId="0" borderId="0" xfId="61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left" vertical="center"/>
    </xf>
    <xf numFmtId="37" fontId="6" fillId="0" borderId="11" xfId="0" applyNumberFormat="1" applyFont="1" applyFill="1" applyBorder="1" applyAlignment="1" applyProtection="1">
      <alignment horizontal="center" vertical="center"/>
      <protection/>
    </xf>
    <xf numFmtId="37" fontId="6" fillId="0" borderId="11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horizontal="left" vertical="center"/>
    </xf>
    <xf numFmtId="37" fontId="6" fillId="0" borderId="0" xfId="0" applyNumberFormat="1" applyFont="1" applyFill="1" applyBorder="1" applyAlignment="1">
      <alignment vertical="center"/>
    </xf>
    <xf numFmtId="37" fontId="6" fillId="0" borderId="0" xfId="0" applyNumberFormat="1" applyFont="1" applyFill="1" applyBorder="1" applyAlignment="1" applyProtection="1">
      <alignment horizontal="left" vertical="center"/>
      <protection/>
    </xf>
    <xf numFmtId="0" fontId="6" fillId="35" borderId="0" xfId="0" applyFont="1" applyFill="1" applyAlignment="1">
      <alignment vertical="center"/>
    </xf>
    <xf numFmtId="0" fontId="6" fillId="35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fill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37" fontId="6" fillId="0" borderId="0" xfId="0" applyNumberFormat="1" applyFont="1" applyAlignment="1" applyProtection="1">
      <alignment vertical="center"/>
      <protection locked="0"/>
    </xf>
    <xf numFmtId="37" fontId="6" fillId="0" borderId="0" xfId="0" applyNumberFormat="1" applyFont="1" applyAlignment="1" applyProtection="1">
      <alignment horizontal="center" vertical="center"/>
      <protection locked="0"/>
    </xf>
    <xf numFmtId="37" fontId="6" fillId="0" borderId="0" xfId="0" applyNumberFormat="1" applyFont="1" applyAlignment="1" applyProtection="1">
      <alignment vertical="center"/>
      <protection/>
    </xf>
    <xf numFmtId="37" fontId="6" fillId="0" borderId="0" xfId="0" applyNumberFormat="1" applyFont="1" applyAlignment="1" applyProtection="1">
      <alignment horizontal="fill" vertical="center"/>
      <protection/>
    </xf>
    <xf numFmtId="37" fontId="6" fillId="0" borderId="0" xfId="0" applyNumberFormat="1" applyFont="1" applyAlignment="1" applyProtection="1">
      <alignment horizontal="fill" vertical="center"/>
      <protection locked="0"/>
    </xf>
    <xf numFmtId="0" fontId="10" fillId="0" borderId="0" xfId="0" applyFont="1" applyFill="1" applyBorder="1" applyAlignment="1">
      <alignment vertical="center"/>
    </xf>
    <xf numFmtId="37" fontId="10" fillId="0" borderId="0" xfId="0" applyNumberFormat="1" applyFont="1" applyFill="1" applyBorder="1" applyAlignment="1" applyProtection="1">
      <alignment horizontal="center" vertical="center"/>
      <protection/>
    </xf>
    <xf numFmtId="37" fontId="10" fillId="0" borderId="0" xfId="0" applyNumberFormat="1" applyFont="1" applyFill="1" applyBorder="1" applyAlignment="1" applyProtection="1">
      <alignment vertical="center"/>
      <protection/>
    </xf>
    <xf numFmtId="37" fontId="10" fillId="0" borderId="0" xfId="0" applyNumberFormat="1" applyFont="1" applyFill="1" applyBorder="1" applyAlignment="1">
      <alignment vertical="center"/>
    </xf>
    <xf numFmtId="185" fontId="6" fillId="0" borderId="0" xfId="6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85" fontId="6" fillId="0" borderId="0" xfId="0" applyNumberFormat="1" applyFont="1" applyFill="1" applyBorder="1" applyAlignment="1">
      <alignment vertical="center"/>
    </xf>
    <xf numFmtId="189" fontId="6" fillId="0" borderId="0" xfId="0" applyNumberFormat="1" applyFont="1" applyAlignment="1">
      <alignment vertical="center"/>
    </xf>
    <xf numFmtId="189" fontId="6" fillId="33" borderId="0" xfId="0" applyNumberFormat="1" applyFont="1" applyFill="1" applyAlignment="1">
      <alignment vertical="center"/>
    </xf>
    <xf numFmtId="189" fontId="6" fillId="0" borderId="0" xfId="0" applyNumberFormat="1" applyFont="1" applyFill="1" applyBorder="1" applyAlignment="1">
      <alignment vertical="center"/>
    </xf>
    <xf numFmtId="189" fontId="6" fillId="0" borderId="0" xfId="0" applyNumberFormat="1" applyFont="1" applyAlignment="1">
      <alignment horizontal="center" vertical="center"/>
    </xf>
    <xf numFmtId="4" fontId="6" fillId="0" borderId="0" xfId="61" applyNumberFormat="1" applyFont="1" applyFill="1" applyBorder="1" applyAlignment="1" applyProtection="1">
      <alignment horizontal="right" vertical="center" wrapText="1"/>
      <protection/>
    </xf>
    <xf numFmtId="190" fontId="6" fillId="0" borderId="0" xfId="61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190" fontId="6" fillId="0" borderId="0" xfId="61" applyNumberFormat="1" applyFont="1" applyFill="1" applyBorder="1" applyAlignment="1" applyProtection="1">
      <alignment horizontal="right" vertical="center" wrapText="1"/>
      <protection/>
    </xf>
    <xf numFmtId="186" fontId="6" fillId="0" borderId="0" xfId="61" applyNumberFormat="1" applyFont="1" applyFill="1" applyBorder="1" applyAlignment="1" applyProtection="1">
      <alignment horizontal="right" vertical="center" wrapText="1"/>
      <protection/>
    </xf>
    <xf numFmtId="190" fontId="6" fillId="0" borderId="0" xfId="61" applyNumberFormat="1" applyFont="1" applyFill="1" applyBorder="1" applyAlignment="1">
      <alignment vertical="center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Q122"/>
  <sheetViews>
    <sheetView showGridLines="0" tabSelected="1" zoomScalePageLayoutView="0" workbookViewId="0" topLeftCell="A1">
      <selection activeCell="A2" sqref="A2"/>
    </sheetView>
  </sheetViews>
  <sheetFormatPr defaultColWidth="10.6640625" defaultRowHeight="15"/>
  <cols>
    <col min="1" max="1" width="15.4453125" style="31" customWidth="1"/>
    <col min="2" max="6" width="5.3359375" style="1" customWidth="1"/>
    <col min="7" max="7" width="6.3359375" style="1" bestFit="1" customWidth="1"/>
    <col min="8" max="8" width="5.3359375" style="30" customWidth="1"/>
    <col min="9" max="11" width="5.5546875" style="30" customWidth="1"/>
    <col min="12" max="12" width="5.3359375" style="1" customWidth="1"/>
    <col min="13" max="13" width="1.88671875" style="48" customWidth="1"/>
    <col min="14" max="16384" width="10.6640625" style="1" customWidth="1"/>
  </cols>
  <sheetData>
    <row r="1" spans="1:12" ht="12.75" customHeight="1">
      <c r="A1" s="55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3" s="4" customFormat="1" ht="8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9"/>
    </row>
    <row r="3" spans="1:13" s="4" customFormat="1" ht="10.5" customHeight="1">
      <c r="A3" s="59" t="s">
        <v>15</v>
      </c>
      <c r="B3" s="63" t="s">
        <v>19</v>
      </c>
      <c r="C3" s="64"/>
      <c r="D3" s="64"/>
      <c r="E3" s="64"/>
      <c r="F3" s="64"/>
      <c r="G3" s="64"/>
      <c r="H3" s="64"/>
      <c r="I3" s="64"/>
      <c r="J3" s="64"/>
      <c r="K3" s="65"/>
      <c r="L3" s="61" t="s">
        <v>29</v>
      </c>
      <c r="M3" s="49"/>
    </row>
    <row r="4" spans="1:13" s="4" customFormat="1" ht="10.5" customHeight="1">
      <c r="A4" s="60"/>
      <c r="B4" s="5">
        <v>2001</v>
      </c>
      <c r="C4" s="5">
        <v>2002</v>
      </c>
      <c r="D4" s="5">
        <v>2003</v>
      </c>
      <c r="E4" s="5">
        <v>2004</v>
      </c>
      <c r="F4" s="5">
        <v>2005</v>
      </c>
      <c r="G4" s="5">
        <v>2006</v>
      </c>
      <c r="H4" s="5">
        <v>2007</v>
      </c>
      <c r="I4" s="5">
        <v>2008</v>
      </c>
      <c r="J4" s="5">
        <v>2009</v>
      </c>
      <c r="K4" s="5">
        <v>2010</v>
      </c>
      <c r="L4" s="62"/>
      <c r="M4" s="49"/>
    </row>
    <row r="5" spans="1:13" s="7" customFormat="1" ht="8.25">
      <c r="A5" s="6"/>
      <c r="M5" s="50"/>
    </row>
    <row r="6" spans="1:14" s="7" customFormat="1" ht="8.25">
      <c r="A6" s="6" t="s">
        <v>26</v>
      </c>
      <c r="B6" s="8">
        <f aca="true" t="shared" si="0" ref="B6:H6">B8+B12+B22+B29+B35</f>
        <v>9087.616937476216</v>
      </c>
      <c r="C6" s="8">
        <f t="shared" si="0"/>
        <v>11099.773999999998</v>
      </c>
      <c r="D6" s="8">
        <f t="shared" si="0"/>
        <v>12487.508986899717</v>
      </c>
      <c r="E6" s="8">
        <f t="shared" si="0"/>
        <v>14996.980929801768</v>
      </c>
      <c r="F6" s="8">
        <f t="shared" si="0"/>
        <v>15425.627045713753</v>
      </c>
      <c r="G6" s="8">
        <f t="shared" si="0"/>
        <v>15973.721888532891</v>
      </c>
      <c r="H6" s="8">
        <f t="shared" si="0"/>
        <v>16011.765000000001</v>
      </c>
      <c r="I6" s="8">
        <f>I8+I12+I22+I29+I35</f>
        <v>19011.049223529</v>
      </c>
      <c r="J6" s="8">
        <f>J8+J12+J22+J29+J35</f>
        <v>14235.687222999999</v>
      </c>
      <c r="K6" s="8">
        <f>K8+K12+K22+K29+K35</f>
        <v>19126.135306800003</v>
      </c>
      <c r="L6" s="9">
        <f>100*(K6-J6)/J6</f>
        <v>34.35343870086379</v>
      </c>
      <c r="M6" s="50"/>
      <c r="N6" s="47"/>
    </row>
    <row r="7" spans="1:13" s="7" customFormat="1" ht="8.25">
      <c r="A7" s="10"/>
      <c r="B7" s="11"/>
      <c r="C7" s="11"/>
      <c r="D7" s="11"/>
      <c r="E7" s="11"/>
      <c r="F7" s="11"/>
      <c r="G7" s="53"/>
      <c r="H7" s="53"/>
      <c r="I7" s="53"/>
      <c r="J7" s="53"/>
      <c r="K7" s="53"/>
      <c r="L7" s="12"/>
      <c r="M7" s="50"/>
    </row>
    <row r="8" spans="1:13" s="7" customFormat="1" ht="8.25">
      <c r="A8" s="6" t="s">
        <v>24</v>
      </c>
      <c r="B8" s="8">
        <f aca="true" t="shared" si="1" ref="B8:I8">SUM(B10)</f>
        <v>0</v>
      </c>
      <c r="C8" s="8">
        <f t="shared" si="1"/>
        <v>0</v>
      </c>
      <c r="D8" s="8">
        <f t="shared" si="1"/>
        <v>0</v>
      </c>
      <c r="E8" s="8">
        <f t="shared" si="1"/>
        <v>0</v>
      </c>
      <c r="F8" s="8">
        <f t="shared" si="1"/>
        <v>0</v>
      </c>
      <c r="G8" s="8">
        <f t="shared" si="1"/>
        <v>0</v>
      </c>
      <c r="H8" s="8">
        <f t="shared" si="1"/>
        <v>0</v>
      </c>
      <c r="I8" s="8">
        <f t="shared" si="1"/>
        <v>0.553000529</v>
      </c>
      <c r="J8" s="8">
        <f>SUM(J10)</f>
        <v>0.9125</v>
      </c>
      <c r="K8" s="8">
        <f>SUM(K10)</f>
        <v>46.160396</v>
      </c>
      <c r="L8" s="52">
        <f>100*(K8-J8)/J8</f>
        <v>4958.673534246575</v>
      </c>
      <c r="M8" s="50"/>
    </row>
    <row r="9" spans="1:13" s="7" customFormat="1" ht="8.25">
      <c r="A9" s="10"/>
      <c r="B9" s="11"/>
      <c r="C9" s="11"/>
      <c r="D9" s="11"/>
      <c r="E9" s="11"/>
      <c r="F9" s="11"/>
      <c r="G9" s="53"/>
      <c r="H9" s="53"/>
      <c r="I9" s="53"/>
      <c r="J9" s="53"/>
      <c r="K9" s="53"/>
      <c r="L9" s="12"/>
      <c r="M9" s="50"/>
    </row>
    <row r="10" spans="1:13" s="7" customFormat="1" ht="8.25">
      <c r="A10" s="10" t="s">
        <v>25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53">
        <v>0</v>
      </c>
      <c r="H10" s="53">
        <v>0</v>
      </c>
      <c r="I10" s="11">
        <v>0.553000529</v>
      </c>
      <c r="J10" s="11">
        <v>0.9125</v>
      </c>
      <c r="K10" s="11">
        <v>46.160396</v>
      </c>
      <c r="L10" s="52">
        <f>100*(K10-J10)/J10</f>
        <v>4958.673534246575</v>
      </c>
      <c r="M10" s="50"/>
    </row>
    <row r="11" spans="1:13" s="7" customFormat="1" ht="8.25">
      <c r="A11" s="10"/>
      <c r="B11" s="11"/>
      <c r="C11" s="11"/>
      <c r="D11" s="11"/>
      <c r="E11" s="11"/>
      <c r="F11" s="11"/>
      <c r="G11" s="53"/>
      <c r="H11" s="53"/>
      <c r="I11" s="53"/>
      <c r="J11" s="53"/>
      <c r="K11" s="53"/>
      <c r="L11" s="12"/>
      <c r="M11" s="50"/>
    </row>
    <row r="12" spans="1:14" s="7" customFormat="1" ht="8.25">
      <c r="A12" s="6" t="s">
        <v>0</v>
      </c>
      <c r="B12" s="8">
        <f aca="true" t="shared" si="2" ref="B12:G12">SUM(B14:B20)</f>
        <v>2645.193</v>
      </c>
      <c r="C12" s="8">
        <f t="shared" si="2"/>
        <v>2811.6679999999997</v>
      </c>
      <c r="D12" s="8">
        <f t="shared" si="2"/>
        <v>3532.9337382180274</v>
      </c>
      <c r="E12" s="8">
        <f t="shared" si="2"/>
        <v>4022.263412501768</v>
      </c>
      <c r="F12" s="8">
        <f t="shared" si="2"/>
        <v>3539.4316237623552</v>
      </c>
      <c r="G12" s="8">
        <f t="shared" si="2"/>
        <v>3290.9403042047998</v>
      </c>
      <c r="H12" s="8">
        <f>SUM(H14:H20)</f>
        <v>3392.5690000000004</v>
      </c>
      <c r="I12" s="8">
        <f>SUM(I14:I20)</f>
        <v>3375.7054900000003</v>
      </c>
      <c r="J12" s="8">
        <f>SUM(J14:J20)</f>
        <v>3387.8779640000002</v>
      </c>
      <c r="K12" s="8">
        <f>SUM(K14:K20)</f>
        <v>4429.3858648000005</v>
      </c>
      <c r="L12" s="9">
        <f>100*(K12-J12)/J12</f>
        <v>30.74219059444256</v>
      </c>
      <c r="M12" s="50"/>
      <c r="N12" s="13"/>
    </row>
    <row r="13" spans="1:13" s="7" customFormat="1" ht="8.25">
      <c r="A13" s="6"/>
      <c r="B13" s="8"/>
      <c r="C13" s="8"/>
      <c r="D13" s="8"/>
      <c r="E13" s="8"/>
      <c r="F13" s="8"/>
      <c r="G13" s="8"/>
      <c r="H13" s="8"/>
      <c r="I13" s="8"/>
      <c r="J13" s="8"/>
      <c r="K13" s="8"/>
      <c r="L13" s="14"/>
      <c r="M13" s="50"/>
    </row>
    <row r="14" spans="1:14" s="7" customFormat="1" ht="8.25">
      <c r="A14" s="10" t="s">
        <v>1</v>
      </c>
      <c r="B14" s="15">
        <v>102.2</v>
      </c>
      <c r="C14" s="15">
        <v>141.192</v>
      </c>
      <c r="D14" s="15">
        <v>225.863428923882</v>
      </c>
      <c r="E14" s="15">
        <v>478.948945501768</v>
      </c>
      <c r="F14" s="15">
        <v>266.330279762355</v>
      </c>
      <c r="G14" s="15">
        <v>224.673083</v>
      </c>
      <c r="H14" s="15">
        <v>172.853</v>
      </c>
      <c r="I14" s="15">
        <v>186.141506</v>
      </c>
      <c r="J14" s="15">
        <v>265.936341</v>
      </c>
      <c r="K14" s="15">
        <v>509.318623</v>
      </c>
      <c r="L14" s="52">
        <f>100*(K14-J14)/J14</f>
        <v>91.51900078222101</v>
      </c>
      <c r="M14" s="50"/>
      <c r="N14" s="15"/>
    </row>
    <row r="15" spans="1:14" s="7" customFormat="1" ht="8.25">
      <c r="A15" s="10" t="s">
        <v>2</v>
      </c>
      <c r="B15" s="15">
        <v>55.992</v>
      </c>
      <c r="C15" s="15">
        <v>76.873</v>
      </c>
      <c r="D15" s="15">
        <v>97.974187</v>
      </c>
      <c r="E15" s="15">
        <v>111.771149</v>
      </c>
      <c r="F15" s="15">
        <v>125.355388</v>
      </c>
      <c r="G15" s="15">
        <v>136.54574</v>
      </c>
      <c r="H15" s="15">
        <v>151.511</v>
      </c>
      <c r="I15" s="15">
        <v>148.168576</v>
      </c>
      <c r="J15" s="15">
        <v>134.317542</v>
      </c>
      <c r="K15" s="15">
        <v>141.842281</v>
      </c>
      <c r="L15" s="52">
        <f aca="true" t="shared" si="3" ref="L15:L20">100*(K15-J15)/J15</f>
        <v>5.60220123742289</v>
      </c>
      <c r="M15" s="50"/>
      <c r="N15" s="15"/>
    </row>
    <row r="16" spans="1:14" s="7" customFormat="1" ht="8.25">
      <c r="A16" s="10" t="s">
        <v>3</v>
      </c>
      <c r="B16" s="15">
        <v>68.917</v>
      </c>
      <c r="C16" s="15">
        <v>80.959</v>
      </c>
      <c r="D16" s="15">
        <v>87.031288</v>
      </c>
      <c r="E16" s="15">
        <v>93.114111</v>
      </c>
      <c r="F16" s="15">
        <v>99.075143</v>
      </c>
      <c r="G16" s="15">
        <v>115.288512</v>
      </c>
      <c r="H16" s="15">
        <v>131.626</v>
      </c>
      <c r="I16" s="15">
        <v>137.677218</v>
      </c>
      <c r="J16" s="15">
        <v>131.340612</v>
      </c>
      <c r="K16" s="15">
        <v>133.045748</v>
      </c>
      <c r="L16" s="52">
        <f t="shared" si="3"/>
        <v>1.2982549525504041</v>
      </c>
      <c r="M16" s="50"/>
      <c r="N16" s="15"/>
    </row>
    <row r="17" spans="1:14" s="7" customFormat="1" ht="8.25">
      <c r="A17" s="10" t="s">
        <v>4</v>
      </c>
      <c r="B17" s="15">
        <v>264.208</v>
      </c>
      <c r="C17" s="15">
        <v>282.63</v>
      </c>
      <c r="D17" s="15">
        <v>278.554734</v>
      </c>
      <c r="E17" s="44">
        <v>780.032382</v>
      </c>
      <c r="F17" s="44">
        <v>661.956311</v>
      </c>
      <c r="G17" s="44">
        <v>490.474924</v>
      </c>
      <c r="H17" s="44">
        <v>391.327</v>
      </c>
      <c r="I17" s="44">
        <v>421.690543</v>
      </c>
      <c r="J17" s="44">
        <v>475.010682</v>
      </c>
      <c r="K17" s="44">
        <v>853.967828</v>
      </c>
      <c r="L17" s="52">
        <f t="shared" si="3"/>
        <v>79.77865769342849</v>
      </c>
      <c r="M17" s="50"/>
      <c r="N17" s="15"/>
    </row>
    <row r="18" spans="1:14" s="7" customFormat="1" ht="8.25">
      <c r="A18" s="10" t="s">
        <v>5</v>
      </c>
      <c r="B18" s="15">
        <v>144.551</v>
      </c>
      <c r="C18" s="15">
        <v>150.943</v>
      </c>
      <c r="D18" s="15">
        <v>134.740711</v>
      </c>
      <c r="E18" s="15">
        <v>144.795754</v>
      </c>
      <c r="F18" s="15">
        <v>154.511954</v>
      </c>
      <c r="G18" s="15">
        <v>169.363264</v>
      </c>
      <c r="H18" s="15">
        <v>180.872</v>
      </c>
      <c r="I18" s="15">
        <v>181.169765</v>
      </c>
      <c r="J18" s="15">
        <v>164.589121</v>
      </c>
      <c r="K18" s="15">
        <v>173.65865</v>
      </c>
      <c r="L18" s="52">
        <f t="shared" si="3"/>
        <v>5.510406122164046</v>
      </c>
      <c r="M18" s="50"/>
      <c r="N18" s="15"/>
    </row>
    <row r="19" spans="1:14" s="7" customFormat="1" ht="9">
      <c r="A19" s="10" t="s">
        <v>20</v>
      </c>
      <c r="B19" s="15">
        <v>450.045</v>
      </c>
      <c r="C19" s="15">
        <f>66.75+396.371</f>
        <v>463.121</v>
      </c>
      <c r="D19" s="15">
        <f>71.2867912941457+384.785</f>
        <v>456.0717912941457</v>
      </c>
      <c r="E19" s="15">
        <f>72.273132+371.202</f>
        <v>443.47513200000003</v>
      </c>
      <c r="F19" s="15">
        <f>431.273265+81.454</f>
        <v>512.727265</v>
      </c>
      <c r="G19" s="15">
        <f>93.421337+397.6459812048</f>
        <v>491.0673182048</v>
      </c>
      <c r="H19" s="15">
        <f>106.254+369.473</f>
        <v>475.72700000000003</v>
      </c>
      <c r="I19" s="15">
        <f>304.246+101.199195</f>
        <v>405.445195</v>
      </c>
      <c r="J19" s="15">
        <f>335.702604+92.429764</f>
        <v>428.13236800000004</v>
      </c>
      <c r="K19" s="15">
        <f>92.429764+397.390999</f>
        <v>489.82076300000006</v>
      </c>
      <c r="L19" s="52">
        <f t="shared" si="3"/>
        <v>14.408720202159538</v>
      </c>
      <c r="M19" s="50"/>
      <c r="N19" s="15"/>
    </row>
    <row r="20" spans="1:14" s="7" customFormat="1" ht="9">
      <c r="A20" s="10" t="s">
        <v>21</v>
      </c>
      <c r="B20" s="15">
        <v>1559.28</v>
      </c>
      <c r="C20" s="15">
        <f>1246.532+369.418</f>
        <v>1615.9499999999998</v>
      </c>
      <c r="D20" s="15">
        <f>1406.715598+845.982</f>
        <v>2252.6975979999997</v>
      </c>
      <c r="E20" s="15">
        <f>1427.366939+542.759</f>
        <v>1970.125939</v>
      </c>
      <c r="F20" s="15">
        <f>419.600283+1299.875</f>
        <v>1719.475283</v>
      </c>
      <c r="G20" s="15">
        <f>1213.008075+450.519388</f>
        <v>1663.527463</v>
      </c>
      <c r="H20" s="15">
        <f>1337.443+551.21</f>
        <v>1888.653</v>
      </c>
      <c r="I20" s="15">
        <f>622.927+1272.485687</f>
        <v>1895.412687</v>
      </c>
      <c r="J20" s="15">
        <f>650.249744+1138.301554</f>
        <v>1788.5512979999999</v>
      </c>
      <c r="K20" s="15">
        <f>1450.453918+677.2780538</f>
        <v>2127.7319718</v>
      </c>
      <c r="L20" s="52">
        <f t="shared" si="3"/>
        <v>18.963989133511564</v>
      </c>
      <c r="M20" s="50"/>
      <c r="N20" s="15"/>
    </row>
    <row r="21" spans="1:13" s="7" customFormat="1" ht="8.25">
      <c r="A21" s="10"/>
      <c r="B21" s="17"/>
      <c r="C21" s="17"/>
      <c r="D21" s="17"/>
      <c r="E21" s="17"/>
      <c r="F21" s="17"/>
      <c r="G21" s="17"/>
      <c r="H21" s="17"/>
      <c r="I21" s="56"/>
      <c r="J21" s="56"/>
      <c r="K21" s="56"/>
      <c r="L21" s="18"/>
      <c r="M21" s="50"/>
    </row>
    <row r="22" spans="1:13" s="7" customFormat="1" ht="8.25">
      <c r="A22" s="6" t="s">
        <v>6</v>
      </c>
      <c r="B22" s="8">
        <f aca="true" t="shared" si="4" ref="B22:H22">SUM(B24:B27)</f>
        <v>5049.204</v>
      </c>
      <c r="C22" s="8">
        <f t="shared" si="4"/>
        <v>6469.594</v>
      </c>
      <c r="D22" s="8">
        <f t="shared" si="4"/>
        <v>7060.094623</v>
      </c>
      <c r="E22" s="8">
        <f t="shared" si="4"/>
        <v>8447.995929</v>
      </c>
      <c r="F22" s="8">
        <f t="shared" si="4"/>
        <v>9421.3887078</v>
      </c>
      <c r="G22" s="8">
        <f t="shared" si="4"/>
        <v>10193.513236486144</v>
      </c>
      <c r="H22" s="8">
        <f t="shared" si="4"/>
        <v>10619.168</v>
      </c>
      <c r="I22" s="8">
        <f>SUM(I24:I27)</f>
        <v>13965.020363</v>
      </c>
      <c r="J22" s="8">
        <f>SUM(J24:J27)</f>
        <v>9443.139673</v>
      </c>
      <c r="K22" s="8">
        <f>SUM(K24:K27)</f>
        <v>12916.723570000002</v>
      </c>
      <c r="L22" s="9">
        <f>100*(K22-J22)/J22</f>
        <v>36.78420543679702</v>
      </c>
      <c r="M22" s="50"/>
    </row>
    <row r="23" spans="1:13" s="7" customFormat="1" ht="8.25">
      <c r="A23" s="6"/>
      <c r="B23" s="8"/>
      <c r="C23" s="8"/>
      <c r="D23" s="8"/>
      <c r="E23" s="8"/>
      <c r="F23" s="8"/>
      <c r="G23" s="8"/>
      <c r="H23" s="8"/>
      <c r="I23" s="8"/>
      <c r="J23" s="8"/>
      <c r="K23" s="8"/>
      <c r="L23" s="14"/>
      <c r="M23" s="50"/>
    </row>
    <row r="24" spans="1:14" s="7" customFormat="1" ht="8.25">
      <c r="A24" s="10" t="s">
        <v>10</v>
      </c>
      <c r="B24" s="15">
        <v>365.439</v>
      </c>
      <c r="C24" s="15">
        <v>402.845</v>
      </c>
      <c r="D24" s="15">
        <v>483.108332</v>
      </c>
      <c r="E24" s="15">
        <v>726.029785</v>
      </c>
      <c r="F24" s="15">
        <v>647.109014</v>
      </c>
      <c r="G24" s="15">
        <v>733.074124</v>
      </c>
      <c r="H24" s="15">
        <v>616.121</v>
      </c>
      <c r="I24" s="15">
        <v>830.391763</v>
      </c>
      <c r="J24" s="15">
        <v>530.898982</v>
      </c>
      <c r="K24" s="15">
        <v>944.880162</v>
      </c>
      <c r="L24" s="57">
        <f>100*(K24-J24)/J24</f>
        <v>77.97739194007345</v>
      </c>
      <c r="M24" s="50"/>
      <c r="N24" s="15"/>
    </row>
    <row r="25" spans="1:14" s="7" customFormat="1" ht="8.25">
      <c r="A25" s="10" t="s">
        <v>7</v>
      </c>
      <c r="B25" s="15">
        <v>336.709</v>
      </c>
      <c r="C25" s="15">
        <v>353.112</v>
      </c>
      <c r="D25" s="15">
        <v>395.307023</v>
      </c>
      <c r="E25" s="15">
        <v>409.322014</v>
      </c>
      <c r="F25" s="15">
        <v>385.277089</v>
      </c>
      <c r="G25" s="15">
        <v>405.802291</v>
      </c>
      <c r="H25" s="15">
        <v>445.362</v>
      </c>
      <c r="I25" s="15">
        <v>672.72114</v>
      </c>
      <c r="J25" s="15">
        <v>490.324564</v>
      </c>
      <c r="K25" s="15">
        <v>807.772105</v>
      </c>
      <c r="L25" s="57">
        <f>100*(K25-J25)/J25</f>
        <v>64.74232871596455</v>
      </c>
      <c r="M25" s="50"/>
      <c r="N25" s="15"/>
    </row>
    <row r="26" spans="1:14" s="7" customFormat="1" ht="8.25">
      <c r="A26" s="10" t="s">
        <v>8</v>
      </c>
      <c r="B26" s="15">
        <v>2054.43</v>
      </c>
      <c r="C26" s="15">
        <f>1297.246+1404.357</f>
        <v>2701.603</v>
      </c>
      <c r="D26" s="15">
        <v>2639.133962</v>
      </c>
      <c r="E26" s="15">
        <v>3202.536491</v>
      </c>
      <c r="F26" s="15">
        <v>3610.367152</v>
      </c>
      <c r="G26" s="15">
        <v>3730.375081</v>
      </c>
      <c r="H26" s="15">
        <f>2196.468+1573.637</f>
        <v>3770.1049999999996</v>
      </c>
      <c r="I26" s="15">
        <v>6452.634809</v>
      </c>
      <c r="J26" s="15">
        <v>3447.82857</v>
      </c>
      <c r="K26" s="15">
        <v>5350.418241</v>
      </c>
      <c r="L26" s="52">
        <f>100*(K26-J26)/J26</f>
        <v>55.18225840909486</v>
      </c>
      <c r="M26" s="50"/>
      <c r="N26" s="15"/>
    </row>
    <row r="27" spans="1:14" s="7" customFormat="1" ht="8.25">
      <c r="A27" s="10" t="s">
        <v>9</v>
      </c>
      <c r="B27" s="15">
        <f>2171.385+121.241</f>
        <v>2292.626</v>
      </c>
      <c r="C27" s="15">
        <f>(2442.883+19.198+549.953)</f>
        <v>3012.0339999999997</v>
      </c>
      <c r="D27" s="15">
        <f>2378.732881+1095+68.812425</f>
        <v>3542.545306</v>
      </c>
      <c r="E27" s="44">
        <f>1049.718639+2894.199+166.19</f>
        <v>4110.107639</v>
      </c>
      <c r="F27" s="44">
        <f>3380.4214528+1161.688+236.526</f>
        <v>4778.6354528</v>
      </c>
      <c r="G27" s="44">
        <f>5140.73652094681+183.525219539334</f>
        <v>5324.261740486144</v>
      </c>
      <c r="H27" s="44">
        <f>619.674+4988.299+36.183+143.424</f>
        <v>5787.58</v>
      </c>
      <c r="I27" s="44">
        <f>0.28+6008.992651</f>
        <v>6009.272650999999</v>
      </c>
      <c r="J27" s="44">
        <v>4974.087557</v>
      </c>
      <c r="K27" s="44">
        <v>5813.653062</v>
      </c>
      <c r="L27" s="52">
        <f>100*(K27-J27)/J27</f>
        <v>16.878784206733265</v>
      </c>
      <c r="M27" s="50"/>
      <c r="N27" s="15"/>
    </row>
    <row r="28" spans="1:13" s="7" customFormat="1" ht="8.25">
      <c r="A28" s="1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6"/>
      <c r="M28" s="50"/>
    </row>
    <row r="29" spans="1:13" s="7" customFormat="1" ht="8.25">
      <c r="A29" s="6" t="s">
        <v>11</v>
      </c>
      <c r="B29" s="8">
        <f aca="true" t="shared" si="5" ref="B29:G29">SUM(B31:B33)</f>
        <v>1239.037</v>
      </c>
      <c r="C29" s="8">
        <f t="shared" si="5"/>
        <v>1246.5330000000001</v>
      </c>
      <c r="D29" s="8">
        <f t="shared" si="5"/>
        <v>1190.791904</v>
      </c>
      <c r="E29" s="8">
        <f t="shared" si="5"/>
        <v>1557.8541003</v>
      </c>
      <c r="F29" s="8">
        <f t="shared" si="5"/>
        <v>1748.581278</v>
      </c>
      <c r="G29" s="8">
        <f t="shared" si="5"/>
        <v>1934.440368023073</v>
      </c>
      <c r="H29" s="8">
        <f>SUM(H31:H33)</f>
        <v>1652.421</v>
      </c>
      <c r="I29" s="8">
        <f>SUM(I31:I33)</f>
        <v>1564.478545</v>
      </c>
      <c r="J29" s="8">
        <f>SUM(J31:J33)</f>
        <v>1349.91563</v>
      </c>
      <c r="K29" s="8">
        <f>SUM(K31:K33)</f>
        <v>1542.382921</v>
      </c>
      <c r="L29" s="9">
        <f>100*(K29-J29)/J29</f>
        <v>14.257727425528063</v>
      </c>
      <c r="M29" s="50"/>
    </row>
    <row r="30" spans="1:13" s="7" customFormat="1" ht="8.25">
      <c r="A30" s="10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6"/>
      <c r="M30" s="50"/>
    </row>
    <row r="31" spans="1:14" s="7" customFormat="1" ht="9" customHeight="1">
      <c r="A31" s="10" t="s">
        <v>12</v>
      </c>
      <c r="B31" s="17">
        <v>126.814</v>
      </c>
      <c r="C31" s="17">
        <v>206.41</v>
      </c>
      <c r="D31" s="17">
        <v>185.525287</v>
      </c>
      <c r="E31" s="17">
        <v>219.442713</v>
      </c>
      <c r="F31" s="17">
        <v>248.79539</v>
      </c>
      <c r="G31" s="17">
        <v>303.122082</v>
      </c>
      <c r="H31" s="17">
        <v>363.032</v>
      </c>
      <c r="I31" s="17">
        <v>348.386723</v>
      </c>
      <c r="J31" s="17">
        <v>293.099659</v>
      </c>
      <c r="K31" s="17">
        <v>350.90361</v>
      </c>
      <c r="L31" s="52">
        <f>100*(K31-J31)/J31</f>
        <v>19.721602951438456</v>
      </c>
      <c r="M31" s="50"/>
      <c r="N31" s="15"/>
    </row>
    <row r="32" spans="1:14" s="7" customFormat="1" ht="8.25">
      <c r="A32" s="10" t="s">
        <v>13</v>
      </c>
      <c r="B32" s="17">
        <v>217.702</v>
      </c>
      <c r="C32" s="17">
        <v>287.165</v>
      </c>
      <c r="D32" s="17">
        <v>310.792179</v>
      </c>
      <c r="E32" s="17">
        <v>389.127471</v>
      </c>
      <c r="F32" s="17">
        <v>474.251435</v>
      </c>
      <c r="G32" s="17">
        <v>526.596731</v>
      </c>
      <c r="H32" s="17">
        <v>566.783</v>
      </c>
      <c r="I32" s="17">
        <v>578.938596</v>
      </c>
      <c r="J32" s="17">
        <v>581.606782</v>
      </c>
      <c r="K32" s="17">
        <v>642.49732</v>
      </c>
      <c r="L32" s="52">
        <f>100*(K32-J32)/J32</f>
        <v>10.46936519388799</v>
      </c>
      <c r="M32" s="50"/>
      <c r="N32" s="15"/>
    </row>
    <row r="33" spans="1:14" s="7" customFormat="1" ht="9" customHeight="1">
      <c r="A33" s="10" t="s">
        <v>14</v>
      </c>
      <c r="B33" s="17">
        <f>141.667+752.854</f>
        <v>894.5210000000001</v>
      </c>
      <c r="C33" s="17">
        <f>(491.951+261.007)</f>
        <v>752.9580000000001</v>
      </c>
      <c r="D33" s="17">
        <f>344.648189+349.826249</f>
        <v>694.474438</v>
      </c>
      <c r="E33" s="17">
        <f>498.4579163+450.826</f>
        <v>949.2839163000001</v>
      </c>
      <c r="F33" s="17">
        <f>676.383453+349.151</f>
        <v>1025.534453</v>
      </c>
      <c r="G33" s="17">
        <f>630.123921+474.597634023073</f>
        <v>1104.721555023073</v>
      </c>
      <c r="H33" s="17">
        <f>556.483+166.123</f>
        <v>722.606</v>
      </c>
      <c r="I33" s="17">
        <f>135.283+501.870226</f>
        <v>637.153226</v>
      </c>
      <c r="J33" s="17">
        <v>475.209189</v>
      </c>
      <c r="K33" s="17">
        <v>548.981991</v>
      </c>
      <c r="L33" s="52">
        <f>100*(K33-J33)/J33</f>
        <v>15.524279350583015</v>
      </c>
      <c r="M33" s="50"/>
      <c r="N33" s="15"/>
    </row>
    <row r="34" spans="1:14" s="7" customFormat="1" ht="8.2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6"/>
      <c r="M34" s="50"/>
      <c r="N34" s="15"/>
    </row>
    <row r="35" spans="1:13" s="7" customFormat="1" ht="8.25">
      <c r="A35" s="6" t="s">
        <v>16</v>
      </c>
      <c r="B35" s="20">
        <f aca="true" t="shared" si="6" ref="B35:H35">B37+B38</f>
        <v>154.1829374762173</v>
      </c>
      <c r="C35" s="20">
        <f t="shared" si="6"/>
        <v>571.979</v>
      </c>
      <c r="D35" s="20">
        <f t="shared" si="6"/>
        <v>703.688721681689</v>
      </c>
      <c r="E35" s="20">
        <f t="shared" si="6"/>
        <v>968.8674880000001</v>
      </c>
      <c r="F35" s="20">
        <f t="shared" si="6"/>
        <v>716.225436151397</v>
      </c>
      <c r="G35" s="20">
        <f t="shared" si="6"/>
        <v>554.8279798188751</v>
      </c>
      <c r="H35" s="20">
        <f t="shared" si="6"/>
        <v>347.60699999999997</v>
      </c>
      <c r="I35" s="20">
        <f>I37+I38</f>
        <v>105.291825</v>
      </c>
      <c r="J35" s="20">
        <f>J37+J38</f>
        <v>53.841456</v>
      </c>
      <c r="K35" s="20">
        <f>K37+K38</f>
        <v>191.48255500000002</v>
      </c>
      <c r="L35" s="9">
        <f>100*(K35-J35)/J35</f>
        <v>255.64148748131927</v>
      </c>
      <c r="M35" s="50"/>
    </row>
    <row r="36" spans="1:13" s="7" customFormat="1" ht="8.25">
      <c r="A36" s="6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6"/>
      <c r="M36" s="50"/>
    </row>
    <row r="37" spans="1:14" s="7" customFormat="1" ht="8.25">
      <c r="A37" s="10" t="s">
        <v>18</v>
      </c>
      <c r="B37" s="17">
        <v>99.72</v>
      </c>
      <c r="C37" s="19">
        <v>116.682</v>
      </c>
      <c r="D37" s="19">
        <v>287.305063881689</v>
      </c>
      <c r="E37" s="19">
        <v>653.143488</v>
      </c>
      <c r="F37" s="19">
        <v>476.181436151397</v>
      </c>
      <c r="G37" s="19">
        <v>342.201913646499</v>
      </c>
      <c r="H37" s="19">
        <v>139.424</v>
      </c>
      <c r="I37" s="19">
        <f>70.747+16.131825</f>
        <v>86.878825</v>
      </c>
      <c r="J37" s="19">
        <v>53.841456</v>
      </c>
      <c r="K37" s="19">
        <v>189.185717</v>
      </c>
      <c r="L37" s="52">
        <f>100*(K37-J37)/J37</f>
        <v>251.37555901162855</v>
      </c>
      <c r="M37" s="50"/>
      <c r="N37" s="15"/>
    </row>
    <row r="38" spans="1:13" s="7" customFormat="1" ht="8.25">
      <c r="A38" s="10" t="s">
        <v>17</v>
      </c>
      <c r="B38" s="19">
        <v>54.4629374762173</v>
      </c>
      <c r="C38" s="19">
        <v>455.297</v>
      </c>
      <c r="D38" s="19">
        <v>416.3836578</v>
      </c>
      <c r="E38" s="19">
        <v>315.724</v>
      </c>
      <c r="F38" s="19">
        <v>240.044</v>
      </c>
      <c r="G38" s="19">
        <v>212.626066172376</v>
      </c>
      <c r="H38" s="19">
        <v>208.183</v>
      </c>
      <c r="I38" s="19">
        <v>18.413</v>
      </c>
      <c r="J38" s="19">
        <v>0</v>
      </c>
      <c r="K38" s="19">
        <v>2.296838</v>
      </c>
      <c r="L38" s="52" t="s">
        <v>27</v>
      </c>
      <c r="M38" s="50"/>
    </row>
    <row r="39" spans="1:13" s="7" customFormat="1" ht="8.25">
      <c r="A39" s="21"/>
      <c r="B39" s="22"/>
      <c r="C39" s="22"/>
      <c r="D39" s="23"/>
      <c r="E39" s="23"/>
      <c r="F39" s="23"/>
      <c r="G39" s="23"/>
      <c r="H39" s="23"/>
      <c r="I39" s="23"/>
      <c r="J39" s="23"/>
      <c r="K39" s="23"/>
      <c r="L39" s="23"/>
      <c r="M39" s="50"/>
    </row>
    <row r="40" spans="1:13" s="7" customFormat="1" ht="10.5" customHeight="1">
      <c r="A40" s="54" t="s">
        <v>28</v>
      </c>
      <c r="B40" s="41"/>
      <c r="C40" s="41"/>
      <c r="D40" s="42"/>
      <c r="E40" s="42"/>
      <c r="F40" s="42"/>
      <c r="G40" s="42"/>
      <c r="H40" s="42"/>
      <c r="I40" s="24"/>
      <c r="J40" s="24"/>
      <c r="K40" s="24"/>
      <c r="L40" s="24"/>
      <c r="M40" s="50"/>
    </row>
    <row r="41" spans="1:13" s="7" customFormat="1" ht="10.5" customHeight="1">
      <c r="A41" s="45" t="s">
        <v>22</v>
      </c>
      <c r="B41" s="41"/>
      <c r="C41" s="41"/>
      <c r="D41" s="42"/>
      <c r="E41" s="42"/>
      <c r="F41" s="42"/>
      <c r="G41" s="42"/>
      <c r="H41" s="42"/>
      <c r="I41" s="24"/>
      <c r="J41" s="24"/>
      <c r="K41" s="24"/>
      <c r="L41" s="24"/>
      <c r="M41" s="50"/>
    </row>
    <row r="42" spans="1:13" s="7" customFormat="1" ht="10.5" customHeight="1">
      <c r="A42" s="46" t="s">
        <v>23</v>
      </c>
      <c r="B42" s="43"/>
      <c r="C42" s="40"/>
      <c r="D42" s="40"/>
      <c r="E42" s="40"/>
      <c r="F42" s="40"/>
      <c r="G42" s="40"/>
      <c r="H42" s="40"/>
      <c r="K42" s="58"/>
      <c r="M42" s="50"/>
    </row>
    <row r="43" spans="1:13" s="7" customFormat="1" ht="9">
      <c r="A43" s="25"/>
      <c r="B43" s="26"/>
      <c r="C43" s="26"/>
      <c r="D43" s="26"/>
      <c r="E43" s="26"/>
      <c r="F43" s="26"/>
      <c r="G43" s="26"/>
      <c r="H43" s="26"/>
      <c r="I43" s="26"/>
      <c r="J43" s="26"/>
      <c r="K43" s="26"/>
      <c r="M43" s="50"/>
    </row>
    <row r="44" spans="1:13" s="7" customFormat="1" ht="8.25">
      <c r="A44" s="10"/>
      <c r="B44" s="26"/>
      <c r="C44" s="26"/>
      <c r="D44" s="26"/>
      <c r="E44" s="26"/>
      <c r="F44" s="26"/>
      <c r="G44" s="26"/>
      <c r="H44" s="26"/>
      <c r="I44" s="26"/>
      <c r="J44" s="26"/>
      <c r="K44" s="26"/>
      <c r="M44" s="50"/>
    </row>
    <row r="45" spans="1:13" s="7" customFormat="1" ht="8.25">
      <c r="A45" s="27"/>
      <c r="B45" s="26"/>
      <c r="C45" s="26"/>
      <c r="D45" s="26"/>
      <c r="E45" s="26"/>
      <c r="F45" s="26"/>
      <c r="G45" s="26"/>
      <c r="H45" s="26"/>
      <c r="I45" s="26"/>
      <c r="J45" s="26"/>
      <c r="K45" s="26"/>
      <c r="M45" s="50"/>
    </row>
    <row r="46" spans="1:13" s="7" customFormat="1" ht="8.25">
      <c r="A46" s="10"/>
      <c r="B46" s="26"/>
      <c r="C46" s="26"/>
      <c r="D46" s="26"/>
      <c r="E46" s="26"/>
      <c r="F46" s="26"/>
      <c r="G46" s="26"/>
      <c r="H46" s="26"/>
      <c r="I46" s="26"/>
      <c r="J46" s="26"/>
      <c r="K46" s="26"/>
      <c r="M46" s="50"/>
    </row>
    <row r="47" spans="1:13" s="7" customFormat="1" ht="8.25">
      <c r="A47" s="10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15"/>
      <c r="M47" s="50"/>
    </row>
    <row r="48" spans="1:13" s="7" customFormat="1" ht="8.25">
      <c r="A48" s="10"/>
      <c r="B48" s="26"/>
      <c r="C48" s="26"/>
      <c r="D48" s="26"/>
      <c r="E48" s="26"/>
      <c r="F48" s="26"/>
      <c r="G48" s="26"/>
      <c r="H48" s="26"/>
      <c r="I48" s="26"/>
      <c r="J48" s="26"/>
      <c r="K48" s="26"/>
      <c r="M48" s="50"/>
    </row>
    <row r="49" spans="1:13" s="7" customFormat="1" ht="8.25">
      <c r="A49" s="10"/>
      <c r="M49" s="50"/>
    </row>
    <row r="50" spans="1:11" ht="8.25">
      <c r="A50" s="10"/>
      <c r="B50" s="28"/>
      <c r="C50" s="28"/>
      <c r="D50" s="28"/>
      <c r="E50" s="28"/>
      <c r="F50" s="28"/>
      <c r="G50" s="28"/>
      <c r="H50" s="28"/>
      <c r="I50" s="28"/>
      <c r="J50" s="28"/>
      <c r="K50" s="28"/>
    </row>
    <row r="51" spans="1:11" ht="8.25">
      <c r="A51" s="6"/>
      <c r="B51" s="28"/>
      <c r="C51" s="28"/>
      <c r="D51" s="28"/>
      <c r="E51" s="28"/>
      <c r="F51" s="28"/>
      <c r="G51" s="28"/>
      <c r="H51" s="28"/>
      <c r="I51" s="28"/>
      <c r="J51" s="28"/>
      <c r="K51" s="28"/>
    </row>
    <row r="52" spans="1:11" ht="8.25">
      <c r="A52" s="10"/>
      <c r="B52" s="28"/>
      <c r="C52" s="28"/>
      <c r="D52" s="28"/>
      <c r="E52" s="28"/>
      <c r="F52" s="28"/>
      <c r="G52" s="28"/>
      <c r="H52" s="28"/>
      <c r="I52" s="28"/>
      <c r="J52" s="28"/>
      <c r="K52" s="28"/>
    </row>
    <row r="53" spans="1:11" ht="8.25">
      <c r="A53" s="29"/>
      <c r="B53" s="28"/>
      <c r="C53" s="28"/>
      <c r="D53" s="28"/>
      <c r="E53" s="28"/>
      <c r="F53" s="28"/>
      <c r="G53" s="28"/>
      <c r="H53" s="28"/>
      <c r="I53" s="28"/>
      <c r="J53" s="28"/>
      <c r="K53" s="28"/>
    </row>
    <row r="54" spans="1:11" ht="8.25">
      <c r="A54" s="29"/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ht="8.25">
      <c r="A55" s="29"/>
      <c r="B55" s="28"/>
      <c r="C55" s="28"/>
      <c r="D55" s="28"/>
      <c r="E55" s="28"/>
      <c r="F55" s="28"/>
      <c r="G55" s="28"/>
      <c r="H55" s="28"/>
      <c r="I55" s="28"/>
      <c r="J55" s="28"/>
      <c r="K55" s="28"/>
    </row>
    <row r="56" spans="1:11" ht="8.25">
      <c r="A56" s="29"/>
      <c r="B56" s="28"/>
      <c r="C56" s="28"/>
      <c r="D56" s="28"/>
      <c r="E56" s="28"/>
      <c r="F56" s="28"/>
      <c r="G56" s="28"/>
      <c r="H56" s="28"/>
      <c r="I56" s="28"/>
      <c r="J56" s="28"/>
      <c r="K56" s="28"/>
    </row>
    <row r="57" spans="1:11" ht="8.25">
      <c r="A57" s="29"/>
      <c r="B57" s="28"/>
      <c r="C57" s="28"/>
      <c r="D57" s="28"/>
      <c r="E57" s="28"/>
      <c r="F57" s="28"/>
      <c r="G57" s="28"/>
      <c r="H57" s="28"/>
      <c r="I57" s="28"/>
      <c r="J57" s="28"/>
      <c r="K57" s="28"/>
    </row>
    <row r="58" ht="8.25">
      <c r="A58" s="29"/>
    </row>
    <row r="59" ht="8.25">
      <c r="A59" s="29"/>
    </row>
    <row r="60" ht="8.25">
      <c r="A60" s="29"/>
    </row>
    <row r="66" ht="8.25">
      <c r="L66" s="31"/>
    </row>
    <row r="67" ht="8.25">
      <c r="L67" s="31"/>
    </row>
    <row r="68" ht="8.25">
      <c r="Q68" s="31"/>
    </row>
    <row r="70" ht="8.25">
      <c r="R70" s="31"/>
    </row>
    <row r="72" ht="8.25">
      <c r="R72" s="31"/>
    </row>
    <row r="74" spans="12:27" ht="8.25">
      <c r="L74" s="32"/>
      <c r="M74" s="51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</row>
    <row r="75" spans="12:27" ht="8.25">
      <c r="L75" s="31"/>
      <c r="M75" s="51"/>
      <c r="R75" s="31"/>
      <c r="AA75" s="34"/>
    </row>
    <row r="76" spans="12:43" ht="8.25">
      <c r="L76" s="31"/>
      <c r="M76" s="51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D76" s="32"/>
      <c r="AE76" s="32"/>
      <c r="AF76" s="32"/>
      <c r="AG76" s="32"/>
      <c r="AI76" s="32"/>
      <c r="AJ76" s="32"/>
      <c r="AK76" s="32"/>
      <c r="AL76" s="32"/>
      <c r="AN76" s="32"/>
      <c r="AO76" s="32"/>
      <c r="AP76" s="32"/>
      <c r="AQ76" s="32"/>
    </row>
    <row r="77" spans="12:43" ht="8.25">
      <c r="L77" s="31"/>
      <c r="M77" s="51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D77" s="31"/>
      <c r="AE77" s="31"/>
      <c r="AF77" s="31"/>
      <c r="AG77" s="31"/>
      <c r="AI77" s="31"/>
      <c r="AJ77" s="31"/>
      <c r="AK77" s="31"/>
      <c r="AL77" s="31"/>
      <c r="AN77" s="31"/>
      <c r="AO77" s="31"/>
      <c r="AP77" s="31"/>
      <c r="AQ77" s="31"/>
    </row>
    <row r="78" spans="12:27" ht="8.25">
      <c r="L78" s="32"/>
      <c r="M78" s="51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</row>
    <row r="79" spans="12:37" ht="8.25">
      <c r="L79" s="31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6"/>
      <c r="AD79" s="35"/>
      <c r="AE79" s="35"/>
      <c r="AF79" s="35"/>
      <c r="AI79" s="35"/>
      <c r="AJ79" s="35"/>
      <c r="AK79" s="35"/>
    </row>
    <row r="80" spans="12:37" ht="8.25">
      <c r="L80" s="31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6"/>
      <c r="AD80" s="35"/>
      <c r="AE80" s="35"/>
      <c r="AF80" s="35"/>
      <c r="AI80" s="35"/>
      <c r="AJ80" s="35"/>
      <c r="AK80" s="35"/>
    </row>
    <row r="81" spans="12:37" ht="8.25">
      <c r="L81" s="31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6"/>
      <c r="AD81" s="35"/>
      <c r="AE81" s="35"/>
      <c r="AF81" s="35"/>
      <c r="AI81" s="35"/>
      <c r="AJ81" s="35"/>
      <c r="AK81" s="35"/>
    </row>
    <row r="82" spans="12:37" ht="8.25">
      <c r="L82" s="31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6"/>
      <c r="AD82" s="35"/>
      <c r="AE82" s="35"/>
      <c r="AF82" s="35"/>
      <c r="AI82" s="35"/>
      <c r="AJ82" s="35"/>
      <c r="AK82" s="35"/>
    </row>
    <row r="83" spans="12:37" ht="8.25">
      <c r="L83" s="31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6"/>
      <c r="AD83" s="35"/>
      <c r="AE83" s="35"/>
      <c r="AF83" s="35"/>
      <c r="AI83" s="35"/>
      <c r="AJ83" s="35"/>
      <c r="AK83" s="35"/>
    </row>
    <row r="84" spans="12:37" ht="8.25">
      <c r="L84" s="31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6"/>
      <c r="AD84" s="35"/>
      <c r="AE84" s="35"/>
      <c r="AF84" s="35"/>
      <c r="AI84" s="35"/>
      <c r="AJ84" s="35"/>
      <c r="AK84" s="35"/>
    </row>
    <row r="85" spans="12:37" ht="8.25">
      <c r="L85" s="31"/>
      <c r="Y85" s="35"/>
      <c r="Z85" s="35"/>
      <c r="AA85" s="36"/>
      <c r="AD85" s="35"/>
      <c r="AE85" s="35"/>
      <c r="AF85" s="35"/>
      <c r="AI85" s="35"/>
      <c r="AJ85" s="35"/>
      <c r="AK85" s="35"/>
    </row>
    <row r="86" spans="12:38" ht="8.25">
      <c r="L86" s="33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6"/>
      <c r="AD86" s="35"/>
      <c r="AE86" s="35"/>
      <c r="AF86" s="35"/>
      <c r="AG86" s="35"/>
      <c r="AI86" s="35"/>
      <c r="AJ86" s="35"/>
      <c r="AK86" s="35"/>
      <c r="AL86" s="35"/>
    </row>
    <row r="88" spans="12:37" ht="8.25">
      <c r="L88" s="31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6"/>
      <c r="AD88" s="35"/>
      <c r="AE88" s="35"/>
      <c r="AF88" s="35"/>
      <c r="AI88" s="35"/>
      <c r="AJ88" s="35"/>
      <c r="AK88" s="35"/>
    </row>
    <row r="89" spans="12:37" ht="8.25">
      <c r="L89" s="31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6"/>
      <c r="AD89" s="35"/>
      <c r="AE89" s="35"/>
      <c r="AF89" s="35"/>
      <c r="AI89" s="35"/>
      <c r="AJ89" s="35"/>
      <c r="AK89" s="35"/>
    </row>
    <row r="90" spans="12:37" ht="8.25">
      <c r="L90" s="31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6"/>
      <c r="AD90" s="35"/>
      <c r="AE90" s="35"/>
      <c r="AF90" s="35"/>
      <c r="AI90" s="35"/>
      <c r="AJ90" s="35"/>
      <c r="AK90" s="35"/>
    </row>
    <row r="91" spans="12:37" ht="8.25">
      <c r="L91" s="31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6"/>
      <c r="AD91" s="35"/>
      <c r="AE91" s="35"/>
      <c r="AF91" s="35"/>
      <c r="AI91" s="35"/>
      <c r="AJ91" s="35"/>
      <c r="AK91" s="35"/>
    </row>
    <row r="92" spans="12:37" ht="8.25">
      <c r="L92" s="31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6"/>
      <c r="AD92" s="35"/>
      <c r="AE92" s="35"/>
      <c r="AF92" s="35"/>
      <c r="AI92" s="35"/>
      <c r="AJ92" s="35"/>
      <c r="AK92" s="35"/>
    </row>
    <row r="93" spans="12:37" ht="8.25">
      <c r="L93" s="31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6"/>
      <c r="AD93" s="35"/>
      <c r="AE93" s="35"/>
      <c r="AF93" s="35"/>
      <c r="AI93" s="35"/>
      <c r="AJ93" s="35"/>
      <c r="AK93" s="35"/>
    </row>
    <row r="94" spans="12:37" ht="8.25">
      <c r="L94" s="31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6"/>
      <c r="AD94" s="35"/>
      <c r="AE94" s="35"/>
      <c r="AF94" s="35"/>
      <c r="AI94" s="35"/>
      <c r="AJ94" s="35"/>
      <c r="AK94" s="35"/>
    </row>
    <row r="95" spans="12:37" ht="8.25">
      <c r="L95" s="31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6"/>
      <c r="AD95" s="35"/>
      <c r="AE95" s="35"/>
      <c r="AF95" s="35"/>
      <c r="AI95" s="35"/>
      <c r="AJ95" s="35"/>
      <c r="AK95" s="35"/>
    </row>
    <row r="96" spans="12:37" ht="8.25">
      <c r="L96" s="31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6"/>
      <c r="AD96" s="35"/>
      <c r="AE96" s="35"/>
      <c r="AF96" s="35"/>
      <c r="AI96" s="35"/>
      <c r="AJ96" s="35"/>
      <c r="AK96" s="35"/>
    </row>
    <row r="97" spans="12:38" ht="8.25">
      <c r="L97" s="33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6"/>
      <c r="AD97" s="35"/>
      <c r="AE97" s="35"/>
      <c r="AF97" s="35"/>
      <c r="AG97" s="35"/>
      <c r="AI97" s="35"/>
      <c r="AJ97" s="35"/>
      <c r="AK97" s="35"/>
      <c r="AL97" s="35"/>
    </row>
    <row r="99" spans="12:37" ht="8.25">
      <c r="L99" s="31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6"/>
      <c r="AD99" s="35"/>
      <c r="AE99" s="35"/>
      <c r="AF99" s="35"/>
      <c r="AI99" s="35"/>
      <c r="AJ99" s="35"/>
      <c r="AK99" s="35"/>
    </row>
    <row r="100" spans="12:37" ht="8.25">
      <c r="L100" s="31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6"/>
      <c r="AD100" s="35"/>
      <c r="AE100" s="35"/>
      <c r="AF100" s="35"/>
      <c r="AI100" s="35"/>
      <c r="AJ100" s="35"/>
      <c r="AK100" s="35"/>
    </row>
    <row r="101" spans="12:37" ht="8.25">
      <c r="L101" s="31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6"/>
      <c r="AD101" s="35"/>
      <c r="AE101" s="35"/>
      <c r="AF101" s="35"/>
      <c r="AI101" s="35"/>
      <c r="AJ101" s="35"/>
      <c r="AK101" s="35"/>
    </row>
    <row r="102" spans="12:37" ht="8.25">
      <c r="L102" s="31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6"/>
      <c r="AD102" s="35"/>
      <c r="AE102" s="35"/>
      <c r="AF102" s="35"/>
      <c r="AI102" s="35"/>
      <c r="AJ102" s="35"/>
      <c r="AK102" s="35"/>
    </row>
    <row r="103" spans="12:38" ht="8.25">
      <c r="L103" s="33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6"/>
      <c r="AD103" s="35"/>
      <c r="AE103" s="35"/>
      <c r="AF103" s="35"/>
      <c r="AG103" s="35"/>
      <c r="AI103" s="35"/>
      <c r="AJ103" s="35"/>
      <c r="AK103" s="35"/>
      <c r="AL103" s="35"/>
    </row>
    <row r="105" spans="12:37" ht="8.25">
      <c r="L105" s="31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6"/>
      <c r="AD105" s="35"/>
      <c r="AE105" s="35"/>
      <c r="AF105" s="35"/>
      <c r="AI105" s="35"/>
      <c r="AJ105" s="35"/>
      <c r="AK105" s="35"/>
    </row>
    <row r="106" spans="12:37" ht="8.25">
      <c r="L106" s="31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6"/>
      <c r="AD106" s="35"/>
      <c r="AE106" s="35"/>
      <c r="AF106" s="35"/>
      <c r="AI106" s="35"/>
      <c r="AJ106" s="35"/>
      <c r="AK106" s="35"/>
    </row>
    <row r="107" spans="12:37" ht="8.25">
      <c r="L107" s="31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6"/>
      <c r="AD107" s="35"/>
      <c r="AE107" s="35"/>
      <c r="AF107" s="35"/>
      <c r="AI107" s="35"/>
      <c r="AJ107" s="35"/>
      <c r="AK107" s="35"/>
    </row>
    <row r="108" spans="12:38" ht="8.25">
      <c r="L108" s="33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6"/>
      <c r="AD108" s="35"/>
      <c r="AE108" s="35"/>
      <c r="AF108" s="35"/>
      <c r="AG108" s="35"/>
      <c r="AI108" s="35"/>
      <c r="AJ108" s="35"/>
      <c r="AK108" s="35"/>
      <c r="AL108" s="35"/>
    </row>
    <row r="110" spans="12:37" ht="8.25">
      <c r="L110" s="31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6"/>
      <c r="AD110" s="35"/>
      <c r="AE110" s="35"/>
      <c r="AF110" s="35"/>
      <c r="AI110" s="35"/>
      <c r="AJ110" s="35"/>
      <c r="AK110" s="35"/>
    </row>
    <row r="111" spans="12:37" ht="8.25">
      <c r="L111" s="31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6"/>
      <c r="AD111" s="35"/>
      <c r="AE111" s="35"/>
      <c r="AF111" s="35"/>
      <c r="AI111" s="35"/>
      <c r="AJ111" s="35"/>
      <c r="AK111" s="35"/>
    </row>
    <row r="112" spans="12:37" ht="8.25">
      <c r="L112" s="31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6"/>
      <c r="AD112" s="35"/>
      <c r="AE112" s="35"/>
      <c r="AF112" s="35"/>
      <c r="AI112" s="35"/>
      <c r="AJ112" s="35"/>
      <c r="AK112" s="35"/>
    </row>
    <row r="113" spans="12:37" ht="8.25">
      <c r="L113" s="31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6"/>
      <c r="AD113" s="35"/>
      <c r="AE113" s="35"/>
      <c r="AF113" s="35"/>
      <c r="AI113" s="35"/>
      <c r="AJ113" s="35"/>
      <c r="AK113" s="35"/>
    </row>
    <row r="114" spans="12:38" ht="8.25">
      <c r="L114" s="33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6"/>
      <c r="AD114" s="35"/>
      <c r="AE114" s="35"/>
      <c r="AF114" s="35"/>
      <c r="AG114" s="35"/>
      <c r="AI114" s="35"/>
      <c r="AJ114" s="35"/>
      <c r="AK114" s="35"/>
      <c r="AL114" s="35"/>
    </row>
    <row r="115" spans="12:27" ht="8.25">
      <c r="L115" s="32"/>
      <c r="M115" s="51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9"/>
    </row>
    <row r="116" spans="12:38" ht="8.25">
      <c r="L116" s="31"/>
      <c r="M116" s="51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6"/>
      <c r="AD116" s="37"/>
      <c r="AE116" s="37"/>
      <c r="AF116" s="37"/>
      <c r="AG116" s="37"/>
      <c r="AI116" s="37"/>
      <c r="AJ116" s="37"/>
      <c r="AK116" s="37"/>
      <c r="AL116" s="37"/>
    </row>
    <row r="117" spans="12:27" ht="8.25">
      <c r="L117" s="32"/>
      <c r="M117" s="51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</row>
    <row r="118" ht="8.25">
      <c r="L118" s="31"/>
    </row>
    <row r="119" ht="8.25">
      <c r="L119" s="31"/>
    </row>
    <row r="120" ht="8.25">
      <c r="L120" s="31"/>
    </row>
    <row r="121" ht="8.25">
      <c r="L121" s="31"/>
    </row>
    <row r="122" ht="8.25">
      <c r="L122" s="31"/>
    </row>
  </sheetData>
  <sheetProtection/>
  <mergeCells count="3">
    <mergeCell ref="A3:A4"/>
    <mergeCell ref="L3:L4"/>
    <mergeCell ref="B3:K3"/>
  </mergeCells>
  <printOptions horizontalCentered="1"/>
  <pageMargins left="0.5905511811023623" right="0.7874015748031497" top="0.7874015748031497" bottom="0.7874015748031497" header="0" footer="0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</dc:title>
  <dc:subject/>
  <dc:creator>sissi</dc:creator>
  <cp:keywords/>
  <dc:description/>
  <cp:lastModifiedBy>sissi</cp:lastModifiedBy>
  <cp:lastPrinted>2009-07-06T13:30:09Z</cp:lastPrinted>
  <dcterms:created xsi:type="dcterms:W3CDTF">1998-04-06T18:41:05Z</dcterms:created>
  <dcterms:modified xsi:type="dcterms:W3CDTF">2021-09-23T17:10:22Z</dcterms:modified>
  <cp:category/>
  <cp:version/>
  <cp:contentType/>
  <cp:contentStatus/>
</cp:coreProperties>
</file>