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5" windowWidth="11970" windowHeight="3375" activeTab="0"/>
  </bookViews>
  <sheets>
    <sheet name="T3.27" sheetId="1" r:id="rId1"/>
  </sheets>
  <definedNames>
    <definedName name="_Fill" hidden="1">'T3.27'!#REF!</definedName>
    <definedName name="_xlnm.Print_Area" localSheetId="0">'T3.27'!$A$1:$L$39</definedName>
    <definedName name="_xlnm.Print_Titles" localSheetId="0">'T3.27'!$A:$A</definedName>
    <definedName name="Títulos_impressão_IM" localSheetId="0">'T3.27'!$A:$A</definedName>
  </definedNames>
  <calcPr fullCalcOnLoad="1"/>
</workbook>
</file>

<file path=xl/sharedStrings.xml><?xml version="1.0" encoding="utf-8"?>
<sst xmlns="http://schemas.openxmlformats.org/spreadsheetml/2006/main" count="28" uniqueCount="28">
  <si>
    <t>Total</t>
  </si>
  <si>
    <t>Região Nordeste</t>
  </si>
  <si>
    <t>Ceará</t>
  </si>
  <si>
    <t>Rio Grande do Norte</t>
  </si>
  <si>
    <t>Paraíba</t>
  </si>
  <si>
    <t>Pernambuco</t>
  </si>
  <si>
    <t>Alagoas</t>
  </si>
  <si>
    <t>Região Sudeste</t>
  </si>
  <si>
    <t>Espírito Santo</t>
  </si>
  <si>
    <t>Rio de Janeiro</t>
  </si>
  <si>
    <t>São Paulo</t>
  </si>
  <si>
    <t>Minas Gerais</t>
  </si>
  <si>
    <t>Região Sul</t>
  </si>
  <si>
    <t>Paraná</t>
  </si>
  <si>
    <t>Santa Catarina</t>
  </si>
  <si>
    <t>Rio Grande do Sul</t>
  </si>
  <si>
    <t>Grandes Regiões e Unidades da Federação</t>
  </si>
  <si>
    <t>Região Centro-Oeste</t>
  </si>
  <si>
    <t>Mato Grosso</t>
  </si>
  <si>
    <t>Fontes: Petrobras/Unidade de Negócios Gás Natural, a partir de 1999; Petrobras/SERPLAN, para os anos anteriores.</t>
  </si>
  <si>
    <t>Mato Grosso do Sul</t>
  </si>
  <si>
    <r>
      <t>Vendas de gás natural pelos produtores (milhões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</si>
  <si>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r>
      <t>Sergipe</t>
    </r>
    <r>
      <rPr>
        <vertAlign val="superscript"/>
        <sz val="7"/>
        <rFont val="Helvetica Neue"/>
        <family val="2"/>
      </rPr>
      <t>1</t>
    </r>
  </si>
  <si>
    <r>
      <t>Bahia</t>
    </r>
    <r>
      <rPr>
        <vertAlign val="superscript"/>
        <sz val="7"/>
        <rFont val="Helvetica Neue"/>
        <family val="2"/>
      </rPr>
      <t>1</t>
    </r>
  </si>
  <si>
    <r>
      <t>Nota: Estão relacionadas apenas as Grandes Regiões e Unidades da Federação onde houve vendas de gás natural no período especificado.</t>
    </r>
    <r>
      <rPr>
        <vertAlign val="superscript"/>
        <sz val="7"/>
        <rFont val="Helvetica Neue"/>
        <family val="2"/>
      </rPr>
      <t xml:space="preserve"> </t>
    </r>
  </si>
  <si>
    <r>
      <t>1</t>
    </r>
    <r>
      <rPr>
        <sz val="7"/>
        <rFont val="Helvetica Neue"/>
        <family val="2"/>
      </rPr>
      <t>Inclui o consumo das Fábricas de Fertilizantes Nitrogenados (FAFEN) pertencentes à Petrobras.</t>
    </r>
  </si>
  <si>
    <t>03/02
%</t>
  </si>
  <si>
    <t>Tabela 3.27 - Vendas de gás natural, pelos produtores, segundo Grandes Regiões e Unidades da Federação - 1994-2003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</si>
</sst>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.0_);_(* \(#,##0.0\);_(* &quot;-&quot;??_);_(@_)"/>
    <numFmt numFmtId="177" formatCode="_(* #,##0_);_(* \(#,##0\);_(* &quot;-&quot;??_);_(@_)"/>
    <numFmt numFmtId="178" formatCode="#,##0.0"/>
    <numFmt numFmtId="179" formatCode="#,##0.000"/>
    <numFmt numFmtId="180" formatCode="0.0"/>
  </numFmts>
  <fonts count="10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vertAlign val="superscript"/>
      <sz val="7"/>
      <name val="Helvetica Neu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77" fontId="7" fillId="0" borderId="0" xfId="18" applyNumberFormat="1" applyFont="1" applyFill="1" applyBorder="1" applyAlignment="1" applyProtection="1">
      <alignment horizontal="right" vertical="center" wrapText="1"/>
      <protection/>
    </xf>
    <xf numFmtId="4" fontId="7" fillId="0" borderId="0" xfId="18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>
      <alignment horizontal="left" vertical="center"/>
    </xf>
    <xf numFmtId="177" fontId="6" fillId="0" borderId="0" xfId="18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 applyProtection="1">
      <alignment horizontal="right" vertical="center" wrapText="1"/>
      <protection/>
    </xf>
    <xf numFmtId="177" fontId="6" fillId="0" borderId="0" xfId="18" applyNumberFormat="1" applyFont="1" applyFill="1" applyBorder="1" applyAlignment="1">
      <alignment vertical="center"/>
    </xf>
    <xf numFmtId="4" fontId="6" fillId="0" borderId="0" xfId="18" applyNumberFormat="1" applyFont="1" applyFill="1" applyBorder="1" applyAlignment="1" applyProtection="1">
      <alignment horizontal="right" vertical="center" wrapText="1"/>
      <protection/>
    </xf>
    <xf numFmtId="177" fontId="6" fillId="0" borderId="0" xfId="18" applyNumberFormat="1" applyFont="1" applyFill="1" applyBorder="1" applyAlignment="1" applyProtection="1">
      <alignment horizontal="right" vertical="center" wrapText="1"/>
      <protection/>
    </xf>
    <xf numFmtId="4" fontId="6" fillId="0" borderId="0" xfId="0" applyNumberFormat="1" applyFont="1" applyFill="1" applyBorder="1" applyAlignment="1" applyProtection="1">
      <alignment horizontal="right" vertical="center" wrapText="1"/>
      <protection/>
    </xf>
    <xf numFmtId="177" fontId="6" fillId="0" borderId="0" xfId="18" applyNumberFormat="1" applyFont="1" applyFill="1" applyBorder="1" applyAlignment="1">
      <alignment horizontal="right" vertical="center"/>
    </xf>
    <xf numFmtId="177" fontId="7" fillId="0" borderId="0" xfId="18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/>
    </xf>
    <xf numFmtId="37" fontId="6" fillId="0" borderId="2" xfId="0" applyNumberFormat="1" applyFont="1" applyFill="1" applyBorder="1" applyAlignment="1" applyProtection="1">
      <alignment horizontal="center" vertical="center"/>
      <protection/>
    </xf>
    <xf numFmtId="37" fontId="6" fillId="0" borderId="2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horizontal="center"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horizontal="left" vertical="center"/>
    </xf>
    <xf numFmtId="37" fontId="6" fillId="0" borderId="0" xfId="0" applyNumberFormat="1" applyFont="1" applyFill="1" applyBorder="1" applyAlignment="1">
      <alignment vertical="center"/>
    </xf>
    <xf numFmtId="37" fontId="6" fillId="0" borderId="0" xfId="0" applyNumberFormat="1" applyFont="1" applyFill="1" applyBorder="1" applyAlignment="1" applyProtection="1">
      <alignment horizontal="left" vertical="center"/>
      <protection/>
    </xf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fill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37" fontId="6" fillId="0" borderId="0" xfId="0" applyNumberFormat="1" applyFont="1" applyAlignment="1" applyProtection="1">
      <alignment vertical="center"/>
      <protection locked="0"/>
    </xf>
    <xf numFmtId="37" fontId="6" fillId="0" borderId="0" xfId="0" applyNumberFormat="1" applyFont="1" applyAlignment="1" applyProtection="1">
      <alignment horizontal="center" vertical="center"/>
      <protection locked="0"/>
    </xf>
    <xf numFmtId="37" fontId="6" fillId="0" borderId="0" xfId="0" applyNumberFormat="1" applyFont="1" applyAlignment="1" applyProtection="1">
      <alignment vertical="center"/>
      <protection/>
    </xf>
    <xf numFmtId="37" fontId="6" fillId="0" borderId="0" xfId="0" applyNumberFormat="1" applyFont="1" applyAlignment="1" applyProtection="1">
      <alignment horizontal="fill" vertical="center"/>
      <protection/>
    </xf>
    <xf numFmtId="37" fontId="6" fillId="0" borderId="0" xfId="0" applyNumberFormat="1" applyFont="1" applyAlignment="1" applyProtection="1">
      <alignment horizontal="fill" vertical="center"/>
      <protection locked="0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Q119"/>
  <sheetViews>
    <sheetView showGridLines="0" tabSelected="1" workbookViewId="0" topLeftCell="A1">
      <selection activeCell="A3" sqref="A3"/>
    </sheetView>
  </sheetViews>
  <sheetFormatPr defaultColWidth="9.77734375" defaultRowHeight="15"/>
  <cols>
    <col min="1" max="1" width="14.77734375" style="32" customWidth="1"/>
    <col min="2" max="8" width="5.3359375" style="1" customWidth="1"/>
    <col min="9" max="9" width="6.3359375" style="1" bestFit="1" customWidth="1"/>
    <col min="10" max="10" width="5.3359375" style="31" customWidth="1"/>
    <col min="11" max="11" width="5.5546875" style="31" customWidth="1"/>
    <col min="12" max="12" width="5.3359375" style="1" customWidth="1"/>
    <col min="13" max="13" width="2.77734375" style="1" customWidth="1"/>
    <col min="14" max="16384" width="10.6640625" style="1" customWidth="1"/>
  </cols>
  <sheetData>
    <row r="1" spans="1:12" ht="12" customHeight="1">
      <c r="A1" s="48" t="s">
        <v>27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4" customFormat="1" ht="9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4" customFormat="1" ht="10.5" customHeight="1">
      <c r="A4" s="41" t="s">
        <v>16</v>
      </c>
      <c r="B4" s="43" t="s">
        <v>21</v>
      </c>
      <c r="C4" s="44"/>
      <c r="D4" s="44"/>
      <c r="E4" s="44"/>
      <c r="F4" s="44"/>
      <c r="G4" s="44"/>
      <c r="H4" s="44"/>
      <c r="I4" s="44"/>
      <c r="J4" s="44"/>
      <c r="K4" s="45"/>
      <c r="L4" s="46" t="s">
        <v>26</v>
      </c>
    </row>
    <row r="5" spans="1:12" s="4" customFormat="1" ht="9">
      <c r="A5" s="42"/>
      <c r="B5" s="5">
        <v>1994</v>
      </c>
      <c r="C5" s="5">
        <v>1995</v>
      </c>
      <c r="D5" s="5">
        <v>1996</v>
      </c>
      <c r="E5" s="5">
        <v>1997</v>
      </c>
      <c r="F5" s="5">
        <v>1998</v>
      </c>
      <c r="G5" s="5">
        <v>1999</v>
      </c>
      <c r="H5" s="5">
        <v>2000</v>
      </c>
      <c r="I5" s="5">
        <v>2001</v>
      </c>
      <c r="J5" s="5">
        <v>2002</v>
      </c>
      <c r="K5" s="5">
        <v>2003</v>
      </c>
      <c r="L5" s="47"/>
    </row>
    <row r="6" s="7" customFormat="1" ht="9">
      <c r="A6" s="6"/>
    </row>
    <row r="7" spans="1:12" s="7" customFormat="1" ht="9">
      <c r="A7" s="6" t="s">
        <v>0</v>
      </c>
      <c r="B7" s="8">
        <f aca="true" t="shared" si="0" ref="B7:J7">B9+B19+B26+B32</f>
        <v>3558.542</v>
      </c>
      <c r="C7" s="8">
        <f t="shared" si="0"/>
        <v>4009.5679999999998</v>
      </c>
      <c r="D7" s="8">
        <f t="shared" si="0"/>
        <v>4359.873</v>
      </c>
      <c r="E7" s="8">
        <f t="shared" si="0"/>
        <v>4731.210999999999</v>
      </c>
      <c r="F7" s="8">
        <f t="shared" si="0"/>
        <v>4789.1939999999995</v>
      </c>
      <c r="G7" s="8">
        <f t="shared" si="0"/>
        <v>5349.075</v>
      </c>
      <c r="H7" s="8">
        <f t="shared" si="0"/>
        <v>6582.514945</v>
      </c>
      <c r="I7" s="8">
        <f t="shared" si="0"/>
        <v>9087.616937476216</v>
      </c>
      <c r="J7" s="8">
        <f t="shared" si="0"/>
        <v>11099.773999999998</v>
      </c>
      <c r="K7" s="8">
        <f>K9+K19+K26+K32</f>
        <v>12487.508986899717</v>
      </c>
      <c r="L7" s="9">
        <f>100*(K7-J7)/J7</f>
        <v>12.502371551886725</v>
      </c>
    </row>
    <row r="8" spans="1:12" s="7" customFormat="1" ht="9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2"/>
    </row>
    <row r="9" spans="1:14" s="7" customFormat="1" ht="9">
      <c r="A9" s="6" t="s">
        <v>1</v>
      </c>
      <c r="B9" s="8">
        <f aca="true" t="shared" si="1" ref="B9:I9">SUM(B11:B17)</f>
        <v>1543.3319999999999</v>
      </c>
      <c r="C9" s="8">
        <f t="shared" si="1"/>
        <v>1732.234</v>
      </c>
      <c r="D9" s="8">
        <f t="shared" si="1"/>
        <v>1800.891</v>
      </c>
      <c r="E9" s="8">
        <f t="shared" si="1"/>
        <v>1897.85</v>
      </c>
      <c r="F9" s="8">
        <f t="shared" si="1"/>
        <v>2014.8220000000001</v>
      </c>
      <c r="G9" s="8">
        <f t="shared" si="1"/>
        <v>2211.17</v>
      </c>
      <c r="H9" s="8">
        <f t="shared" si="1"/>
        <v>2526.132</v>
      </c>
      <c r="I9" s="8">
        <f t="shared" si="1"/>
        <v>2645.193</v>
      </c>
      <c r="J9" s="8">
        <f>SUM(J11:J17)</f>
        <v>2811.6679999999997</v>
      </c>
      <c r="K9" s="8">
        <f>SUM(K11:K17)</f>
        <v>3532.9337382180274</v>
      </c>
      <c r="L9" s="9">
        <f>100*(K9-J9)/J9</f>
        <v>25.65259263248818</v>
      </c>
      <c r="N9" s="13"/>
    </row>
    <row r="10" spans="1:12" s="7" customFormat="1" ht="9">
      <c r="A10" s="6"/>
      <c r="B10" s="8"/>
      <c r="C10" s="8"/>
      <c r="D10" s="8"/>
      <c r="E10" s="8"/>
      <c r="F10" s="8"/>
      <c r="G10" s="8"/>
      <c r="H10" s="8"/>
      <c r="I10" s="8"/>
      <c r="J10" s="8"/>
      <c r="K10" s="8"/>
      <c r="L10" s="14"/>
    </row>
    <row r="11" spans="1:14" s="7" customFormat="1" ht="9">
      <c r="A11" s="10" t="s">
        <v>2</v>
      </c>
      <c r="B11" s="15">
        <v>28.105</v>
      </c>
      <c r="C11" s="15">
        <v>29.93</v>
      </c>
      <c r="D11" s="15">
        <v>34.83</v>
      </c>
      <c r="E11" s="15">
        <v>36.39</v>
      </c>
      <c r="F11" s="15">
        <v>46.24</v>
      </c>
      <c r="G11" s="15">
        <v>60.955</v>
      </c>
      <c r="H11" s="15">
        <v>73.566</v>
      </c>
      <c r="I11" s="15">
        <v>102.2</v>
      </c>
      <c r="J11" s="15">
        <v>141.192</v>
      </c>
      <c r="K11" s="15">
        <v>225.863428923882</v>
      </c>
      <c r="L11" s="16">
        <f>100*(K11-J11)/J11</f>
        <v>59.968998897870975</v>
      </c>
      <c r="N11" s="15"/>
    </row>
    <row r="12" spans="1:14" s="7" customFormat="1" ht="9">
      <c r="A12" s="10" t="s">
        <v>3</v>
      </c>
      <c r="B12" s="15">
        <v>12.045</v>
      </c>
      <c r="C12" s="15">
        <v>18.615</v>
      </c>
      <c r="D12" s="15">
        <v>25.506</v>
      </c>
      <c r="E12" s="15">
        <v>31.276</v>
      </c>
      <c r="F12" s="15">
        <v>33.74</v>
      </c>
      <c r="G12" s="15">
        <v>37.96</v>
      </c>
      <c r="H12" s="15">
        <v>47.58</v>
      </c>
      <c r="I12" s="15">
        <v>55.992</v>
      </c>
      <c r="J12" s="15">
        <v>76.873</v>
      </c>
      <c r="K12" s="15">
        <v>97.974187</v>
      </c>
      <c r="L12" s="16">
        <f aca="true" t="shared" si="2" ref="L12:L17">100*(K12-J12)/J12</f>
        <v>27.44941266764663</v>
      </c>
      <c r="N12" s="15"/>
    </row>
    <row r="13" spans="1:14" s="7" customFormat="1" ht="9">
      <c r="A13" s="10" t="s">
        <v>4</v>
      </c>
      <c r="B13" s="15">
        <v>15.33</v>
      </c>
      <c r="C13" s="15">
        <v>16.425</v>
      </c>
      <c r="D13" s="15">
        <v>19.79</v>
      </c>
      <c r="E13" s="15">
        <v>31.287</v>
      </c>
      <c r="F13" s="15">
        <v>34.111</v>
      </c>
      <c r="G13" s="15">
        <v>44.165</v>
      </c>
      <c r="H13" s="15">
        <v>58.56</v>
      </c>
      <c r="I13" s="15">
        <v>68.917</v>
      </c>
      <c r="J13" s="15">
        <v>80.959</v>
      </c>
      <c r="K13" s="15">
        <v>87.031288</v>
      </c>
      <c r="L13" s="16">
        <f t="shared" si="2"/>
        <v>7.500448375103448</v>
      </c>
      <c r="N13" s="15"/>
    </row>
    <row r="14" spans="1:14" s="7" customFormat="1" ht="9">
      <c r="A14" s="10" t="s">
        <v>5</v>
      </c>
      <c r="B14" s="15">
        <v>169.725</v>
      </c>
      <c r="C14" s="15">
        <v>187.245</v>
      </c>
      <c r="D14" s="15">
        <v>181.956</v>
      </c>
      <c r="E14" s="15">
        <v>194.884</v>
      </c>
      <c r="F14" s="15">
        <v>201.629</v>
      </c>
      <c r="G14" s="15">
        <v>211.7</v>
      </c>
      <c r="H14" s="15">
        <v>238.632</v>
      </c>
      <c r="I14" s="15">
        <v>264.208</v>
      </c>
      <c r="J14" s="15">
        <v>282.63</v>
      </c>
      <c r="K14" s="15">
        <v>278.554734</v>
      </c>
      <c r="L14" s="16">
        <f t="shared" si="2"/>
        <v>-1.4419085022821354</v>
      </c>
      <c r="N14" s="15"/>
    </row>
    <row r="15" spans="1:14" s="7" customFormat="1" ht="9">
      <c r="A15" s="10" t="s">
        <v>6</v>
      </c>
      <c r="B15" s="15">
        <v>74.825</v>
      </c>
      <c r="C15" s="15">
        <v>107.675</v>
      </c>
      <c r="D15" s="15">
        <v>131.394</v>
      </c>
      <c r="E15" s="15">
        <v>125.925</v>
      </c>
      <c r="F15" s="15">
        <v>147.21</v>
      </c>
      <c r="G15" s="15">
        <v>167.535</v>
      </c>
      <c r="H15" s="15">
        <v>142.74</v>
      </c>
      <c r="I15" s="15">
        <v>144.551</v>
      </c>
      <c r="J15" s="15">
        <v>150.943</v>
      </c>
      <c r="K15" s="15">
        <v>134.740711</v>
      </c>
      <c r="L15" s="16">
        <f t="shared" si="2"/>
        <v>-10.734044639367182</v>
      </c>
      <c r="N15" s="15"/>
    </row>
    <row r="16" spans="1:14" s="7" customFormat="1" ht="9">
      <c r="A16" s="10" t="s">
        <v>22</v>
      </c>
      <c r="B16" s="15">
        <v>412.45</v>
      </c>
      <c r="C16" s="15">
        <v>389.09</v>
      </c>
      <c r="D16" s="15">
        <v>399.225</v>
      </c>
      <c r="E16" s="15">
        <v>435.609</v>
      </c>
      <c r="F16" s="15">
        <v>411.307</v>
      </c>
      <c r="G16" s="15">
        <v>438.73</v>
      </c>
      <c r="H16" s="15">
        <v>512.034</v>
      </c>
      <c r="I16" s="15">
        <v>450.045</v>
      </c>
      <c r="J16" s="15">
        <f>66.75+396.371</f>
        <v>463.121</v>
      </c>
      <c r="K16" s="15">
        <f>71.2867912941457+384.785</f>
        <v>456.0717912941457</v>
      </c>
      <c r="L16" s="16">
        <f t="shared" si="2"/>
        <v>-1.5221094931679313</v>
      </c>
      <c r="N16" s="15"/>
    </row>
    <row r="17" spans="1:14" s="7" customFormat="1" ht="9">
      <c r="A17" s="10" t="s">
        <v>23</v>
      </c>
      <c r="B17" s="15">
        <v>830.852</v>
      </c>
      <c r="C17" s="15">
        <v>983.254</v>
      </c>
      <c r="D17" s="15">
        <v>1008.19</v>
      </c>
      <c r="E17" s="15">
        <v>1042.479</v>
      </c>
      <c r="F17" s="15">
        <v>1140.585</v>
      </c>
      <c r="G17" s="15">
        <v>1250.125</v>
      </c>
      <c r="H17" s="15">
        <v>1453.02</v>
      </c>
      <c r="I17" s="15">
        <v>1559.28</v>
      </c>
      <c r="J17" s="15">
        <f>1246.532+369.418</f>
        <v>1615.9499999999998</v>
      </c>
      <c r="K17" s="15">
        <f>1406.715598+845.982</f>
        <v>2252.6975979999997</v>
      </c>
      <c r="L17" s="16">
        <f t="shared" si="2"/>
        <v>39.40391707664222</v>
      </c>
      <c r="N17" s="15"/>
    </row>
    <row r="18" spans="1:12" s="7" customFormat="1" ht="9">
      <c r="A18" s="1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8"/>
    </row>
    <row r="19" spans="1:12" s="7" customFormat="1" ht="9">
      <c r="A19" s="6" t="s">
        <v>7</v>
      </c>
      <c r="B19" s="8">
        <f aca="true" t="shared" si="3" ref="B19:J19">SUM(B21:B24)</f>
        <v>2015.21</v>
      </c>
      <c r="C19" s="8">
        <f t="shared" si="3"/>
        <v>2277.334</v>
      </c>
      <c r="D19" s="8">
        <f t="shared" si="3"/>
        <v>2558.982</v>
      </c>
      <c r="E19" s="8">
        <f t="shared" si="3"/>
        <v>2833.361</v>
      </c>
      <c r="F19" s="8">
        <f t="shared" si="3"/>
        <v>2774.372</v>
      </c>
      <c r="G19" s="8">
        <f t="shared" si="3"/>
        <v>3137.9049999999997</v>
      </c>
      <c r="H19" s="8">
        <f t="shared" si="3"/>
        <v>3793.962</v>
      </c>
      <c r="I19" s="8">
        <f t="shared" si="3"/>
        <v>5049.204</v>
      </c>
      <c r="J19" s="8">
        <f t="shared" si="3"/>
        <v>6469.594</v>
      </c>
      <c r="K19" s="8">
        <f>SUM(K21:K24)</f>
        <v>7060.094623</v>
      </c>
      <c r="L19" s="9">
        <f>100*(K19-J19)/J19</f>
        <v>9.127321173477036</v>
      </c>
    </row>
    <row r="20" spans="1:12" s="7" customFormat="1" ht="9">
      <c r="A20" s="6"/>
      <c r="B20" s="8"/>
      <c r="C20" s="8"/>
      <c r="D20" s="8"/>
      <c r="E20" s="8"/>
      <c r="F20" s="8"/>
      <c r="G20" s="8"/>
      <c r="H20" s="8"/>
      <c r="I20" s="8"/>
      <c r="J20" s="8"/>
      <c r="K20" s="8"/>
      <c r="L20" s="14"/>
    </row>
    <row r="21" spans="1:14" s="7" customFormat="1" ht="9">
      <c r="A21" s="10" t="s">
        <v>11</v>
      </c>
      <c r="B21" s="8">
        <v>0</v>
      </c>
      <c r="C21" s="19">
        <v>1.886</v>
      </c>
      <c r="D21" s="15">
        <v>70.286</v>
      </c>
      <c r="E21" s="15">
        <v>154.189</v>
      </c>
      <c r="F21" s="15">
        <v>190.031</v>
      </c>
      <c r="G21" s="15">
        <v>252.945</v>
      </c>
      <c r="H21" s="15">
        <v>304.512</v>
      </c>
      <c r="I21" s="15">
        <v>365.439</v>
      </c>
      <c r="J21" s="15">
        <v>402.845</v>
      </c>
      <c r="K21" s="15">
        <v>483.108332</v>
      </c>
      <c r="L21" s="16">
        <f>100*(K21-J21)/J21</f>
        <v>19.924122677456587</v>
      </c>
      <c r="N21" s="15"/>
    </row>
    <row r="22" spans="1:14" s="7" customFormat="1" ht="9">
      <c r="A22" s="10" t="s">
        <v>8</v>
      </c>
      <c r="B22" s="15">
        <v>151.84</v>
      </c>
      <c r="C22" s="15">
        <v>162.79</v>
      </c>
      <c r="D22" s="15">
        <v>199.134</v>
      </c>
      <c r="E22" s="15">
        <v>205.888</v>
      </c>
      <c r="F22" s="15">
        <v>220.616</v>
      </c>
      <c r="G22" s="15">
        <v>218.635</v>
      </c>
      <c r="H22" s="15">
        <v>262.788</v>
      </c>
      <c r="I22" s="15">
        <v>336.709</v>
      </c>
      <c r="J22" s="15">
        <v>353.112</v>
      </c>
      <c r="K22" s="15">
        <v>395.307023</v>
      </c>
      <c r="L22" s="16">
        <f>100*(K22-J22)/J22</f>
        <v>11.949472971748337</v>
      </c>
      <c r="N22" s="15"/>
    </row>
    <row r="23" spans="1:14" s="7" customFormat="1" ht="9">
      <c r="A23" s="10" t="s">
        <v>9</v>
      </c>
      <c r="B23" s="15">
        <v>1176.76</v>
      </c>
      <c r="C23" s="15">
        <v>1191.36</v>
      </c>
      <c r="D23" s="15">
        <v>1193.526</v>
      </c>
      <c r="E23" s="15">
        <v>1242.11</v>
      </c>
      <c r="F23" s="15">
        <v>1161.337</v>
      </c>
      <c r="G23" s="15">
        <v>1307.43</v>
      </c>
      <c r="H23" s="15">
        <v>1558.8</v>
      </c>
      <c r="I23" s="15">
        <v>2054.43</v>
      </c>
      <c r="J23" s="15">
        <f>1297.246+1404.357</f>
        <v>2701.603</v>
      </c>
      <c r="K23" s="15">
        <v>2639.133962</v>
      </c>
      <c r="L23" s="16">
        <f>100*(K23-J23)/J23</f>
        <v>-2.312295255816646</v>
      </c>
      <c r="N23" s="15"/>
    </row>
    <row r="24" spans="1:14" s="7" customFormat="1" ht="9">
      <c r="A24" s="10" t="s">
        <v>10</v>
      </c>
      <c r="B24" s="15">
        <v>686.61</v>
      </c>
      <c r="C24" s="15">
        <v>921.298</v>
      </c>
      <c r="D24" s="15">
        <v>1096.036</v>
      </c>
      <c r="E24" s="15">
        <v>1231.174</v>
      </c>
      <c r="F24" s="15">
        <v>1202.388</v>
      </c>
      <c r="G24" s="15">
        <v>1358.895</v>
      </c>
      <c r="H24" s="15">
        <v>1667.862</v>
      </c>
      <c r="I24" s="15">
        <f>2171.385+121.241</f>
        <v>2292.626</v>
      </c>
      <c r="J24" s="15">
        <f>(2442.883+19.198+549.953)</f>
        <v>3012.0339999999997</v>
      </c>
      <c r="K24" s="15">
        <f>2378.732881+1095+68.812425</f>
        <v>3542.545306</v>
      </c>
      <c r="L24" s="16">
        <f>100*(K24-J24)/J24</f>
        <v>17.613058351930967</v>
      </c>
      <c r="N24" s="15"/>
    </row>
    <row r="25" spans="1:12" s="7" customFormat="1" ht="9">
      <c r="A25" s="10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6"/>
    </row>
    <row r="26" spans="1:12" s="7" customFormat="1" ht="9">
      <c r="A26" s="6" t="s">
        <v>12</v>
      </c>
      <c r="B26" s="8">
        <f aca="true" t="shared" si="4" ref="B26:I26">SUM(B28:B30)</f>
        <v>0</v>
      </c>
      <c r="C26" s="8">
        <f t="shared" si="4"/>
        <v>0</v>
      </c>
      <c r="D26" s="8">
        <f t="shared" si="4"/>
        <v>0</v>
      </c>
      <c r="E26" s="8">
        <f t="shared" si="4"/>
        <v>0</v>
      </c>
      <c r="F26" s="8">
        <f t="shared" si="4"/>
        <v>0</v>
      </c>
      <c r="G26" s="8">
        <f t="shared" si="4"/>
        <v>0</v>
      </c>
      <c r="H26" s="8">
        <f t="shared" si="4"/>
        <v>262.42094499999996</v>
      </c>
      <c r="I26" s="8">
        <f t="shared" si="4"/>
        <v>1239.037</v>
      </c>
      <c r="J26" s="8">
        <f>SUM(J28:J30)</f>
        <v>1246.5330000000001</v>
      </c>
      <c r="K26" s="8">
        <f>SUM(K28:K30)</f>
        <v>1190.791904</v>
      </c>
      <c r="L26" s="9">
        <f>100*(K26-J26)/J26</f>
        <v>-4.471690360383575</v>
      </c>
    </row>
    <row r="27" spans="1:12" s="7" customFormat="1" ht="9">
      <c r="A27" s="10"/>
      <c r="B27" s="8"/>
      <c r="C27" s="8"/>
      <c r="D27" s="8"/>
      <c r="E27" s="8"/>
      <c r="F27" s="8"/>
      <c r="G27" s="8"/>
      <c r="H27" s="17"/>
      <c r="I27" s="17"/>
      <c r="J27" s="17"/>
      <c r="K27" s="17"/>
      <c r="L27" s="16"/>
    </row>
    <row r="28" spans="1:14" s="7" customFormat="1" ht="9">
      <c r="A28" s="10" t="s">
        <v>13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17">
        <v>53.07</v>
      </c>
      <c r="I28" s="17">
        <v>126.814</v>
      </c>
      <c r="J28" s="17">
        <v>206.41</v>
      </c>
      <c r="K28" s="17">
        <v>185.525287</v>
      </c>
      <c r="L28" s="16">
        <f>100*(K28-J28)/J28</f>
        <v>-10.11807228331961</v>
      </c>
      <c r="N28" s="15"/>
    </row>
    <row r="29" spans="1:14" s="7" customFormat="1" ht="9">
      <c r="A29" s="10" t="s">
        <v>14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17">
        <v>75.762</v>
      </c>
      <c r="I29" s="17">
        <v>217.702</v>
      </c>
      <c r="J29" s="17">
        <v>287.165</v>
      </c>
      <c r="K29" s="17">
        <v>310.792179</v>
      </c>
      <c r="L29" s="16">
        <f>100*(K29-J29)/J29</f>
        <v>8.227736318841067</v>
      </c>
      <c r="N29" s="15"/>
    </row>
    <row r="30" spans="1:14" s="7" customFormat="1" ht="9" customHeight="1">
      <c r="A30" s="10" t="s">
        <v>15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17">
        <v>133.588945</v>
      </c>
      <c r="I30" s="17">
        <f>141.667+752.854</f>
        <v>894.5210000000001</v>
      </c>
      <c r="J30" s="17">
        <f>(491.951+261.007)</f>
        <v>752.9580000000001</v>
      </c>
      <c r="K30" s="17">
        <f>344.648189+349.826249</f>
        <v>694.474438</v>
      </c>
      <c r="L30" s="16">
        <f>100*(K30-J30)/J30</f>
        <v>-7.767174530319103</v>
      </c>
      <c r="N30" s="15"/>
    </row>
    <row r="31" spans="1:14" s="7" customFormat="1" ht="9">
      <c r="A31" s="10"/>
      <c r="B31" s="8"/>
      <c r="C31" s="8"/>
      <c r="D31" s="8"/>
      <c r="E31" s="8"/>
      <c r="F31" s="8"/>
      <c r="G31" s="8"/>
      <c r="H31" s="19"/>
      <c r="I31" s="19"/>
      <c r="J31" s="19"/>
      <c r="K31" s="19"/>
      <c r="L31" s="16"/>
      <c r="N31" s="15"/>
    </row>
    <row r="32" spans="1:12" s="7" customFormat="1" ht="9">
      <c r="A32" s="6" t="s">
        <v>17</v>
      </c>
      <c r="B32" s="20">
        <f aca="true" t="shared" si="5" ref="B32:J32">B34+B35</f>
        <v>0</v>
      </c>
      <c r="C32" s="20">
        <f t="shared" si="5"/>
        <v>0</v>
      </c>
      <c r="D32" s="20">
        <f t="shared" si="5"/>
        <v>0</v>
      </c>
      <c r="E32" s="20">
        <f t="shared" si="5"/>
        <v>0</v>
      </c>
      <c r="F32" s="20">
        <f t="shared" si="5"/>
        <v>0</v>
      </c>
      <c r="G32" s="20">
        <f t="shared" si="5"/>
        <v>0</v>
      </c>
      <c r="H32" s="20">
        <f t="shared" si="5"/>
        <v>0</v>
      </c>
      <c r="I32" s="20">
        <f t="shared" si="5"/>
        <v>154.1829374762173</v>
      </c>
      <c r="J32" s="20">
        <f t="shared" si="5"/>
        <v>571.979</v>
      </c>
      <c r="K32" s="20">
        <f>K34+K35</f>
        <v>703.688721681689</v>
      </c>
      <c r="L32" s="9">
        <f>100*(K32-J32)/J32</f>
        <v>23.027020516782777</v>
      </c>
    </row>
    <row r="33" spans="1:12" s="7" customFormat="1" ht="9">
      <c r="A33" s="6"/>
      <c r="B33" s="8"/>
      <c r="C33" s="8"/>
      <c r="D33" s="8"/>
      <c r="E33" s="8"/>
      <c r="F33" s="8"/>
      <c r="G33" s="8"/>
      <c r="H33" s="19"/>
      <c r="I33" s="19"/>
      <c r="J33" s="19"/>
      <c r="K33" s="19"/>
      <c r="L33" s="16"/>
    </row>
    <row r="34" spans="1:14" s="7" customFormat="1" ht="9">
      <c r="A34" s="10" t="s">
        <v>20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99.72</v>
      </c>
      <c r="J34" s="19">
        <v>116.682</v>
      </c>
      <c r="K34" s="19">
        <v>287.305063881689</v>
      </c>
      <c r="L34" s="16">
        <f>100*(K34-J34)/J34</f>
        <v>146.22912178544163</v>
      </c>
      <c r="N34" s="15"/>
    </row>
    <row r="35" spans="1:12" s="7" customFormat="1" ht="9">
      <c r="A35" s="10" t="s">
        <v>18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9">
        <v>54.4629374762173</v>
      </c>
      <c r="J35" s="19">
        <v>455.297</v>
      </c>
      <c r="K35" s="19">
        <v>416.3836578</v>
      </c>
      <c r="L35" s="16">
        <f>100*(K35-J35)/J35</f>
        <v>-8.54680399826927</v>
      </c>
    </row>
    <row r="36" spans="1:12" s="7" customFormat="1" ht="9">
      <c r="A36" s="21"/>
      <c r="B36" s="22"/>
      <c r="C36" s="22"/>
      <c r="D36" s="22"/>
      <c r="E36" s="22"/>
      <c r="F36" s="23"/>
      <c r="G36" s="23"/>
      <c r="H36" s="23"/>
      <c r="I36" s="23"/>
      <c r="J36" s="23"/>
      <c r="K36" s="23"/>
      <c r="L36" s="23"/>
    </row>
    <row r="37" spans="1:12" s="7" customFormat="1" ht="9">
      <c r="A37" s="7" t="s">
        <v>19</v>
      </c>
      <c r="B37" s="24"/>
      <c r="C37" s="24"/>
      <c r="D37" s="24"/>
      <c r="E37" s="24"/>
      <c r="F37" s="25"/>
      <c r="G37" s="25"/>
      <c r="H37" s="25"/>
      <c r="I37" s="25"/>
      <c r="J37" s="25"/>
      <c r="K37" s="25"/>
      <c r="L37" s="25"/>
    </row>
    <row r="38" spans="1:12" s="7" customFormat="1" ht="9">
      <c r="A38" s="10" t="s">
        <v>24</v>
      </c>
      <c r="B38" s="24"/>
      <c r="C38" s="24"/>
      <c r="D38" s="24"/>
      <c r="E38" s="24"/>
      <c r="F38" s="25"/>
      <c r="G38" s="25"/>
      <c r="H38" s="25"/>
      <c r="I38" s="25"/>
      <c r="J38" s="25"/>
      <c r="K38" s="25"/>
      <c r="L38" s="25"/>
    </row>
    <row r="39" spans="1:4" s="7" customFormat="1" ht="9">
      <c r="A39" s="26" t="s">
        <v>25</v>
      </c>
      <c r="B39" s="27"/>
      <c r="C39" s="27"/>
      <c r="D39" s="27"/>
    </row>
    <row r="40" spans="1:11" s="7" customFormat="1" ht="9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1:11" s="7" customFormat="1" ht="9">
      <c r="A41" s="10"/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1:11" s="7" customFormat="1" ht="9">
      <c r="A42" s="28"/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1:11" s="7" customFormat="1" ht="9">
      <c r="A43" s="10"/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1:12" s="7" customFormat="1" ht="9">
      <c r="A44" s="10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1:11" s="7" customFormat="1" ht="9">
      <c r="A45" s="10"/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="7" customFormat="1" ht="9">
      <c r="A46" s="10"/>
    </row>
    <row r="47" spans="1:11" ht="9">
      <c r="A47" s="10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ht="9">
      <c r="A48" s="6"/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1" ht="9">
      <c r="A49" s="10"/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 ht="9">
      <c r="A50" s="30"/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 ht="9">
      <c r="A51" s="30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9">
      <c r="A52" s="30"/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1" ht="9">
      <c r="A53" s="30"/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1" ht="9">
      <c r="A54" s="30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ht="9">
      <c r="A55" s="30"/>
    </row>
    <row r="56" ht="9">
      <c r="A56" s="30"/>
    </row>
    <row r="57" ht="9">
      <c r="A57" s="30"/>
    </row>
    <row r="63" ht="9">
      <c r="L63" s="32"/>
    </row>
    <row r="64" ht="9">
      <c r="L64" s="32"/>
    </row>
    <row r="65" ht="9">
      <c r="Q65" s="32"/>
    </row>
    <row r="67" ht="9">
      <c r="R67" s="32"/>
    </row>
    <row r="69" ht="9">
      <c r="R69" s="32"/>
    </row>
    <row r="71" spans="12:27" ht="9">
      <c r="L71" s="33"/>
      <c r="M71" s="34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</row>
    <row r="72" spans="12:27" ht="9">
      <c r="L72" s="32"/>
      <c r="M72" s="34"/>
      <c r="R72" s="32"/>
      <c r="AA72" s="35"/>
    </row>
    <row r="73" spans="12:43" ht="9">
      <c r="L73" s="32"/>
      <c r="M73" s="34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D73" s="33"/>
      <c r="AE73" s="33"/>
      <c r="AF73" s="33"/>
      <c r="AG73" s="33"/>
      <c r="AI73" s="33"/>
      <c r="AJ73" s="33"/>
      <c r="AK73" s="33"/>
      <c r="AL73" s="33"/>
      <c r="AN73" s="33"/>
      <c r="AO73" s="33"/>
      <c r="AP73" s="33"/>
      <c r="AQ73" s="33"/>
    </row>
    <row r="74" spans="12:43" ht="9">
      <c r="L74" s="32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D74" s="32"/>
      <c r="AE74" s="32"/>
      <c r="AF74" s="32"/>
      <c r="AG74" s="32"/>
      <c r="AI74" s="32"/>
      <c r="AJ74" s="32"/>
      <c r="AK74" s="32"/>
      <c r="AL74" s="32"/>
      <c r="AN74" s="32"/>
      <c r="AO74" s="32"/>
      <c r="AP74" s="32"/>
      <c r="AQ74" s="32"/>
    </row>
    <row r="75" spans="12:27" ht="9">
      <c r="L75" s="33"/>
      <c r="M75" s="34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</row>
    <row r="76" spans="12:37" ht="9">
      <c r="L76" s="32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7"/>
      <c r="AD76" s="36"/>
      <c r="AE76" s="36"/>
      <c r="AF76" s="36"/>
      <c r="AI76" s="36"/>
      <c r="AJ76" s="36"/>
      <c r="AK76" s="36"/>
    </row>
    <row r="77" spans="12:37" ht="9">
      <c r="L77" s="32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7"/>
      <c r="AD77" s="36"/>
      <c r="AE77" s="36"/>
      <c r="AF77" s="36"/>
      <c r="AI77" s="36"/>
      <c r="AJ77" s="36"/>
      <c r="AK77" s="36"/>
    </row>
    <row r="78" spans="12:37" ht="9">
      <c r="L78" s="32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7"/>
      <c r="AD78" s="36"/>
      <c r="AE78" s="36"/>
      <c r="AF78" s="36"/>
      <c r="AI78" s="36"/>
      <c r="AJ78" s="36"/>
      <c r="AK78" s="36"/>
    </row>
    <row r="79" spans="12:37" ht="9">
      <c r="L79" s="32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7"/>
      <c r="AD79" s="36"/>
      <c r="AE79" s="36"/>
      <c r="AF79" s="36"/>
      <c r="AI79" s="36"/>
      <c r="AJ79" s="36"/>
      <c r="AK79" s="36"/>
    </row>
    <row r="80" spans="12:37" ht="9">
      <c r="L80" s="32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7"/>
      <c r="AD80" s="36"/>
      <c r="AE80" s="36"/>
      <c r="AF80" s="36"/>
      <c r="AI80" s="36"/>
      <c r="AJ80" s="36"/>
      <c r="AK80" s="36"/>
    </row>
    <row r="81" spans="12:37" ht="9">
      <c r="L81" s="32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7"/>
      <c r="AD81" s="36"/>
      <c r="AE81" s="36"/>
      <c r="AF81" s="36"/>
      <c r="AI81" s="36"/>
      <c r="AJ81" s="36"/>
      <c r="AK81" s="36"/>
    </row>
    <row r="82" spans="12:37" ht="9">
      <c r="L82" s="32"/>
      <c r="Y82" s="36"/>
      <c r="Z82" s="36"/>
      <c r="AA82" s="37"/>
      <c r="AD82" s="36"/>
      <c r="AE82" s="36"/>
      <c r="AF82" s="36"/>
      <c r="AI82" s="36"/>
      <c r="AJ82" s="36"/>
      <c r="AK82" s="36"/>
    </row>
    <row r="83" spans="12:38" ht="9">
      <c r="L83" s="34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7"/>
      <c r="AD83" s="36"/>
      <c r="AE83" s="36"/>
      <c r="AF83" s="36"/>
      <c r="AG83" s="36"/>
      <c r="AI83" s="36"/>
      <c r="AJ83" s="36"/>
      <c r="AK83" s="36"/>
      <c r="AL83" s="36"/>
    </row>
    <row r="85" spans="12:37" ht="9">
      <c r="L85" s="32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7"/>
      <c r="AD85" s="36"/>
      <c r="AE85" s="36"/>
      <c r="AF85" s="36"/>
      <c r="AI85" s="36"/>
      <c r="AJ85" s="36"/>
      <c r="AK85" s="36"/>
    </row>
    <row r="86" spans="12:37" ht="9">
      <c r="L86" s="32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7"/>
      <c r="AD86" s="36"/>
      <c r="AE86" s="36"/>
      <c r="AF86" s="36"/>
      <c r="AI86" s="36"/>
      <c r="AJ86" s="36"/>
      <c r="AK86" s="36"/>
    </row>
    <row r="87" spans="12:37" ht="9">
      <c r="L87" s="32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7"/>
      <c r="AD87" s="36"/>
      <c r="AE87" s="36"/>
      <c r="AF87" s="36"/>
      <c r="AI87" s="36"/>
      <c r="AJ87" s="36"/>
      <c r="AK87" s="36"/>
    </row>
    <row r="88" spans="12:37" ht="9">
      <c r="L88" s="32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7"/>
      <c r="AD88" s="36"/>
      <c r="AE88" s="36"/>
      <c r="AF88" s="36"/>
      <c r="AI88" s="36"/>
      <c r="AJ88" s="36"/>
      <c r="AK88" s="36"/>
    </row>
    <row r="89" spans="12:37" ht="9">
      <c r="L89" s="32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7"/>
      <c r="AD89" s="36"/>
      <c r="AE89" s="36"/>
      <c r="AF89" s="36"/>
      <c r="AI89" s="36"/>
      <c r="AJ89" s="36"/>
      <c r="AK89" s="36"/>
    </row>
    <row r="90" spans="12:37" ht="9">
      <c r="L90" s="32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7"/>
      <c r="AD90" s="36"/>
      <c r="AE90" s="36"/>
      <c r="AF90" s="36"/>
      <c r="AI90" s="36"/>
      <c r="AJ90" s="36"/>
      <c r="AK90" s="36"/>
    </row>
    <row r="91" spans="12:37" ht="9">
      <c r="L91" s="32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7"/>
      <c r="AD91" s="36"/>
      <c r="AE91" s="36"/>
      <c r="AF91" s="36"/>
      <c r="AI91" s="36"/>
      <c r="AJ91" s="36"/>
      <c r="AK91" s="36"/>
    </row>
    <row r="92" spans="12:37" ht="9">
      <c r="L92" s="32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7"/>
      <c r="AD92" s="36"/>
      <c r="AE92" s="36"/>
      <c r="AF92" s="36"/>
      <c r="AI92" s="36"/>
      <c r="AJ92" s="36"/>
      <c r="AK92" s="36"/>
    </row>
    <row r="93" spans="12:37" ht="9">
      <c r="L93" s="32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7"/>
      <c r="AD93" s="36"/>
      <c r="AE93" s="36"/>
      <c r="AF93" s="36"/>
      <c r="AI93" s="36"/>
      <c r="AJ93" s="36"/>
      <c r="AK93" s="36"/>
    </row>
    <row r="94" spans="12:38" ht="9">
      <c r="L94" s="34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7"/>
      <c r="AD94" s="36"/>
      <c r="AE94" s="36"/>
      <c r="AF94" s="36"/>
      <c r="AG94" s="36"/>
      <c r="AI94" s="36"/>
      <c r="AJ94" s="36"/>
      <c r="AK94" s="36"/>
      <c r="AL94" s="36"/>
    </row>
    <row r="96" spans="12:37" ht="9">
      <c r="L96" s="32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7"/>
      <c r="AD96" s="36"/>
      <c r="AE96" s="36"/>
      <c r="AF96" s="36"/>
      <c r="AI96" s="36"/>
      <c r="AJ96" s="36"/>
      <c r="AK96" s="36"/>
    </row>
    <row r="97" spans="12:37" ht="9">
      <c r="L97" s="32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7"/>
      <c r="AD97" s="36"/>
      <c r="AE97" s="36"/>
      <c r="AF97" s="36"/>
      <c r="AI97" s="36"/>
      <c r="AJ97" s="36"/>
      <c r="AK97" s="36"/>
    </row>
    <row r="98" spans="12:37" ht="9">
      <c r="L98" s="32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7"/>
      <c r="AD98" s="36"/>
      <c r="AE98" s="36"/>
      <c r="AF98" s="36"/>
      <c r="AI98" s="36"/>
      <c r="AJ98" s="36"/>
      <c r="AK98" s="36"/>
    </row>
    <row r="99" spans="12:37" ht="9">
      <c r="L99" s="32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7"/>
      <c r="AD99" s="36"/>
      <c r="AE99" s="36"/>
      <c r="AF99" s="36"/>
      <c r="AI99" s="36"/>
      <c r="AJ99" s="36"/>
      <c r="AK99" s="36"/>
    </row>
    <row r="100" spans="12:38" ht="9">
      <c r="L100" s="34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7"/>
      <c r="AD100" s="36"/>
      <c r="AE100" s="36"/>
      <c r="AF100" s="36"/>
      <c r="AG100" s="36"/>
      <c r="AI100" s="36"/>
      <c r="AJ100" s="36"/>
      <c r="AK100" s="36"/>
      <c r="AL100" s="36"/>
    </row>
    <row r="102" spans="12:37" ht="9">
      <c r="L102" s="32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7"/>
      <c r="AD102" s="36"/>
      <c r="AE102" s="36"/>
      <c r="AF102" s="36"/>
      <c r="AI102" s="36"/>
      <c r="AJ102" s="36"/>
      <c r="AK102" s="36"/>
    </row>
    <row r="103" spans="12:37" ht="9">
      <c r="L103" s="32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7"/>
      <c r="AD103" s="36"/>
      <c r="AE103" s="36"/>
      <c r="AF103" s="36"/>
      <c r="AI103" s="36"/>
      <c r="AJ103" s="36"/>
      <c r="AK103" s="36"/>
    </row>
    <row r="104" spans="12:37" ht="9">
      <c r="L104" s="32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7"/>
      <c r="AD104" s="36"/>
      <c r="AE104" s="36"/>
      <c r="AF104" s="36"/>
      <c r="AI104" s="36"/>
      <c r="AJ104" s="36"/>
      <c r="AK104" s="36"/>
    </row>
    <row r="105" spans="12:38" ht="9">
      <c r="L105" s="34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7"/>
      <c r="AD105" s="36"/>
      <c r="AE105" s="36"/>
      <c r="AF105" s="36"/>
      <c r="AG105" s="36"/>
      <c r="AI105" s="36"/>
      <c r="AJ105" s="36"/>
      <c r="AK105" s="36"/>
      <c r="AL105" s="36"/>
    </row>
    <row r="107" spans="12:37" ht="9">
      <c r="L107" s="32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7"/>
      <c r="AD107" s="36"/>
      <c r="AE107" s="36"/>
      <c r="AF107" s="36"/>
      <c r="AI107" s="36"/>
      <c r="AJ107" s="36"/>
      <c r="AK107" s="36"/>
    </row>
    <row r="108" spans="12:37" ht="9">
      <c r="L108" s="32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7"/>
      <c r="AD108" s="36"/>
      <c r="AE108" s="36"/>
      <c r="AF108" s="36"/>
      <c r="AI108" s="36"/>
      <c r="AJ108" s="36"/>
      <c r="AK108" s="36"/>
    </row>
    <row r="109" spans="12:37" ht="9">
      <c r="L109" s="32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7"/>
      <c r="AD109" s="36"/>
      <c r="AE109" s="36"/>
      <c r="AF109" s="36"/>
      <c r="AI109" s="36"/>
      <c r="AJ109" s="36"/>
      <c r="AK109" s="36"/>
    </row>
    <row r="110" spans="12:37" ht="9">
      <c r="L110" s="32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7"/>
      <c r="AD110" s="36"/>
      <c r="AE110" s="36"/>
      <c r="AF110" s="36"/>
      <c r="AI110" s="36"/>
      <c r="AJ110" s="36"/>
      <c r="AK110" s="36"/>
    </row>
    <row r="111" spans="12:38" ht="9">
      <c r="L111" s="34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7"/>
      <c r="AD111" s="36"/>
      <c r="AE111" s="36"/>
      <c r="AF111" s="36"/>
      <c r="AG111" s="36"/>
      <c r="AI111" s="36"/>
      <c r="AJ111" s="36"/>
      <c r="AK111" s="36"/>
      <c r="AL111" s="36"/>
    </row>
    <row r="112" spans="12:27" ht="9">
      <c r="L112" s="33"/>
      <c r="M112" s="34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40"/>
    </row>
    <row r="113" spans="12:38" ht="9">
      <c r="L113" s="32"/>
      <c r="M113" s="34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7"/>
      <c r="AD113" s="38"/>
      <c r="AE113" s="38"/>
      <c r="AF113" s="38"/>
      <c r="AG113" s="38"/>
      <c r="AI113" s="38"/>
      <c r="AJ113" s="38"/>
      <c r="AK113" s="38"/>
      <c r="AL113" s="38"/>
    </row>
    <row r="114" spans="12:27" ht="9">
      <c r="L114" s="33"/>
      <c r="M114" s="34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</row>
    <row r="115" ht="9">
      <c r="L115" s="32"/>
    </row>
    <row r="116" ht="9">
      <c r="L116" s="32"/>
    </row>
    <row r="117" ht="9">
      <c r="L117" s="32"/>
    </row>
    <row r="118" ht="9">
      <c r="L118" s="32"/>
    </row>
    <row r="119" ht="9">
      <c r="L119" s="32"/>
    </row>
  </sheetData>
  <mergeCells count="4">
    <mergeCell ref="A4:A5"/>
    <mergeCell ref="B4:K4"/>
    <mergeCell ref="L4:L5"/>
    <mergeCell ref="A1:L2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ANP</cp:lastModifiedBy>
  <cp:lastPrinted>2003-07-10T18:13:39Z</cp:lastPrinted>
  <dcterms:created xsi:type="dcterms:W3CDTF">1998-04-06T18:41:05Z</dcterms:created>
  <dcterms:modified xsi:type="dcterms:W3CDTF">2003-07-09T14:28:06Z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