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880" windowHeight="3345" activeTab="0"/>
  </bookViews>
  <sheets>
    <sheet name="T2.18" sheetId="1" r:id="rId1"/>
  </sheets>
  <definedNames>
    <definedName name="_Fill" hidden="1">#REF!</definedName>
    <definedName name="_xlnm.Print_Area" localSheetId="0">'T2.18'!$A$1:$L$66</definedName>
  </definedNames>
  <calcPr fullCalcOnLoad="1"/>
</workbook>
</file>

<file path=xl/sharedStrings.xml><?xml version="1.0" encoding="utf-8"?>
<sst xmlns="http://schemas.openxmlformats.org/spreadsheetml/2006/main" count="165" uniqueCount="49">
  <si>
    <t>-</t>
  </si>
  <si>
    <t>Gabão</t>
  </si>
  <si>
    <t>Nigéria</t>
  </si>
  <si>
    <t>Líbia</t>
  </si>
  <si>
    <t>Regiões geográficas, países e blocos econômicos</t>
  </si>
  <si>
    <t>Argentina</t>
  </si>
  <si>
    <t>Bolívia</t>
  </si>
  <si>
    <t>Colômbia</t>
  </si>
  <si>
    <t>Equador</t>
  </si>
  <si>
    <t>Venezuela</t>
  </si>
  <si>
    <t>Oriente Médio</t>
  </si>
  <si>
    <t>Coveite</t>
  </si>
  <si>
    <t>Iêmen</t>
  </si>
  <si>
    <t>Irã</t>
  </si>
  <si>
    <t>Iraque</t>
  </si>
  <si>
    <t>Catar</t>
  </si>
  <si>
    <t>Síria</t>
  </si>
  <si>
    <t>Zona Neutra</t>
  </si>
  <si>
    <t>África</t>
  </si>
  <si>
    <t>Angola</t>
  </si>
  <si>
    <t>Argélia</t>
  </si>
  <si>
    <t>Egito</t>
  </si>
  <si>
    <t>Austrália</t>
  </si>
  <si>
    <t>Indonésia</t>
  </si>
  <si>
    <t>Camarões</t>
  </si>
  <si>
    <t>..</t>
  </si>
  <si>
    <t>Congo (Brazzaville)</t>
  </si>
  <si>
    <t>Américas Central e do Sul</t>
  </si>
  <si>
    <t>Arábia Saudita</t>
  </si>
  <si>
    <t>Ásia-Pacífico</t>
  </si>
  <si>
    <t>Volume de petróleo refinado (b/d)</t>
  </si>
  <si>
    <t>Total geral</t>
  </si>
  <si>
    <t>África do Sul</t>
  </si>
  <si>
    <t>Ex-União Soviética</t>
  </si>
  <si>
    <t>Cazaquistão</t>
  </si>
  <si>
    <t>Rússia</t>
  </si>
  <si>
    <t>03/02
%</t>
  </si>
  <si>
    <t>Europa</t>
  </si>
  <si>
    <t>Noruega</t>
  </si>
  <si>
    <t>Tabela 2.18 - Volume de petróleo refinado¹, segundo origem (nacional e importada), regiões geográficas, países e blocos econômicos de procedência - 1994-2003</t>
  </si>
  <si>
    <t>LGN²</t>
  </si>
  <si>
    <t>Petróleo¹</t>
  </si>
  <si>
    <t>Nacional³</t>
  </si>
  <si>
    <r>
      <t>Importado</t>
    </r>
    <r>
      <rPr>
        <b/>
        <vertAlign val="superscript"/>
        <sz val="7"/>
        <rFont val="Helvetica Neue"/>
        <family val="2"/>
      </rPr>
      <t>4</t>
    </r>
  </si>
  <si>
    <r>
      <t>Dubai</t>
    </r>
    <r>
      <rPr>
        <vertAlign val="superscript"/>
        <sz val="7"/>
        <rFont val="Helvetica Neue"/>
        <family val="2"/>
      </rPr>
      <t>5</t>
    </r>
  </si>
  <si>
    <r>
      <t>Emirados Árabes Unidos</t>
    </r>
    <r>
      <rPr>
        <vertAlign val="superscript"/>
        <sz val="7"/>
        <rFont val="Helvetica Neue"/>
        <family val="2"/>
      </rPr>
      <t>5</t>
    </r>
  </si>
  <si>
    <r>
      <t xml:space="preserve">¹Refere-se ao volume de carga fresca processada nas unidades de destilação primárias.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Inclui o LGN processado na RLAM de 1994 a 2003 e na UFL da REDUC em 2003. ³Inclui petróleo,</t>
    </r>
  </si>
  <si>
    <r>
      <t>condensado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 xml:space="preserve">Inclui petróleo e condensado. </t>
    </r>
    <r>
      <rPr>
        <vertAlign val="superscript"/>
        <sz val="7"/>
        <rFont val="Helvetica Neue"/>
        <family val="2"/>
      </rPr>
      <t>5</t>
    </r>
    <r>
      <rPr>
        <sz val="7"/>
        <rFont val="Helvetica Neue"/>
        <family val="2"/>
      </rPr>
      <t>A partir de 1997, os dados de Abu Dabi, Dubai e Emirados do Norte estão contabilizados como Emirados Árabes Unidos.</t>
    </r>
  </si>
  <si>
    <t>Fontes: Ipiranga, Manguinhos e Petrobras/ABAST, a partir de 2001 e ANP/SPP, conforme a Portaria CNP n.º 348/82, para os anos anteriores.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</si>
</sst>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0.0"/>
    <numFmt numFmtId="183" formatCode="_(* #,##0.0_);_(* \(#,##0.0\);_(* &quot;-&quot;??_);_(@_)"/>
    <numFmt numFmtId="184" formatCode="_(* #,##0.0_);_(* \(#,##0.0\);_(* &quot;-&quot;?_);_(@_)"/>
    <numFmt numFmtId="185" formatCode="_(* #,##0_);_(* \(#,##0\);_(* &quot;-&quot;??_);_(@_)"/>
    <numFmt numFmtId="186" formatCode="0.0%"/>
    <numFmt numFmtId="187" formatCode="General_)"/>
    <numFmt numFmtId="188" formatCode="#,##0.0_);\(#,##0.0\)"/>
    <numFmt numFmtId="189" formatCode="#,##0.0"/>
    <numFmt numFmtId="190" formatCode="#,##0.000"/>
    <numFmt numFmtId="191" formatCode="#,##0.0000"/>
  </numFmts>
  <fonts count="1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61"/>
      <name val="Helvetica Neue"/>
      <family val="2"/>
    </font>
    <font>
      <vertAlign val="subscript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185" fontId="8" fillId="2" borderId="0" xfId="18" applyNumberFormat="1" applyFont="1" applyFill="1" applyBorder="1" applyAlignment="1">
      <alignment horizontal="center"/>
    </xf>
    <xf numFmtId="185" fontId="8" fillId="2" borderId="0" xfId="18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3" fontId="7" fillId="2" borderId="0" xfId="18" applyNumberFormat="1" applyFont="1" applyFill="1" applyBorder="1" applyAlignment="1" applyProtection="1">
      <alignment horizontal="right" vertical="center" wrapText="1"/>
      <protection/>
    </xf>
    <xf numFmtId="4" fontId="7" fillId="2" borderId="0" xfId="18" applyNumberFormat="1" applyFont="1" applyFill="1" applyBorder="1" applyAlignment="1" applyProtection="1">
      <alignment horizontal="right" vertical="center" wrapText="1"/>
      <protection/>
    </xf>
    <xf numFmtId="185" fontId="6" fillId="2" borderId="0" xfId="18" applyNumberFormat="1" applyFont="1" applyFill="1" applyBorder="1" applyAlignment="1">
      <alignment/>
    </xf>
    <xf numFmtId="185" fontId="8" fillId="2" borderId="0" xfId="18" applyNumberFormat="1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>
      <alignment/>
    </xf>
    <xf numFmtId="3" fontId="6" fillId="2" borderId="0" xfId="18" applyNumberFormat="1" applyFont="1" applyFill="1" applyBorder="1" applyAlignment="1" applyProtection="1">
      <alignment horizontal="right" vertical="center" wrapText="1"/>
      <protection/>
    </xf>
    <xf numFmtId="185" fontId="8" fillId="2" borderId="0" xfId="18" applyNumberFormat="1" applyFont="1" applyFill="1" applyBorder="1" applyAlignment="1">
      <alignment horizontal="right" vertical="center" wrapText="1"/>
    </xf>
    <xf numFmtId="10" fontId="6" fillId="2" borderId="0" xfId="17" applyNumberFormat="1" applyFont="1" applyFill="1" applyBorder="1" applyAlignment="1">
      <alignment horizontal="right" vertical="center" wrapText="1"/>
    </xf>
    <xf numFmtId="182" fontId="6" fillId="2" borderId="0" xfId="0" applyNumberFormat="1" applyFont="1" applyFill="1" applyBorder="1" applyAlignment="1">
      <alignment horizontal="left"/>
    </xf>
    <xf numFmtId="3" fontId="6" fillId="2" borderId="0" xfId="18" applyNumberFormat="1" applyFont="1" applyFill="1" applyBorder="1" applyAlignment="1">
      <alignment horizontal="right" vertical="center" wrapText="1"/>
    </xf>
    <xf numFmtId="43" fontId="6" fillId="2" borderId="0" xfId="18" applyFont="1" applyFill="1" applyBorder="1" applyAlignment="1">
      <alignment horizontal="right" vertical="center" wrapText="1"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0" fontId="8" fillId="2" borderId="0" xfId="0" applyFont="1" applyFill="1" applyBorder="1" applyAlignment="1">
      <alignment/>
    </xf>
    <xf numFmtId="185" fontId="7" fillId="2" borderId="0" xfId="18" applyNumberFormat="1" applyFont="1" applyFill="1" applyBorder="1" applyAlignment="1" applyProtection="1">
      <alignment horizontal="right" vertical="center" wrapText="1"/>
      <protection/>
    </xf>
    <xf numFmtId="43" fontId="6" fillId="2" borderId="0" xfId="18" applyFont="1" applyFill="1" applyBorder="1" applyAlignment="1" applyProtection="1">
      <alignment horizontal="right" vertical="center" wrapText="1"/>
      <protection/>
    </xf>
    <xf numFmtId="3" fontId="6" fillId="2" borderId="0" xfId="0" applyNumberFormat="1" applyFont="1" applyFill="1" applyBorder="1" applyAlignment="1">
      <alignment horizontal="right" vertical="center" wrapText="1"/>
    </xf>
    <xf numFmtId="37" fontId="6" fillId="2" borderId="3" xfId="0" applyNumberFormat="1" applyFont="1" applyFill="1" applyBorder="1" applyAlignment="1" applyProtection="1">
      <alignment horizontal="left"/>
      <protection/>
    </xf>
    <xf numFmtId="37" fontId="6" fillId="2" borderId="3" xfId="0" applyNumberFormat="1" applyFont="1" applyFill="1" applyBorder="1" applyAlignment="1" applyProtection="1">
      <alignment horizontal="center"/>
      <protection/>
    </xf>
    <xf numFmtId="3" fontId="6" fillId="2" borderId="3" xfId="0" applyNumberFormat="1" applyFont="1" applyFill="1" applyBorder="1" applyAlignment="1">
      <alignment horizontal="center"/>
    </xf>
    <xf numFmtId="10" fontId="6" fillId="2" borderId="3" xfId="17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37" fontId="6" fillId="2" borderId="0" xfId="0" applyNumberFormat="1" applyFont="1" applyFill="1" applyBorder="1" applyAlignment="1" applyProtection="1">
      <alignment horizontal="center"/>
      <protection/>
    </xf>
    <xf numFmtId="3" fontId="6" fillId="2" borderId="0" xfId="0" applyNumberFormat="1" applyFont="1" applyFill="1" applyBorder="1" applyAlignment="1">
      <alignment horizontal="center"/>
    </xf>
    <xf numFmtId="10" fontId="6" fillId="2" borderId="0" xfId="17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>
      <alignment/>
    </xf>
    <xf numFmtId="10" fontId="6" fillId="2" borderId="0" xfId="17" applyNumberFormat="1" applyFon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5" fontId="6" fillId="2" borderId="0" xfId="18" applyNumberFormat="1" applyFont="1" applyFill="1" applyBorder="1" applyAlignment="1" applyProtection="1">
      <alignment horizontal="right" vertical="center" wrapText="1"/>
      <protection/>
    </xf>
    <xf numFmtId="4" fontId="7" fillId="2" borderId="0" xfId="18" applyNumberFormat="1" applyFont="1" applyFill="1" applyBorder="1" applyAlignment="1" applyProtection="1">
      <alignment horizontal="right" vertical="center" wrapText="1"/>
      <protection/>
    </xf>
    <xf numFmtId="185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185" fontId="7" fillId="2" borderId="0" xfId="18" applyNumberFormat="1" applyFont="1" applyFill="1" applyBorder="1" applyAlignment="1">
      <alignment horizontal="center"/>
    </xf>
    <xf numFmtId="185" fontId="7" fillId="2" borderId="0" xfId="18" applyNumberFormat="1" applyFont="1" applyFill="1" applyBorder="1" applyAlignment="1">
      <alignment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zoomScaleSheetLayoutView="120" workbookViewId="0" topLeftCell="A1">
      <selection activeCell="A1" sqref="A1:L2"/>
    </sheetView>
  </sheetViews>
  <sheetFormatPr defaultColWidth="8.88671875" defaultRowHeight="15"/>
  <cols>
    <col min="1" max="1" width="15.10546875" style="7" customWidth="1"/>
    <col min="2" max="10" width="7.10546875" style="1" bestFit="1" customWidth="1"/>
    <col min="11" max="11" width="6.88671875" style="38" customWidth="1"/>
    <col min="12" max="12" width="5.21484375" style="1" customWidth="1"/>
    <col min="13" max="13" width="5.99609375" style="1" customWidth="1"/>
    <col min="14" max="23" width="7.77734375" style="1" customWidth="1"/>
    <col min="24" max="16384" width="11.5546875" style="1" customWidth="1"/>
  </cols>
  <sheetData>
    <row r="1" spans="1:12" ht="12.75" customHeigh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9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9.75" customHeight="1">
      <c r="A3" s="2"/>
      <c r="B3" s="2"/>
      <c r="C3" s="2"/>
      <c r="D3" s="2"/>
      <c r="E3" s="2"/>
      <c r="F3" s="2"/>
      <c r="G3" s="45"/>
      <c r="H3" s="2"/>
      <c r="I3" s="2"/>
      <c r="J3" s="2"/>
      <c r="K3" s="2"/>
      <c r="L3" s="2"/>
    </row>
    <row r="4" spans="1:13" s="3" customFormat="1" ht="18.75" customHeight="1">
      <c r="A4" s="49" t="s">
        <v>4</v>
      </c>
      <c r="B4" s="51" t="s">
        <v>30</v>
      </c>
      <c r="C4" s="52"/>
      <c r="D4" s="52"/>
      <c r="E4" s="52"/>
      <c r="F4" s="52"/>
      <c r="G4" s="52"/>
      <c r="H4" s="52"/>
      <c r="I4" s="52"/>
      <c r="J4" s="52"/>
      <c r="K4" s="53"/>
      <c r="L4" s="55" t="s">
        <v>36</v>
      </c>
      <c r="M4" s="4"/>
    </row>
    <row r="5" spans="1:12" s="3" customFormat="1" ht="9.75" customHeight="1">
      <c r="A5" s="50"/>
      <c r="B5" s="5">
        <v>1994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6">
        <v>2000</v>
      </c>
      <c r="I5" s="6">
        <v>2001</v>
      </c>
      <c r="J5" s="6">
        <v>2002</v>
      </c>
      <c r="K5" s="6">
        <v>2003</v>
      </c>
      <c r="L5" s="56"/>
    </row>
    <row r="6" spans="2:12" ht="9.75" customHeight="1">
      <c r="B6" s="8"/>
      <c r="C6" s="8"/>
      <c r="D6" s="8"/>
      <c r="E6" s="8"/>
      <c r="F6" s="8"/>
      <c r="G6" s="8"/>
      <c r="H6" s="8"/>
      <c r="I6" s="9"/>
      <c r="J6" s="9"/>
      <c r="K6" s="9"/>
      <c r="L6" s="10"/>
    </row>
    <row r="7" spans="1:12" ht="9.75" customHeight="1">
      <c r="A7" s="11" t="s">
        <v>31</v>
      </c>
      <c r="B7" s="12">
        <f>B11+B9</f>
        <v>1243625.425597475</v>
      </c>
      <c r="C7" s="12">
        <f aca="true" t="shared" si="0" ref="C7:K7">C11+C9</f>
        <v>1213190.1221398218</v>
      </c>
      <c r="D7" s="12">
        <f t="shared" si="0"/>
        <v>1309149.966141886</v>
      </c>
      <c r="E7" s="12">
        <f t="shared" si="0"/>
        <v>1372464.6205973076</v>
      </c>
      <c r="F7" s="12">
        <f t="shared" si="0"/>
        <v>1479804.8895260757</v>
      </c>
      <c r="G7" s="12">
        <f t="shared" si="0"/>
        <v>1552864.5494070293</v>
      </c>
      <c r="H7" s="12">
        <f t="shared" si="0"/>
        <v>1594961.1681113152</v>
      </c>
      <c r="I7" s="12">
        <f t="shared" si="0"/>
        <v>1652797.7379616029</v>
      </c>
      <c r="J7" s="12">
        <f t="shared" si="0"/>
        <v>1613201.6788963787</v>
      </c>
      <c r="K7" s="12">
        <f t="shared" si="0"/>
        <v>1612749.6123640165</v>
      </c>
      <c r="L7" s="13">
        <f>((K7/J7)-1)*100</f>
        <v>-0.02802293961604585</v>
      </c>
    </row>
    <row r="8" spans="2:12" ht="9.75" customHeight="1">
      <c r="B8" s="8"/>
      <c r="C8" s="8"/>
      <c r="D8" s="8"/>
      <c r="E8" s="8"/>
      <c r="F8" s="8"/>
      <c r="G8" s="8"/>
      <c r="H8" s="8"/>
      <c r="I8" s="9"/>
      <c r="J8" s="9"/>
      <c r="K8" s="9"/>
      <c r="L8" s="13"/>
    </row>
    <row r="9" spans="1:12" ht="9.75" customHeight="1">
      <c r="A9" s="46" t="s">
        <v>40</v>
      </c>
      <c r="B9" s="47">
        <v>5957</v>
      </c>
      <c r="C9" s="47">
        <v>5435</v>
      </c>
      <c r="D9" s="47">
        <v>6332</v>
      </c>
      <c r="E9" s="47">
        <v>6061</v>
      </c>
      <c r="F9" s="47">
        <v>6403</v>
      </c>
      <c r="G9" s="47">
        <v>6304</v>
      </c>
      <c r="H9" s="47">
        <v>6396</v>
      </c>
      <c r="I9" s="48">
        <v>6617</v>
      </c>
      <c r="J9" s="48">
        <v>6207</v>
      </c>
      <c r="K9" s="48">
        <f>7058+8419</f>
        <v>15477</v>
      </c>
      <c r="L9" s="13">
        <f>((K9/J9)-1)*100</f>
        <v>149.34751087481874</v>
      </c>
    </row>
    <row r="10" spans="2:12" ht="9.75" customHeight="1">
      <c r="B10" s="8"/>
      <c r="C10" s="8"/>
      <c r="D10" s="8"/>
      <c r="E10" s="8"/>
      <c r="F10" s="8"/>
      <c r="G10" s="8"/>
      <c r="H10" s="8"/>
      <c r="I10" s="9"/>
      <c r="J10" s="9"/>
      <c r="K10" s="9"/>
      <c r="L10" s="13"/>
    </row>
    <row r="11" spans="1:12" ht="9.75" customHeight="1">
      <c r="A11" s="46" t="s">
        <v>41</v>
      </c>
      <c r="B11" s="12">
        <f>B13+B15</f>
        <v>1237668.425597475</v>
      </c>
      <c r="C11" s="12">
        <f aca="true" t="shared" si="1" ref="C11:K11">C13+C15</f>
        <v>1207755.1221398218</v>
      </c>
      <c r="D11" s="12">
        <f t="shared" si="1"/>
        <v>1302817.966141886</v>
      </c>
      <c r="E11" s="12">
        <f t="shared" si="1"/>
        <v>1366403.6205973076</v>
      </c>
      <c r="F11" s="12">
        <f t="shared" si="1"/>
        <v>1473401.8895260757</v>
      </c>
      <c r="G11" s="12">
        <f t="shared" si="1"/>
        <v>1546560.5494070293</v>
      </c>
      <c r="H11" s="12">
        <f t="shared" si="1"/>
        <v>1588565.1681113152</v>
      </c>
      <c r="I11" s="12">
        <f t="shared" si="1"/>
        <v>1646180.7379616029</v>
      </c>
      <c r="J11" s="12">
        <f t="shared" si="1"/>
        <v>1606994.6788963787</v>
      </c>
      <c r="K11" s="12">
        <f t="shared" si="1"/>
        <v>1597272.6123640165</v>
      </c>
      <c r="L11" s="13">
        <f>((K11/J11)-1)*100</f>
        <v>-0.6049843636718788</v>
      </c>
    </row>
    <row r="12" spans="2:12" ht="9.75" customHeight="1">
      <c r="B12" s="8"/>
      <c r="C12" s="8"/>
      <c r="D12" s="8"/>
      <c r="E12" s="8"/>
      <c r="F12" s="8"/>
      <c r="G12" s="8"/>
      <c r="H12" s="8"/>
      <c r="I12" s="9"/>
      <c r="J12" s="9"/>
      <c r="K12" s="9"/>
      <c r="L12" s="13"/>
    </row>
    <row r="13" spans="1:13" ht="9.75" customHeight="1">
      <c r="A13" s="11" t="s">
        <v>42</v>
      </c>
      <c r="B13" s="12">
        <v>656794.425597475</v>
      </c>
      <c r="C13" s="12">
        <v>698989.1221398218</v>
      </c>
      <c r="D13" s="12">
        <v>763508.966141886</v>
      </c>
      <c r="E13" s="12">
        <v>825516.6205973075</v>
      </c>
      <c r="F13" s="12">
        <v>942865.8895260757</v>
      </c>
      <c r="G13" s="12">
        <v>1101643.7029270336</v>
      </c>
      <c r="H13" s="12">
        <v>1176881.8710510097</v>
      </c>
      <c r="I13" s="12">
        <v>1225140.1445676915</v>
      </c>
      <c r="J13" s="12">
        <v>1246547.9085004884</v>
      </c>
      <c r="K13" s="12">
        <v>1253835.6241929322</v>
      </c>
      <c r="L13" s="13">
        <f>((K13/J13)-1)*100</f>
        <v>0.5846318174173026</v>
      </c>
      <c r="M13" s="14"/>
    </row>
    <row r="14" spans="1:13" ht="9.75" customHeight="1">
      <c r="A14" s="11"/>
      <c r="B14" s="15"/>
      <c r="C14" s="15"/>
      <c r="D14" s="15"/>
      <c r="E14" s="15"/>
      <c r="F14" s="15"/>
      <c r="G14" s="15"/>
      <c r="H14" s="15"/>
      <c r="I14" s="9"/>
      <c r="J14" s="15"/>
      <c r="K14" s="15"/>
      <c r="L14" s="13"/>
      <c r="M14" s="37"/>
    </row>
    <row r="15" spans="1:22" s="16" customFormat="1" ht="9.75" customHeight="1">
      <c r="A15" s="11" t="s">
        <v>43</v>
      </c>
      <c r="B15" s="12">
        <f aca="true" t="shared" si="2" ref="B15:K15">B17+B29+B34+B47+B59+B25</f>
        <v>580874</v>
      </c>
      <c r="C15" s="12">
        <f t="shared" si="2"/>
        <v>508766</v>
      </c>
      <c r="D15" s="12">
        <f t="shared" si="2"/>
        <v>539309</v>
      </c>
      <c r="E15" s="12">
        <f t="shared" si="2"/>
        <v>540887</v>
      </c>
      <c r="F15" s="12">
        <f t="shared" si="2"/>
        <v>530536</v>
      </c>
      <c r="G15" s="12">
        <f t="shared" si="2"/>
        <v>444916.84647999564</v>
      </c>
      <c r="H15" s="12">
        <f t="shared" si="2"/>
        <v>411683.2970603054</v>
      </c>
      <c r="I15" s="12">
        <f t="shared" si="2"/>
        <v>421040.5933939115</v>
      </c>
      <c r="J15" s="12">
        <f t="shared" si="2"/>
        <v>360446.77039589046</v>
      </c>
      <c r="K15" s="12">
        <f t="shared" si="2"/>
        <v>343436.98817108426</v>
      </c>
      <c r="L15" s="13">
        <f>((K15/J15)-1)*100</f>
        <v>-4.719082988626533</v>
      </c>
      <c r="M15" s="43"/>
      <c r="N15" s="44"/>
      <c r="O15" s="1"/>
      <c r="P15" s="1"/>
      <c r="Q15" s="1"/>
      <c r="R15" s="1"/>
      <c r="S15" s="1"/>
      <c r="T15" s="1"/>
      <c r="U15" s="1"/>
      <c r="V15" s="1"/>
    </row>
    <row r="16" spans="2:12" ht="9.75" customHeight="1">
      <c r="B16" s="12"/>
      <c r="C16" s="12"/>
      <c r="D16" s="12"/>
      <c r="E16" s="12"/>
      <c r="F16" s="17"/>
      <c r="G16" s="15"/>
      <c r="H16" s="18"/>
      <c r="I16" s="9"/>
      <c r="J16" s="15"/>
      <c r="K16" s="15"/>
      <c r="L16" s="13"/>
    </row>
    <row r="17" spans="1:12" ht="9.75" customHeight="1">
      <c r="A17" s="11" t="s">
        <v>27</v>
      </c>
      <c r="B17" s="12">
        <f aca="true" t="shared" si="3" ref="B17:G17">SUM(B19:B23)</f>
        <v>146137</v>
      </c>
      <c r="C17" s="12">
        <f t="shared" si="3"/>
        <v>177341</v>
      </c>
      <c r="D17" s="12">
        <f t="shared" si="3"/>
        <v>213660</v>
      </c>
      <c r="E17" s="12">
        <f t="shared" si="3"/>
        <v>227192</v>
      </c>
      <c r="F17" s="12">
        <f t="shared" si="3"/>
        <v>193223</v>
      </c>
      <c r="G17" s="12">
        <f t="shared" si="3"/>
        <v>116987.60439058901</v>
      </c>
      <c r="H17" s="12">
        <f>SUM(H19:H23)</f>
        <v>160641.7729242804</v>
      </c>
      <c r="I17" s="12">
        <f>SUM(I19:I23)</f>
        <v>91448.48665579705</v>
      </c>
      <c r="J17" s="12">
        <f>SUM(J19:J23)</f>
        <v>54085.924661196135</v>
      </c>
      <c r="K17" s="12">
        <f>SUM(K19:K23)</f>
        <v>24139.787081755898</v>
      </c>
      <c r="L17" s="13">
        <f>((K17/J17)-1)*100</f>
        <v>-55.367709375457984</v>
      </c>
    </row>
    <row r="18" spans="2:12" ht="9.75" customHeight="1">
      <c r="B18" s="17"/>
      <c r="C18" s="17"/>
      <c r="D18" s="17"/>
      <c r="E18" s="17"/>
      <c r="F18" s="17"/>
      <c r="G18" s="17"/>
      <c r="H18" s="19"/>
      <c r="I18" s="19"/>
      <c r="J18" s="19"/>
      <c r="K18" s="19"/>
      <c r="L18" s="13"/>
    </row>
    <row r="19" spans="1:12" ht="9.75" customHeight="1">
      <c r="A19" s="20" t="s">
        <v>5</v>
      </c>
      <c r="B19" s="21">
        <v>100285</v>
      </c>
      <c r="C19" s="21">
        <v>102432</v>
      </c>
      <c r="D19" s="21">
        <v>135165</v>
      </c>
      <c r="E19" s="21">
        <v>128798</v>
      </c>
      <c r="F19" s="17">
        <v>106339</v>
      </c>
      <c r="G19" s="17">
        <v>72812.60439058901</v>
      </c>
      <c r="H19" s="17">
        <v>106932.51512023476</v>
      </c>
      <c r="I19" s="17">
        <v>52870.98945196777</v>
      </c>
      <c r="J19" s="17">
        <v>36167.53019610202</v>
      </c>
      <c r="K19" s="17">
        <v>14012.294104170316</v>
      </c>
      <c r="L19" s="23">
        <f>((K19/J19)-1)*100</f>
        <v>-61.25725470278173</v>
      </c>
    </row>
    <row r="20" spans="1:12" s="24" customFormat="1" ht="9.75" customHeight="1">
      <c r="A20" s="20" t="s">
        <v>6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>
        <v>1201.957571469998</v>
      </c>
      <c r="I20" s="21">
        <v>9976.9163516514</v>
      </c>
      <c r="J20" s="21">
        <v>6652.11621075937</v>
      </c>
      <c r="K20" s="21">
        <f>7107.98186221998+2439.29653591907</f>
        <v>9547.27839813905</v>
      </c>
      <c r="L20" s="23">
        <f>((K20/J20)-1)*100</f>
        <v>43.5224234762607</v>
      </c>
    </row>
    <row r="21" spans="1:12" ht="9.75" customHeight="1">
      <c r="A21" s="20" t="s">
        <v>7</v>
      </c>
      <c r="B21" s="21" t="s">
        <v>0</v>
      </c>
      <c r="C21" s="21" t="s">
        <v>0</v>
      </c>
      <c r="D21" s="21">
        <v>2267</v>
      </c>
      <c r="E21" s="21">
        <v>1298</v>
      </c>
      <c r="F21" s="21" t="s">
        <v>0</v>
      </c>
      <c r="G21" s="17">
        <v>8071</v>
      </c>
      <c r="H21" s="17">
        <v>21378.35031430724</v>
      </c>
      <c r="I21" s="17">
        <v>1733.1304161941043</v>
      </c>
      <c r="J21" s="21" t="s">
        <v>0</v>
      </c>
      <c r="K21" s="21" t="s">
        <v>0</v>
      </c>
      <c r="L21" s="23" t="s">
        <v>25</v>
      </c>
    </row>
    <row r="22" spans="1:12" ht="9.75" customHeight="1">
      <c r="A22" s="20" t="s">
        <v>8</v>
      </c>
      <c r="B22" s="21" t="s">
        <v>0</v>
      </c>
      <c r="C22" s="21">
        <v>4568</v>
      </c>
      <c r="D22" s="21">
        <v>3291</v>
      </c>
      <c r="E22" s="21">
        <v>1123</v>
      </c>
      <c r="F22" s="17">
        <v>970</v>
      </c>
      <c r="G22" s="21" t="s">
        <v>0</v>
      </c>
      <c r="H22" s="21" t="s">
        <v>0</v>
      </c>
      <c r="I22" s="21" t="s">
        <v>0</v>
      </c>
      <c r="J22" s="21" t="s">
        <v>0</v>
      </c>
      <c r="K22" s="21" t="s">
        <v>0</v>
      </c>
      <c r="L22" s="17" t="s">
        <v>25</v>
      </c>
    </row>
    <row r="23" spans="1:22" s="16" customFormat="1" ht="9.75" customHeight="1">
      <c r="A23" s="20" t="s">
        <v>9</v>
      </c>
      <c r="B23" s="21">
        <v>45852</v>
      </c>
      <c r="C23" s="21">
        <v>70341</v>
      </c>
      <c r="D23" s="21">
        <v>72937</v>
      </c>
      <c r="E23" s="21">
        <v>95973</v>
      </c>
      <c r="F23" s="17">
        <v>85914</v>
      </c>
      <c r="G23" s="17">
        <v>36104</v>
      </c>
      <c r="H23" s="17">
        <v>31128.9499182684</v>
      </c>
      <c r="I23" s="17">
        <v>26867.45043598378</v>
      </c>
      <c r="J23" s="17">
        <v>11266.278254334742</v>
      </c>
      <c r="K23" s="17">
        <v>580.2145794465318</v>
      </c>
      <c r="L23" s="23">
        <f>((K23/J23)-1)*100</f>
        <v>-94.84998891072753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12" ht="9.75" customHeight="1">
      <c r="B24" s="17"/>
      <c r="C24" s="17"/>
      <c r="D24" s="17"/>
      <c r="E24" s="17"/>
      <c r="F24" s="17"/>
      <c r="G24" s="17"/>
      <c r="H24" s="19"/>
      <c r="I24" s="19"/>
      <c r="J24" s="19"/>
      <c r="K24" s="19"/>
      <c r="L24" s="13"/>
    </row>
    <row r="25" spans="1:12" ht="9.75" customHeight="1">
      <c r="A25" s="11" t="s">
        <v>37</v>
      </c>
      <c r="B25" s="25">
        <f>B27</f>
        <v>0</v>
      </c>
      <c r="C25" s="25">
        <f aca="true" t="shared" si="4" ref="C25:J25">C27</f>
        <v>0</v>
      </c>
      <c r="D25" s="25">
        <f t="shared" si="4"/>
        <v>0</v>
      </c>
      <c r="E25" s="25">
        <f t="shared" si="4"/>
        <v>0</v>
      </c>
      <c r="F25" s="25">
        <f t="shared" si="4"/>
        <v>0</v>
      </c>
      <c r="G25" s="25">
        <f t="shared" si="4"/>
        <v>0</v>
      </c>
      <c r="H25" s="25">
        <f t="shared" si="4"/>
        <v>0</v>
      </c>
      <c r="I25" s="25">
        <f t="shared" si="4"/>
        <v>0</v>
      </c>
      <c r="J25" s="25">
        <f t="shared" si="4"/>
        <v>0</v>
      </c>
      <c r="K25" s="25">
        <f>K27</f>
        <v>5185.536406827359</v>
      </c>
      <c r="L25" s="42" t="s">
        <v>25</v>
      </c>
    </row>
    <row r="26" spans="1:12" ht="9.75" customHeight="1">
      <c r="A26" s="1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2"/>
    </row>
    <row r="27" spans="1:12" ht="9.75" customHeight="1">
      <c r="A27" s="7" t="s">
        <v>38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17">
        <f>3937.61840267633+1247.91800415103</f>
        <v>5185.536406827359</v>
      </c>
      <c r="L27" s="23" t="s">
        <v>25</v>
      </c>
    </row>
    <row r="28" spans="2:12" ht="9.75" customHeight="1">
      <c r="B28" s="17"/>
      <c r="C28" s="17"/>
      <c r="D28" s="17"/>
      <c r="E28" s="17"/>
      <c r="F28" s="17"/>
      <c r="G28" s="17"/>
      <c r="H28" s="19"/>
      <c r="I28" s="19"/>
      <c r="J28" s="19"/>
      <c r="K28" s="19"/>
      <c r="L28" s="13"/>
    </row>
    <row r="29" spans="1:12" ht="9.75" customHeight="1">
      <c r="A29" s="11" t="s">
        <v>33</v>
      </c>
      <c r="B29" s="25">
        <f aca="true" t="shared" si="5" ref="B29:I29">B31+B32</f>
        <v>0</v>
      </c>
      <c r="C29" s="25">
        <f t="shared" si="5"/>
        <v>0</v>
      </c>
      <c r="D29" s="25">
        <f t="shared" si="5"/>
        <v>0</v>
      </c>
      <c r="E29" s="25">
        <f t="shared" si="5"/>
        <v>0</v>
      </c>
      <c r="F29" s="25">
        <f t="shared" si="5"/>
        <v>0</v>
      </c>
      <c r="G29" s="25">
        <f t="shared" si="5"/>
        <v>0</v>
      </c>
      <c r="H29" s="25">
        <f t="shared" si="5"/>
        <v>0</v>
      </c>
      <c r="I29" s="25">
        <f t="shared" si="5"/>
        <v>0</v>
      </c>
      <c r="J29" s="25">
        <f>J31+J32</f>
        <v>7537.223470756762</v>
      </c>
      <c r="K29" s="25">
        <f>K31+K32</f>
        <v>446.0259566324497</v>
      </c>
      <c r="L29" s="13">
        <f>((K29/J29)-1)*100</f>
        <v>-94.08235727170675</v>
      </c>
    </row>
    <row r="30" spans="1:12" ht="9.7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3"/>
    </row>
    <row r="31" spans="1:12" ht="9.75" customHeight="1">
      <c r="A31" s="7" t="s">
        <v>34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7">
        <v>4876.439023057886</v>
      </c>
      <c r="K31" s="17">
        <v>446.0259566324497</v>
      </c>
      <c r="L31" s="23">
        <f>((K31/J31)-1)*100</f>
        <v>-90.85344952487976</v>
      </c>
    </row>
    <row r="32" spans="1:12" ht="9.75" customHeight="1">
      <c r="A32" s="7" t="s">
        <v>35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17">
        <v>2660.784447698877</v>
      </c>
      <c r="K32" s="22">
        <v>0</v>
      </c>
      <c r="L32" s="23">
        <f>((K32/J32)-1)*100</f>
        <v>-100</v>
      </c>
    </row>
    <row r="33" spans="2:12" ht="9.75" customHeight="1">
      <c r="B33" s="17"/>
      <c r="C33" s="17"/>
      <c r="D33" s="17"/>
      <c r="E33" s="17"/>
      <c r="F33" s="17"/>
      <c r="G33" s="17"/>
      <c r="H33" s="19"/>
      <c r="I33" s="19"/>
      <c r="J33" s="19"/>
      <c r="K33" s="19"/>
      <c r="L33" s="13"/>
    </row>
    <row r="34" spans="1:12" ht="9.75" customHeight="1">
      <c r="A34" s="11" t="s">
        <v>10</v>
      </c>
      <c r="B34" s="12">
        <f aca="true" t="shared" si="6" ref="B34:J34">SUM(B36:B45)</f>
        <v>333818</v>
      </c>
      <c r="C34" s="12">
        <f t="shared" si="6"/>
        <v>254395</v>
      </c>
      <c r="D34" s="12">
        <f t="shared" si="6"/>
        <v>216435</v>
      </c>
      <c r="E34" s="12">
        <f t="shared" si="6"/>
        <v>171646</v>
      </c>
      <c r="F34" s="12">
        <f t="shared" si="6"/>
        <v>116708</v>
      </c>
      <c r="G34" s="12">
        <f t="shared" si="6"/>
        <v>104971.24208940665</v>
      </c>
      <c r="H34" s="12">
        <f t="shared" si="6"/>
        <v>90568.66559629698</v>
      </c>
      <c r="I34" s="12">
        <f t="shared" si="6"/>
        <v>91455.27621755238</v>
      </c>
      <c r="J34" s="12">
        <f t="shared" si="6"/>
        <v>92572.71056279179</v>
      </c>
      <c r="K34" s="12">
        <f>SUM(K36:K45)</f>
        <v>100437.91811702363</v>
      </c>
      <c r="L34" s="13">
        <f>((K34/J34)-1)*100</f>
        <v>8.496248523366813</v>
      </c>
    </row>
    <row r="35" spans="2:12" ht="9.75" customHeight="1">
      <c r="B35" s="17"/>
      <c r="C35" s="17"/>
      <c r="D35" s="17"/>
      <c r="E35" s="17"/>
      <c r="F35" s="17"/>
      <c r="G35" s="17"/>
      <c r="H35" s="19"/>
      <c r="I35" s="19"/>
      <c r="J35" s="19"/>
      <c r="K35" s="19"/>
      <c r="L35" s="13"/>
    </row>
    <row r="36" spans="1:13" ht="9.75" customHeight="1">
      <c r="A36" s="20" t="s">
        <v>28</v>
      </c>
      <c r="B36" s="17">
        <f>206768+1261</f>
        <v>208029</v>
      </c>
      <c r="C36" s="17">
        <f>156338+1358</f>
        <v>157696</v>
      </c>
      <c r="D36" s="17">
        <f>128917+1418</f>
        <v>130335</v>
      </c>
      <c r="E36" s="17">
        <f>110608+2697</f>
        <v>113305</v>
      </c>
      <c r="F36" s="17">
        <f>94443</f>
        <v>94443</v>
      </c>
      <c r="G36" s="17">
        <v>82398.24208940665</v>
      </c>
      <c r="H36" s="17">
        <v>56032.212964726365</v>
      </c>
      <c r="I36" s="17">
        <v>69725.92141806029</v>
      </c>
      <c r="J36" s="17">
        <v>62561.296689115035</v>
      </c>
      <c r="K36" s="17">
        <v>69601.91713787921</v>
      </c>
      <c r="L36" s="23">
        <f>((K36/J36)-1)*100</f>
        <v>11.253955434701158</v>
      </c>
      <c r="M36" s="14"/>
    </row>
    <row r="37" spans="1:12" ht="9.75" customHeight="1">
      <c r="A37" s="20" t="s">
        <v>15</v>
      </c>
      <c r="B37" s="17">
        <v>5896</v>
      </c>
      <c r="C37" s="17">
        <v>110</v>
      </c>
      <c r="D37" s="17" t="s">
        <v>0</v>
      </c>
      <c r="E37" s="17" t="s">
        <v>0</v>
      </c>
      <c r="F37" s="17" t="s">
        <v>0</v>
      </c>
      <c r="G37" s="17" t="s">
        <v>0</v>
      </c>
      <c r="H37" s="17" t="s">
        <v>0</v>
      </c>
      <c r="I37" s="26">
        <v>0</v>
      </c>
      <c r="J37" s="26">
        <v>0</v>
      </c>
      <c r="K37" s="21" t="s">
        <v>0</v>
      </c>
      <c r="L37" s="17" t="s">
        <v>25</v>
      </c>
    </row>
    <row r="38" spans="1:12" ht="9.75" customHeight="1">
      <c r="A38" s="20" t="s">
        <v>11</v>
      </c>
      <c r="B38" s="17">
        <v>72493</v>
      </c>
      <c r="C38" s="17">
        <v>30440</v>
      </c>
      <c r="D38" s="17" t="s">
        <v>0</v>
      </c>
      <c r="E38" s="17" t="s">
        <v>0</v>
      </c>
      <c r="F38" s="17" t="s">
        <v>0</v>
      </c>
      <c r="G38" s="17" t="s">
        <v>0</v>
      </c>
      <c r="H38" s="17" t="s">
        <v>0</v>
      </c>
      <c r="I38" s="26">
        <v>0</v>
      </c>
      <c r="J38" s="26">
        <v>0</v>
      </c>
      <c r="K38" s="21" t="s">
        <v>0</v>
      </c>
      <c r="L38" s="17" t="s">
        <v>25</v>
      </c>
    </row>
    <row r="39" spans="1:12" ht="9.75" customHeight="1">
      <c r="A39" s="20" t="s">
        <v>44</v>
      </c>
      <c r="B39" s="17">
        <v>3746</v>
      </c>
      <c r="C39" s="17">
        <v>17</v>
      </c>
      <c r="D39" s="21">
        <v>2158</v>
      </c>
      <c r="E39" s="17" t="s">
        <v>0</v>
      </c>
      <c r="F39" s="17" t="s">
        <v>0</v>
      </c>
      <c r="G39" s="17" t="s">
        <v>0</v>
      </c>
      <c r="H39" s="17" t="s">
        <v>0</v>
      </c>
      <c r="I39" s="26">
        <v>0</v>
      </c>
      <c r="J39" s="26">
        <v>0</v>
      </c>
      <c r="K39" s="21" t="s">
        <v>0</v>
      </c>
      <c r="L39" s="17" t="s">
        <v>25</v>
      </c>
    </row>
    <row r="40" spans="1:12" ht="9.75" customHeight="1">
      <c r="A40" s="20" t="s">
        <v>45</v>
      </c>
      <c r="B40" s="17" t="s">
        <v>0</v>
      </c>
      <c r="C40" s="17" t="s">
        <v>0</v>
      </c>
      <c r="D40" s="17" t="s">
        <v>0</v>
      </c>
      <c r="E40" s="17">
        <v>467</v>
      </c>
      <c r="F40" s="17">
        <f>1+5154</f>
        <v>5155</v>
      </c>
      <c r="G40" s="17" t="s">
        <v>0</v>
      </c>
      <c r="H40" s="17">
        <v>3626.117006301612</v>
      </c>
      <c r="I40" s="26">
        <v>0</v>
      </c>
      <c r="J40" s="26">
        <v>0</v>
      </c>
      <c r="K40" s="21" t="s">
        <v>0</v>
      </c>
      <c r="L40" s="23" t="s">
        <v>25</v>
      </c>
    </row>
    <row r="41" spans="1:12" ht="9.75" customHeight="1">
      <c r="A41" s="20" t="s">
        <v>12</v>
      </c>
      <c r="B41" s="21" t="s">
        <v>0</v>
      </c>
      <c r="C41" s="17">
        <v>22518</v>
      </c>
      <c r="D41" s="17">
        <v>27983</v>
      </c>
      <c r="E41" s="17">
        <v>22717</v>
      </c>
      <c r="F41" s="17">
        <v>1934</v>
      </c>
      <c r="G41" s="17" t="s">
        <v>0</v>
      </c>
      <c r="H41" s="17">
        <v>3528.951279344729</v>
      </c>
      <c r="I41" s="17">
        <v>4108.425854754559</v>
      </c>
      <c r="J41" s="26">
        <v>0</v>
      </c>
      <c r="K41" s="21" t="s">
        <v>0</v>
      </c>
      <c r="L41" s="23" t="s">
        <v>25</v>
      </c>
    </row>
    <row r="42" spans="1:12" ht="9.75" customHeight="1">
      <c r="A42" s="20" t="s">
        <v>13</v>
      </c>
      <c r="B42" s="17">
        <v>43407</v>
      </c>
      <c r="C42" s="17">
        <v>39674</v>
      </c>
      <c r="D42" s="17">
        <v>55959</v>
      </c>
      <c r="E42" s="17">
        <v>35157</v>
      </c>
      <c r="F42" s="17">
        <v>15176</v>
      </c>
      <c r="G42" s="17">
        <v>5934</v>
      </c>
      <c r="H42" s="26">
        <v>0</v>
      </c>
      <c r="I42" s="26">
        <v>0</v>
      </c>
      <c r="J42" s="26">
        <v>0</v>
      </c>
      <c r="K42" s="41">
        <v>724.1567351375588</v>
      </c>
      <c r="L42" s="23" t="s">
        <v>25</v>
      </c>
    </row>
    <row r="43" spans="1:12" ht="9.75" customHeight="1">
      <c r="A43" s="20" t="s">
        <v>14</v>
      </c>
      <c r="B43" s="17" t="s">
        <v>0</v>
      </c>
      <c r="C43" s="17" t="s">
        <v>0</v>
      </c>
      <c r="D43" s="17" t="s">
        <v>0</v>
      </c>
      <c r="E43" s="17" t="s">
        <v>0</v>
      </c>
      <c r="F43" s="17" t="s">
        <v>0</v>
      </c>
      <c r="G43" s="17">
        <v>15569</v>
      </c>
      <c r="H43" s="17">
        <v>27370.351378696425</v>
      </c>
      <c r="I43" s="17">
        <v>17620.928944737534</v>
      </c>
      <c r="J43" s="17">
        <v>30011.41387367676</v>
      </c>
      <c r="K43" s="17">
        <v>30111.844244006857</v>
      </c>
      <c r="L43" s="23">
        <f>((K43/J43)-1)*100</f>
        <v>0.3346405829222965</v>
      </c>
    </row>
    <row r="44" spans="1:12" ht="9.75" customHeight="1">
      <c r="A44" s="20" t="s">
        <v>16</v>
      </c>
      <c r="B44" s="17" t="s">
        <v>0</v>
      </c>
      <c r="C44" s="17" t="s">
        <v>0</v>
      </c>
      <c r="D44" s="17" t="s">
        <v>0</v>
      </c>
      <c r="E44" s="17" t="s">
        <v>0</v>
      </c>
      <c r="F44" s="17" t="s">
        <v>0</v>
      </c>
      <c r="G44" s="17">
        <v>1070</v>
      </c>
      <c r="H44" s="17">
        <v>11.032967227859748</v>
      </c>
      <c r="I44" s="26">
        <v>0</v>
      </c>
      <c r="J44" s="26">
        <v>0</v>
      </c>
      <c r="K44" s="21" t="s">
        <v>0</v>
      </c>
      <c r="L44" s="23" t="s">
        <v>25</v>
      </c>
    </row>
    <row r="45" spans="1:12" ht="9.75" customHeight="1">
      <c r="A45" s="20" t="s">
        <v>17</v>
      </c>
      <c r="B45" s="17">
        <v>247</v>
      </c>
      <c r="C45" s="17">
        <v>3940</v>
      </c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26">
        <v>0</v>
      </c>
      <c r="J45" s="26">
        <v>0</v>
      </c>
      <c r="K45" s="21" t="s">
        <v>0</v>
      </c>
      <c r="L45" s="17" t="s">
        <v>25</v>
      </c>
    </row>
    <row r="46" spans="2:12" ht="9.75" customHeight="1"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3"/>
    </row>
    <row r="47" spans="1:12" ht="9.75" customHeight="1">
      <c r="A47" s="11" t="s">
        <v>18</v>
      </c>
      <c r="B47" s="12">
        <f aca="true" t="shared" si="7" ref="B47:G47">SUM(B49:B57)</f>
        <v>100919</v>
      </c>
      <c r="C47" s="12">
        <f t="shared" si="7"/>
        <v>77030</v>
      </c>
      <c r="D47" s="12">
        <f t="shared" si="7"/>
        <v>107875</v>
      </c>
      <c r="E47" s="12">
        <f t="shared" si="7"/>
        <v>142049</v>
      </c>
      <c r="F47" s="12">
        <f t="shared" si="7"/>
        <v>216197</v>
      </c>
      <c r="G47" s="12">
        <f t="shared" si="7"/>
        <v>222939</v>
      </c>
      <c r="H47" s="12">
        <f>SUM(H49:H57)</f>
        <v>158885.2970451136</v>
      </c>
      <c r="I47" s="12">
        <f>SUM(I49:I57)</f>
        <v>238136.83052056207</v>
      </c>
      <c r="J47" s="12">
        <f>SUM(J49:J57)</f>
        <v>206250.9117011458</v>
      </c>
      <c r="K47" s="12">
        <f>SUM(K49:K57)</f>
        <v>210399.59241950646</v>
      </c>
      <c r="L47" s="13">
        <f>((K47/J47)-1)*100</f>
        <v>2.011472668965486</v>
      </c>
    </row>
    <row r="48" spans="2:12" ht="9.75" customHeight="1"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3"/>
    </row>
    <row r="49" spans="1:12" ht="9.75" customHeight="1">
      <c r="A49" s="7" t="s">
        <v>32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1">
        <v>1098.7027370463907</v>
      </c>
      <c r="K49" s="21">
        <v>4.532118633633439</v>
      </c>
      <c r="L49" s="23">
        <f>((K49/J49)-1)*100</f>
        <v>-99.58750274475359</v>
      </c>
    </row>
    <row r="50" spans="1:12" ht="9.75" customHeight="1">
      <c r="A50" s="20" t="s">
        <v>19</v>
      </c>
      <c r="B50" s="17">
        <v>2325</v>
      </c>
      <c r="C50" s="17">
        <v>2411</v>
      </c>
      <c r="D50" s="17">
        <v>14084</v>
      </c>
      <c r="E50" s="17">
        <v>4784</v>
      </c>
      <c r="F50" s="17">
        <v>4886</v>
      </c>
      <c r="G50" s="21" t="s">
        <v>0</v>
      </c>
      <c r="H50" s="21" t="s">
        <v>0</v>
      </c>
      <c r="I50" s="21">
        <v>14215.481217513176</v>
      </c>
      <c r="J50" s="21">
        <v>305.85769440441027</v>
      </c>
      <c r="K50" s="22">
        <v>0</v>
      </c>
      <c r="L50" s="23">
        <f>((K50/J50)-1)*100</f>
        <v>-100</v>
      </c>
    </row>
    <row r="51" spans="1:13" ht="9.75" customHeight="1">
      <c r="A51" s="20" t="s">
        <v>20</v>
      </c>
      <c r="B51" s="17">
        <v>36460</v>
      </c>
      <c r="C51" s="17">
        <v>23070</v>
      </c>
      <c r="D51" s="17">
        <v>62157</v>
      </c>
      <c r="E51" s="17">
        <v>61803</v>
      </c>
      <c r="F51" s="17">
        <v>88884</v>
      </c>
      <c r="G51" s="17">
        <v>114998</v>
      </c>
      <c r="H51" s="17">
        <v>99678.47665037465</v>
      </c>
      <c r="I51" s="17">
        <v>87765.30449504315</v>
      </c>
      <c r="J51" s="17">
        <v>76569.04144226147</v>
      </c>
      <c r="K51" s="17">
        <v>66453.92132086962</v>
      </c>
      <c r="L51" s="23">
        <f>((K51/J51)-1)*100</f>
        <v>-13.210456773210854</v>
      </c>
      <c r="M51" s="14"/>
    </row>
    <row r="52" spans="1:12" ht="9.75" customHeight="1">
      <c r="A52" s="20" t="s">
        <v>24</v>
      </c>
      <c r="B52" s="17">
        <v>791</v>
      </c>
      <c r="C52" s="21" t="s">
        <v>0</v>
      </c>
      <c r="D52" s="21" t="s">
        <v>0</v>
      </c>
      <c r="E52" s="21" t="s">
        <v>0</v>
      </c>
      <c r="F52" s="21" t="s">
        <v>0</v>
      </c>
      <c r="G52" s="21" t="s">
        <v>0</v>
      </c>
      <c r="H52" s="21" t="s">
        <v>0</v>
      </c>
      <c r="I52" s="26">
        <v>0</v>
      </c>
      <c r="J52" s="26">
        <v>0</v>
      </c>
      <c r="K52" s="21" t="s">
        <v>0</v>
      </c>
      <c r="L52" s="17" t="s">
        <v>25</v>
      </c>
    </row>
    <row r="53" spans="1:12" ht="9.75" customHeight="1">
      <c r="A53" s="20" t="s">
        <v>26</v>
      </c>
      <c r="B53" s="17">
        <v>2246</v>
      </c>
      <c r="C53" s="21" t="s">
        <v>0</v>
      </c>
      <c r="D53" s="21" t="s">
        <v>0</v>
      </c>
      <c r="E53" s="21" t="s">
        <v>0</v>
      </c>
      <c r="F53" s="21" t="s">
        <v>0</v>
      </c>
      <c r="G53" s="21" t="s">
        <v>0</v>
      </c>
      <c r="H53" s="21">
        <v>5418.4414363053575</v>
      </c>
      <c r="I53" s="21">
        <v>6314.706009821946</v>
      </c>
      <c r="J53" s="21">
        <v>4764.669739948585</v>
      </c>
      <c r="K53" s="21">
        <v>5011.334173871888</v>
      </c>
      <c r="L53" s="23">
        <f>((K53/J53)-1)*100</f>
        <v>5.176947141901289</v>
      </c>
    </row>
    <row r="54" spans="1:12" ht="9.75" customHeight="1">
      <c r="A54" s="20" t="s">
        <v>21</v>
      </c>
      <c r="B54" s="17">
        <v>540</v>
      </c>
      <c r="C54" s="21" t="s">
        <v>0</v>
      </c>
      <c r="D54" s="17">
        <v>2891</v>
      </c>
      <c r="E54" s="17">
        <v>2495</v>
      </c>
      <c r="F54" s="21" t="s">
        <v>0</v>
      </c>
      <c r="G54" s="21" t="s">
        <v>0</v>
      </c>
      <c r="H54" s="21" t="s">
        <v>0</v>
      </c>
      <c r="I54" s="26">
        <v>0</v>
      </c>
      <c r="J54" s="26">
        <v>0</v>
      </c>
      <c r="K54" s="21" t="s">
        <v>0</v>
      </c>
      <c r="L54" s="17" t="s">
        <v>25</v>
      </c>
    </row>
    <row r="55" spans="1:12" ht="9.75" customHeight="1">
      <c r="A55" s="20" t="s">
        <v>1</v>
      </c>
      <c r="B55" s="21" t="s">
        <v>0</v>
      </c>
      <c r="C55" s="17">
        <v>3004</v>
      </c>
      <c r="D55" s="21" t="s">
        <v>0</v>
      </c>
      <c r="E55" s="21" t="s">
        <v>0</v>
      </c>
      <c r="F55" s="21" t="s">
        <v>0</v>
      </c>
      <c r="G55" s="21" t="s">
        <v>0</v>
      </c>
      <c r="H55" s="21" t="s">
        <v>0</v>
      </c>
      <c r="I55" s="21">
        <v>6103.678158918999</v>
      </c>
      <c r="J55" s="21">
        <v>5618.327887754414</v>
      </c>
      <c r="K55" s="21">
        <v>18.64544624179232</v>
      </c>
      <c r="L55" s="23">
        <f>((K55/J55)-1)*100</f>
        <v>-99.66813175353415</v>
      </c>
    </row>
    <row r="56" spans="1:12" ht="9.75" customHeight="1">
      <c r="A56" s="20" t="s">
        <v>3</v>
      </c>
      <c r="B56" s="21" t="s">
        <v>0</v>
      </c>
      <c r="C56" s="21" t="s">
        <v>0</v>
      </c>
      <c r="D56" s="21" t="s">
        <v>0</v>
      </c>
      <c r="E56" s="21" t="s">
        <v>0</v>
      </c>
      <c r="F56" s="21" t="s">
        <v>0</v>
      </c>
      <c r="G56" s="21">
        <v>5170</v>
      </c>
      <c r="H56" s="17">
        <v>1.7013454136419237</v>
      </c>
      <c r="I56" s="26">
        <v>0</v>
      </c>
      <c r="J56" s="26">
        <v>0</v>
      </c>
      <c r="K56" s="21" t="s">
        <v>0</v>
      </c>
      <c r="L56" s="23" t="s">
        <v>25</v>
      </c>
    </row>
    <row r="57" spans="1:12" ht="9.75" customHeight="1">
      <c r="A57" s="20" t="s">
        <v>2</v>
      </c>
      <c r="B57" s="17">
        <v>58557</v>
      </c>
      <c r="C57" s="17">
        <v>48545</v>
      </c>
      <c r="D57" s="17">
        <v>28743</v>
      </c>
      <c r="E57" s="17">
        <v>72967</v>
      </c>
      <c r="F57" s="17">
        <v>122427</v>
      </c>
      <c r="G57" s="17">
        <v>102771</v>
      </c>
      <c r="H57" s="17">
        <v>53786.67761301995</v>
      </c>
      <c r="I57" s="17">
        <v>123737.66063926481</v>
      </c>
      <c r="J57" s="17">
        <f>116918.459172719+975.853027011513</f>
        <v>117894.31219973051</v>
      </c>
      <c r="K57" s="17">
        <f>718.383884406505+138192.775475483</f>
        <v>138911.1593598895</v>
      </c>
      <c r="L57" s="23">
        <f>((K57/J57)-1)*100</f>
        <v>17.82685421206185</v>
      </c>
    </row>
    <row r="58" spans="2:12" ht="9.75" customHeight="1"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23"/>
    </row>
    <row r="59" spans="1:12" ht="9.75" customHeight="1">
      <c r="A59" s="11" t="s">
        <v>29</v>
      </c>
      <c r="B59" s="25">
        <f aca="true" t="shared" si="8" ref="B59:J59">SUM(B61:B62)</f>
        <v>0</v>
      </c>
      <c r="C59" s="25">
        <f t="shared" si="8"/>
        <v>0</v>
      </c>
      <c r="D59" s="25">
        <f t="shared" si="8"/>
        <v>1339</v>
      </c>
      <c r="E59" s="25">
        <f t="shared" si="8"/>
        <v>0</v>
      </c>
      <c r="F59" s="25">
        <f t="shared" si="8"/>
        <v>4408</v>
      </c>
      <c r="G59" s="25">
        <f t="shared" si="8"/>
        <v>19</v>
      </c>
      <c r="H59" s="25">
        <f t="shared" si="8"/>
        <v>1587.561494614417</v>
      </c>
      <c r="I59" s="25">
        <f t="shared" si="8"/>
        <v>0</v>
      </c>
      <c r="J59" s="25">
        <f t="shared" si="8"/>
        <v>0</v>
      </c>
      <c r="K59" s="25">
        <f>SUM(K61:K62)</f>
        <v>2828.1281893384753</v>
      </c>
      <c r="L59" s="23" t="s">
        <v>25</v>
      </c>
    </row>
    <row r="60" spans="1:12" ht="9.75" customHeight="1">
      <c r="A60" s="11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3"/>
    </row>
    <row r="61" spans="1:12" ht="9.75" customHeight="1">
      <c r="A61" s="20" t="s">
        <v>22</v>
      </c>
      <c r="B61" s="21" t="s">
        <v>0</v>
      </c>
      <c r="C61" s="21" t="s">
        <v>0</v>
      </c>
      <c r="D61" s="27">
        <v>1339</v>
      </c>
      <c r="E61" s="21" t="s">
        <v>0</v>
      </c>
      <c r="F61" s="17">
        <v>2035</v>
      </c>
      <c r="G61" s="17">
        <v>19</v>
      </c>
      <c r="H61" s="17">
        <v>1587.561494614417</v>
      </c>
      <c r="I61" s="26">
        <v>0</v>
      </c>
      <c r="J61" s="26">
        <v>0</v>
      </c>
      <c r="K61" s="41">
        <v>2828.1281893384753</v>
      </c>
      <c r="L61" s="23" t="s">
        <v>25</v>
      </c>
    </row>
    <row r="62" spans="1:12" ht="9.75" customHeight="1">
      <c r="A62" s="20" t="s">
        <v>23</v>
      </c>
      <c r="B62" s="21" t="s">
        <v>0</v>
      </c>
      <c r="C62" s="21" t="s">
        <v>0</v>
      </c>
      <c r="D62" s="21" t="s">
        <v>0</v>
      </c>
      <c r="E62" s="21" t="s">
        <v>0</v>
      </c>
      <c r="F62" s="17">
        <v>2373</v>
      </c>
      <c r="G62" s="21" t="s">
        <v>0</v>
      </c>
      <c r="H62" s="21" t="s">
        <v>0</v>
      </c>
      <c r="I62" s="26">
        <v>0</v>
      </c>
      <c r="J62" s="26">
        <v>0</v>
      </c>
      <c r="K62" s="21" t="s">
        <v>0</v>
      </c>
      <c r="L62" s="17" t="s">
        <v>25</v>
      </c>
    </row>
    <row r="63" spans="1:12" ht="9.75" customHeight="1">
      <c r="A63" s="28"/>
      <c r="B63" s="29"/>
      <c r="C63" s="29"/>
      <c r="D63" s="29"/>
      <c r="E63" s="29"/>
      <c r="F63" s="30"/>
      <c r="G63" s="29"/>
      <c r="H63" s="30"/>
      <c r="I63" s="30"/>
      <c r="J63" s="31"/>
      <c r="K63" s="32"/>
      <c r="L63" s="32"/>
    </row>
    <row r="64" spans="1:11" ht="9.75" customHeight="1">
      <c r="A64" s="2" t="s">
        <v>48</v>
      </c>
      <c r="B64" s="33"/>
      <c r="C64" s="33"/>
      <c r="D64" s="33"/>
      <c r="E64" s="33"/>
      <c r="F64" s="34"/>
      <c r="G64" s="33"/>
      <c r="H64" s="34"/>
      <c r="I64" s="34"/>
      <c r="J64" s="35"/>
      <c r="K64" s="1"/>
    </row>
    <row r="65" spans="1:11" ht="9.75" customHeight="1">
      <c r="A65" s="2" t="s">
        <v>46</v>
      </c>
      <c r="B65" s="33"/>
      <c r="C65" s="33"/>
      <c r="D65" s="33"/>
      <c r="E65" s="33"/>
      <c r="F65" s="34"/>
      <c r="G65" s="33"/>
      <c r="H65" s="34"/>
      <c r="I65" s="34"/>
      <c r="J65" s="35"/>
      <c r="K65" s="1"/>
    </row>
    <row r="66" spans="1:10" ht="9.75" customHeight="1">
      <c r="A66" s="2" t="s">
        <v>47</v>
      </c>
      <c r="B66" s="36"/>
      <c r="C66" s="36"/>
      <c r="D66" s="36"/>
      <c r="E66" s="36"/>
      <c r="F66" s="36"/>
      <c r="G66" s="37"/>
      <c r="H66" s="36"/>
      <c r="I66" s="37"/>
      <c r="J66" s="37"/>
    </row>
    <row r="67" spans="2:5" ht="9.75" customHeight="1">
      <c r="B67" s="36"/>
      <c r="C67" s="36"/>
      <c r="D67" s="36"/>
      <c r="E67" s="36"/>
    </row>
    <row r="68" spans="1:5" ht="9.75" customHeight="1">
      <c r="A68" s="39"/>
      <c r="B68" s="36"/>
      <c r="C68" s="36"/>
      <c r="D68" s="36"/>
      <c r="E68" s="36"/>
    </row>
    <row r="69" ht="11.25" customHeight="1">
      <c r="A69" s="40"/>
    </row>
  </sheetData>
  <mergeCells count="4">
    <mergeCell ref="A4:A5"/>
    <mergeCell ref="B4:K4"/>
    <mergeCell ref="A1:L2"/>
    <mergeCell ref="L4:L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2004-08-26T13:59:56Z</cp:lastPrinted>
  <dcterms:created xsi:type="dcterms:W3CDTF">1998-02-13T16:34:57Z</dcterms:created>
  <dcterms:modified xsi:type="dcterms:W3CDTF">2004-04-29T12:11:48Z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