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75" windowWidth="11805" windowHeight="3105" tabRatio="601" activeTab="0"/>
  </bookViews>
  <sheets>
    <sheet name="T2.26" sheetId="1" r:id="rId1"/>
    <sheet name="Gráfico 27 e 28" sheetId="2" state="hidden" r:id="rId2"/>
  </sheets>
  <definedNames>
    <definedName name="_Fill" localSheetId="0" hidden="1">'T2.26'!$B$4:$F$4</definedName>
    <definedName name="_Fill" hidden="1">#REF!</definedName>
    <definedName name="_xlnm.Print_Area" localSheetId="0">'T2.26'!$A$1:$H$65</definedName>
  </definedNames>
  <calcPr fullCalcOnLoad="1"/>
</workbook>
</file>

<file path=xl/sharedStrings.xml><?xml version="1.0" encoding="utf-8"?>
<sst xmlns="http://schemas.openxmlformats.org/spreadsheetml/2006/main" count="101" uniqueCount="78">
  <si>
    <t>Gasolina de Aviação</t>
  </si>
  <si>
    <t>Querosene de Aviação</t>
  </si>
  <si>
    <t>Óleo Diesel</t>
  </si>
  <si>
    <t>Querosene Iluminante</t>
  </si>
  <si>
    <t>REMAN</t>
  </si>
  <si>
    <t>RLAM</t>
  </si>
  <si>
    <t>REGAP</t>
  </si>
  <si>
    <t>MANGUINHOS</t>
  </si>
  <si>
    <t>REDUC</t>
  </si>
  <si>
    <t>RECAP</t>
  </si>
  <si>
    <t>REPLAN</t>
  </si>
  <si>
    <t>REVAP</t>
  </si>
  <si>
    <t>REPAR</t>
  </si>
  <si>
    <t>SIX</t>
  </si>
  <si>
    <t>IPIRANGA</t>
  </si>
  <si>
    <t>REFAP</t>
  </si>
  <si>
    <t>LUBNOR</t>
  </si>
  <si>
    <t>RPBC</t>
  </si>
  <si>
    <t>Parafina</t>
  </si>
  <si>
    <t>Óleo Lubrificante</t>
  </si>
  <si>
    <t>Solvente</t>
  </si>
  <si>
    <t>Asfalto</t>
  </si>
  <si>
    <t>Óleo Combustível</t>
  </si>
  <si>
    <r>
      <t>Fonte</t>
    </r>
    <r>
      <rPr>
        <b/>
        <sz val="9"/>
        <rFont val="Arial"/>
        <family val="2"/>
      </rPr>
      <t>: Quadro 14.</t>
    </r>
  </si>
  <si>
    <t>PRODUÇÃO DE DERIVADOS DE PETRÓLEO</t>
  </si>
  <si>
    <t>MIL m3</t>
  </si>
  <si>
    <t>GRÁFICO 27</t>
  </si>
  <si>
    <t>GRÁFICO 28</t>
  </si>
  <si>
    <t>Coque</t>
  </si>
  <si>
    <t xml:space="preserve">POR REFINARIAS NACIONAIS </t>
  </si>
  <si>
    <t xml:space="preserve">GLP </t>
  </si>
  <si>
    <t xml:space="preserve">Gasolina Automotiva </t>
  </si>
  <si>
    <t xml:space="preserve">Nafta </t>
  </si>
  <si>
    <t>Outros</t>
  </si>
  <si>
    <t xml:space="preserve">Derivados de petróleo </t>
  </si>
  <si>
    <t>Total</t>
  </si>
  <si>
    <t>Energéticos</t>
  </si>
  <si>
    <t>Gasolina de aviação</t>
  </si>
  <si>
    <t>Querosene iluminante</t>
  </si>
  <si>
    <t>Óleo lubrificante</t>
  </si>
  <si>
    <t>Gasolina A</t>
  </si>
  <si>
    <t>LUBNOR (CE)</t>
  </si>
  <si>
    <t>REGAP (MG)</t>
  </si>
  <si>
    <t>REMAN (AM)</t>
  </si>
  <si>
    <t>REPAR (PR)</t>
  </si>
  <si>
    <t>REVAP (SP)</t>
  </si>
  <si>
    <t>RPBC (SP)</t>
  </si>
  <si>
    <t>IPIRANGA (RS)</t>
  </si>
  <si>
    <t>MANGUINHOS (RJ)</t>
  </si>
  <si>
    <t>Não-energéticos</t>
  </si>
  <si>
    <t>Produção (mil m³)</t>
  </si>
  <si>
    <t>QAV</t>
  </si>
  <si>
    <t>Tabela 2.26 - Produção de derivados de petróleo energéticos e não-energéticos, por refinarias - 2002</t>
  </si>
  <si>
    <t>RECAP (SP)</t>
  </si>
  <si>
    <t>REFAP (RS)</t>
  </si>
  <si>
    <t>REPLAN (SP)</t>
  </si>
  <si>
    <t>TOTAL</t>
  </si>
  <si>
    <t xml:space="preserve">               3. Não inclui as produções de gás combustível.</t>
  </si>
  <si>
    <t xml:space="preserve">               4. As quantidades negativas indicam que a quantidade produzida foi inferior à quantidade do produto que foi transferida para a composição de outros derivados.</t>
  </si>
  <si>
    <t>Notas: 1. Não inclui o consumo próprio de derivados das refinarias.</t>
  </si>
  <si>
    <t xml:space="preserve">               2. Com a edição das Portarias ANP n.º 84/01 e n.º 317/01, as centrais petroquímicas passaram a decidir sobre o destino de sua produção de GLP, óleo diesel e gasolina, </t>
  </si>
  <si>
    <t xml:space="preserve">comercializando-os ou enviando-os como efluentes às refinarias da Petrobras. Dessa forma, apenas a parcela transferida às refinarias da Petrobras passou a ser somada à </t>
  </si>
  <si>
    <t>produção destas unidades (vide Tabela 2.27).</t>
  </si>
  <si>
    <t>REDUC (RJ)¹</t>
  </si>
  <si>
    <t>RLAM (BA)¹</t>
  </si>
  <si>
    <t>GLP²</t>
  </si>
  <si>
    <r>
      <t>Óleo diesel</t>
    </r>
    <r>
      <rPr>
        <vertAlign val="superscript"/>
        <sz val="7"/>
        <rFont val="Helvetica Neue"/>
        <family val="2"/>
      </rPr>
      <t>4</t>
    </r>
  </si>
  <si>
    <r>
      <t>Asfalto</t>
    </r>
    <r>
      <rPr>
        <vertAlign val="superscript"/>
        <sz val="7"/>
        <rFont val="Helvetica Neue"/>
        <family val="2"/>
      </rPr>
      <t>5</t>
    </r>
  </si>
  <si>
    <r>
      <t>Coque</t>
    </r>
    <r>
      <rPr>
        <vertAlign val="superscript"/>
        <sz val="7"/>
        <rFont val="Helvetica Neue"/>
        <family val="2"/>
      </rPr>
      <t>6</t>
    </r>
  </si>
  <si>
    <r>
      <t>Nafta</t>
    </r>
    <r>
      <rPr>
        <vertAlign val="superscript"/>
        <sz val="7"/>
        <rFont val="Helvetica Neue"/>
        <family val="2"/>
      </rPr>
      <t>7</t>
    </r>
  </si>
  <si>
    <r>
      <t>Outros</t>
    </r>
    <r>
      <rPr>
        <vertAlign val="superscript"/>
        <sz val="7"/>
        <rFont val="Helvetica Neue"/>
        <family val="2"/>
      </rPr>
      <t>8</t>
    </r>
  </si>
  <si>
    <r>
      <t>Óleo combustível</t>
    </r>
    <r>
      <rPr>
        <vertAlign val="superscript"/>
        <sz val="7"/>
        <rFont val="Helvetica Neue"/>
        <family val="2"/>
      </rPr>
      <t>3,4</t>
    </r>
  </si>
  <si>
    <r>
      <t>¹ O C</t>
    </r>
    <r>
      <rPr>
        <vertAlign val="subscript"/>
        <sz val="7"/>
        <rFont val="Helvetica Neue"/>
        <family val="0"/>
      </rPr>
      <t>5</t>
    </r>
    <r>
      <rPr>
        <vertAlign val="superscript"/>
        <sz val="7"/>
        <rFont val="Helvetica Neue"/>
        <family val="0"/>
      </rPr>
      <t>+</t>
    </r>
    <r>
      <rPr>
        <sz val="7"/>
        <rFont val="Helvetica Neue"/>
        <family val="2"/>
      </rPr>
      <t xml:space="preserve"> produzido nas UPGNs de Catu, Candeias, REDUC I e REDUC II é incorporado à produção de derivados da RLAM e da REDUC. ²Refere-se à mistura propano/butano, para</t>
    </r>
  </si>
  <si>
    <r>
      <t xml:space="preserve">usos doméstico e industrial. ³Não inclui o óleo combustível de refinaria. </t>
    </r>
    <r>
      <rPr>
        <vertAlign val="superscript"/>
        <sz val="7"/>
        <rFont val="Helvetica Neue"/>
        <family val="2"/>
      </rPr>
      <t>4</t>
    </r>
    <r>
      <rPr>
        <sz val="7"/>
        <rFont val="Helvetica Neue"/>
        <family val="2"/>
      </rPr>
      <t>Inclui componentes destinados à produção de óleo combustível marítimo em alguns terminais aqüaviários.</t>
    </r>
  </si>
  <si>
    <r>
      <t xml:space="preserve">onde é incorporada à produção de derivados da refinaria. </t>
    </r>
    <r>
      <rPr>
        <vertAlign val="superscript"/>
        <sz val="7"/>
        <rFont val="Helvetica Neue"/>
        <family val="2"/>
      </rPr>
      <t>8</t>
    </r>
    <r>
      <rPr>
        <sz val="7"/>
        <rFont val="Helvetica Neue"/>
        <family val="2"/>
      </rPr>
      <t xml:space="preserve">Inclui gasóleos, GLP não-energético (propano, propeno e butano), subprodutos, produtos intermediários e outros derivados </t>
    </r>
  </si>
  <si>
    <t>não-energéticos.</t>
  </si>
  <si>
    <r>
      <t>5</t>
    </r>
    <r>
      <rPr>
        <sz val="7"/>
        <rFont val="Helvetica Neue"/>
        <family val="2"/>
      </rPr>
      <t>Inclui o C</t>
    </r>
    <r>
      <rPr>
        <vertAlign val="subscript"/>
        <sz val="7"/>
        <rFont val="Helvetica Neue"/>
        <family val="2"/>
      </rPr>
      <t>5</t>
    </r>
    <r>
      <rPr>
        <vertAlign val="superscript"/>
        <sz val="7"/>
        <rFont val="Helvetica Neue"/>
        <family val="2"/>
      </rPr>
      <t>+</t>
    </r>
    <r>
      <rPr>
        <sz val="7"/>
        <rFont val="Helvetica Neue"/>
        <family val="2"/>
      </rPr>
      <t xml:space="preserve"> produzido na UPGN de LUBNOR. </t>
    </r>
    <r>
      <rPr>
        <vertAlign val="superscript"/>
        <sz val="7"/>
        <rFont val="Helvetica Neue"/>
        <family val="2"/>
      </rPr>
      <t>6</t>
    </r>
    <r>
      <rPr>
        <sz val="7"/>
        <rFont val="Helvetica Neue"/>
        <family val="2"/>
      </rPr>
      <t xml:space="preserve">Inclui coque comercializado para uso energético. </t>
    </r>
    <r>
      <rPr>
        <vertAlign val="superscript"/>
        <sz val="7"/>
        <rFont val="Helvetica Neue"/>
        <family val="2"/>
      </rPr>
      <t>7</t>
    </r>
    <r>
      <rPr>
        <sz val="7"/>
        <rFont val="Helvetica Neue"/>
        <family val="2"/>
      </rPr>
      <t>Inclui a nafta produzida a partir da industrialização de xisto e enviada para a REPAR,</t>
    </r>
  </si>
  <si>
    <t>Fontes: Ipiranga; Manguinhos; Petrobras/ABAST.</t>
  </si>
</sst>
</file>

<file path=xl/styles.xml><?xml version="1.0" encoding="utf-8"?>
<styleSheet xmlns="http://schemas.openxmlformats.org/spreadsheetml/2006/main">
  <numFmts count="4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Cr$&quot;\ #,##0_);\(&quot;Cr$&quot;\ #,##0\)"/>
    <numFmt numFmtId="177" formatCode="&quot;Cr$&quot;\ #,##0_);[Red]\(&quot;Cr$&quot;\ #,##0\)"/>
    <numFmt numFmtId="178" formatCode="&quot;Cr$&quot;\ #,##0.00_);\(&quot;Cr$&quot;\ #,##0.00\)"/>
    <numFmt numFmtId="179" formatCode="&quot;Cr$&quot;\ #,##0.00_);[Red]\(&quot;Cr$&quot;\ #,##0.00\)"/>
    <numFmt numFmtId="180" formatCode="_(&quot;Cr$&quot;\ * #,##0_);_(&quot;Cr$&quot;\ * \(#,##0\);_(&quot;Cr$&quot;\ * &quot;-&quot;_);_(@_)"/>
    <numFmt numFmtId="181" formatCode="_(&quot;Cr$&quot;\ * #,##0.00_);_(&quot;Cr$&quot;\ * \(#,##0.00\);_(&quot;Cr$&quot;\ * &quot;-&quot;??_);_(@_)"/>
    <numFmt numFmtId="182" formatCode="&quot;R$&quot;\ #,##0_);\(&quot;R$&quot;\ #,##0\)"/>
    <numFmt numFmtId="183" formatCode="&quot;R$&quot;\ #,##0_);[Red]\(&quot;R$&quot;\ #,##0\)"/>
    <numFmt numFmtId="184" formatCode="&quot;R$&quot;\ #,##0.00_);\(&quot;R$&quot;\ #,##0.00\)"/>
    <numFmt numFmtId="185" formatCode="&quot;R$&quot;\ #,##0.00_);[Red]\(&quot;R$&quot;\ #,##0.00\)"/>
    <numFmt numFmtId="186" formatCode="_(&quot;R$&quot;\ * #,##0_);_(&quot;R$&quot;\ * \(#,##0\);_(&quot;R$&quot;\ * &quot;-&quot;_);_(@_)"/>
    <numFmt numFmtId="187" formatCode="_(&quot;R$&quot;\ * #,##0.00_);_(&quot;R$&quot;\ * \(#,##0.00\);_(&quot;R$&quot;\ * &quot;-&quot;??_);_(@_)"/>
    <numFmt numFmtId="188" formatCode="#,##0.0_);\(#,##0.0\)"/>
    <numFmt numFmtId="189" formatCode="#,##0.000_);\(#,##0.000\)"/>
    <numFmt numFmtId="190" formatCode="#,##0.0000_);\(#,##0.0000\)"/>
    <numFmt numFmtId="191" formatCode="_(* #,##0.0_);_(* \(#,##0.0\);_(* &quot;-&quot;??_);_(@_)"/>
    <numFmt numFmtId="192" formatCode="_(* #,##0_);_(* \(#,##0\);_(* &quot;-&quot;??_);_(@_)"/>
    <numFmt numFmtId="193" formatCode="0.0%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_(* #,##0.0_);_(* \(#,##0.0\);_(* &quot;-&quot;?_);_(@_)"/>
  </numFmts>
  <fonts count="31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2"/>
      <name val="Arial"/>
      <family val="0"/>
    </font>
    <font>
      <sz val="14.25"/>
      <name val="Arial"/>
      <family val="0"/>
    </font>
    <font>
      <b/>
      <u val="single"/>
      <sz val="9"/>
      <name val="Arial"/>
      <family val="2"/>
    </font>
    <font>
      <b/>
      <sz val="9"/>
      <name val="Arial"/>
      <family val="2"/>
    </font>
    <font>
      <sz val="13"/>
      <name val="Times New Roman"/>
      <family val="1"/>
    </font>
    <font>
      <sz val="8"/>
      <name val="Arial"/>
      <family val="2"/>
    </font>
    <font>
      <sz val="9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b/>
      <sz val="10.5"/>
      <name val="Arial"/>
      <family val="2"/>
    </font>
    <font>
      <sz val="14.75"/>
      <name val="Arial"/>
      <family val="0"/>
    </font>
    <font>
      <sz val="9"/>
      <name val="Arial"/>
      <family val="2"/>
    </font>
    <font>
      <sz val="8.75"/>
      <name val="Arial"/>
      <family val="2"/>
    </font>
    <font>
      <sz val="10.5"/>
      <name val="Arial"/>
      <family val="2"/>
    </font>
    <font>
      <u val="single"/>
      <sz val="9"/>
      <color indexed="12"/>
      <name val="Arial MT"/>
      <family val="0"/>
    </font>
    <font>
      <u val="single"/>
      <sz val="9"/>
      <color indexed="36"/>
      <name val="Arial MT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2"/>
    </font>
    <font>
      <sz val="8"/>
      <name val="Helvetica Neue"/>
      <family val="2"/>
    </font>
    <font>
      <vertAlign val="subscript"/>
      <sz val="7"/>
      <name val="Helvetica Neu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37" fontId="4" fillId="2" borderId="1" xfId="0" applyNumberFormat="1" applyFont="1" applyFill="1" applyBorder="1" applyAlignment="1" applyProtection="1">
      <alignment horizontal="right" wrapText="1"/>
      <protection/>
    </xf>
    <xf numFmtId="37" fontId="4" fillId="2" borderId="0" xfId="0" applyNumberFormat="1" applyFont="1" applyFill="1" applyBorder="1" applyAlignment="1" applyProtection="1">
      <alignment horizontal="right" wrapText="1"/>
      <protection/>
    </xf>
    <xf numFmtId="3" fontId="4" fillId="2" borderId="1" xfId="0" applyNumberFormat="1" applyFont="1" applyFill="1" applyBorder="1" applyAlignment="1" applyProtection="1">
      <alignment horizontal="right" wrapText="1"/>
      <protection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37" fontId="4" fillId="0" borderId="0" xfId="0" applyNumberFormat="1" applyFont="1" applyFill="1" applyBorder="1" applyAlignment="1" applyProtection="1">
      <alignment horizontal="right" wrapText="1"/>
      <protection/>
    </xf>
    <xf numFmtId="3" fontId="4" fillId="0" borderId="0" xfId="0" applyNumberFormat="1" applyFont="1" applyFill="1" applyBorder="1" applyAlignment="1" applyProtection="1">
      <alignment horizontal="right" wrapText="1"/>
      <protection/>
    </xf>
    <xf numFmtId="192" fontId="14" fillId="0" borderId="0" xfId="20" applyNumberFormat="1" applyFont="1" applyFill="1" applyBorder="1" applyAlignment="1">
      <alignment/>
    </xf>
    <xf numFmtId="192" fontId="15" fillId="0" borderId="0" xfId="2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92" fontId="16" fillId="0" borderId="0" xfId="2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24" fillId="2" borderId="0" xfId="0" applyFont="1" applyFill="1" applyAlignment="1">
      <alignment horizontal="left"/>
    </xf>
    <xf numFmtId="0" fontId="25" fillId="2" borderId="0" xfId="0" applyFont="1" applyFill="1" applyAlignment="1">
      <alignment/>
    </xf>
    <xf numFmtId="192" fontId="25" fillId="2" borderId="0" xfId="20" applyNumberFormat="1" applyFont="1" applyFill="1" applyAlignment="1">
      <alignment/>
    </xf>
    <xf numFmtId="0" fontId="26" fillId="2" borderId="0" xfId="0" applyFont="1" applyFill="1" applyAlignment="1">
      <alignment horizontal="center"/>
    </xf>
    <xf numFmtId="0" fontId="26" fillId="2" borderId="2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/>
    </xf>
    <xf numFmtId="0" fontId="26" fillId="2" borderId="3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/>
    </xf>
    <xf numFmtId="0" fontId="25" fillId="2" borderId="0" xfId="0" applyFont="1" applyFill="1" applyBorder="1" applyAlignment="1">
      <alignment horizontal="left"/>
    </xf>
    <xf numFmtId="192" fontId="25" fillId="2" borderId="0" xfId="20" applyNumberFormat="1" applyFont="1" applyFill="1" applyBorder="1" applyAlignment="1">
      <alignment/>
    </xf>
    <xf numFmtId="0" fontId="26" fillId="2" borderId="0" xfId="0" applyFont="1" applyFill="1" applyBorder="1" applyAlignment="1">
      <alignment horizontal="left"/>
    </xf>
    <xf numFmtId="3" fontId="26" fillId="2" borderId="0" xfId="0" applyNumberFormat="1" applyFont="1" applyFill="1" applyBorder="1" applyAlignment="1">
      <alignment horizontal="right" wrapText="1"/>
    </xf>
    <xf numFmtId="192" fontId="26" fillId="2" borderId="0" xfId="20" applyNumberFormat="1" applyFont="1" applyFill="1" applyBorder="1" applyAlignment="1">
      <alignment horizontal="right" wrapText="1"/>
    </xf>
    <xf numFmtId="37" fontId="26" fillId="2" borderId="0" xfId="0" applyNumberFormat="1" applyFont="1" applyFill="1" applyBorder="1" applyAlignment="1">
      <alignment horizontal="right" wrapText="1"/>
    </xf>
    <xf numFmtId="37" fontId="25" fillId="2" borderId="0" xfId="0" applyNumberFormat="1" applyFont="1" applyFill="1" applyBorder="1" applyAlignment="1">
      <alignment/>
    </xf>
    <xf numFmtId="3" fontId="25" fillId="2" borderId="0" xfId="0" applyNumberFormat="1" applyFont="1" applyFill="1" applyBorder="1" applyAlignment="1">
      <alignment horizontal="right" wrapText="1"/>
    </xf>
    <xf numFmtId="0" fontId="25" fillId="2" borderId="0" xfId="0" applyFont="1" applyFill="1" applyBorder="1" applyAlignment="1">
      <alignment horizontal="right" wrapText="1"/>
    </xf>
    <xf numFmtId="0" fontId="26" fillId="2" borderId="0" xfId="0" applyFont="1" applyFill="1" applyBorder="1" applyAlignment="1">
      <alignment horizontal="left" vertical="center"/>
    </xf>
    <xf numFmtId="3" fontId="26" fillId="2" borderId="0" xfId="0" applyNumberFormat="1" applyFont="1" applyFill="1" applyBorder="1" applyAlignment="1">
      <alignment horizontal="right" vertical="center" wrapText="1"/>
    </xf>
    <xf numFmtId="37" fontId="26" fillId="2" borderId="0" xfId="0" applyNumberFormat="1" applyFont="1" applyFill="1" applyBorder="1" applyAlignment="1">
      <alignment horizontal="right" vertical="center" wrapText="1"/>
    </xf>
    <xf numFmtId="192" fontId="25" fillId="2" borderId="0" xfId="20" applyNumberFormat="1" applyFont="1" applyFill="1" applyBorder="1" applyAlignment="1" applyProtection="1">
      <alignment horizontal="right" wrapText="1"/>
      <protection/>
    </xf>
    <xf numFmtId="192" fontId="26" fillId="2" borderId="0" xfId="20" applyNumberFormat="1" applyFont="1" applyFill="1" applyBorder="1" applyAlignment="1" applyProtection="1">
      <alignment horizontal="right" wrapText="1"/>
      <protection/>
    </xf>
    <xf numFmtId="192" fontId="26" fillId="2" borderId="0" xfId="20" applyNumberFormat="1" applyFont="1" applyFill="1" applyBorder="1" applyAlignment="1">
      <alignment/>
    </xf>
    <xf numFmtId="192" fontId="25" fillId="2" borderId="0" xfId="0" applyNumberFormat="1" applyFont="1" applyFill="1" applyBorder="1" applyAlignment="1">
      <alignment/>
    </xf>
    <xf numFmtId="3" fontId="25" fillId="2" borderId="0" xfId="0" applyNumberFormat="1" applyFont="1" applyFill="1" applyBorder="1" applyAlignment="1" applyProtection="1">
      <alignment horizontal="right" wrapText="1"/>
      <protection/>
    </xf>
    <xf numFmtId="192" fontId="26" fillId="2" borderId="0" xfId="20" applyNumberFormat="1" applyFont="1" applyFill="1" applyBorder="1" applyAlignment="1">
      <alignment horizontal="right" vertical="center" wrapText="1"/>
    </xf>
    <xf numFmtId="0" fontId="25" fillId="2" borderId="6" xfId="0" applyFont="1" applyFill="1" applyBorder="1" applyAlignment="1">
      <alignment horizontal="left"/>
    </xf>
    <xf numFmtId="3" fontId="25" fillId="2" borderId="6" xfId="0" applyNumberFormat="1" applyFont="1" applyFill="1" applyBorder="1" applyAlignment="1">
      <alignment horizontal="right" wrapText="1"/>
    </xf>
    <xf numFmtId="3" fontId="28" fillId="2" borderId="6" xfId="0" applyNumberFormat="1" applyFont="1" applyFill="1" applyBorder="1" applyAlignment="1">
      <alignment horizontal="right" wrapText="1"/>
    </xf>
    <xf numFmtId="3" fontId="25" fillId="2" borderId="0" xfId="0" applyNumberFormat="1" applyFont="1" applyFill="1" applyBorder="1" applyAlignment="1">
      <alignment horizontal="right"/>
    </xf>
    <xf numFmtId="0" fontId="26" fillId="2" borderId="6" xfId="0" applyFont="1" applyFill="1" applyBorder="1" applyAlignment="1">
      <alignment horizontal="center" vertical="center"/>
    </xf>
    <xf numFmtId="192" fontId="25" fillId="2" borderId="0" xfId="0" applyNumberFormat="1" applyFont="1" applyFill="1" applyAlignment="1">
      <alignment/>
    </xf>
    <xf numFmtId="3" fontId="25" fillId="2" borderId="0" xfId="0" applyNumberFormat="1" applyFont="1" applyFill="1" applyAlignment="1">
      <alignment/>
    </xf>
    <xf numFmtId="0" fontId="25" fillId="2" borderId="0" xfId="0" applyFont="1" applyFill="1" applyAlignment="1">
      <alignment horizontal="left"/>
    </xf>
    <xf numFmtId="49" fontId="25" fillId="2" borderId="0" xfId="0" applyNumberFormat="1" applyFont="1" applyFill="1" applyBorder="1" applyAlignment="1">
      <alignment/>
    </xf>
    <xf numFmtId="37" fontId="25" fillId="2" borderId="0" xfId="0" applyNumberFormat="1" applyFont="1" applyFill="1" applyBorder="1" applyAlignment="1" applyProtection="1">
      <alignment/>
      <protection/>
    </xf>
    <xf numFmtId="0" fontId="25" fillId="2" borderId="0" xfId="0" applyFont="1" applyFill="1" applyAlignment="1">
      <alignment horizontal="fill"/>
    </xf>
    <xf numFmtId="0" fontId="27" fillId="2" borderId="0" xfId="0" applyFont="1" applyFill="1" applyAlignment="1">
      <alignment horizontal="left"/>
    </xf>
    <xf numFmtId="0" fontId="25" fillId="2" borderId="0" xfId="0" applyFont="1" applyFill="1" applyAlignment="1">
      <alignment horizontal="center"/>
    </xf>
    <xf numFmtId="0" fontId="27" fillId="2" borderId="0" xfId="0" applyFont="1" applyFill="1" applyBorder="1" applyAlignment="1">
      <alignment/>
    </xf>
    <xf numFmtId="0" fontId="29" fillId="2" borderId="0" xfId="0" applyFont="1" applyFill="1" applyBorder="1" applyAlignment="1">
      <alignment/>
    </xf>
    <xf numFmtId="0" fontId="29" fillId="2" borderId="0" xfId="0" applyFont="1" applyFill="1" applyAlignment="1">
      <alignment horizontal="left"/>
    </xf>
    <xf numFmtId="37" fontId="25" fillId="2" borderId="0" xfId="0" applyNumberFormat="1" applyFont="1" applyFill="1" applyAlignment="1" applyProtection="1">
      <alignment/>
      <protection/>
    </xf>
    <xf numFmtId="3" fontId="28" fillId="2" borderId="0" xfId="0" applyNumberFormat="1" applyFont="1" applyFill="1" applyBorder="1" applyAlignment="1" applyProtection="1">
      <alignment horizontal="right" wrapText="1"/>
      <protection/>
    </xf>
    <xf numFmtId="1" fontId="25" fillId="2" borderId="0" xfId="20" applyNumberFormat="1" applyFont="1" applyFill="1" applyBorder="1" applyAlignment="1" applyProtection="1">
      <alignment horizontal="right" wrapText="1"/>
      <protection/>
    </xf>
    <xf numFmtId="3" fontId="25" fillId="2" borderId="0" xfId="20" applyNumberFormat="1" applyFont="1" applyFill="1" applyBorder="1" applyAlignment="1" applyProtection="1">
      <alignment horizontal="right" wrapText="1"/>
      <protection/>
    </xf>
    <xf numFmtId="0" fontId="26" fillId="2" borderId="7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25" fillId="2" borderId="0" xfId="20" applyFont="1" applyFill="1" applyBorder="1" applyAlignment="1" applyProtection="1">
      <alignment horizontal="right" wrapText="1"/>
      <protection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3425"/>
          <c:w val="0.697"/>
          <c:h val="0.96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27 e 28'!$Y$4</c:f>
              <c:strCache>
                <c:ptCount val="1"/>
                <c:pt idx="0">
                  <c:v>Óleo Diesel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'Gráfico 27 e 28'!$Z$3:$AM$3</c:f>
              <c:strCache/>
            </c:strRef>
          </c:cat>
          <c:val>
            <c:numRef>
              <c:f>'Gráfico 27 e 28'!$Z$4:$AM$4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'Gráfico 27 e 28'!$Y$5</c:f>
              <c:strCache>
                <c:ptCount val="1"/>
                <c:pt idx="0">
                  <c:v>Gasolina Automotiva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28'!$Z$5:$AM$5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'Gráfico 27 e 28'!$Y$6</c:f>
              <c:strCache>
                <c:ptCount val="1"/>
                <c:pt idx="0">
                  <c:v>Óleo Combustível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28'!$Z$6:$AM$6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'Gráfico 27 e 28'!$Y$7</c:f>
              <c:strCache>
                <c:ptCount val="1"/>
                <c:pt idx="0">
                  <c:v>Nafta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28'!$Z$7:$AM$7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'Gráfico 27 e 28'!$Y$8</c:f>
              <c:strCache>
                <c:ptCount val="1"/>
                <c:pt idx="0">
                  <c:v>Querosene Iluminante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28'!$Z$8:$AM$8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5"/>
          <c:order val="5"/>
          <c:tx>
            <c:strRef>
              <c:f>'Gráfico 27 e 28'!$Y$9</c:f>
              <c:strCache>
                <c:ptCount val="1"/>
                <c:pt idx="0">
                  <c:v>GLP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28'!$Z$9:$AM$9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6"/>
          <c:order val="6"/>
          <c:tx>
            <c:strRef>
              <c:f>'Gráfico 27 e 28'!$Y$10</c:f>
              <c:strCache>
                <c:ptCount val="1"/>
                <c:pt idx="0">
                  <c:v>Querosene de Aviação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28'!$Z$10:$AM$10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7"/>
          <c:order val="7"/>
          <c:tx>
            <c:strRef>
              <c:f>'Gráfico 27 e 28'!$Y$11</c:f>
              <c:strCache>
                <c:ptCount val="1"/>
                <c:pt idx="0">
                  <c:v>Asfalto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28'!$Z$11:$AM$11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8"/>
          <c:order val="8"/>
          <c:tx>
            <c:strRef>
              <c:f>'Gráfico 27 e 28'!$Y$12</c:f>
              <c:strCache>
                <c:ptCount val="1"/>
                <c:pt idx="0">
                  <c:v>Óleo Lubrificante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28'!$Z$12:$AM$12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9"/>
          <c:order val="9"/>
          <c:tx>
            <c:strRef>
              <c:f>'Gráfico 27 e 28'!$Y$13</c:f>
              <c:strCache>
                <c:ptCount val="1"/>
                <c:pt idx="0">
                  <c:v>Parafina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28'!$Z$13:$AM$13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'Gráfico 27 e 28'!$Y$14</c:f>
              <c:strCache>
                <c:ptCount val="1"/>
                <c:pt idx="0">
                  <c:v>Solvente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28'!$Z$14:$AM$14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'Gráfico 27 e 28'!$Y$15</c:f>
              <c:strCache>
                <c:ptCount val="1"/>
                <c:pt idx="0">
                  <c:v>Outros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28'!$Z$15:$AM$15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'Gráfico 27 e 28'!$Y$16</c:f>
              <c:strCache>
                <c:ptCount val="1"/>
                <c:pt idx="0">
                  <c:v>Gasolina de Aviação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28'!$Z$16:$AM$16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'Gráfico 27 e 28'!$Y$17</c:f>
              <c:strCache>
                <c:ptCount val="1"/>
                <c:pt idx="0">
                  <c:v>Coque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28'!$Z$17:$AM$17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axId val="10992043"/>
        <c:axId val="31819524"/>
      </c:barChart>
      <c:catAx>
        <c:axId val="10992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1819524"/>
        <c:crosses val="autoZero"/>
        <c:auto val="1"/>
        <c:lblOffset val="100"/>
        <c:noMultiLvlLbl val="0"/>
      </c:catAx>
      <c:valAx>
        <c:axId val="31819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10</a:t>
                </a:r>
                <a:r>
                  <a:rPr lang="en-US" cap="none" sz="1000" b="1" i="0" u="none" baseline="30000"/>
                  <a:t>3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30000"/>
                  <a:t>3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09920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25"/>
          <c:y val="0.2275"/>
          <c:w val="0.23725"/>
          <c:h val="0.77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3425"/>
          <c:w val="0.7055"/>
          <c:h val="0.94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27 e 28'!$Y$4</c:f>
              <c:strCache>
                <c:ptCount val="1"/>
                <c:pt idx="0">
                  <c:v>Óleo Diesel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'Gráfico 27 e 28'!$Z$3:$AM$3</c:f>
              <c:strCache/>
            </c:strRef>
          </c:cat>
          <c:val>
            <c:numRef>
              <c:f>'Gráfico 27 e 28'!$Z$4:$AM$4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'Gráfico 27 e 28'!$Y$5</c:f>
              <c:strCache>
                <c:ptCount val="1"/>
                <c:pt idx="0">
                  <c:v>Gasolina Automotiva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28'!$Z$5:$AM$5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'Gráfico 27 e 28'!$Y$6</c:f>
              <c:strCache>
                <c:ptCount val="1"/>
                <c:pt idx="0">
                  <c:v>Óleo Combustível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28'!$Z$6:$AM$6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'Gráfico 27 e 28'!$Y$7</c:f>
              <c:strCache>
                <c:ptCount val="1"/>
                <c:pt idx="0">
                  <c:v>Nafta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28'!$Z$7:$AM$7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'Gráfico 27 e 28'!$Y$8</c:f>
              <c:strCache>
                <c:ptCount val="1"/>
                <c:pt idx="0">
                  <c:v>Querosene Iluminante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28'!$Z$8:$AM$8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5"/>
          <c:order val="5"/>
          <c:tx>
            <c:strRef>
              <c:f>'Gráfico 27 e 28'!$Y$9</c:f>
              <c:strCache>
                <c:ptCount val="1"/>
                <c:pt idx="0">
                  <c:v>GLP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28'!$Z$9:$AM$9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6"/>
          <c:order val="6"/>
          <c:tx>
            <c:strRef>
              <c:f>'Gráfico 27 e 28'!$Y$10</c:f>
              <c:strCache>
                <c:ptCount val="1"/>
                <c:pt idx="0">
                  <c:v>Querosene de Aviação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28'!$Z$10:$AM$10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7"/>
          <c:order val="7"/>
          <c:tx>
            <c:strRef>
              <c:f>'Gráfico 27 e 28'!$Y$11</c:f>
              <c:strCache>
                <c:ptCount val="1"/>
                <c:pt idx="0">
                  <c:v>Asfalto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28'!$Z$11:$AM$11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8"/>
          <c:order val="8"/>
          <c:tx>
            <c:strRef>
              <c:f>'Gráfico 27 e 28'!$Y$12</c:f>
              <c:strCache>
                <c:ptCount val="1"/>
                <c:pt idx="0">
                  <c:v>Óleo Lubrificante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28'!$Z$12:$AM$12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9"/>
          <c:order val="9"/>
          <c:tx>
            <c:strRef>
              <c:f>'Gráfico 27 e 28'!$Y$13</c:f>
              <c:strCache>
                <c:ptCount val="1"/>
                <c:pt idx="0">
                  <c:v>Parafina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28'!$Z$13:$AM$13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'Gráfico 27 e 28'!$Y$14</c:f>
              <c:strCache>
                <c:ptCount val="1"/>
                <c:pt idx="0">
                  <c:v>Solvente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28'!$Z$14:$AM$14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'Gráfico 27 e 28'!$Y$15</c:f>
              <c:strCache>
                <c:ptCount val="1"/>
                <c:pt idx="0">
                  <c:v>Outros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28'!$Z$15:$AM$15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'Gráfico 27 e 28'!$Y$16</c:f>
              <c:strCache>
                <c:ptCount val="1"/>
                <c:pt idx="0">
                  <c:v>Gasolina de Aviação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28'!$Z$16:$AM$16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'Gráfico 27 e 28'!$Y$17</c:f>
              <c:strCache>
                <c:ptCount val="1"/>
                <c:pt idx="0">
                  <c:v>Coque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28'!$Z$17:$AM$17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axId val="17940261"/>
        <c:axId val="27244622"/>
      </c:barChart>
      <c:catAx>
        <c:axId val="17940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244622"/>
        <c:crosses val="autoZero"/>
        <c:auto val="1"/>
        <c:lblOffset val="100"/>
        <c:noMultiLvlLbl val="0"/>
      </c:catAx>
      <c:valAx>
        <c:axId val="27244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7940261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25"/>
          <c:y val="0.2275"/>
          <c:w val="0.23725"/>
          <c:h val="0.77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8</xdr:col>
      <xdr:colOff>752475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942975" y="1771650"/>
        <a:ext cx="60864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8</xdr:col>
      <xdr:colOff>752475</xdr:colOff>
      <xdr:row>53</xdr:row>
      <xdr:rowOff>0</xdr:rowOff>
    </xdr:to>
    <xdr:graphicFrame>
      <xdr:nvGraphicFramePr>
        <xdr:cNvPr id="2" name="Chart 4"/>
        <xdr:cNvGraphicFramePr/>
      </xdr:nvGraphicFramePr>
      <xdr:xfrm>
        <a:off x="942975" y="7543800"/>
        <a:ext cx="60864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86"/>
  <sheetViews>
    <sheetView showGridLines="0" tabSelected="1" workbookViewId="0" topLeftCell="A1">
      <selection activeCell="A1" sqref="A1"/>
    </sheetView>
  </sheetViews>
  <sheetFormatPr defaultColWidth="9.77734375" defaultRowHeight="15"/>
  <cols>
    <col min="1" max="1" width="15.6640625" style="57" customWidth="1"/>
    <col min="2" max="2" width="9.77734375" style="22" customWidth="1"/>
    <col min="3" max="3" width="9.3359375" style="22" customWidth="1"/>
    <col min="4" max="4" width="11.77734375" style="22" customWidth="1"/>
    <col min="5" max="8" width="9.3359375" style="22" customWidth="1"/>
    <col min="9" max="10" width="8.77734375" style="22" customWidth="1"/>
    <col min="11" max="11" width="11.6640625" style="22" customWidth="1"/>
    <col min="12" max="12" width="12.3359375" style="22" customWidth="1"/>
    <col min="13" max="13" width="10.99609375" style="22" customWidth="1"/>
    <col min="14" max="14" width="8.99609375" style="22" customWidth="1"/>
    <col min="15" max="15" width="8.88671875" style="22" customWidth="1"/>
    <col min="16" max="16" width="10.4453125" style="23" customWidth="1"/>
    <col min="17" max="17" width="12.10546875" style="22" customWidth="1"/>
    <col min="18" max="72" width="10.6640625" style="22" customWidth="1"/>
    <col min="73" max="16384" width="11.5546875" style="22" customWidth="1"/>
  </cols>
  <sheetData>
    <row r="1" spans="1:8" ht="12">
      <c r="A1" s="21" t="s">
        <v>52</v>
      </c>
      <c r="B1" s="21"/>
      <c r="C1" s="21"/>
      <c r="D1" s="21"/>
      <c r="E1" s="21"/>
      <c r="F1" s="21"/>
      <c r="G1" s="21"/>
      <c r="H1" s="21"/>
    </row>
    <row r="2" spans="1:13" ht="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4" ht="9">
      <c r="A3" s="70" t="s">
        <v>34</v>
      </c>
      <c r="B3" s="72" t="s">
        <v>50</v>
      </c>
      <c r="C3" s="73"/>
      <c r="D3" s="73"/>
      <c r="E3" s="73"/>
      <c r="F3" s="73"/>
      <c r="G3" s="73"/>
      <c r="H3" s="73"/>
      <c r="I3" s="26"/>
      <c r="J3" s="26"/>
      <c r="K3" s="26"/>
      <c r="L3" s="26"/>
      <c r="M3" s="26"/>
      <c r="N3" s="27"/>
    </row>
    <row r="4" spans="1:14" ht="9" customHeight="1">
      <c r="A4" s="71"/>
      <c r="B4" s="25" t="s">
        <v>47</v>
      </c>
      <c r="C4" s="28" t="s">
        <v>41</v>
      </c>
      <c r="D4" s="25" t="s">
        <v>48</v>
      </c>
      <c r="E4" s="29" t="s">
        <v>53</v>
      </c>
      <c r="F4" s="25" t="s">
        <v>63</v>
      </c>
      <c r="G4" s="30" t="s">
        <v>54</v>
      </c>
      <c r="H4" s="25" t="s">
        <v>42</v>
      </c>
      <c r="I4" s="26"/>
      <c r="K4" s="26"/>
      <c r="L4" s="26"/>
      <c r="M4" s="26"/>
      <c r="N4" s="31"/>
    </row>
    <row r="5" spans="1:16" s="27" customFormat="1" ht="9" customHeight="1">
      <c r="A5" s="32"/>
      <c r="P5" s="33"/>
    </row>
    <row r="6" spans="1:20" s="27" customFormat="1" ht="9.75" customHeight="1">
      <c r="A6" s="34" t="s">
        <v>35</v>
      </c>
      <c r="B6" s="35">
        <f aca="true" t="shared" si="0" ref="B6:H6">B8+B18</f>
        <v>749.0332867324959</v>
      </c>
      <c r="C6" s="35">
        <f t="shared" si="0"/>
        <v>319.1994742806909</v>
      </c>
      <c r="D6" s="35">
        <f t="shared" si="0"/>
        <v>825.618232101905</v>
      </c>
      <c r="E6" s="35">
        <f t="shared" si="0"/>
        <v>2387.887188052341</v>
      </c>
      <c r="F6" s="35">
        <f t="shared" si="0"/>
        <v>11139.576173858888</v>
      </c>
      <c r="G6" s="35">
        <f t="shared" si="0"/>
        <v>6142.848895176004</v>
      </c>
      <c r="H6" s="35">
        <f t="shared" si="0"/>
        <v>7492.058834759677</v>
      </c>
      <c r="I6" s="36"/>
      <c r="K6" s="37"/>
      <c r="L6" s="37"/>
      <c r="M6" s="37"/>
      <c r="O6" s="38"/>
      <c r="P6" s="33"/>
      <c r="T6" s="38"/>
    </row>
    <row r="7" spans="1:16" s="27" customFormat="1" ht="9.75" customHeight="1">
      <c r="A7" s="32"/>
      <c r="B7" s="39"/>
      <c r="C7" s="39"/>
      <c r="D7" s="39"/>
      <c r="E7" s="39"/>
      <c r="F7" s="39"/>
      <c r="G7" s="39"/>
      <c r="H7" s="39"/>
      <c r="I7" s="40"/>
      <c r="K7" s="40"/>
      <c r="L7" s="40"/>
      <c r="M7" s="40"/>
      <c r="O7" s="38"/>
      <c r="P7" s="33"/>
    </row>
    <row r="8" spans="1:16" s="27" customFormat="1" ht="9.75" customHeight="1">
      <c r="A8" s="41" t="s">
        <v>36</v>
      </c>
      <c r="B8" s="42">
        <f>SUM(B10:B16)</f>
        <v>704.2665977941848</v>
      </c>
      <c r="C8" s="42">
        <f aca="true" t="shared" si="1" ref="C8:H8">SUM(C10:C16)</f>
        <v>50.98497306683221</v>
      </c>
      <c r="D8" s="42">
        <f t="shared" si="1"/>
        <v>721.1186581019051</v>
      </c>
      <c r="E8" s="42">
        <f t="shared" si="1"/>
        <v>2231.7942034954617</v>
      </c>
      <c r="F8" s="42">
        <f t="shared" si="1"/>
        <v>8984.545803103349</v>
      </c>
      <c r="G8" s="42">
        <f t="shared" si="1"/>
        <v>4876.938669871489</v>
      </c>
      <c r="H8" s="42">
        <f t="shared" si="1"/>
        <v>6115.389669330185</v>
      </c>
      <c r="I8" s="36"/>
      <c r="K8" s="43"/>
      <c r="L8" s="43"/>
      <c r="M8" s="43"/>
      <c r="O8" s="38"/>
      <c r="P8" s="33"/>
    </row>
    <row r="9" spans="1:16" s="27" customFormat="1" ht="9.75" customHeight="1">
      <c r="A9" s="41"/>
      <c r="B9" s="42"/>
      <c r="C9" s="42"/>
      <c r="D9" s="42"/>
      <c r="E9" s="42"/>
      <c r="F9" s="42"/>
      <c r="G9" s="42"/>
      <c r="H9" s="42"/>
      <c r="I9" s="43"/>
      <c r="K9" s="43"/>
      <c r="L9" s="43"/>
      <c r="M9" s="43"/>
      <c r="O9" s="38"/>
      <c r="P9" s="33"/>
    </row>
    <row r="10" spans="1:20" s="27" customFormat="1" ht="9.75" customHeight="1">
      <c r="A10" s="32" t="s">
        <v>40</v>
      </c>
      <c r="B10" s="44">
        <v>384.912604</v>
      </c>
      <c r="C10" s="44">
        <v>3.696</v>
      </c>
      <c r="D10" s="44">
        <v>401.399807</v>
      </c>
      <c r="E10" s="44">
        <v>776.758</v>
      </c>
      <c r="F10" s="44">
        <v>2126.856</v>
      </c>
      <c r="G10" s="44">
        <v>881.517</v>
      </c>
      <c r="H10" s="44">
        <v>1444.246</v>
      </c>
      <c r="I10" s="45"/>
      <c r="J10" s="46"/>
      <c r="K10" s="44"/>
      <c r="L10" s="44"/>
      <c r="M10" s="44"/>
      <c r="N10" s="44"/>
      <c r="O10" s="44"/>
      <c r="P10" s="44"/>
      <c r="Q10" s="44"/>
      <c r="T10" s="47"/>
    </row>
    <row r="11" spans="1:17" s="27" customFormat="1" ht="9.75" customHeight="1">
      <c r="A11" s="32" t="s">
        <v>37</v>
      </c>
      <c r="B11" s="44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5"/>
      <c r="J11" s="46"/>
      <c r="K11" s="44"/>
      <c r="L11" s="44"/>
      <c r="M11" s="44"/>
      <c r="N11" s="44"/>
      <c r="O11" s="44"/>
      <c r="P11" s="44"/>
      <c r="Q11" s="44"/>
    </row>
    <row r="12" spans="1:17" s="27" customFormat="1" ht="9.75" customHeight="1">
      <c r="A12" s="32" t="s">
        <v>65</v>
      </c>
      <c r="B12" s="44">
        <v>26.02328141058937</v>
      </c>
      <c r="C12" s="44">
        <v>0</v>
      </c>
      <c r="D12" s="44">
        <v>22.988646159526837</v>
      </c>
      <c r="E12" s="44">
        <v>324.7972631759766</v>
      </c>
      <c r="F12" s="44">
        <f>926.037786768466-138-142-2.28942905596382</f>
        <v>643.7483577125022</v>
      </c>
      <c r="G12" s="44">
        <v>356.79117397974</v>
      </c>
      <c r="H12" s="44">
        <v>813.9080820067913</v>
      </c>
      <c r="I12" s="45"/>
      <c r="J12" s="46"/>
      <c r="K12" s="44"/>
      <c r="L12" s="44"/>
      <c r="M12" s="44"/>
      <c r="N12" s="44"/>
      <c r="O12" s="44"/>
      <c r="P12" s="44"/>
      <c r="Q12" s="44"/>
    </row>
    <row r="13" spans="1:17" s="27" customFormat="1" ht="9.75" customHeight="1">
      <c r="A13" s="32" t="s">
        <v>71</v>
      </c>
      <c r="B13" s="44">
        <v>69.45465638359546</v>
      </c>
      <c r="C13" s="44">
        <v>31.59597306683221</v>
      </c>
      <c r="D13" s="44">
        <v>214.9923739423782</v>
      </c>
      <c r="E13" s="44">
        <v>141.05894031948512</v>
      </c>
      <c r="F13" s="44">
        <v>2938.0064453908462</v>
      </c>
      <c r="G13" s="44">
        <v>688.445495891749</v>
      </c>
      <c r="H13" s="44">
        <v>651.4015873233935</v>
      </c>
      <c r="I13" s="45"/>
      <c r="J13" s="46"/>
      <c r="K13" s="44"/>
      <c r="L13" s="44"/>
      <c r="M13" s="44"/>
      <c r="N13" s="44"/>
      <c r="O13" s="44"/>
      <c r="P13" s="44"/>
      <c r="Q13" s="44"/>
    </row>
    <row r="14" spans="1:17" s="27" customFormat="1" ht="9.75" customHeight="1">
      <c r="A14" s="32" t="s">
        <v>66</v>
      </c>
      <c r="B14" s="44">
        <v>220.120559</v>
      </c>
      <c r="C14" s="44">
        <v>15.693</v>
      </c>
      <c r="D14" s="44">
        <v>81.73783099999999</v>
      </c>
      <c r="E14" s="44">
        <v>989.18</v>
      </c>
      <c r="F14" s="44">
        <v>2601.312</v>
      </c>
      <c r="G14" s="44">
        <v>2824.513</v>
      </c>
      <c r="H14" s="44">
        <f>2732.708+79.483</f>
        <v>2812.1910000000003</v>
      </c>
      <c r="I14" s="45"/>
      <c r="J14" s="46"/>
      <c r="K14" s="44"/>
      <c r="L14" s="44"/>
      <c r="M14" s="44"/>
      <c r="N14" s="44"/>
      <c r="O14" s="44"/>
      <c r="P14" s="44"/>
      <c r="Q14" s="44"/>
    </row>
    <row r="15" spans="1:17" s="27" customFormat="1" ht="9.75" customHeight="1">
      <c r="A15" s="32" t="s">
        <v>51</v>
      </c>
      <c r="B15" s="44">
        <v>0</v>
      </c>
      <c r="C15" s="44">
        <v>0</v>
      </c>
      <c r="D15" s="44">
        <v>0</v>
      </c>
      <c r="E15" s="44">
        <v>0</v>
      </c>
      <c r="F15" s="44">
        <v>643.293</v>
      </c>
      <c r="G15" s="44">
        <v>125.672</v>
      </c>
      <c r="H15" s="44">
        <v>368.126</v>
      </c>
      <c r="I15" s="45"/>
      <c r="J15" s="46"/>
      <c r="K15" s="44"/>
      <c r="L15" s="44"/>
      <c r="M15" s="44"/>
      <c r="N15" s="44"/>
      <c r="O15" s="44"/>
      <c r="P15" s="44"/>
      <c r="Q15" s="44"/>
    </row>
    <row r="16" spans="1:20" s="27" customFormat="1" ht="9.75" customHeight="1">
      <c r="A16" s="32" t="s">
        <v>38</v>
      </c>
      <c r="B16" s="44">
        <v>3.7554969999999996</v>
      </c>
      <c r="C16" s="44">
        <v>0</v>
      </c>
      <c r="D16" s="44">
        <v>0</v>
      </c>
      <c r="E16" s="44">
        <v>0</v>
      </c>
      <c r="F16" s="44">
        <v>31.33</v>
      </c>
      <c r="G16" s="44">
        <v>0</v>
      </c>
      <c r="H16" s="44">
        <v>25.517</v>
      </c>
      <c r="I16" s="45"/>
      <c r="J16" s="46"/>
      <c r="K16" s="44"/>
      <c r="L16" s="44"/>
      <c r="M16" s="44"/>
      <c r="N16" s="44"/>
      <c r="O16" s="44"/>
      <c r="P16" s="44"/>
      <c r="Q16" s="44"/>
      <c r="T16" s="47"/>
    </row>
    <row r="17" spans="1:17" s="27" customFormat="1" ht="9.75" customHeight="1">
      <c r="A17" s="32"/>
      <c r="B17" s="48"/>
      <c r="C17" s="48"/>
      <c r="D17" s="48"/>
      <c r="E17" s="48"/>
      <c r="F17" s="48"/>
      <c r="G17" s="48"/>
      <c r="H17" s="48"/>
      <c r="I17" s="45"/>
      <c r="J17" s="46"/>
      <c r="K17" s="44"/>
      <c r="L17" s="44"/>
      <c r="M17" s="44"/>
      <c r="N17" s="44"/>
      <c r="O17" s="44"/>
      <c r="P17" s="44"/>
      <c r="Q17" s="44"/>
    </row>
    <row r="18" spans="1:17" s="27" customFormat="1" ht="9.75" customHeight="1">
      <c r="A18" s="41" t="s">
        <v>49</v>
      </c>
      <c r="B18" s="42">
        <f>SUM(B20:B26)</f>
        <v>44.76668893831105</v>
      </c>
      <c r="C18" s="42">
        <f aca="true" t="shared" si="2" ref="C18:H18">SUM(C20:C26)</f>
        <v>268.2145012138587</v>
      </c>
      <c r="D18" s="42">
        <f t="shared" si="2"/>
        <v>104.499574</v>
      </c>
      <c r="E18" s="42">
        <f t="shared" si="2"/>
        <v>156.09298455687951</v>
      </c>
      <c r="F18" s="42">
        <f t="shared" si="2"/>
        <v>2155.03037075554</v>
      </c>
      <c r="G18" s="42">
        <f t="shared" si="2"/>
        <v>1265.910225304515</v>
      </c>
      <c r="H18" s="42">
        <f t="shared" si="2"/>
        <v>1376.6691654294914</v>
      </c>
      <c r="I18" s="36"/>
      <c r="J18" s="46"/>
      <c r="K18" s="49"/>
      <c r="L18" s="49"/>
      <c r="M18" s="49"/>
      <c r="N18" s="49"/>
      <c r="O18" s="49"/>
      <c r="P18" s="49"/>
      <c r="Q18" s="49"/>
    </row>
    <row r="19" spans="1:17" s="27" customFormat="1" ht="9.75" customHeight="1">
      <c r="A19" s="32"/>
      <c r="B19" s="48"/>
      <c r="C19" s="48"/>
      <c r="D19" s="48"/>
      <c r="E19" s="48"/>
      <c r="F19" s="48"/>
      <c r="G19" s="48"/>
      <c r="H19" s="48"/>
      <c r="I19" s="45"/>
      <c r="J19" s="46"/>
      <c r="K19" s="44"/>
      <c r="L19" s="44"/>
      <c r="M19" s="44"/>
      <c r="N19" s="44"/>
      <c r="O19" s="44"/>
      <c r="P19" s="44"/>
      <c r="Q19" s="44"/>
    </row>
    <row r="20" spans="1:17" s="27" customFormat="1" ht="9.75" customHeight="1">
      <c r="A20" s="32" t="s">
        <v>67</v>
      </c>
      <c r="B20" s="44">
        <v>0</v>
      </c>
      <c r="C20" s="44">
        <v>208.0665012138587</v>
      </c>
      <c r="D20" s="44">
        <v>0</v>
      </c>
      <c r="E20" s="44">
        <v>0</v>
      </c>
      <c r="F20" s="44">
        <v>162.07363850848049</v>
      </c>
      <c r="G20" s="44">
        <v>69.69263918192816</v>
      </c>
      <c r="H20" s="44">
        <v>269.5739391914444</v>
      </c>
      <c r="I20" s="45"/>
      <c r="J20" s="46"/>
      <c r="K20" s="44"/>
      <c r="L20" s="44"/>
      <c r="M20" s="44"/>
      <c r="N20" s="44"/>
      <c r="O20" s="44"/>
      <c r="P20" s="44"/>
      <c r="Q20" s="44"/>
    </row>
    <row r="21" spans="1:17" s="27" customFormat="1" ht="9.75" customHeight="1">
      <c r="A21" s="32" t="s">
        <v>68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437.3653464635597</v>
      </c>
      <c r="I21" s="45"/>
      <c r="J21" s="46"/>
      <c r="K21" s="44"/>
      <c r="L21" s="44"/>
      <c r="M21" s="44"/>
      <c r="N21" s="44"/>
      <c r="O21" s="44"/>
      <c r="P21" s="44"/>
      <c r="Q21" s="44"/>
    </row>
    <row r="22" spans="1:17" s="27" customFormat="1" ht="10.5" customHeight="1">
      <c r="A22" s="32" t="s">
        <v>69</v>
      </c>
      <c r="B22" s="44">
        <v>22.411274</v>
      </c>
      <c r="C22" s="44">
        <v>0</v>
      </c>
      <c r="D22" s="44">
        <v>0</v>
      </c>
      <c r="E22" s="68">
        <v>-1.547</v>
      </c>
      <c r="F22" s="44">
        <v>1016.696</v>
      </c>
      <c r="G22" s="44">
        <v>1160.27</v>
      </c>
      <c r="H22" s="44">
        <v>608.161</v>
      </c>
      <c r="I22" s="45"/>
      <c r="J22" s="46"/>
      <c r="K22" s="44"/>
      <c r="L22" s="44"/>
      <c r="M22" s="44"/>
      <c r="N22" s="44"/>
      <c r="O22" s="44"/>
      <c r="P22" s="44"/>
      <c r="Q22" s="44"/>
    </row>
    <row r="23" spans="1:17" s="27" customFormat="1" ht="9.75" customHeight="1">
      <c r="A23" s="32" t="s">
        <v>39</v>
      </c>
      <c r="B23" s="44">
        <v>0</v>
      </c>
      <c r="C23" s="44">
        <v>43.315</v>
      </c>
      <c r="D23" s="44">
        <v>0</v>
      </c>
      <c r="E23" s="44">
        <v>0</v>
      </c>
      <c r="F23" s="44">
        <v>634.602</v>
      </c>
      <c r="G23" s="44">
        <v>0</v>
      </c>
      <c r="H23" s="44">
        <v>0</v>
      </c>
      <c r="I23" s="45"/>
      <c r="J23" s="46"/>
      <c r="K23" s="44"/>
      <c r="L23" s="44"/>
      <c r="M23" s="44"/>
      <c r="N23" s="44"/>
      <c r="O23" s="44"/>
      <c r="P23" s="44"/>
      <c r="Q23" s="44"/>
    </row>
    <row r="24" spans="1:17" s="27" customFormat="1" ht="9.75" customHeight="1">
      <c r="A24" s="32" t="s">
        <v>18</v>
      </c>
      <c r="B24" s="44">
        <v>0</v>
      </c>
      <c r="C24" s="44">
        <v>0</v>
      </c>
      <c r="D24" s="44">
        <v>0</v>
      </c>
      <c r="E24" s="44">
        <v>0</v>
      </c>
      <c r="F24" s="44">
        <v>37.65067301923744</v>
      </c>
      <c r="G24" s="44">
        <v>0</v>
      </c>
      <c r="H24" s="44">
        <v>0</v>
      </c>
      <c r="I24" s="45"/>
      <c r="J24" s="46"/>
      <c r="K24" s="44"/>
      <c r="L24" s="44"/>
      <c r="M24" s="44"/>
      <c r="N24" s="44"/>
      <c r="O24" s="44"/>
      <c r="P24" s="44"/>
      <c r="Q24" s="44"/>
    </row>
    <row r="25" spans="1:17" s="27" customFormat="1" ht="9.75" customHeight="1">
      <c r="A25" s="32" t="s">
        <v>20</v>
      </c>
      <c r="B25" s="44">
        <v>21.27096</v>
      </c>
      <c r="C25" s="44">
        <v>0.142</v>
      </c>
      <c r="D25" s="44">
        <v>104.499574</v>
      </c>
      <c r="E25" s="44">
        <v>156.583</v>
      </c>
      <c r="F25" s="44">
        <v>14.911</v>
      </c>
      <c r="G25" s="44">
        <v>35.169</v>
      </c>
      <c r="H25" s="44">
        <v>57.775</v>
      </c>
      <c r="I25" s="45"/>
      <c r="J25" s="46"/>
      <c r="K25" s="44"/>
      <c r="L25" s="44"/>
      <c r="M25" s="44"/>
      <c r="N25" s="44"/>
      <c r="O25" s="44"/>
      <c r="P25" s="44"/>
      <c r="Q25" s="44"/>
    </row>
    <row r="26" spans="1:17" s="27" customFormat="1" ht="9.75" customHeight="1">
      <c r="A26" s="32" t="s">
        <v>70</v>
      </c>
      <c r="B26" s="44">
        <v>1.084454938311056</v>
      </c>
      <c r="C26" s="44">
        <v>16.691</v>
      </c>
      <c r="D26" s="44">
        <v>0</v>
      </c>
      <c r="E26" s="44">
        <v>1.0569845568795007</v>
      </c>
      <c r="F26" s="44">
        <f>286.807630171858+2.28942905596382</f>
        <v>289.09705922782183</v>
      </c>
      <c r="G26" s="44">
        <v>0.7785861225869035</v>
      </c>
      <c r="H26" s="44">
        <f>83.2768797744873-79.483</f>
        <v>3.7938797744872943</v>
      </c>
      <c r="I26" s="45"/>
      <c r="J26" s="46"/>
      <c r="K26" s="44"/>
      <c r="L26" s="44"/>
      <c r="M26" s="44"/>
      <c r="N26" s="44"/>
      <c r="O26" s="44"/>
      <c r="P26" s="44"/>
      <c r="Q26" s="44"/>
    </row>
    <row r="27" spans="1:16" s="27" customFormat="1" ht="9">
      <c r="A27" s="50"/>
      <c r="B27" s="51"/>
      <c r="C27" s="51"/>
      <c r="D27" s="51"/>
      <c r="E27" s="51"/>
      <c r="F27" s="52"/>
      <c r="G27" s="51"/>
      <c r="H27" s="51"/>
      <c r="I27" s="39"/>
      <c r="K27" s="39"/>
      <c r="L27" s="39"/>
      <c r="M27" s="39"/>
      <c r="O27" s="38"/>
      <c r="P27" s="33"/>
    </row>
    <row r="28" spans="1:16" s="27" customFormat="1" ht="9">
      <c r="A28" s="32"/>
      <c r="B28" s="53"/>
      <c r="C28" s="53"/>
      <c r="D28" s="53"/>
      <c r="E28" s="53"/>
      <c r="F28" s="53"/>
      <c r="G28" s="53"/>
      <c r="H28" s="53"/>
      <c r="I28" s="53"/>
      <c r="K28" s="53"/>
      <c r="L28" s="53"/>
      <c r="M28" s="53"/>
      <c r="O28" s="38"/>
      <c r="P28" s="33"/>
    </row>
    <row r="29" spans="1:11" s="27" customFormat="1" ht="9">
      <c r="A29" s="70" t="s">
        <v>34</v>
      </c>
      <c r="B29" s="72" t="s">
        <v>50</v>
      </c>
      <c r="C29" s="73"/>
      <c r="D29" s="73"/>
      <c r="E29" s="73"/>
      <c r="F29" s="73"/>
      <c r="G29" s="73"/>
      <c r="H29" s="73"/>
      <c r="K29" s="33"/>
    </row>
    <row r="30" spans="1:8" s="27" customFormat="1" ht="9" customHeight="1">
      <c r="A30" s="71"/>
      <c r="B30" s="28" t="s">
        <v>43</v>
      </c>
      <c r="C30" s="54" t="s">
        <v>44</v>
      </c>
      <c r="D30" s="28" t="s">
        <v>55</v>
      </c>
      <c r="E30" s="28" t="s">
        <v>45</v>
      </c>
      <c r="F30" s="30" t="s">
        <v>64</v>
      </c>
      <c r="G30" s="30" t="s">
        <v>46</v>
      </c>
      <c r="H30" s="30" t="s">
        <v>56</v>
      </c>
    </row>
    <row r="31" spans="1:16" ht="9">
      <c r="A31" s="32"/>
      <c r="B31" s="27"/>
      <c r="C31" s="27"/>
      <c r="D31" s="27"/>
      <c r="E31" s="27"/>
      <c r="F31" s="27"/>
      <c r="G31" s="27"/>
      <c r="H31" s="27"/>
      <c r="P31" s="22"/>
    </row>
    <row r="32" spans="1:16" ht="9.75" customHeight="1">
      <c r="A32" s="34" t="s">
        <v>35</v>
      </c>
      <c r="B32" s="35">
        <f aca="true" t="shared" si="3" ref="B32:G32">B34+B44</f>
        <v>2574.7877907624347</v>
      </c>
      <c r="C32" s="35">
        <f t="shared" si="3"/>
        <v>11073.975336239493</v>
      </c>
      <c r="D32" s="35">
        <f t="shared" si="3"/>
        <v>20095.82120893808</v>
      </c>
      <c r="E32" s="35">
        <f t="shared" si="3"/>
        <v>11435.916269646923</v>
      </c>
      <c r="F32" s="35">
        <f t="shared" si="3"/>
        <v>11706.613489205785</v>
      </c>
      <c r="G32" s="35">
        <f t="shared" si="3"/>
        <v>8502.984295938928</v>
      </c>
      <c r="H32" s="35">
        <f>SUM(B6:H6,B32:G32)</f>
        <v>94446.32047569365</v>
      </c>
      <c r="P32" s="22"/>
    </row>
    <row r="33" spans="1:16" ht="9.75" customHeight="1">
      <c r="A33" s="32"/>
      <c r="B33" s="39"/>
      <c r="C33" s="39"/>
      <c r="D33" s="39"/>
      <c r="E33" s="39"/>
      <c r="F33" s="39"/>
      <c r="G33" s="39"/>
      <c r="H33" s="39"/>
      <c r="P33" s="22"/>
    </row>
    <row r="34" spans="1:16" ht="9.75" customHeight="1">
      <c r="A34" s="41" t="s">
        <v>36</v>
      </c>
      <c r="B34" s="42">
        <f aca="true" t="shared" si="4" ref="B34:G34">SUM(B36:B42)</f>
        <v>1712.2741370811345</v>
      </c>
      <c r="C34" s="42">
        <f t="shared" si="4"/>
        <v>9987.190968022129</v>
      </c>
      <c r="D34" s="42">
        <f t="shared" si="4"/>
        <v>17801.67404030374</v>
      </c>
      <c r="E34" s="42">
        <f t="shared" si="4"/>
        <v>9693.063246356975</v>
      </c>
      <c r="F34" s="42">
        <f t="shared" si="4"/>
        <v>9262.68360226086</v>
      </c>
      <c r="G34" s="42">
        <f t="shared" si="4"/>
        <v>7278.468004425982</v>
      </c>
      <c r="H34" s="35">
        <f>SUM(B8:H8,B34:G34)</f>
        <v>79420.39257321424</v>
      </c>
      <c r="I34" s="55"/>
      <c r="P34" s="22"/>
    </row>
    <row r="35" spans="1:16" ht="9.75" customHeight="1">
      <c r="A35" s="41"/>
      <c r="B35" s="42"/>
      <c r="C35" s="42"/>
      <c r="D35" s="42"/>
      <c r="E35" s="42"/>
      <c r="F35" s="42"/>
      <c r="G35" s="42"/>
      <c r="H35" s="42"/>
      <c r="P35" s="22"/>
    </row>
    <row r="36" spans="1:17" ht="9.75" customHeight="1">
      <c r="A36" s="32" t="s">
        <v>40</v>
      </c>
      <c r="B36" s="69">
        <v>202.612</v>
      </c>
      <c r="C36" s="69">
        <v>2059.834</v>
      </c>
      <c r="D36" s="69">
        <v>3997.016</v>
      </c>
      <c r="E36" s="69">
        <v>2121.914</v>
      </c>
      <c r="F36" s="69">
        <v>2264.934</v>
      </c>
      <c r="G36" s="69">
        <v>2103.222</v>
      </c>
      <c r="H36" s="69">
        <f aca="true" t="shared" si="5" ref="H36:H42">SUM(B10:H10,B36:G36)</f>
        <v>18768.917411000002</v>
      </c>
      <c r="K36" s="44"/>
      <c r="L36" s="44"/>
      <c r="M36" s="44"/>
      <c r="N36" s="44"/>
      <c r="O36" s="44"/>
      <c r="P36" s="44"/>
      <c r="Q36" s="44"/>
    </row>
    <row r="37" spans="1:17" ht="9.75" customHeight="1">
      <c r="A37" s="32" t="s">
        <v>37</v>
      </c>
      <c r="B37" s="76">
        <v>0</v>
      </c>
      <c r="C37" s="76">
        <v>0</v>
      </c>
      <c r="D37" s="76">
        <v>0</v>
      </c>
      <c r="E37" s="76">
        <v>0</v>
      </c>
      <c r="F37" s="76">
        <v>0</v>
      </c>
      <c r="G37" s="69">
        <v>71.202</v>
      </c>
      <c r="H37" s="69">
        <f t="shared" si="5"/>
        <v>71.202</v>
      </c>
      <c r="K37" s="44"/>
      <c r="L37" s="44"/>
      <c r="M37" s="44"/>
      <c r="N37" s="44"/>
      <c r="O37" s="44"/>
      <c r="P37" s="44"/>
      <c r="Q37" s="44"/>
    </row>
    <row r="38" spans="1:17" ht="9.75" customHeight="1">
      <c r="A38" s="32" t="s">
        <v>65</v>
      </c>
      <c r="B38" s="69">
        <v>155.4241037817215</v>
      </c>
      <c r="C38" s="69">
        <f>890.928880494012-19.5377945895758</f>
        <v>871.3910859044362</v>
      </c>
      <c r="D38" s="69">
        <v>1430.604138827225</v>
      </c>
      <c r="E38" s="69">
        <f>782.068566999138-14.7346398438959</f>
        <v>767.3339271552421</v>
      </c>
      <c r="F38" s="69">
        <f>1222.68190054412-125-128-9.38678665384432</f>
        <v>960.2951138902757</v>
      </c>
      <c r="G38" s="69">
        <f>669.77147206724-(-3.75762566141157)</f>
        <v>673.5290977286515</v>
      </c>
      <c r="H38" s="69">
        <f t="shared" si="5"/>
        <v>7046.834271732678</v>
      </c>
      <c r="K38" s="44"/>
      <c r="L38" s="44"/>
      <c r="M38" s="44"/>
      <c r="N38" s="44"/>
      <c r="O38" s="44"/>
      <c r="P38" s="44"/>
      <c r="Q38" s="44"/>
    </row>
    <row r="39" spans="1:17" ht="9.75" customHeight="1">
      <c r="A39" s="32" t="s">
        <v>71</v>
      </c>
      <c r="B39" s="69">
        <f>461.178033299413-128.237</f>
        <v>332.941033299413</v>
      </c>
      <c r="C39" s="69">
        <v>1841.1748821176923</v>
      </c>
      <c r="D39" s="69">
        <v>3926.9149014765144</v>
      </c>
      <c r="E39" s="69">
        <v>2391.3493192017327</v>
      </c>
      <c r="F39" s="69">
        <v>2858.235488370584</v>
      </c>
      <c r="G39" s="69">
        <v>274.02090669733036</v>
      </c>
      <c r="H39" s="69">
        <f t="shared" si="5"/>
        <v>16359.592003481548</v>
      </c>
      <c r="K39" s="44"/>
      <c r="L39" s="44"/>
      <c r="M39" s="44"/>
      <c r="N39" s="44"/>
      <c r="O39" s="44"/>
      <c r="P39" s="44"/>
      <c r="Q39" s="44"/>
    </row>
    <row r="40" spans="1:17" ht="9.75" customHeight="1">
      <c r="A40" s="32" t="s">
        <v>66</v>
      </c>
      <c r="B40" s="69">
        <f>841.681+128.237</f>
        <v>969.918</v>
      </c>
      <c r="C40" s="69">
        <f>4921.244+122.974</f>
        <v>5044.218</v>
      </c>
      <c r="D40" s="69">
        <f>9855.896-1934.988</f>
        <v>7920.908</v>
      </c>
      <c r="E40" s="69">
        <f>2736.141+0.024</f>
        <v>2736.165</v>
      </c>
      <c r="F40" s="69">
        <v>2948.207</v>
      </c>
      <c r="G40" s="69">
        <v>4157.153</v>
      </c>
      <c r="H40" s="69">
        <f t="shared" si="5"/>
        <v>33321.31639</v>
      </c>
      <c r="K40" s="44"/>
      <c r="L40" s="44"/>
      <c r="M40" s="44"/>
      <c r="N40" s="44"/>
      <c r="O40" s="44"/>
      <c r="P40" s="44"/>
      <c r="Q40" s="44"/>
    </row>
    <row r="41" spans="1:17" ht="9.75" customHeight="1">
      <c r="A41" s="32" t="s">
        <v>51</v>
      </c>
      <c r="B41" s="69">
        <v>51.379</v>
      </c>
      <c r="C41" s="69">
        <v>159.047</v>
      </c>
      <c r="D41" s="69">
        <v>371.943</v>
      </c>
      <c r="E41" s="69">
        <v>1676.301</v>
      </c>
      <c r="F41" s="69">
        <v>229.494</v>
      </c>
      <c r="G41" s="76">
        <v>0</v>
      </c>
      <c r="H41" s="69">
        <f t="shared" si="5"/>
        <v>3625.2549999999997</v>
      </c>
      <c r="K41" s="44"/>
      <c r="L41" s="44"/>
      <c r="M41" s="44"/>
      <c r="N41" s="44"/>
      <c r="O41" s="44"/>
      <c r="P41" s="44"/>
      <c r="Q41" s="44"/>
    </row>
    <row r="42" spans="1:17" ht="9.75" customHeight="1">
      <c r="A42" s="32" t="s">
        <v>38</v>
      </c>
      <c r="B42" s="76">
        <v>0</v>
      </c>
      <c r="C42" s="69">
        <v>11.526</v>
      </c>
      <c r="D42" s="69">
        <v>154.288</v>
      </c>
      <c r="E42" s="76">
        <v>0</v>
      </c>
      <c r="F42" s="69">
        <v>1.518</v>
      </c>
      <c r="G42" s="69">
        <v>-0.659</v>
      </c>
      <c r="H42" s="69">
        <f t="shared" si="5"/>
        <v>227.275497</v>
      </c>
      <c r="K42" s="44"/>
      <c r="L42" s="44"/>
      <c r="M42" s="44"/>
      <c r="N42" s="44"/>
      <c r="O42" s="44"/>
      <c r="P42" s="44"/>
      <c r="Q42" s="44"/>
    </row>
    <row r="43" spans="1:17" ht="9.75" customHeight="1">
      <c r="A43" s="32"/>
      <c r="B43" s="67"/>
      <c r="C43" s="67"/>
      <c r="D43" s="48"/>
      <c r="E43" s="67"/>
      <c r="F43" s="48"/>
      <c r="G43" s="48"/>
      <c r="H43" s="48"/>
      <c r="K43" s="44"/>
      <c r="L43" s="44"/>
      <c r="M43" s="44"/>
      <c r="N43" s="44"/>
      <c r="O43" s="44"/>
      <c r="P43" s="44"/>
      <c r="Q43" s="44"/>
    </row>
    <row r="44" spans="1:17" ht="9.75" customHeight="1">
      <c r="A44" s="41" t="s">
        <v>49</v>
      </c>
      <c r="B44" s="42">
        <f aca="true" t="shared" si="6" ref="B44:G44">SUM(B46:B52)</f>
        <v>862.5136536813003</v>
      </c>
      <c r="C44" s="42">
        <f t="shared" si="6"/>
        <v>1086.7843682173643</v>
      </c>
      <c r="D44" s="42">
        <f t="shared" si="6"/>
        <v>2294.1471686343407</v>
      </c>
      <c r="E44" s="42">
        <f t="shared" si="6"/>
        <v>1742.853023289949</v>
      </c>
      <c r="F44" s="42">
        <f t="shared" si="6"/>
        <v>2443.929886944926</v>
      </c>
      <c r="G44" s="42">
        <f t="shared" si="6"/>
        <v>1224.516291512946</v>
      </c>
      <c r="H44" s="35">
        <f>SUM(B18:H18,B44:G44)</f>
        <v>15025.927902479421</v>
      </c>
      <c r="I44" s="56"/>
      <c r="K44" s="49"/>
      <c r="L44" s="49"/>
      <c r="M44" s="49"/>
      <c r="N44" s="49"/>
      <c r="O44" s="49"/>
      <c r="P44" s="49"/>
      <c r="Q44" s="49"/>
    </row>
    <row r="45" spans="1:17" ht="9.75" customHeight="1">
      <c r="A45" s="32"/>
      <c r="B45" s="48"/>
      <c r="C45" s="48"/>
      <c r="D45" s="48"/>
      <c r="E45" s="48"/>
      <c r="F45" s="48"/>
      <c r="G45" s="48"/>
      <c r="H45" s="48"/>
      <c r="K45" s="44"/>
      <c r="L45" s="44"/>
      <c r="M45" s="44"/>
      <c r="N45" s="44"/>
      <c r="O45" s="44"/>
      <c r="P45" s="44"/>
      <c r="Q45" s="44"/>
    </row>
    <row r="46" spans="1:17" ht="9.75" customHeight="1">
      <c r="A46" s="32" t="s">
        <v>67</v>
      </c>
      <c r="B46" s="69">
        <v>53.90165368130029</v>
      </c>
      <c r="C46" s="69">
        <v>270.98366156585354</v>
      </c>
      <c r="D46" s="69">
        <v>160.87162574310474</v>
      </c>
      <c r="E46" s="69">
        <v>354.9568746092074</v>
      </c>
      <c r="F46" s="69">
        <v>114.09222453134741</v>
      </c>
      <c r="G46" s="76">
        <v>0</v>
      </c>
      <c r="H46" s="69">
        <f aca="true" t="shared" si="7" ref="H46:H52">SUM(B20:H20,B46:G46)</f>
        <v>1664.212758226525</v>
      </c>
      <c r="K46" s="44"/>
      <c r="L46" s="44"/>
      <c r="M46" s="44"/>
      <c r="N46" s="44"/>
      <c r="O46" s="44"/>
      <c r="P46" s="44"/>
      <c r="Q46" s="44"/>
    </row>
    <row r="47" spans="1:17" ht="9.75" customHeight="1">
      <c r="A47" s="32" t="s">
        <v>68</v>
      </c>
      <c r="B47" s="76">
        <v>0</v>
      </c>
      <c r="C47" s="76">
        <v>0</v>
      </c>
      <c r="D47" s="69">
        <v>705.1264574626167</v>
      </c>
      <c r="E47" s="76">
        <v>0</v>
      </c>
      <c r="F47" s="76">
        <v>0</v>
      </c>
      <c r="G47" s="69">
        <v>674.6298126980146</v>
      </c>
      <c r="H47" s="69">
        <f t="shared" si="7"/>
        <v>1817.1216166241911</v>
      </c>
      <c r="K47" s="44"/>
      <c r="L47" s="44"/>
      <c r="M47" s="44"/>
      <c r="N47" s="44"/>
      <c r="O47" s="44"/>
      <c r="P47" s="44"/>
      <c r="Q47" s="44"/>
    </row>
    <row r="48" spans="1:17" ht="10.5" customHeight="1">
      <c r="A48" s="32" t="s">
        <v>69</v>
      </c>
      <c r="B48" s="69">
        <v>808.612</v>
      </c>
      <c r="C48" s="69">
        <v>701.305</v>
      </c>
      <c r="D48" s="69">
        <v>1273.234</v>
      </c>
      <c r="E48" s="69">
        <v>1319.247</v>
      </c>
      <c r="F48" s="69">
        <v>1804.478</v>
      </c>
      <c r="G48" s="69">
        <v>80.72</v>
      </c>
      <c r="H48" s="69">
        <f t="shared" si="7"/>
        <v>8793.587274</v>
      </c>
      <c r="I48" s="55"/>
      <c r="K48" s="44"/>
      <c r="L48" s="44"/>
      <c r="M48" s="44"/>
      <c r="N48" s="44"/>
      <c r="O48" s="44"/>
      <c r="P48" s="44"/>
      <c r="Q48" s="44"/>
    </row>
    <row r="49" spans="1:17" ht="9.75" customHeight="1">
      <c r="A49" s="32" t="s">
        <v>39</v>
      </c>
      <c r="B49" s="76">
        <v>0</v>
      </c>
      <c r="C49" s="76">
        <v>0</v>
      </c>
      <c r="D49" s="76">
        <v>0</v>
      </c>
      <c r="E49" s="76">
        <v>0</v>
      </c>
      <c r="F49" s="69">
        <v>90.51</v>
      </c>
      <c r="G49" s="76">
        <v>0</v>
      </c>
      <c r="H49" s="69">
        <f t="shared" si="7"/>
        <v>768.4269999999999</v>
      </c>
      <c r="K49" s="44"/>
      <c r="L49" s="44"/>
      <c r="M49" s="44"/>
      <c r="N49" s="44"/>
      <c r="O49" s="44"/>
      <c r="P49" s="44"/>
      <c r="Q49" s="44"/>
    </row>
    <row r="50" spans="1:17" ht="9.75" customHeight="1">
      <c r="A50" s="32" t="s">
        <v>18</v>
      </c>
      <c r="B50" s="76">
        <v>0</v>
      </c>
      <c r="C50" s="76">
        <v>0</v>
      </c>
      <c r="D50" s="76">
        <v>0</v>
      </c>
      <c r="E50" s="76">
        <v>0</v>
      </c>
      <c r="F50" s="69">
        <v>98.6598497518189</v>
      </c>
      <c r="G50" s="76">
        <v>0</v>
      </c>
      <c r="H50" s="69">
        <f t="shared" si="7"/>
        <v>136.31052277105633</v>
      </c>
      <c r="K50" s="44"/>
      <c r="L50" s="44"/>
      <c r="M50" s="44"/>
      <c r="N50" s="44"/>
      <c r="O50" s="44"/>
      <c r="P50" s="44"/>
      <c r="Q50" s="44"/>
    </row>
    <row r="51" spans="1:17" ht="9.75" customHeight="1">
      <c r="A51" s="32" t="s">
        <v>20</v>
      </c>
      <c r="B51" s="76">
        <v>0</v>
      </c>
      <c r="C51" s="69">
        <v>38.42</v>
      </c>
      <c r="D51" s="69">
        <v>38.054</v>
      </c>
      <c r="E51" s="69">
        <v>4.444</v>
      </c>
      <c r="F51" s="69">
        <v>15.833</v>
      </c>
      <c r="G51" s="69">
        <v>198.227</v>
      </c>
      <c r="H51" s="69">
        <f t="shared" si="7"/>
        <v>685.328534</v>
      </c>
      <c r="K51" s="44"/>
      <c r="L51" s="44"/>
      <c r="M51" s="44"/>
      <c r="N51" s="44"/>
      <c r="O51" s="44"/>
      <c r="P51" s="44"/>
      <c r="Q51" s="44"/>
    </row>
    <row r="52" spans="1:17" ht="9.75" customHeight="1">
      <c r="A52" s="32" t="s">
        <v>70</v>
      </c>
      <c r="B52" s="76">
        <v>0</v>
      </c>
      <c r="C52" s="69">
        <f>179.511912061935+19.5377945895758-122.974</f>
        <v>76.0757066515108</v>
      </c>
      <c r="D52" s="69">
        <v>116.86108542861925</v>
      </c>
      <c r="E52" s="69">
        <f>49.4945088368456+14.7346398438959-0.024</f>
        <v>64.2051486807415</v>
      </c>
      <c r="F52" s="69">
        <f>310.970026007915+9.38678665384432</f>
        <v>320.3568126617593</v>
      </c>
      <c r="G52" s="69">
        <f>274.697104476343+(-3.75762566141157)</f>
        <v>270.9394788149314</v>
      </c>
      <c r="H52" s="69">
        <f t="shared" si="7"/>
        <v>1160.9401968576487</v>
      </c>
      <c r="K52" s="44"/>
      <c r="L52" s="44"/>
      <c r="M52" s="44"/>
      <c r="N52" s="44"/>
      <c r="O52" s="44"/>
      <c r="P52" s="44"/>
      <c r="Q52" s="44"/>
    </row>
    <row r="53" spans="1:16" ht="9">
      <c r="A53" s="50"/>
      <c r="B53" s="51"/>
      <c r="C53" s="52"/>
      <c r="D53" s="51"/>
      <c r="E53" s="52"/>
      <c r="F53" s="52"/>
      <c r="G53" s="52"/>
      <c r="H53" s="51"/>
      <c r="I53" s="27"/>
      <c r="K53" s="23"/>
      <c r="P53" s="22"/>
    </row>
    <row r="54" spans="1:16" ht="9">
      <c r="A54" s="32" t="s">
        <v>77</v>
      </c>
      <c r="B54" s="39"/>
      <c r="C54" s="39"/>
      <c r="D54" s="39"/>
      <c r="E54" s="39"/>
      <c r="F54" s="39"/>
      <c r="G54" s="39"/>
      <c r="H54" s="39"/>
      <c r="I54" s="27"/>
      <c r="K54" s="23"/>
      <c r="P54" s="22"/>
    </row>
    <row r="55" spans="1:16" ht="9">
      <c r="A55" s="32" t="s">
        <v>59</v>
      </c>
      <c r="B55" s="39"/>
      <c r="C55" s="39"/>
      <c r="D55" s="39"/>
      <c r="E55" s="39"/>
      <c r="F55" s="39"/>
      <c r="G55" s="39"/>
      <c r="H55" s="39"/>
      <c r="I55" s="27"/>
      <c r="K55" s="23"/>
      <c r="P55" s="22"/>
    </row>
    <row r="56" spans="1:16" ht="9">
      <c r="A56" s="32" t="s">
        <v>60</v>
      </c>
      <c r="B56" s="39"/>
      <c r="C56" s="39"/>
      <c r="D56" s="39"/>
      <c r="E56" s="39"/>
      <c r="F56" s="39"/>
      <c r="G56" s="39"/>
      <c r="H56" s="39"/>
      <c r="I56" s="27"/>
      <c r="K56" s="23"/>
      <c r="P56" s="22"/>
    </row>
    <row r="57" spans="1:16" ht="9">
      <c r="A57" s="32" t="s">
        <v>61</v>
      </c>
      <c r="B57" s="39"/>
      <c r="C57" s="39"/>
      <c r="D57" s="39"/>
      <c r="E57" s="39"/>
      <c r="F57" s="39"/>
      <c r="G57" s="39"/>
      <c r="H57" s="39"/>
      <c r="I57" s="27"/>
      <c r="K57" s="23"/>
      <c r="P57" s="22"/>
    </row>
    <row r="58" spans="1:16" ht="9">
      <c r="A58" s="32" t="s">
        <v>62</v>
      </c>
      <c r="B58" s="39"/>
      <c r="C58" s="39"/>
      <c r="D58" s="39"/>
      <c r="E58" s="39"/>
      <c r="F58" s="39"/>
      <c r="G58" s="39"/>
      <c r="H58" s="39"/>
      <c r="I58" s="27"/>
      <c r="K58" s="23"/>
      <c r="P58" s="22"/>
    </row>
    <row r="59" spans="1:16" ht="9">
      <c r="A59" s="32" t="s">
        <v>57</v>
      </c>
      <c r="B59" s="39"/>
      <c r="C59" s="39"/>
      <c r="D59" s="39"/>
      <c r="E59" s="39"/>
      <c r="F59" s="39"/>
      <c r="G59" s="39"/>
      <c r="H59" s="39"/>
      <c r="I59" s="27"/>
      <c r="K59" s="23"/>
      <c r="P59" s="22"/>
    </row>
    <row r="60" spans="1:16" ht="9">
      <c r="A60" s="32" t="s">
        <v>58</v>
      </c>
      <c r="B60" s="39"/>
      <c r="C60" s="39"/>
      <c r="D60" s="39"/>
      <c r="E60" s="39"/>
      <c r="F60" s="39"/>
      <c r="G60" s="39"/>
      <c r="H60" s="39"/>
      <c r="I60" s="27"/>
      <c r="K60" s="23"/>
      <c r="P60" s="22"/>
    </row>
    <row r="61" spans="1:14" ht="9.75" customHeight="1">
      <c r="A61" s="32" t="s">
        <v>72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27"/>
    </row>
    <row r="62" spans="1:14" ht="9.75" customHeight="1">
      <c r="A62" s="32" t="s">
        <v>73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27"/>
    </row>
    <row r="63" spans="1:14" ht="9.75" customHeight="1">
      <c r="A63" s="61" t="s">
        <v>76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27"/>
    </row>
    <row r="64" spans="1:14" ht="9.75" customHeight="1">
      <c r="A64" s="57" t="s">
        <v>74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27"/>
    </row>
    <row r="65" spans="1:14" ht="9.75" customHeight="1">
      <c r="A65" s="57" t="s">
        <v>75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27"/>
    </row>
    <row r="66" spans="2:14" ht="9.75" customHeight="1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27"/>
    </row>
    <row r="67" spans="2:14" ht="9.75" customHeight="1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27"/>
    </row>
    <row r="68" spans="2:14" ht="9.75" customHeight="1">
      <c r="B68" s="59"/>
      <c r="C68" s="59"/>
      <c r="D68" s="59"/>
      <c r="E68" s="59"/>
      <c r="F68" s="59"/>
      <c r="G68" s="27"/>
      <c r="H68" s="27"/>
      <c r="I68" s="27"/>
      <c r="J68" s="27"/>
      <c r="K68" s="27"/>
      <c r="L68" s="27"/>
      <c r="M68" s="27"/>
      <c r="N68" s="27"/>
    </row>
    <row r="69" ht="9.75" customHeight="1"/>
    <row r="70" spans="1:2" ht="9.75" customHeight="1">
      <c r="A70" s="58"/>
      <c r="B70" s="60"/>
    </row>
    <row r="71" spans="1:2" ht="9">
      <c r="A71" s="58"/>
      <c r="B71" s="62"/>
    </row>
    <row r="72" spans="1:2" ht="9">
      <c r="A72" s="27"/>
      <c r="B72" s="60"/>
    </row>
    <row r="73" ht="9">
      <c r="A73" s="61"/>
    </row>
    <row r="74" ht="9">
      <c r="A74" s="32"/>
    </row>
    <row r="75" ht="9">
      <c r="A75" s="32"/>
    </row>
    <row r="76" ht="9">
      <c r="A76" s="63"/>
    </row>
    <row r="77" ht="9">
      <c r="A77" s="22"/>
    </row>
    <row r="78" ht="9">
      <c r="A78" s="27"/>
    </row>
    <row r="79" ht="10.5">
      <c r="A79" s="64"/>
    </row>
    <row r="80" ht="10.5">
      <c r="A80" s="65"/>
    </row>
    <row r="81" ht="9">
      <c r="B81" s="66"/>
    </row>
    <row r="82" ht="9">
      <c r="B82" s="66"/>
    </row>
    <row r="86" ht="9">
      <c r="B86" s="60"/>
    </row>
  </sheetData>
  <mergeCells count="4">
    <mergeCell ref="A29:A30"/>
    <mergeCell ref="A3:A4"/>
    <mergeCell ref="B3:H3"/>
    <mergeCell ref="B29:H29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S57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10.99609375" style="4" customWidth="1"/>
    <col min="2" max="23" width="8.88671875" style="4" customWidth="1"/>
    <col min="24" max="24" width="8.88671875" style="17" customWidth="1"/>
    <col min="25" max="25" width="15.21484375" style="17" bestFit="1" customWidth="1"/>
    <col min="26" max="29" width="8.88671875" style="17" customWidth="1"/>
    <col min="30" max="34" width="9.5546875" style="17" bestFit="1" customWidth="1"/>
    <col min="35" max="35" width="10.4453125" style="17" bestFit="1" customWidth="1"/>
    <col min="36" max="36" width="9.5546875" style="17" bestFit="1" customWidth="1"/>
    <col min="37" max="39" width="10.4453125" style="17" bestFit="1" customWidth="1"/>
    <col min="40" max="97" width="8.88671875" style="17" customWidth="1"/>
    <col min="98" max="16384" width="8.88671875" style="4" customWidth="1"/>
  </cols>
  <sheetData>
    <row r="1" spans="24:97" ht="15"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</row>
    <row r="2" spans="2:97" ht="18.75">
      <c r="B2" s="74" t="s">
        <v>26</v>
      </c>
      <c r="C2" s="74"/>
      <c r="D2" s="74"/>
      <c r="E2" s="74"/>
      <c r="F2" s="74"/>
      <c r="G2" s="74"/>
      <c r="H2" s="74"/>
      <c r="I2" s="74"/>
      <c r="J2" s="5"/>
      <c r="K2" s="5"/>
      <c r="L2" s="5"/>
      <c r="M2" s="5"/>
      <c r="X2" s="10"/>
      <c r="Y2" s="20" t="s">
        <v>25</v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</row>
    <row r="3" spans="2:97" ht="16.5">
      <c r="B3"/>
      <c r="C3"/>
      <c r="D3"/>
      <c r="E3"/>
      <c r="F3"/>
      <c r="G3"/>
      <c r="I3" s="8"/>
      <c r="X3" s="10"/>
      <c r="Y3" s="10"/>
      <c r="Z3" s="5" t="s">
        <v>13</v>
      </c>
      <c r="AA3" s="5" t="s">
        <v>16</v>
      </c>
      <c r="AB3" s="5" t="s">
        <v>7</v>
      </c>
      <c r="AC3" s="5" t="s">
        <v>14</v>
      </c>
      <c r="AD3" s="5" t="s">
        <v>4</v>
      </c>
      <c r="AE3" s="5" t="s">
        <v>9</v>
      </c>
      <c r="AF3" s="5" t="s">
        <v>17</v>
      </c>
      <c r="AG3" s="5" t="s">
        <v>15</v>
      </c>
      <c r="AH3" s="5" t="s">
        <v>6</v>
      </c>
      <c r="AI3" s="5" t="s">
        <v>12</v>
      </c>
      <c r="AJ3" s="5" t="s">
        <v>5</v>
      </c>
      <c r="AK3" s="5" t="s">
        <v>11</v>
      </c>
      <c r="AL3" s="5" t="s">
        <v>8</v>
      </c>
      <c r="AM3" s="5" t="s">
        <v>10</v>
      </c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</row>
    <row r="4" spans="2:45" ht="20.25">
      <c r="B4" s="75" t="s">
        <v>24</v>
      </c>
      <c r="C4" s="75"/>
      <c r="D4" s="75"/>
      <c r="E4" s="75"/>
      <c r="F4" s="75"/>
      <c r="G4" s="75"/>
      <c r="H4" s="75"/>
      <c r="I4" s="75"/>
      <c r="X4" s="12"/>
      <c r="Y4" s="12" t="s">
        <v>2</v>
      </c>
      <c r="Z4" s="14">
        <v>0</v>
      </c>
      <c r="AA4" s="13">
        <v>15397</v>
      </c>
      <c r="AB4" s="14">
        <v>29204</v>
      </c>
      <c r="AC4" s="14">
        <v>310195</v>
      </c>
      <c r="AD4" s="13">
        <v>627326</v>
      </c>
      <c r="AE4" s="14">
        <v>944633</v>
      </c>
      <c r="AF4" s="14">
        <v>4012538</v>
      </c>
      <c r="AG4" s="14">
        <v>2726312</v>
      </c>
      <c r="AH4" s="13">
        <v>2779843</v>
      </c>
      <c r="AI4" s="14">
        <v>4562602</v>
      </c>
      <c r="AJ4" s="13">
        <v>2178219</v>
      </c>
      <c r="AK4" s="14">
        <v>3252821</v>
      </c>
      <c r="AL4" s="14">
        <v>2612823</v>
      </c>
      <c r="AM4" s="14">
        <v>8379885</v>
      </c>
      <c r="AN4" s="10"/>
      <c r="AO4" s="10"/>
      <c r="AP4" s="10"/>
      <c r="AQ4" s="10"/>
      <c r="AR4" s="10"/>
      <c r="AS4" s="10"/>
    </row>
    <row r="5" spans="2:45" ht="20.25">
      <c r="B5" s="75" t="s">
        <v>29</v>
      </c>
      <c r="C5" s="75"/>
      <c r="D5" s="75"/>
      <c r="E5" s="75"/>
      <c r="F5" s="75"/>
      <c r="G5" s="75"/>
      <c r="H5" s="75"/>
      <c r="I5" s="75"/>
      <c r="X5" s="12"/>
      <c r="Y5" s="12" t="s">
        <v>31</v>
      </c>
      <c r="Z5" s="14">
        <v>0</v>
      </c>
      <c r="AA5" s="13">
        <v>2941</v>
      </c>
      <c r="AB5" s="14">
        <v>462956</v>
      </c>
      <c r="AC5" s="14">
        <v>347462</v>
      </c>
      <c r="AD5" s="13">
        <v>292406</v>
      </c>
      <c r="AE5" s="14">
        <v>742737</v>
      </c>
      <c r="AF5" s="14">
        <v>1666687</v>
      </c>
      <c r="AG5" s="14">
        <v>906840</v>
      </c>
      <c r="AH5" s="13">
        <v>1373696</v>
      </c>
      <c r="AI5" s="14">
        <v>2192189</v>
      </c>
      <c r="AJ5" s="13">
        <v>799764</v>
      </c>
      <c r="AK5" s="14">
        <v>2902014</v>
      </c>
      <c r="AL5" s="13">
        <v>2106401</v>
      </c>
      <c r="AM5" s="14">
        <v>4806779</v>
      </c>
      <c r="AN5" s="10"/>
      <c r="AO5" s="10"/>
      <c r="AP5" s="10"/>
      <c r="AQ5" s="10"/>
      <c r="AR5" s="10"/>
      <c r="AS5" s="10"/>
    </row>
    <row r="6" spans="2:45" ht="15">
      <c r="B6"/>
      <c r="C6"/>
      <c r="D6"/>
      <c r="E6" s="9"/>
      <c r="F6"/>
      <c r="G6"/>
      <c r="I6"/>
      <c r="X6" s="12"/>
      <c r="Y6" s="12" t="s">
        <v>22</v>
      </c>
      <c r="Z6" s="14">
        <v>131131.38673711763</v>
      </c>
      <c r="AA6" s="13">
        <v>94268.86882811078</v>
      </c>
      <c r="AB6" s="14">
        <v>243666.64151216083</v>
      </c>
      <c r="AC6" s="14">
        <v>110221.85492135231</v>
      </c>
      <c r="AD6" s="13">
        <v>199972.55863970373</v>
      </c>
      <c r="AE6" s="14">
        <v>106487.03937241089</v>
      </c>
      <c r="AF6" s="14">
        <v>449524.3295626471</v>
      </c>
      <c r="AG6" s="14">
        <v>790258.0539627263</v>
      </c>
      <c r="AH6" s="13">
        <v>1001063.1922985875</v>
      </c>
      <c r="AI6" s="14">
        <v>1454903.9104249966</v>
      </c>
      <c r="AJ6" s="13">
        <v>2849763.77959705</v>
      </c>
      <c r="AK6" s="14">
        <v>2994875.1361392657</v>
      </c>
      <c r="AL6" s="14">
        <v>2410036.0964237363</v>
      </c>
      <c r="AM6" s="14">
        <v>3862262.81433883</v>
      </c>
      <c r="AN6" s="10"/>
      <c r="AO6" s="10"/>
      <c r="AP6" s="10"/>
      <c r="AQ6" s="10"/>
      <c r="AR6" s="10"/>
      <c r="AS6" s="10"/>
    </row>
    <row r="7" spans="2:45" ht="18.75">
      <c r="B7" s="74">
        <v>2000</v>
      </c>
      <c r="C7" s="74"/>
      <c r="D7" s="74"/>
      <c r="E7" s="74"/>
      <c r="F7" s="74"/>
      <c r="G7" s="74"/>
      <c r="H7" s="74"/>
      <c r="I7" s="74"/>
      <c r="X7" s="12"/>
      <c r="Y7" s="12" t="s">
        <v>32</v>
      </c>
      <c r="Z7" s="13">
        <v>0</v>
      </c>
      <c r="AA7" s="13">
        <v>0</v>
      </c>
      <c r="AB7" s="13">
        <v>0</v>
      </c>
      <c r="AC7" s="13">
        <v>0</v>
      </c>
      <c r="AD7" s="13">
        <v>414669.0573568316</v>
      </c>
      <c r="AE7" s="13">
        <v>17269</v>
      </c>
      <c r="AF7" s="1">
        <v>22647</v>
      </c>
      <c r="AG7" s="13">
        <v>2155731</v>
      </c>
      <c r="AH7" s="13">
        <v>366510</v>
      </c>
      <c r="AI7" s="13">
        <v>898916</v>
      </c>
      <c r="AJ7" s="13">
        <v>2500461.532954516</v>
      </c>
      <c r="AK7" s="13">
        <v>1878276</v>
      </c>
      <c r="AL7" s="14">
        <v>896901.0337787623</v>
      </c>
      <c r="AM7" s="14">
        <v>1108456.1150858384</v>
      </c>
      <c r="AN7" s="10"/>
      <c r="AO7" s="10"/>
      <c r="AP7" s="10"/>
      <c r="AQ7" s="10"/>
      <c r="AR7" s="10"/>
      <c r="AS7" s="10"/>
    </row>
    <row r="8" spans="24:45" ht="15">
      <c r="X8" s="12"/>
      <c r="Y8" s="12" t="s">
        <v>3</v>
      </c>
      <c r="Z8" s="14">
        <v>0</v>
      </c>
      <c r="AA8" s="13">
        <v>0</v>
      </c>
      <c r="AB8" s="14">
        <v>0</v>
      </c>
      <c r="AC8" s="14">
        <v>9220</v>
      </c>
      <c r="AD8" s="13">
        <v>0</v>
      </c>
      <c r="AE8" s="13">
        <v>0</v>
      </c>
      <c r="AF8" s="14">
        <v>0</v>
      </c>
      <c r="AG8" s="14">
        <v>0</v>
      </c>
      <c r="AH8" s="13">
        <v>21619</v>
      </c>
      <c r="AI8" s="14">
        <v>14657</v>
      </c>
      <c r="AJ8" s="13">
        <v>11118</v>
      </c>
      <c r="AK8" s="14">
        <v>37208</v>
      </c>
      <c r="AL8" s="13">
        <v>19564</v>
      </c>
      <c r="AM8" s="14">
        <v>94854</v>
      </c>
      <c r="AN8" s="10"/>
      <c r="AO8" s="10"/>
      <c r="AP8" s="10"/>
      <c r="AQ8" s="10"/>
      <c r="AR8" s="10"/>
      <c r="AS8" s="10"/>
    </row>
    <row r="9" spans="24:45" ht="15">
      <c r="X9" s="12"/>
      <c r="Y9" s="12" t="s">
        <v>30</v>
      </c>
      <c r="Z9" s="14">
        <v>25484.56461744029</v>
      </c>
      <c r="AA9" s="13">
        <v>18486.395763262764</v>
      </c>
      <c r="AB9" s="14">
        <v>40441.3045126979</v>
      </c>
      <c r="AC9" s="14">
        <v>49907.810655654204</v>
      </c>
      <c r="AD9" s="13">
        <v>110734.45788380317</v>
      </c>
      <c r="AE9" s="14">
        <v>323342.8147755792</v>
      </c>
      <c r="AF9" s="14">
        <v>766319.4200314155</v>
      </c>
      <c r="AG9" s="14">
        <v>395802.4648890714</v>
      </c>
      <c r="AH9" s="13">
        <v>704531.8171041037</v>
      </c>
      <c r="AI9" s="14">
        <v>842962.5339156344</v>
      </c>
      <c r="AJ9" s="13">
        <v>619568.2526828378</v>
      </c>
      <c r="AK9" s="14">
        <v>969575.4661014108</v>
      </c>
      <c r="AL9" s="14">
        <v>731167.7409171</v>
      </c>
      <c r="AM9" s="14">
        <v>1399643.6112050544</v>
      </c>
      <c r="AN9" s="10"/>
      <c r="AO9" s="10"/>
      <c r="AP9" s="10"/>
      <c r="AQ9" s="10"/>
      <c r="AR9" s="10"/>
      <c r="AS9" s="10"/>
    </row>
    <row r="10" spans="24:45" ht="15">
      <c r="X10" s="12"/>
      <c r="Y10" s="12" t="s">
        <v>1</v>
      </c>
      <c r="Z10" s="14">
        <v>0</v>
      </c>
      <c r="AA10" s="13">
        <v>0</v>
      </c>
      <c r="AB10" s="14">
        <v>0</v>
      </c>
      <c r="AC10" s="14">
        <v>0</v>
      </c>
      <c r="AD10" s="13">
        <v>0</v>
      </c>
      <c r="AE10" s="13">
        <v>0</v>
      </c>
      <c r="AF10" s="14">
        <v>0</v>
      </c>
      <c r="AG10" s="14">
        <v>122522</v>
      </c>
      <c r="AH10" s="13">
        <v>359243</v>
      </c>
      <c r="AI10" s="14">
        <v>164518</v>
      </c>
      <c r="AJ10" s="13">
        <v>194796</v>
      </c>
      <c r="AK10" s="14">
        <v>1512025</v>
      </c>
      <c r="AL10" s="14">
        <v>831990</v>
      </c>
      <c r="AM10" s="14">
        <v>561430</v>
      </c>
      <c r="AN10" s="10"/>
      <c r="AO10" s="10"/>
      <c r="AP10" s="10"/>
      <c r="AQ10" s="10"/>
      <c r="AR10" s="10"/>
      <c r="AS10" s="10"/>
    </row>
    <row r="11" spans="24:45" ht="15">
      <c r="X11" s="12"/>
      <c r="Y11" s="12" t="s">
        <v>21</v>
      </c>
      <c r="Z11" s="13">
        <v>0</v>
      </c>
      <c r="AA11" s="13">
        <v>164803.34739868648</v>
      </c>
      <c r="AB11" s="13">
        <v>0</v>
      </c>
      <c r="AC11" s="13">
        <v>0</v>
      </c>
      <c r="AD11" s="13">
        <v>49087.677013520995</v>
      </c>
      <c r="AE11" s="13">
        <v>0</v>
      </c>
      <c r="AF11" s="14">
        <v>0</v>
      </c>
      <c r="AG11" s="13">
        <v>141054.34157548303</v>
      </c>
      <c r="AH11" s="13">
        <v>243102.36911189702</v>
      </c>
      <c r="AI11" s="14">
        <v>302171.5244269889</v>
      </c>
      <c r="AJ11" s="13">
        <v>111759.02283143293</v>
      </c>
      <c r="AK11" s="14">
        <v>448645.89607850765</v>
      </c>
      <c r="AL11" s="14">
        <v>181347.95735914615</v>
      </c>
      <c r="AM11" s="14">
        <v>130848.09751081945</v>
      </c>
      <c r="AN11" s="10"/>
      <c r="AO11" s="10"/>
      <c r="AP11" s="10"/>
      <c r="AQ11" s="10"/>
      <c r="AR11" s="10"/>
      <c r="AS11" s="10"/>
    </row>
    <row r="12" spans="24:45" ht="15">
      <c r="X12" s="12"/>
      <c r="Y12" s="12" t="s">
        <v>19</v>
      </c>
      <c r="Z12" s="13">
        <v>0</v>
      </c>
      <c r="AA12" s="13">
        <v>49333</v>
      </c>
      <c r="AB12" s="13">
        <v>0</v>
      </c>
      <c r="AC12" s="13">
        <v>7430</v>
      </c>
      <c r="AD12" s="13">
        <v>66667</v>
      </c>
      <c r="AE12" s="13">
        <v>0</v>
      </c>
      <c r="AF12" s="13">
        <v>0</v>
      </c>
      <c r="AG12" s="13">
        <v>27533</v>
      </c>
      <c r="AH12" s="13">
        <v>9696</v>
      </c>
      <c r="AI12" s="13">
        <v>0</v>
      </c>
      <c r="AJ12" s="13">
        <v>122131</v>
      </c>
      <c r="AK12" s="13">
        <v>0</v>
      </c>
      <c r="AL12" s="14">
        <v>666308</v>
      </c>
      <c r="AM12" s="13">
        <v>0</v>
      </c>
      <c r="AN12" s="10"/>
      <c r="AO12" s="10"/>
      <c r="AP12" s="10"/>
      <c r="AQ12" s="10"/>
      <c r="AR12" s="10"/>
      <c r="AS12" s="10"/>
    </row>
    <row r="13" spans="24:45" ht="15">
      <c r="X13" s="12"/>
      <c r="Y13" s="12" t="s">
        <v>18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211711.96169117262</v>
      </c>
      <c r="AK13" s="13">
        <v>0</v>
      </c>
      <c r="AL13" s="14">
        <v>39573.984062016076</v>
      </c>
      <c r="AM13" s="13">
        <v>0</v>
      </c>
      <c r="AN13" s="10"/>
      <c r="AO13" s="10"/>
      <c r="AP13" s="10"/>
      <c r="AQ13" s="10"/>
      <c r="AR13" s="10"/>
      <c r="AS13" s="10"/>
    </row>
    <row r="14" spans="24:45" ht="15">
      <c r="X14" s="12"/>
      <c r="Y14" s="12" t="s">
        <v>20</v>
      </c>
      <c r="Z14" s="13">
        <v>0</v>
      </c>
      <c r="AA14" s="13">
        <v>199</v>
      </c>
      <c r="AB14" s="2">
        <v>58178</v>
      </c>
      <c r="AC14" s="13">
        <v>32720</v>
      </c>
      <c r="AD14" s="13">
        <v>0</v>
      </c>
      <c r="AE14" s="14">
        <v>93801</v>
      </c>
      <c r="AF14" s="3">
        <v>190286</v>
      </c>
      <c r="AG14" s="13">
        <v>21714</v>
      </c>
      <c r="AH14" s="13">
        <v>20520</v>
      </c>
      <c r="AI14" s="14">
        <v>30319</v>
      </c>
      <c r="AJ14" s="13">
        <v>8805</v>
      </c>
      <c r="AK14" s="14">
        <v>3203</v>
      </c>
      <c r="AL14" s="14">
        <v>6609</v>
      </c>
      <c r="AM14" s="14">
        <v>90206</v>
      </c>
      <c r="AN14" s="10"/>
      <c r="AO14" s="10"/>
      <c r="AP14" s="10"/>
      <c r="AQ14" s="10"/>
      <c r="AR14" s="10"/>
      <c r="AS14" s="10"/>
    </row>
    <row r="15" spans="24:45" ht="15">
      <c r="X15" s="12"/>
      <c r="Y15" s="12" t="s">
        <v>33</v>
      </c>
      <c r="Z15" s="14">
        <v>13287.291065978341</v>
      </c>
      <c r="AA15" s="13">
        <v>0</v>
      </c>
      <c r="AB15" s="14">
        <v>0</v>
      </c>
      <c r="AC15" s="14">
        <v>3200</v>
      </c>
      <c r="AD15" s="13">
        <v>0</v>
      </c>
      <c r="AE15" s="13">
        <v>36817.873898389924</v>
      </c>
      <c r="AF15" s="3">
        <v>324378</v>
      </c>
      <c r="AG15" s="3">
        <v>1220</v>
      </c>
      <c r="AH15" s="1">
        <v>9285</v>
      </c>
      <c r="AI15" s="14">
        <v>4113.7934760301005</v>
      </c>
      <c r="AJ15" s="13">
        <v>77159.767828372</v>
      </c>
      <c r="AK15" s="14">
        <v>14736</v>
      </c>
      <c r="AL15" s="13">
        <v>197383.85935319538</v>
      </c>
      <c r="AM15" s="14">
        <v>27749</v>
      </c>
      <c r="AN15" s="10"/>
      <c r="AO15" s="10"/>
      <c r="AP15" s="10"/>
      <c r="AQ15" s="10"/>
      <c r="AR15" s="10"/>
      <c r="AS15" s="10"/>
    </row>
    <row r="16" spans="24:45" ht="15">
      <c r="X16" s="12"/>
      <c r="Y16" s="12" t="s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85480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0"/>
      <c r="AO16" s="10"/>
      <c r="AP16" s="10"/>
      <c r="AQ16" s="10"/>
      <c r="AR16" s="10"/>
      <c r="AS16" s="10"/>
    </row>
    <row r="17" spans="24:45" ht="15">
      <c r="X17" s="12"/>
      <c r="Y17" s="12" t="s">
        <v>28</v>
      </c>
      <c r="Z17" s="14">
        <v>0</v>
      </c>
      <c r="AA17" s="13">
        <v>0</v>
      </c>
      <c r="AB17" s="14">
        <v>0</v>
      </c>
      <c r="AC17" s="14">
        <v>0</v>
      </c>
      <c r="AD17" s="13">
        <v>0</v>
      </c>
      <c r="AE17" s="13">
        <v>0</v>
      </c>
      <c r="AF17" s="14">
        <v>675808.8112282315</v>
      </c>
      <c r="AG17" s="14">
        <v>0</v>
      </c>
      <c r="AH17" s="13">
        <v>524397.6857256601</v>
      </c>
      <c r="AI17" s="14">
        <v>0</v>
      </c>
      <c r="AJ17" s="13">
        <v>0</v>
      </c>
      <c r="AK17" s="14">
        <v>0</v>
      </c>
      <c r="AL17" s="13">
        <v>0</v>
      </c>
      <c r="AM17" s="14">
        <v>757442.2909857658</v>
      </c>
      <c r="AN17" s="10"/>
      <c r="AO17" s="10"/>
      <c r="AP17" s="10"/>
      <c r="AQ17" s="10"/>
      <c r="AR17" s="10"/>
      <c r="AS17" s="10"/>
    </row>
    <row r="18" spans="25:97" ht="15">
      <c r="Y18" s="12"/>
      <c r="Z18" s="18">
        <f>SUM(Z4:Z17)</f>
        <v>169903.24242053626</v>
      </c>
      <c r="AA18" s="18">
        <f>SUM(AA4:AA17)</f>
        <v>345428.61199006</v>
      </c>
      <c r="AB18" s="18">
        <f>SUM(AB4:AB17)</f>
        <v>834445.9460248587</v>
      </c>
      <c r="AC18" s="18">
        <f>SUM(AC4:AC17)</f>
        <v>870356.6655770065</v>
      </c>
      <c r="AD18" s="18">
        <f aca="true" t="shared" si="0" ref="AD18:AL18">SUM(AD4:AD17)</f>
        <v>1760862.7508938597</v>
      </c>
      <c r="AE18" s="18">
        <f t="shared" si="0"/>
        <v>2265087.72804638</v>
      </c>
      <c r="AF18" s="18">
        <f t="shared" si="0"/>
        <v>8193668.560822294</v>
      </c>
      <c r="AG18" s="18">
        <f t="shared" si="0"/>
        <v>7288986.860427281</v>
      </c>
      <c r="AH18" s="18">
        <f t="shared" si="0"/>
        <v>7413507.064240249</v>
      </c>
      <c r="AI18" s="18">
        <f t="shared" si="0"/>
        <v>10467352.76224365</v>
      </c>
      <c r="AJ18" s="18">
        <f t="shared" si="0"/>
        <v>9685257.31758538</v>
      </c>
      <c r="AK18" s="18">
        <f t="shared" si="0"/>
        <v>14013379.498319186</v>
      </c>
      <c r="AL18" s="18">
        <f t="shared" si="0"/>
        <v>10700105.671893956</v>
      </c>
      <c r="AM18" s="18">
        <f>SUM(AM4:AM17)</f>
        <v>21219555.929126307</v>
      </c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</row>
    <row r="19" spans="24:39" ht="15">
      <c r="X19" s="19"/>
      <c r="Y19" s="12"/>
      <c r="Z19" s="16"/>
      <c r="AA19" s="16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26:97" ht="15"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</row>
    <row r="21" spans="24:39" ht="15">
      <c r="X21" s="11"/>
      <c r="Y21" s="12"/>
      <c r="Z21" s="16"/>
      <c r="AA21" s="16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25:38" ht="15">
      <c r="Y22" s="12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5"/>
    </row>
    <row r="23" spans="25:39" ht="15">
      <c r="Y23" s="12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22:36" ht="15">
      <c r="V24" s="12"/>
      <c r="Y24" s="12"/>
      <c r="AJ24" s="14"/>
    </row>
    <row r="25" spans="2:36" ht="15">
      <c r="B25" s="7" t="s">
        <v>23</v>
      </c>
      <c r="V25" s="12"/>
      <c r="Y25" s="12"/>
      <c r="AJ25" s="14"/>
    </row>
    <row r="26" spans="2:36" ht="15">
      <c r="B26" s="6"/>
      <c r="V26" s="12"/>
      <c r="Y26" s="12"/>
      <c r="AJ26" s="14"/>
    </row>
    <row r="27" spans="2:36" ht="15">
      <c r="B27" s="6"/>
      <c r="V27" s="12"/>
      <c r="Y27" s="12"/>
      <c r="AJ27" s="13"/>
    </row>
    <row r="28" spans="2:36" ht="15">
      <c r="B28" s="6"/>
      <c r="V28" s="12"/>
      <c r="Y28" s="12"/>
      <c r="AJ28" s="14"/>
    </row>
    <row r="29" spans="2:36" ht="15">
      <c r="B29" s="6"/>
      <c r="V29" s="12"/>
      <c r="Y29" s="12"/>
      <c r="AJ29" s="14"/>
    </row>
    <row r="30" spans="22:36" ht="15">
      <c r="V30" s="12"/>
      <c r="Y30" s="12"/>
      <c r="AJ30" s="14"/>
    </row>
    <row r="31" spans="2:36" ht="18.75">
      <c r="B31" s="74" t="s">
        <v>27</v>
      </c>
      <c r="C31" s="74"/>
      <c r="D31" s="74"/>
      <c r="E31" s="74"/>
      <c r="F31" s="74"/>
      <c r="G31" s="74"/>
      <c r="H31" s="74"/>
      <c r="I31" s="74"/>
      <c r="V31" s="12"/>
      <c r="Y31" s="12"/>
      <c r="AJ31" s="13"/>
    </row>
    <row r="32" spans="2:36" ht="16.5">
      <c r="B32"/>
      <c r="C32"/>
      <c r="D32"/>
      <c r="E32"/>
      <c r="F32"/>
      <c r="G32"/>
      <c r="I32" s="8"/>
      <c r="V32" s="12"/>
      <c r="Y32" s="12"/>
      <c r="AJ32" s="13"/>
    </row>
    <row r="33" spans="2:36" ht="20.25">
      <c r="B33" s="75" t="s">
        <v>24</v>
      </c>
      <c r="C33" s="75"/>
      <c r="D33" s="75"/>
      <c r="E33" s="75"/>
      <c r="F33" s="75"/>
      <c r="G33" s="75"/>
      <c r="H33" s="75"/>
      <c r="I33" s="75"/>
      <c r="V33" s="12"/>
      <c r="Y33" s="12"/>
      <c r="AJ33" s="13"/>
    </row>
    <row r="34" spans="2:36" ht="20.25">
      <c r="B34" s="75" t="s">
        <v>29</v>
      </c>
      <c r="C34" s="75"/>
      <c r="D34" s="75"/>
      <c r="E34" s="75"/>
      <c r="F34" s="75"/>
      <c r="G34" s="75"/>
      <c r="H34" s="75"/>
      <c r="I34" s="75"/>
      <c r="V34" s="12"/>
      <c r="Y34" s="12"/>
      <c r="AJ34" s="13"/>
    </row>
    <row r="35" spans="2:97" ht="15">
      <c r="B35"/>
      <c r="C35"/>
      <c r="D35"/>
      <c r="E35" s="9"/>
      <c r="F35"/>
      <c r="G35"/>
      <c r="I35"/>
      <c r="V35" s="12"/>
      <c r="Y35" s="12"/>
      <c r="AJ35" s="14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</row>
    <row r="36" spans="2:97" ht="18.75">
      <c r="B36" s="74">
        <v>2000</v>
      </c>
      <c r="C36" s="74"/>
      <c r="D36" s="74"/>
      <c r="E36" s="74"/>
      <c r="F36" s="74"/>
      <c r="G36" s="74"/>
      <c r="H36" s="74"/>
      <c r="I36" s="74"/>
      <c r="V36" s="12"/>
      <c r="X36" s="19"/>
      <c r="Y36" s="12"/>
      <c r="AJ36" s="13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</row>
    <row r="37" spans="22:97" ht="15">
      <c r="V37" s="12"/>
      <c r="X37" s="19"/>
      <c r="Y37" s="12"/>
      <c r="AJ37" s="14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</row>
    <row r="38" spans="24:97" ht="15">
      <c r="X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</row>
    <row r="48" spans="24:97" ht="15"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</row>
    <row r="51" spans="24:28" ht="15">
      <c r="X51" s="19"/>
      <c r="Y51" s="19"/>
      <c r="Z51" s="19"/>
      <c r="AA51" s="19"/>
      <c r="AB51" s="15"/>
    </row>
    <row r="54" ht="15">
      <c r="B54" s="6"/>
    </row>
    <row r="55" ht="15">
      <c r="B55" s="6"/>
    </row>
    <row r="56" ht="15">
      <c r="B56" s="6"/>
    </row>
    <row r="57" ht="15">
      <c r="B57" s="6"/>
    </row>
  </sheetData>
  <mergeCells count="8">
    <mergeCell ref="B31:I31"/>
    <mergeCell ref="B33:I33"/>
    <mergeCell ref="B34:I34"/>
    <mergeCell ref="B36:I36"/>
    <mergeCell ref="B2:I2"/>
    <mergeCell ref="B4:I4"/>
    <mergeCell ref="B5:I5"/>
    <mergeCell ref="B7:I7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Luciana Oliveira</cp:lastModifiedBy>
  <cp:lastPrinted>2003-10-07T14:19:30Z</cp:lastPrinted>
  <dcterms:created xsi:type="dcterms:W3CDTF">1998-02-13T16:51:04Z</dcterms:created>
  <dcterms:modified xsi:type="dcterms:W3CDTF">2003-08-25T14:54:53Z</dcterms:modified>
  <cp:category/>
  <cp:version/>
  <cp:contentType/>
  <cp:contentStatus/>
</cp:coreProperties>
</file>