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495" windowWidth="11745" windowHeight="2670" activeTab="0"/>
  </bookViews>
  <sheets>
    <sheet name="T2.17" sheetId="1" r:id="rId1"/>
  </sheets>
  <definedNames>
    <definedName name="_Fill" hidden="1">'T2.17'!#REF!</definedName>
    <definedName name="_xlnm.Print_Area" localSheetId="0">'T2.17'!$A$1:$G$27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<sst xmlns="http://schemas.openxmlformats.org/spreadsheetml/2006/main" count="22" uniqueCount="22">
  <si>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Total </t>
  </si>
  <si>
    <t xml:space="preserve">REMAN (AM) </t>
  </si>
  <si>
    <t>LUBNOR (CE)</t>
  </si>
  <si>
    <t>RLAM (BA)</t>
  </si>
  <si>
    <t>REGAP (MG)</t>
  </si>
  <si>
    <t xml:space="preserve">MANGUINHOS (RJ) </t>
  </si>
  <si>
    <t xml:space="preserve">REDUC (RJ) </t>
  </si>
  <si>
    <t>RECAP(SP)</t>
  </si>
  <si>
    <t>REPLAN (SP)</t>
  </si>
  <si>
    <t xml:space="preserve">REVAP (SP) </t>
  </si>
  <si>
    <t>RPBC (SP)</t>
  </si>
  <si>
    <t>REPAR (PR)</t>
  </si>
  <si>
    <t xml:space="preserve">IPIRANGA (RS) </t>
  </si>
  <si>
    <t xml:space="preserve">REFAP (RS) </t>
  </si>
  <si>
    <t xml:space="preserve"> Refinarias                                     (Unidade da Federação)</t>
  </si>
  <si>
    <t>Tabela 2.17 - Capacidade de refino, segundo refinarias - 1997-2002</t>
  </si>
  <si>
    <t>Fonte: ANP/SRP, conforme a Portaria ANP n.º 28/99.</t>
  </si>
  <si>
    <r>
      <t>Total</t>
    </r>
    <r>
      <rPr>
        <b/>
        <vertAlign val="superscript"/>
        <sz val="7"/>
        <rFont val="Helvetica Neue"/>
        <family val="2"/>
      </rPr>
      <t>2</t>
    </r>
    <r>
      <rPr>
        <b/>
        <sz val="7"/>
        <rFont val="Helvetica Neue"/>
        <family val="2"/>
      </rPr>
      <t xml:space="preserve">  (m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/dia-calendário)</t>
    </r>
  </si>
  <si>
    <r>
      <t>Fator de Utilização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 xml:space="preserve"> (%)</t>
    </r>
  </si>
  <si>
    <r>
      <t>3</t>
    </r>
    <r>
      <rPr>
        <sz val="7"/>
        <rFont val="Helvetica Neue"/>
        <family val="2"/>
      </rPr>
      <t xml:space="preserve">Fator de utilização das refinarias, considerando o petróleo processado no ano. </t>
    </r>
  </si>
  <si>
    <r>
      <t>Capacidade de refino</t>
    </r>
    <r>
      <rPr>
        <b/>
        <vertAlign val="superscript"/>
        <sz val="7"/>
        <rFont val="Helvetica Neue"/>
        <family val="2"/>
      </rPr>
      <t>1</t>
    </r>
    <r>
      <rPr>
        <b/>
        <sz val="7"/>
        <rFont val="Helvetica Neue"/>
        <family val="2"/>
      </rPr>
      <t xml:space="preserve"> (m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/dia de operação)</t>
    </r>
  </si>
  <si>
    <r>
      <t>1</t>
    </r>
    <r>
      <rPr>
        <sz val="7"/>
        <rFont val="Helvetica Neue"/>
        <family val="2"/>
      </rPr>
      <t xml:space="preserve">Capacidade operacional de refino. </t>
    </r>
    <r>
      <rPr>
        <vertAlign val="superscript"/>
        <sz val="7"/>
        <rFont val="Helvetica Neue"/>
        <family val="2"/>
      </rPr>
      <t>2</t>
    </r>
    <r>
      <rPr>
        <sz val="7"/>
        <rFont val="Helvetica Neue"/>
        <family val="2"/>
      </rPr>
      <t>Capacidade de refino dia-calendário, considerando-se o fator de 95%.</t>
    </r>
  </si>
</sst>
</file>

<file path=xl/styles.xml><?xml version="1.0" encoding="utf-8"?>
<styleSheet xmlns="http://schemas.openxmlformats.org/spreadsheetml/2006/main">
  <numFmts count="3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_(* #,##0.0_);_(* \(#,##0.0\);_(* &quot;-&quot;??_);_(@_)"/>
    <numFmt numFmtId="183" formatCode="_(* #,##0_);_(* \(#,##0\);_(* &quot;-&quot;??_);_(@_)"/>
    <numFmt numFmtId="184" formatCode="0.000"/>
    <numFmt numFmtId="185" formatCode="#,##0.000"/>
    <numFmt numFmtId="186" formatCode="0.00000"/>
    <numFmt numFmtId="187" formatCode="0.0000"/>
    <numFmt numFmtId="188" formatCode="0.0"/>
  </numFmts>
  <fonts count="1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9"/>
      <name val="Helvetica Neue"/>
      <family val="2"/>
    </font>
    <font>
      <b/>
      <sz val="7"/>
      <color indexed="9"/>
      <name val="Helvetica Neu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 wrapText="1" shrinkToFit="1"/>
    </xf>
    <xf numFmtId="49" fontId="7" fillId="2" borderId="0" xfId="18" applyNumberFormat="1" applyFont="1" applyFill="1" applyBorder="1" applyAlignment="1">
      <alignment horizontal="left" wrapText="1"/>
    </xf>
    <xf numFmtId="3" fontId="7" fillId="2" borderId="0" xfId="18" applyNumberFormat="1" applyFont="1" applyFill="1" applyBorder="1" applyAlignment="1">
      <alignment wrapText="1"/>
    </xf>
    <xf numFmtId="183" fontId="6" fillId="2" borderId="0" xfId="17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left" wrapText="1"/>
    </xf>
    <xf numFmtId="183" fontId="6" fillId="2" borderId="0" xfId="18" applyNumberFormat="1" applyFont="1" applyFill="1" applyBorder="1" applyAlignment="1">
      <alignment wrapText="1"/>
    </xf>
    <xf numFmtId="183" fontId="6" fillId="2" borderId="0" xfId="0" applyNumberFormat="1" applyFont="1" applyFill="1" applyBorder="1" applyAlignment="1">
      <alignment/>
    </xf>
    <xf numFmtId="49" fontId="6" fillId="2" borderId="0" xfId="18" applyNumberFormat="1" applyFont="1" applyFill="1" applyBorder="1" applyAlignment="1">
      <alignment horizontal="left" wrapText="1"/>
    </xf>
    <xf numFmtId="183" fontId="6" fillId="2" borderId="0" xfId="18" applyNumberFormat="1" applyFont="1" applyFill="1" applyBorder="1" applyAlignment="1">
      <alignment/>
    </xf>
    <xf numFmtId="183" fontId="7" fillId="2" borderId="0" xfId="18" applyNumberFormat="1" applyFont="1" applyFill="1" applyBorder="1" applyAlignment="1">
      <alignment wrapText="1"/>
    </xf>
    <xf numFmtId="182" fontId="7" fillId="2" borderId="0" xfId="18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9" fontId="7" fillId="2" borderId="1" xfId="17" applyFont="1" applyFill="1" applyBorder="1" applyAlignment="1">
      <alignment/>
    </xf>
    <xf numFmtId="9" fontId="7" fillId="2" borderId="0" xfId="17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188" fontId="6" fillId="2" borderId="0" xfId="0" applyNumberFormat="1" applyFont="1" applyFill="1" applyBorder="1" applyAlignment="1">
      <alignment/>
    </xf>
    <xf numFmtId="183" fontId="10" fillId="2" borderId="0" xfId="0" applyNumberFormat="1" applyFont="1" applyFill="1" applyBorder="1" applyAlignment="1">
      <alignment/>
    </xf>
    <xf numFmtId="183" fontId="11" fillId="2" borderId="0" xfId="0" applyNumberFormat="1" applyFont="1" applyFill="1" applyBorder="1" applyAlignment="1">
      <alignment/>
    </xf>
    <xf numFmtId="182" fontId="10" fillId="2" borderId="0" xfId="0" applyNumberFormat="1" applyFont="1" applyFill="1" applyBorder="1" applyAlignment="1">
      <alignment/>
    </xf>
    <xf numFmtId="182" fontId="6" fillId="2" borderId="0" xfId="18" applyNumberFormat="1" applyFont="1" applyFill="1" applyBorder="1" applyAlignment="1">
      <alignment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3"/>
  <sheetViews>
    <sheetView showGridLines="0" tabSelected="1" workbookViewId="0" topLeftCell="A1">
      <selection activeCell="A1" sqref="A1"/>
    </sheetView>
  </sheetViews>
  <sheetFormatPr defaultColWidth="9.77734375" defaultRowHeight="15"/>
  <cols>
    <col min="1" max="1" width="17.77734375" style="6" customWidth="1"/>
    <col min="2" max="2" width="5.99609375" style="2" customWidth="1"/>
    <col min="3" max="4" width="6.10546875" style="2" customWidth="1"/>
    <col min="5" max="5" width="5.99609375" style="2" customWidth="1"/>
    <col min="6" max="6" width="6.5546875" style="2" customWidth="1"/>
    <col min="7" max="7" width="6.4453125" style="2" customWidth="1"/>
    <col min="8" max="16384" width="5.77734375" style="2" customWidth="1"/>
  </cols>
  <sheetData>
    <row r="1" ht="12" customHeight="1">
      <c r="A1" s="1" t="s">
        <v>15</v>
      </c>
    </row>
    <row r="2" ht="9">
      <c r="A2" s="3"/>
    </row>
    <row r="3" spans="1:7" ht="9" customHeight="1">
      <c r="A3" s="27" t="s">
        <v>14</v>
      </c>
      <c r="B3" s="29" t="s">
        <v>20</v>
      </c>
      <c r="C3" s="29"/>
      <c r="D3" s="29"/>
      <c r="E3" s="29"/>
      <c r="F3" s="29"/>
      <c r="G3" s="29"/>
    </row>
    <row r="4" spans="1:7" ht="9">
      <c r="A4" s="28"/>
      <c r="B4" s="4">
        <v>1997</v>
      </c>
      <c r="C4" s="5">
        <v>1998</v>
      </c>
      <c r="D4" s="4">
        <v>1999</v>
      </c>
      <c r="E4" s="5">
        <v>2000</v>
      </c>
      <c r="F4" s="4">
        <v>2001</v>
      </c>
      <c r="G4" s="5">
        <v>2002</v>
      </c>
    </row>
    <row r="5" spans="2:3" ht="9">
      <c r="B5" s="7"/>
      <c r="C5" s="7"/>
    </row>
    <row r="6" spans="1:7" ht="9" customHeight="1">
      <c r="A6" s="8" t="s">
        <v>0</v>
      </c>
      <c r="B6" s="9">
        <f aca="true" t="shared" si="0" ref="B6:G6">SUM(B8:B20)</f>
        <v>291520.02822999994</v>
      </c>
      <c r="C6" s="9">
        <f t="shared" si="0"/>
        <v>294520.02822999994</v>
      </c>
      <c r="D6" s="9">
        <f t="shared" si="0"/>
        <v>304200.02823</v>
      </c>
      <c r="E6" s="9">
        <f t="shared" si="0"/>
        <v>310100.02823</v>
      </c>
      <c r="F6" s="9">
        <f t="shared" si="0"/>
        <v>311100.02823</v>
      </c>
      <c r="G6" s="9">
        <f t="shared" si="0"/>
        <v>311800.02823</v>
      </c>
    </row>
    <row r="7" spans="1:7" ht="9">
      <c r="A7" s="8"/>
      <c r="B7" s="10"/>
      <c r="C7" s="10"/>
      <c r="D7" s="10"/>
      <c r="E7" s="10"/>
      <c r="F7" s="10"/>
      <c r="G7" s="10"/>
    </row>
    <row r="8" spans="1:8" ht="9">
      <c r="A8" s="11" t="s">
        <v>12</v>
      </c>
      <c r="B8" s="10">
        <v>2000</v>
      </c>
      <c r="C8" s="10">
        <v>2000</v>
      </c>
      <c r="D8" s="10">
        <v>2000</v>
      </c>
      <c r="E8" s="10">
        <v>2000</v>
      </c>
      <c r="F8" s="12">
        <v>2000</v>
      </c>
      <c r="G8" s="12">
        <v>2700</v>
      </c>
      <c r="H8" s="13"/>
    </row>
    <row r="9" spans="1:7" ht="9">
      <c r="A9" s="14" t="s">
        <v>2</v>
      </c>
      <c r="B9" s="10">
        <f aca="true" t="shared" si="1" ref="B9:G9">6290*0.158987</f>
        <v>1000.0282299999999</v>
      </c>
      <c r="C9" s="10">
        <f t="shared" si="1"/>
        <v>1000.0282299999999</v>
      </c>
      <c r="D9" s="10">
        <f t="shared" si="1"/>
        <v>1000.0282299999999</v>
      </c>
      <c r="E9" s="10">
        <f t="shared" si="1"/>
        <v>1000.0282299999999</v>
      </c>
      <c r="F9" s="10">
        <f t="shared" si="1"/>
        <v>1000.0282299999999</v>
      </c>
      <c r="G9" s="10">
        <f t="shared" si="1"/>
        <v>1000.0282299999999</v>
      </c>
    </row>
    <row r="10" spans="1:7" ht="9">
      <c r="A10" s="11" t="s">
        <v>5</v>
      </c>
      <c r="B10" s="10">
        <v>1590</v>
      </c>
      <c r="C10" s="10">
        <v>1590</v>
      </c>
      <c r="D10" s="10">
        <v>2200</v>
      </c>
      <c r="E10" s="10">
        <v>2200</v>
      </c>
      <c r="F10" s="12">
        <f>13837.6093642876*0.158987</f>
        <v>2199.9999999999927</v>
      </c>
      <c r="G10" s="12">
        <f>13837.6093642876*0.158987</f>
        <v>2199.9999999999927</v>
      </c>
    </row>
    <row r="11" spans="1:7" ht="9">
      <c r="A11" s="14" t="s">
        <v>7</v>
      </c>
      <c r="B11" s="10">
        <v>7000</v>
      </c>
      <c r="C11" s="10">
        <v>7000</v>
      </c>
      <c r="D11" s="10">
        <v>7000</v>
      </c>
      <c r="E11" s="12">
        <f>53463.4907256568*0.158987</f>
        <v>8499.999999999996</v>
      </c>
      <c r="F11" s="12">
        <f>53463.4907256568*0.158987</f>
        <v>8499.999999999996</v>
      </c>
      <c r="G11" s="12">
        <f>53463.4907256568*0.158987</f>
        <v>8499.999999999996</v>
      </c>
    </row>
    <row r="12" spans="1:7" ht="9">
      <c r="A12" s="14" t="s">
        <v>6</v>
      </c>
      <c r="B12" s="15">
        <v>36000</v>
      </c>
      <c r="C12" s="15">
        <v>36000</v>
      </c>
      <c r="D12" s="15">
        <v>36000</v>
      </c>
      <c r="E12" s="12">
        <f>242158.163875034*0.158987</f>
        <v>38500.00000000003</v>
      </c>
      <c r="F12" s="12">
        <f>242158.163875034*0.158987</f>
        <v>38500.00000000003</v>
      </c>
      <c r="G12" s="12">
        <f>242158.163875034*0.158987</f>
        <v>38500.00000000003</v>
      </c>
    </row>
    <row r="13" spans="1:7" ht="9">
      <c r="A13" s="14" t="s">
        <v>13</v>
      </c>
      <c r="B13" s="12">
        <f aca="true" t="shared" si="2" ref="B13:G13">188694.673149377*0.158987</f>
        <v>29999.999999999996</v>
      </c>
      <c r="C13" s="12">
        <f t="shared" si="2"/>
        <v>29999.999999999996</v>
      </c>
      <c r="D13" s="12">
        <f t="shared" si="2"/>
        <v>29999.999999999996</v>
      </c>
      <c r="E13" s="12">
        <f t="shared" si="2"/>
        <v>29999.999999999996</v>
      </c>
      <c r="F13" s="12">
        <f t="shared" si="2"/>
        <v>29999.999999999996</v>
      </c>
      <c r="G13" s="12">
        <f t="shared" si="2"/>
        <v>29999.999999999996</v>
      </c>
    </row>
    <row r="14" spans="1:7" ht="9">
      <c r="A14" s="14" t="s">
        <v>4</v>
      </c>
      <c r="B14" s="10">
        <v>23000</v>
      </c>
      <c r="C14" s="10">
        <v>23000</v>
      </c>
      <c r="D14" s="10">
        <v>23000</v>
      </c>
      <c r="E14" s="10">
        <v>23000</v>
      </c>
      <c r="F14" s="12">
        <f>150955.738519502*0.158987</f>
        <v>24000.000000000062</v>
      </c>
      <c r="G14" s="12">
        <f>150955.738519502*0.158987</f>
        <v>24000.000000000062</v>
      </c>
    </row>
    <row r="15" spans="1:7" ht="9">
      <c r="A15" s="14" t="s">
        <v>1</v>
      </c>
      <c r="B15" s="10">
        <v>2230</v>
      </c>
      <c r="C15" s="10">
        <v>2230</v>
      </c>
      <c r="D15" s="12">
        <f>45915.7037996817*0.158987</f>
        <v>7299.9999999999945</v>
      </c>
      <c r="E15" s="12">
        <f>45915.7037996817*0.158987</f>
        <v>7299.9999999999945</v>
      </c>
      <c r="F15" s="12">
        <f>45915.7037996817*0.158987</f>
        <v>7299.9999999999945</v>
      </c>
      <c r="G15" s="12">
        <f>45915.7037996817*0.158987</f>
        <v>7299.9999999999945</v>
      </c>
    </row>
    <row r="16" spans="1:7" ht="9">
      <c r="A16" s="14" t="s">
        <v>11</v>
      </c>
      <c r="B16" s="10">
        <v>27000</v>
      </c>
      <c r="C16" s="12">
        <f>188694.673149377*0.158987</f>
        <v>29999.999999999996</v>
      </c>
      <c r="D16" s="12">
        <f>188694.673149377*0.158987</f>
        <v>29999.999999999996</v>
      </c>
      <c r="E16" s="12">
        <f>188694.673149377*0.158987</f>
        <v>29999.999999999996</v>
      </c>
      <c r="F16" s="12">
        <f>188694.673149377*0.158987</f>
        <v>29999.999999999996</v>
      </c>
      <c r="G16" s="12">
        <f>188694.673149377*0.158987</f>
        <v>29999.999999999996</v>
      </c>
    </row>
    <row r="17" spans="1:7" ht="9">
      <c r="A17" s="14" t="s">
        <v>8</v>
      </c>
      <c r="B17" s="10">
        <v>52000</v>
      </c>
      <c r="C17" s="10">
        <v>52000</v>
      </c>
      <c r="D17" s="12">
        <f>352230.056545504*0.158987</f>
        <v>56000.000000000044</v>
      </c>
      <c r="E17" s="12">
        <f>352230.056545504*0.158987</f>
        <v>56000.000000000044</v>
      </c>
      <c r="F17" s="12">
        <f>352230.056545504*0.158987</f>
        <v>56000.000000000044</v>
      </c>
      <c r="G17" s="12">
        <f>352230.056545504*0.158987</f>
        <v>56000.000000000044</v>
      </c>
    </row>
    <row r="18" spans="1:7" ht="9">
      <c r="A18" s="14" t="s">
        <v>9</v>
      </c>
      <c r="B18" s="10">
        <v>34000</v>
      </c>
      <c r="C18" s="10">
        <v>34000</v>
      </c>
      <c r="D18" s="10">
        <v>34000</v>
      </c>
      <c r="E18" s="12">
        <f>225804.625535421*0.158987</f>
        <v>35899.99999999997</v>
      </c>
      <c r="F18" s="12">
        <f>225804.625535421*0.158987</f>
        <v>35899.99999999997</v>
      </c>
      <c r="G18" s="12">
        <f>225804.625535421*0.158987</f>
        <v>35899.99999999997</v>
      </c>
    </row>
    <row r="19" spans="1:7" ht="9">
      <c r="A19" s="14" t="s">
        <v>3</v>
      </c>
      <c r="B19" s="12">
        <v>48700</v>
      </c>
      <c r="C19" s="12">
        <v>48700</v>
      </c>
      <c r="D19" s="12">
        <v>48700</v>
      </c>
      <c r="E19" s="12">
        <v>48700</v>
      </c>
      <c r="F19" s="12">
        <v>48700</v>
      </c>
      <c r="G19" s="12">
        <v>48700</v>
      </c>
    </row>
    <row r="20" spans="1:7" ht="9">
      <c r="A20" s="14" t="s">
        <v>10</v>
      </c>
      <c r="B20" s="12">
        <f aca="true" t="shared" si="3" ref="B20:G20">169825.205834439*0.158987</f>
        <v>26999.99999999995</v>
      </c>
      <c r="C20" s="12">
        <f t="shared" si="3"/>
        <v>26999.99999999995</v>
      </c>
      <c r="D20" s="12">
        <f t="shared" si="3"/>
        <v>26999.99999999995</v>
      </c>
      <c r="E20" s="12">
        <f t="shared" si="3"/>
        <v>26999.99999999995</v>
      </c>
      <c r="F20" s="12">
        <f t="shared" si="3"/>
        <v>26999.99999999995</v>
      </c>
      <c r="G20" s="12">
        <f t="shared" si="3"/>
        <v>26999.99999999995</v>
      </c>
    </row>
    <row r="21" spans="1:7" ht="9">
      <c r="A21" s="14"/>
      <c r="B21" s="12"/>
      <c r="C21" s="12"/>
      <c r="D21" s="12"/>
      <c r="E21" s="12"/>
      <c r="F21" s="12"/>
      <c r="G21" s="12"/>
    </row>
    <row r="22" spans="1:7" ht="9" customHeight="1">
      <c r="A22" s="8" t="s">
        <v>17</v>
      </c>
      <c r="B22" s="16">
        <v>276944.0268184999</v>
      </c>
      <c r="C22" s="16">
        <v>279794.0268184999</v>
      </c>
      <c r="D22" s="16">
        <v>288990.02681849996</v>
      </c>
      <c r="E22" s="16">
        <v>294595.02681849996</v>
      </c>
      <c r="F22" s="16">
        <v>295545.02681849996</v>
      </c>
      <c r="G22" s="16">
        <v>296210.02681849996</v>
      </c>
    </row>
    <row r="23" spans="1:7" ht="9">
      <c r="A23" s="8" t="s">
        <v>18</v>
      </c>
      <c r="B23" s="17">
        <v>78.44199238508091</v>
      </c>
      <c r="C23" s="17">
        <v>83.72292606590896</v>
      </c>
      <c r="D23" s="17">
        <v>85.08356664605662</v>
      </c>
      <c r="E23" s="17">
        <v>85.73166122662235</v>
      </c>
      <c r="F23" s="17">
        <v>88.51420427648631</v>
      </c>
      <c r="G23" s="17">
        <v>86.25341476716738</v>
      </c>
    </row>
    <row r="24" spans="1:7" ht="9">
      <c r="A24" s="18"/>
      <c r="B24" s="19"/>
      <c r="C24" s="3"/>
      <c r="D24" s="3"/>
      <c r="E24" s="3"/>
      <c r="F24" s="3"/>
      <c r="G24" s="3"/>
    </row>
    <row r="25" spans="1:2" ht="9">
      <c r="A25" s="6" t="s">
        <v>16</v>
      </c>
      <c r="B25" s="20"/>
    </row>
    <row r="26" ht="9.75" customHeight="1">
      <c r="A26" s="21" t="s">
        <v>21</v>
      </c>
    </row>
    <row r="27" ht="9.75" customHeight="1">
      <c r="A27" s="21" t="s">
        <v>19</v>
      </c>
    </row>
    <row r="28" spans="2:7" ht="9.75" customHeight="1">
      <c r="B28" s="22"/>
      <c r="C28" s="22"/>
      <c r="D28" s="22"/>
      <c r="E28" s="22"/>
      <c r="F28" s="22"/>
      <c r="G28" s="22"/>
    </row>
    <row r="29" spans="2:7" ht="9">
      <c r="B29" s="23">
        <v>217240.4124279041</v>
      </c>
      <c r="C29" s="23">
        <v>234251.74621008217</v>
      </c>
      <c r="D29" s="23">
        <v>245883.02206857534</v>
      </c>
      <c r="E29" s="23">
        <v>252561.21038251364</v>
      </c>
      <c r="F29" s="23">
        <v>261599.32876712328</v>
      </c>
      <c r="G29" s="23">
        <v>255491.26301369854</v>
      </c>
    </row>
    <row r="30" spans="2:7" ht="9">
      <c r="B30" s="24">
        <f aca="true" t="shared" si="4" ref="B30:G30">B6*0.95</f>
        <v>276944.0268184999</v>
      </c>
      <c r="C30" s="24">
        <f t="shared" si="4"/>
        <v>279794.0268184999</v>
      </c>
      <c r="D30" s="24">
        <f t="shared" si="4"/>
        <v>288990.02681849996</v>
      </c>
      <c r="E30" s="24">
        <f t="shared" si="4"/>
        <v>294595.02681849996</v>
      </c>
      <c r="F30" s="24">
        <f t="shared" si="4"/>
        <v>295545.02681849996</v>
      </c>
      <c r="G30" s="24">
        <f t="shared" si="4"/>
        <v>296210.02681849996</v>
      </c>
    </row>
    <row r="31" spans="2:7" ht="9">
      <c r="B31" s="25">
        <f aca="true" t="shared" si="5" ref="B31:G31">((B29/B30)*100)</f>
        <v>78.44199238508091</v>
      </c>
      <c r="C31" s="25">
        <f t="shared" si="5"/>
        <v>83.72292606590896</v>
      </c>
      <c r="D31" s="25">
        <f t="shared" si="5"/>
        <v>85.08356664605662</v>
      </c>
      <c r="E31" s="25">
        <f t="shared" si="5"/>
        <v>85.73166122662235</v>
      </c>
      <c r="F31" s="25">
        <f t="shared" si="5"/>
        <v>88.51420427648631</v>
      </c>
      <c r="G31" s="25">
        <f t="shared" si="5"/>
        <v>86.25341476716738</v>
      </c>
    </row>
    <row r="32" spans="2:7" ht="9">
      <c r="B32" s="13"/>
      <c r="C32" s="13"/>
      <c r="D32" s="13"/>
      <c r="E32" s="13"/>
      <c r="F32" s="13"/>
      <c r="G32" s="13"/>
    </row>
    <row r="33" spans="2:7" ht="9">
      <c r="B33" s="13"/>
      <c r="C33" s="13"/>
      <c r="D33" s="13"/>
      <c r="E33" s="13"/>
      <c r="F33" s="13"/>
      <c r="G33" s="13"/>
    </row>
    <row r="34" spans="2:7" ht="9">
      <c r="B34" s="13"/>
      <c r="C34" s="13"/>
      <c r="D34" s="13"/>
      <c r="E34" s="13"/>
      <c r="F34" s="13"/>
      <c r="G34" s="13"/>
    </row>
    <row r="35" spans="2:7" ht="9">
      <c r="B35" s="26"/>
      <c r="C35" s="26"/>
      <c r="D35" s="26"/>
      <c r="E35" s="26"/>
      <c r="F35" s="26"/>
      <c r="G35" s="26"/>
    </row>
    <row r="36" spans="2:7" ht="9">
      <c r="B36" s="13"/>
      <c r="C36" s="13"/>
      <c r="D36" s="13"/>
      <c r="E36" s="13"/>
      <c r="F36" s="13"/>
      <c r="G36" s="13"/>
    </row>
    <row r="37" spans="2:7" ht="9">
      <c r="B37" s="13"/>
      <c r="C37" s="13"/>
      <c r="D37" s="13"/>
      <c r="E37" s="13"/>
      <c r="F37" s="13"/>
      <c r="G37" s="13"/>
    </row>
    <row r="38" spans="2:7" ht="9">
      <c r="B38" s="13"/>
      <c r="C38" s="13"/>
      <c r="D38" s="13"/>
      <c r="E38" s="13"/>
      <c r="F38" s="13"/>
      <c r="G38" s="13"/>
    </row>
    <row r="39" spans="2:7" ht="9">
      <c r="B39" s="13"/>
      <c r="C39" s="13"/>
      <c r="D39" s="13"/>
      <c r="E39" s="13"/>
      <c r="F39" s="13"/>
      <c r="G39" s="13"/>
    </row>
    <row r="40" spans="2:7" ht="9">
      <c r="B40" s="13"/>
      <c r="C40" s="13"/>
      <c r="D40" s="13"/>
      <c r="E40" s="13"/>
      <c r="F40" s="13"/>
      <c r="G40" s="13"/>
    </row>
    <row r="41" spans="2:7" ht="9">
      <c r="B41" s="13"/>
      <c r="C41" s="13"/>
      <c r="D41" s="13"/>
      <c r="E41" s="13"/>
      <c r="F41" s="13"/>
      <c r="G41" s="13"/>
    </row>
    <row r="42" spans="2:7" ht="9">
      <c r="B42" s="13"/>
      <c r="C42" s="13"/>
      <c r="D42" s="13"/>
      <c r="E42" s="13"/>
      <c r="F42" s="13"/>
      <c r="G42" s="13"/>
    </row>
    <row r="43" ht="9">
      <c r="B43" s="13"/>
    </row>
  </sheetData>
  <mergeCells count="2">
    <mergeCell ref="A3:A4"/>
    <mergeCell ref="B3:G3"/>
  </mergeCells>
  <printOptions horizont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Luciana Oliveira</cp:lastModifiedBy>
  <cp:lastPrinted>2003-05-27T14:01:49Z</cp:lastPrinted>
  <dcterms:created xsi:type="dcterms:W3CDTF">1998-02-13T16:27:53Z</dcterms:created>
  <dcterms:modified xsi:type="dcterms:W3CDTF">2002-07-04T13:28:21Z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