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govanp-my.sharepoint.com/personal/lvarella_anp_gov_br/Documents/Área de Trabalho/PG CONSOLIDADAS/"/>
    </mc:Choice>
  </mc:AlternateContent>
  <xr:revisionPtr revIDLastSave="16" documentId="8_{1F41AA48-8D1A-4EF7-9639-E2ABF4534EA4}" xr6:coauthVersionLast="46" xr6:coauthVersionMax="46" xr10:uidLastSave="{90EDD08F-B99A-4B6E-A92B-F5A84403CB80}"/>
  <bookViews>
    <workbookView xWindow="-110" yWindow="-110" windowWidth="19420" windowHeight="10420" xr2:uid="{00000000-000D-0000-FFFF-FFFF00000000}"/>
  </bookViews>
  <sheets>
    <sheet name="2021 (7)" sheetId="14" r:id="rId1"/>
  </sheets>
  <definedNames>
    <definedName name="_xlnm.Print_Area" localSheetId="0">'2021 (7)'!$A$1:$O$105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14" l="1"/>
  <c r="O84" i="14"/>
  <c r="O105" i="14"/>
  <c r="O104" i="14"/>
  <c r="O103" i="14"/>
  <c r="O102" i="14"/>
  <c r="O101" i="14"/>
  <c r="O100" i="14"/>
  <c r="O99" i="14"/>
  <c r="N97" i="14"/>
  <c r="M97" i="14"/>
  <c r="L97" i="14"/>
  <c r="K97" i="14"/>
  <c r="J97" i="14"/>
  <c r="I97" i="14"/>
  <c r="H97" i="14"/>
  <c r="G97" i="14"/>
  <c r="F97" i="14"/>
  <c r="E97" i="14"/>
  <c r="D97" i="14"/>
  <c r="C97" i="14"/>
  <c r="O96" i="14"/>
  <c r="O95" i="14"/>
  <c r="O94" i="14"/>
  <c r="O93" i="14"/>
  <c r="O92" i="14"/>
  <c r="O91" i="14"/>
  <c r="O90" i="14"/>
  <c r="O89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O81" i="14" s="1"/>
  <c r="O80" i="14"/>
  <c r="O79" i="14"/>
  <c r="O78" i="14"/>
  <c r="O77" i="14"/>
  <c r="O76" i="14"/>
  <c r="O74" i="14"/>
  <c r="N73" i="14"/>
  <c r="M73" i="14"/>
  <c r="L73" i="14"/>
  <c r="K73" i="14"/>
  <c r="J73" i="14"/>
  <c r="J75" i="14" s="1"/>
  <c r="J82" i="14" s="1"/>
  <c r="I73" i="14"/>
  <c r="H73" i="14"/>
  <c r="G73" i="14"/>
  <c r="F73" i="14"/>
  <c r="E73" i="14"/>
  <c r="D73" i="14"/>
  <c r="C73" i="14"/>
  <c r="O73" i="14" s="1"/>
  <c r="O72" i="14"/>
  <c r="O71" i="14"/>
  <c r="O70" i="14"/>
  <c r="O69" i="14"/>
  <c r="O68" i="14"/>
  <c r="O67" i="14"/>
  <c r="O66" i="14"/>
  <c r="O65" i="14"/>
  <c r="O64" i="14"/>
  <c r="N63" i="14"/>
  <c r="M63" i="14"/>
  <c r="M75" i="14" s="1"/>
  <c r="M82" i="14" s="1"/>
  <c r="L63" i="14"/>
  <c r="L75" i="14" s="1"/>
  <c r="L82" i="14" s="1"/>
  <c r="K63" i="14"/>
  <c r="K75" i="14" s="1"/>
  <c r="K82" i="14" s="1"/>
  <c r="J63" i="14"/>
  <c r="I63" i="14"/>
  <c r="I75" i="14" s="1"/>
  <c r="I82" i="14" s="1"/>
  <c r="H63" i="14"/>
  <c r="G63" i="14"/>
  <c r="G75" i="14" s="1"/>
  <c r="G82" i="14" s="1"/>
  <c r="F63" i="14"/>
  <c r="E63" i="14"/>
  <c r="E75" i="14" s="1"/>
  <c r="E82" i="14" s="1"/>
  <c r="D63" i="14"/>
  <c r="D75" i="14" s="1"/>
  <c r="D82" i="14" s="1"/>
  <c r="C63" i="14"/>
  <c r="O63" i="14" s="1"/>
  <c r="O62" i="14"/>
  <c r="O61" i="14"/>
  <c r="O60" i="14"/>
  <c r="O59" i="14"/>
  <c r="O58" i="14"/>
  <c r="O57" i="14"/>
  <c r="O56" i="14"/>
  <c r="O55" i="14"/>
  <c r="O54" i="14"/>
  <c r="D8" i="14"/>
  <c r="O97" i="14" l="1"/>
  <c r="C75" i="14"/>
  <c r="F75" i="14"/>
  <c r="F82" i="14" s="1"/>
  <c r="N75" i="14"/>
  <c r="N82" i="14" s="1"/>
  <c r="C42" i="14"/>
  <c r="C49" i="14"/>
  <c r="H75" i="14"/>
  <c r="H82" i="14" s="1"/>
  <c r="C22" i="14"/>
  <c r="D49" i="14"/>
  <c r="E8" i="14"/>
  <c r="C82" i="14" l="1"/>
  <c r="O82" i="14" s="1"/>
  <c r="O75" i="14"/>
  <c r="C44" i="14"/>
  <c r="D22" i="14"/>
  <c r="D42" i="14"/>
  <c r="F8" i="14"/>
  <c r="C51" i="14" l="1"/>
  <c r="E49" i="14"/>
  <c r="G8" i="14"/>
  <c r="F49" i="14"/>
  <c r="F22" i="14"/>
  <c r="C86" i="14"/>
  <c r="E22" i="14"/>
  <c r="D44" i="14"/>
  <c r="E42" i="14"/>
  <c r="F42" i="14" l="1"/>
  <c r="F44" i="14" s="1"/>
  <c r="F51" i="14" s="1"/>
  <c r="F86" i="14" s="1"/>
  <c r="D51" i="14"/>
  <c r="E44" i="14"/>
  <c r="G22" i="14"/>
  <c r="H8" i="14"/>
  <c r="E51" i="14" l="1"/>
  <c r="H49" i="14"/>
  <c r="I8" i="14"/>
  <c r="G42" i="14"/>
  <c r="G44" i="14" s="1"/>
  <c r="G49" i="14"/>
  <c r="D86" i="14"/>
  <c r="E86" i="14" l="1"/>
  <c r="G51" i="14"/>
  <c r="H42" i="14"/>
  <c r="H22" i="14"/>
  <c r="J8" i="14"/>
  <c r="H44" i="14" l="1"/>
  <c r="I22" i="14"/>
  <c r="K8" i="14"/>
  <c r="G86" i="14"/>
  <c r="I49" i="14"/>
  <c r="I42" i="14"/>
  <c r="H51" i="14" l="1"/>
  <c r="H86" i="14" s="1"/>
  <c r="I44" i="14"/>
  <c r="J49" i="14"/>
  <c r="J42" i="14"/>
  <c r="L8" i="14"/>
  <c r="J22" i="14"/>
  <c r="J44" i="14" l="1"/>
  <c r="J51" i="14" s="1"/>
  <c r="J86" i="14" s="1"/>
  <c r="K22" i="14"/>
  <c r="K42" i="14"/>
  <c r="M8" i="14"/>
  <c r="K49" i="14"/>
  <c r="I51" i="14"/>
  <c r="K44" i="14" l="1"/>
  <c r="K51" i="14" s="1"/>
  <c r="K86" i="14" s="1"/>
  <c r="L22" i="14"/>
  <c r="L49" i="14"/>
  <c r="N8" i="14"/>
  <c r="M49" i="14"/>
  <c r="I86" i="14"/>
  <c r="L42" i="14"/>
  <c r="L44" i="14" l="1"/>
  <c r="L51" i="14" s="1"/>
  <c r="L86" i="14" s="1"/>
  <c r="M42" i="14"/>
  <c r="M22" i="14"/>
  <c r="O36" i="14"/>
  <c r="O28" i="14"/>
  <c r="O20" i="14"/>
  <c r="O12" i="14"/>
  <c r="O40" i="14"/>
  <c r="O47" i="14"/>
  <c r="O39" i="14"/>
  <c r="O31" i="14"/>
  <c r="O15" i="14"/>
  <c r="O48" i="14"/>
  <c r="O50" i="14"/>
  <c r="O34" i="14"/>
  <c r="O26" i="14"/>
  <c r="O18" i="14"/>
  <c r="O32" i="14"/>
  <c r="O37" i="14"/>
  <c r="O29" i="14"/>
  <c r="O21" i="14"/>
  <c r="O13" i="14"/>
  <c r="O43" i="14"/>
  <c r="O35" i="14"/>
  <c r="O27" i="14"/>
  <c r="O19" i="14"/>
  <c r="O46" i="14"/>
  <c r="O25" i="14"/>
  <c r="O16" i="14"/>
  <c r="O33" i="14"/>
  <c r="O38" i="14"/>
  <c r="O24" i="14"/>
  <c r="O14" i="14"/>
  <c r="O30" i="14"/>
  <c r="O17" i="14"/>
  <c r="O41" i="14"/>
  <c r="N49" i="14" l="1"/>
  <c r="O49" i="14" s="1"/>
  <c r="O45" i="14"/>
  <c r="N42" i="14"/>
  <c r="O42" i="14" s="1"/>
  <c r="O23" i="14"/>
  <c r="N22" i="14"/>
  <c r="O22" i="14" s="1"/>
  <c r="O11" i="14"/>
  <c r="M44" i="14"/>
  <c r="M51" i="14" s="1"/>
  <c r="M86" i="14" l="1"/>
  <c r="N44" i="14"/>
  <c r="O44" i="14" s="1"/>
  <c r="N51" i="14" l="1"/>
  <c r="O51" i="14" l="1"/>
  <c r="N86" i="14"/>
  <c r="O86" i="14" s="1"/>
</calcChain>
</file>

<file path=xl/sharedStrings.xml><?xml version="1.0" encoding="utf-8"?>
<sst xmlns="http://schemas.openxmlformats.org/spreadsheetml/2006/main" count="112" uniqueCount="65">
  <si>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</si>
  <si>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</si>
  <si>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</si>
  <si>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</si>
  <si>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</si>
  <si>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</si>
  <si>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</si>
  <si>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</si>
  <si>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</si>
  <si>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</si>
  <si>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</si>
  <si>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</si>
  <si>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</si>
  <si>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</si>
  <si>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</si>
  <si>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</si>
  <si>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</si>
  <si>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</si>
  <si>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</si>
  <si>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</si>
  <si>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</si>
  <si>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</si>
  <si>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Total Estados + Municípios+ Depósitos</t>
  </si>
  <si>
    <t>Comando da Marinha</t>
  </si>
  <si>
    <t>Ministério da Ciência e Tecnologia</t>
  </si>
  <si>
    <t>Total União</t>
  </si>
  <si>
    <t>Fundo Especial</t>
  </si>
  <si>
    <t>Ministério de Minas e Energia</t>
  </si>
  <si>
    <t>Ministério do Meio Ambiente</t>
  </si>
  <si>
    <t>Total do Pagamento aos Proprietários de Terra</t>
  </si>
  <si>
    <t>Média</t>
  </si>
  <si>
    <t>Preço Petróleo</t>
  </si>
  <si>
    <t>R$/m3</t>
  </si>
  <si>
    <t>US$/bbl</t>
  </si>
  <si>
    <t>Brent Dated</t>
  </si>
  <si>
    <t>Preço Gás Natural</t>
  </si>
  <si>
    <t>Taxa Câmbio</t>
  </si>
  <si>
    <t>R$/US$</t>
  </si>
  <si>
    <t>Produção Petróleo</t>
  </si>
  <si>
    <t>bbl/dia</t>
  </si>
  <si>
    <t>Produção Gás Natural</t>
  </si>
  <si>
    <t>Milhões m3/dia</t>
  </si>
  <si>
    <t>Depósitos Judiciais</t>
  </si>
  <si>
    <t>R$/1.000m3</t>
  </si>
  <si>
    <t>Fundo Social</t>
  </si>
  <si>
    <t>MA</t>
  </si>
  <si>
    <t>Educação e Saúde</t>
  </si>
  <si>
    <t>Variáveis Mensais (mês de caixa)</t>
  </si>
  <si>
    <t>SUPERINTENDÊNCIA DE PARTICIPAÇÕES GOVERNAMENTAIS</t>
  </si>
  <si>
    <t>PARTICIPAÇÃO ESPECIAL</t>
  </si>
  <si>
    <t xml:space="preserve">Total União </t>
  </si>
  <si>
    <t>Total Brasil - Participações Especiais</t>
  </si>
  <si>
    <t>Total Estados + Municípios</t>
  </si>
  <si>
    <t>TOTAL DAS PARTICIPAÇÕES GOVERNAMENTAIS</t>
  </si>
  <si>
    <t>TAXA DE OCUPAÇÃO OU RETENÇÃO DE ÁREA</t>
  </si>
  <si>
    <t>PAGAMENTO AOS PROPRIETÁRIOS DE TERRA</t>
  </si>
  <si>
    <t>BÔNUS DE ASSINATURA</t>
  </si>
  <si>
    <t>Royalties Total</t>
  </si>
  <si>
    <t>Educação</t>
  </si>
  <si>
    <t>Saúde</t>
  </si>
  <si>
    <t>Nota: As informações relacionadas a 'PAGAMENTO AOS PROPRIETÁRIOS DE TERRA' terão defasagem de dois meses nesta Tabela Consolidada</t>
  </si>
  <si>
    <t>Total - 2021</t>
  </si>
  <si>
    <t xml:space="preserve">  Mês de Crédito (R$)</t>
  </si>
  <si>
    <t>MS</t>
  </si>
  <si>
    <t xml:space="preserve">      Consolidação das Participações Governamentais e de Terceiros - 2021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</si>
</sst>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i/>
      <sz val="8"/>
      <color rgb="FFFF000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4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68" fontId="5" fillId="3" borderId="10" xfId="1" applyNumberFormat="1" applyFont="1" applyFill="1" applyBorder="1" applyAlignment="1">
      <alignment horizontal="right" vertical="center"/>
    </xf>
    <xf numFmtId="168" fontId="5" fillId="3" borderId="11" xfId="1" applyNumberFormat="1" applyFont="1" applyFill="1" applyBorder="1" applyAlignment="1">
      <alignment horizontal="right" vertical="center"/>
    </xf>
    <xf numFmtId="164" fontId="5" fillId="3" borderId="11" xfId="1" applyFont="1" applyFill="1" applyBorder="1" applyAlignment="1">
      <alignment horizontal="right" vertical="center"/>
    </xf>
    <xf numFmtId="168" fontId="5" fillId="3" borderId="12" xfId="1" applyNumberFormat="1" applyFont="1" applyFill="1" applyBorder="1" applyAlignment="1">
      <alignment horizontal="right" vertical="center"/>
    </xf>
    <xf numFmtId="164" fontId="5" fillId="3" borderId="0" xfId="0" applyNumberFormat="1" applyFont="1" applyFill="1"/>
    <xf numFmtId="164" fontId="0" fillId="3" borderId="0" xfId="0" applyNumberFormat="1" applyFill="1"/>
    <xf numFmtId="43" fontId="5" fillId="3" borderId="0" xfId="0" applyNumberFormat="1" applyFont="1" applyFill="1"/>
    <xf numFmtId="169" fontId="5" fillId="3" borderId="0" xfId="0" applyNumberFormat="1" applyFont="1" applyFill="1"/>
    <xf numFmtId="165" fontId="6" fillId="2" borderId="19" xfId="0" applyNumberFormat="1" applyFont="1" applyFill="1" applyBorder="1" applyAlignment="1">
      <alignment horizontal="center" vertical="center"/>
    </xf>
    <xf numFmtId="0" fontId="10" fillId="3" borderId="0" xfId="5" applyFont="1" applyFill="1" applyBorder="1" applyAlignment="1">
      <alignment horizontal="left" indent="1"/>
    </xf>
    <xf numFmtId="4" fontId="4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0" fillId="4" borderId="0" xfId="0" applyFill="1"/>
    <xf numFmtId="168" fontId="5" fillId="3" borderId="22" xfId="1" applyNumberFormat="1" applyFont="1" applyFill="1" applyBorder="1" applyAlignment="1">
      <alignment horizontal="right" vertical="center"/>
    </xf>
    <xf numFmtId="165" fontId="6" fillId="2" borderId="18" xfId="0" applyNumberFormat="1" applyFont="1" applyFill="1" applyBorder="1" applyAlignment="1">
      <alignment horizontal="center" vertical="center"/>
    </xf>
    <xf numFmtId="168" fontId="5" fillId="3" borderId="8" xfId="1" applyNumberFormat="1" applyFont="1" applyFill="1" applyBorder="1" applyAlignment="1">
      <alignment horizontal="right" vertical="center"/>
    </xf>
    <xf numFmtId="164" fontId="5" fillId="3" borderId="8" xfId="1" applyFont="1" applyFill="1" applyBorder="1" applyAlignment="1">
      <alignment horizontal="right" vertical="center"/>
    </xf>
    <xf numFmtId="165" fontId="6" fillId="2" borderId="25" xfId="0" applyNumberFormat="1" applyFont="1" applyFill="1" applyBorder="1" applyAlignment="1">
      <alignment horizontal="center" vertic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1" xfId="0" applyNumberFormat="1" applyFont="1" applyFill="1" applyBorder="1"/>
    <xf numFmtId="164" fontId="5" fillId="4" borderId="4" xfId="0" applyNumberFormat="1" applyFont="1" applyFill="1" applyBorder="1"/>
    <xf numFmtId="164" fontId="5" fillId="4" borderId="20" xfId="0" applyNumberFormat="1" applyFont="1" applyFill="1" applyBorder="1"/>
    <xf numFmtId="164" fontId="5" fillId="4" borderId="8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8" xfId="1" applyNumberFormat="1" applyFont="1" applyFill="1" applyBorder="1" applyAlignment="1">
      <alignment horizontal="center" vertical="center"/>
    </xf>
    <xf numFmtId="164" fontId="5" fillId="4" borderId="11" xfId="1" applyNumberFormat="1" applyFont="1" applyFill="1" applyBorder="1" applyAlignment="1">
      <alignment horizontal="center" vertical="center"/>
    </xf>
    <xf numFmtId="168" fontId="5" fillId="4" borderId="4" xfId="1" applyNumberFormat="1" applyFont="1" applyFill="1" applyBorder="1" applyAlignment="1">
      <alignment horizontal="right" vertical="center"/>
    </xf>
    <xf numFmtId="164" fontId="5" fillId="4" borderId="4" xfId="1" applyFont="1" applyFill="1" applyBorder="1" applyAlignment="1">
      <alignment horizontal="right" vertical="center"/>
    </xf>
    <xf numFmtId="168" fontId="5" fillId="4" borderId="9" xfId="1" applyNumberFormat="1" applyFont="1" applyFill="1" applyBorder="1" applyAlignment="1">
      <alignment horizontal="right" vertical="center"/>
    </xf>
    <xf numFmtId="168" fontId="5" fillId="4" borderId="4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/>
    <xf numFmtId="165" fontId="6" fillId="2" borderId="29" xfId="0" applyNumberFormat="1" applyFont="1" applyFill="1" applyBorder="1" applyAlignment="1">
      <alignment horizontal="center" vertical="center"/>
    </xf>
    <xf numFmtId="164" fontId="6" fillId="5" borderId="26" xfId="1" applyNumberFormat="1" applyFont="1" applyFill="1" applyBorder="1" applyAlignment="1">
      <alignment horizontal="center" vertical="center"/>
    </xf>
    <xf numFmtId="164" fontId="6" fillId="5" borderId="30" xfId="1" applyNumberFormat="1" applyFont="1" applyFill="1" applyBorder="1" applyAlignment="1">
      <alignment horizontal="center" vertical="center"/>
    </xf>
    <xf numFmtId="164" fontId="6" fillId="5" borderId="12" xfId="1" applyNumberFormat="1" applyFont="1" applyFill="1" applyBorder="1" applyAlignment="1">
      <alignment horizontal="center" vertical="center"/>
    </xf>
    <xf numFmtId="164" fontId="5" fillId="5" borderId="30" xfId="1" applyNumberFormat="1" applyFont="1" applyFill="1" applyBorder="1" applyAlignment="1">
      <alignment horizontal="center" vertical="center"/>
    </xf>
    <xf numFmtId="164" fontId="6" fillId="6" borderId="30" xfId="1" applyNumberFormat="1" applyFont="1" applyFill="1" applyBorder="1" applyAlignment="1">
      <alignment horizontal="center" vertical="center"/>
    </xf>
    <xf numFmtId="165" fontId="6" fillId="7" borderId="21" xfId="0" applyNumberFormat="1" applyFont="1" applyFill="1" applyBorder="1" applyAlignment="1">
      <alignment horizontal="center" vertical="center"/>
    </xf>
    <xf numFmtId="165" fontId="6" fillId="7" borderId="23" xfId="0" applyNumberFormat="1" applyFont="1" applyFill="1" applyBorder="1" applyAlignment="1">
      <alignment horizontal="center" vertical="center"/>
    </xf>
    <xf numFmtId="164" fontId="6" fillId="6" borderId="27" xfId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168" fontId="6" fillId="6" borderId="26" xfId="0" applyNumberFormat="1" applyFont="1" applyFill="1" applyBorder="1" applyAlignment="1">
      <alignment horizontal="center" vertical="center"/>
    </xf>
    <xf numFmtId="168" fontId="6" fillId="6" borderId="27" xfId="0" applyNumberFormat="1" applyFont="1" applyFill="1" applyBorder="1" applyAlignment="1">
      <alignment horizontal="center" vertical="center"/>
    </xf>
    <xf numFmtId="164" fontId="6" fillId="5" borderId="30" xfId="1" applyFont="1" applyFill="1" applyBorder="1" applyAlignment="1">
      <alignment horizontal="right" vertical="center"/>
    </xf>
    <xf numFmtId="164" fontId="6" fillId="5" borderId="27" xfId="1" applyFont="1" applyFill="1" applyBorder="1" applyAlignment="1">
      <alignment horizontal="right" vertical="center"/>
    </xf>
    <xf numFmtId="164" fontId="6" fillId="6" borderId="30" xfId="1" applyFont="1" applyFill="1" applyBorder="1" applyAlignment="1">
      <alignment horizontal="right" vertical="center"/>
    </xf>
    <xf numFmtId="164" fontId="6" fillId="6" borderId="27" xfId="1" applyFont="1" applyFill="1" applyBorder="1" applyAlignment="1">
      <alignment horizontal="right" vertical="center"/>
    </xf>
    <xf numFmtId="0" fontId="3" fillId="3" borderId="0" xfId="0" applyFont="1" applyFill="1"/>
    <xf numFmtId="0" fontId="6" fillId="4" borderId="13" xfId="0" applyFont="1" applyFill="1" applyBorder="1" applyAlignment="1">
      <alignment horizontal="center" vertical="center"/>
    </xf>
    <xf numFmtId="164" fontId="6" fillId="4" borderId="13" xfId="1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43" fontId="5" fillId="4" borderId="0" xfId="0" applyNumberFormat="1" applyFont="1" applyFill="1" applyBorder="1"/>
    <xf numFmtId="0" fontId="6" fillId="4" borderId="0" xfId="0" applyFont="1" applyFill="1" applyBorder="1" applyAlignment="1">
      <alignment horizontal="center" vertical="center"/>
    </xf>
    <xf numFmtId="167" fontId="6" fillId="4" borderId="0" xfId="1" applyNumberFormat="1" applyFont="1" applyFill="1" applyBorder="1" applyAlignment="1">
      <alignment horizontal="right" vertical="center"/>
    </xf>
    <xf numFmtId="0" fontId="5" fillId="4" borderId="0" xfId="0" applyFont="1" applyFill="1" applyBorder="1"/>
    <xf numFmtId="167" fontId="6" fillId="7" borderId="37" xfId="1" applyNumberFormat="1" applyFont="1" applyFill="1" applyBorder="1" applyAlignment="1">
      <alignment horizontal="right" vertical="center"/>
    </xf>
    <xf numFmtId="167" fontId="6" fillId="7" borderId="38" xfId="1" applyNumberFormat="1" applyFont="1" applyFill="1" applyBorder="1" applyAlignment="1">
      <alignment horizontal="right" vertical="center"/>
    </xf>
    <xf numFmtId="166" fontId="6" fillId="3" borderId="40" xfId="1" applyNumberFormat="1" applyFont="1" applyFill="1" applyBorder="1" applyAlignment="1">
      <alignment horizontal="center" vertical="center"/>
    </xf>
    <xf numFmtId="166" fontId="6" fillId="0" borderId="39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1" fillId="4" borderId="0" xfId="0" applyFont="1" applyFill="1"/>
    <xf numFmtId="164" fontId="6" fillId="8" borderId="26" xfId="1" applyNumberFormat="1" applyFont="1" applyFill="1" applyBorder="1" applyAlignment="1">
      <alignment horizontal="center" vertical="center"/>
    </xf>
    <xf numFmtId="164" fontId="6" fillId="8" borderId="30" xfId="1" applyNumberFormat="1" applyFont="1" applyFill="1" applyBorder="1" applyAlignment="1">
      <alignment horizontal="center" vertical="center"/>
    </xf>
    <xf numFmtId="167" fontId="6" fillId="8" borderId="37" xfId="1" applyNumberFormat="1" applyFont="1" applyFill="1" applyBorder="1" applyAlignment="1">
      <alignment horizontal="right" vertical="center"/>
    </xf>
    <xf numFmtId="168" fontId="6" fillId="8" borderId="26" xfId="0" applyNumberFormat="1" applyFont="1" applyFill="1" applyBorder="1" applyAlignment="1">
      <alignment horizontal="center" vertical="center"/>
    </xf>
    <xf numFmtId="164" fontId="6" fillId="6" borderId="30" xfId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6" fillId="0" borderId="0" xfId="0" applyFont="1" applyFill="1" applyBorder="1" applyAlignment="1">
      <alignment horizontal="left" vertical="center"/>
    </xf>
    <xf numFmtId="164" fontId="6" fillId="0" borderId="0" xfId="1" applyFont="1" applyFill="1" applyBorder="1" applyAlignment="1">
      <alignment horizontal="right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6" fillId="0" borderId="13" xfId="1" applyNumberFormat="1" applyFont="1" applyFill="1" applyBorder="1" applyAlignment="1">
      <alignment horizontal="center" vertical="center"/>
    </xf>
    <xf numFmtId="43" fontId="6" fillId="3" borderId="0" xfId="0" applyNumberFormat="1" applyFont="1" applyFill="1"/>
    <xf numFmtId="0" fontId="4" fillId="3" borderId="0" xfId="0" applyFont="1" applyFill="1" applyAlignment="1"/>
    <xf numFmtId="0" fontId="5" fillId="3" borderId="7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/>
    </xf>
    <xf numFmtId="164" fontId="5" fillId="4" borderId="11" xfId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1" xfId="0" applyFont="1" applyFill="1" applyBorder="1" applyAlignment="1">
      <alignment horizontal="center" vertical="center"/>
    </xf>
    <xf numFmtId="164" fontId="5" fillId="9" borderId="21" xfId="0" applyNumberFormat="1" applyFont="1" applyFill="1" applyBorder="1" applyAlignment="1">
      <alignment horizontal="right" vertical="center"/>
    </xf>
    <xf numFmtId="164" fontId="5" fillId="9" borderId="23" xfId="0" applyNumberFormat="1" applyFont="1" applyFill="1" applyBorder="1" applyAlignment="1">
      <alignment horizontal="right" vertical="center"/>
    </xf>
    <xf numFmtId="166" fontId="5" fillId="9" borderId="10" xfId="0" applyNumberFormat="1" applyFont="1" applyFill="1" applyBorder="1" applyAlignment="1">
      <alignment horizontal="left" vertical="center"/>
    </xf>
    <xf numFmtId="166" fontId="5" fillId="9" borderId="28" xfId="0" applyNumberFormat="1" applyFont="1" applyFill="1" applyBorder="1" applyAlignment="1">
      <alignment horizontal="left" vertical="center"/>
    </xf>
    <xf numFmtId="166" fontId="5" fillId="9" borderId="24" xfId="0" applyNumberFormat="1" applyFont="1" applyFill="1" applyBorder="1" applyAlignment="1">
      <alignment horizontal="left" vertical="center"/>
    </xf>
    <xf numFmtId="166" fontId="6" fillId="9" borderId="21" xfId="0" applyNumberFormat="1" applyFont="1" applyFill="1" applyBorder="1" applyAlignment="1">
      <alignment horizontal="left" vertical="center"/>
    </xf>
    <xf numFmtId="166" fontId="6" fillId="9" borderId="23" xfId="0" applyNumberFormat="1" applyFont="1" applyFill="1" applyBorder="1" applyAlignment="1">
      <alignment horizontal="left" vertical="center"/>
    </xf>
    <xf numFmtId="164" fontId="5" fillId="4" borderId="0" xfId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/>
    <xf numFmtId="164" fontId="16" fillId="3" borderId="0" xfId="0" applyNumberFormat="1" applyFont="1" applyFill="1"/>
    <xf numFmtId="164" fontId="16" fillId="3" borderId="0" xfId="0" applyNumberFormat="1" applyFont="1" applyFill="1" applyBorder="1"/>
    <xf numFmtId="164" fontId="17" fillId="3" borderId="0" xfId="0" applyNumberFormat="1" applyFont="1" applyFill="1"/>
    <xf numFmtId="0" fontId="16" fillId="0" borderId="0" xfId="0" applyFont="1" applyFill="1"/>
    <xf numFmtId="0" fontId="16" fillId="3" borderId="0" xfId="0" applyFont="1" applyFill="1"/>
    <xf numFmtId="0" fontId="5" fillId="3" borderId="0" xfId="0" applyFont="1" applyFill="1" applyAlignment="1">
      <alignment horizontal="left"/>
    </xf>
    <xf numFmtId="2" fontId="16" fillId="4" borderId="0" xfId="0" applyNumberFormat="1" applyFont="1" applyFill="1" applyAlignment="1">
      <alignment horizontal="left"/>
    </xf>
    <xf numFmtId="164" fontId="5" fillId="5" borderId="30" xfId="1" applyFont="1" applyFill="1" applyBorder="1" applyAlignment="1">
      <alignment horizontal="right" vertical="center"/>
    </xf>
    <xf numFmtId="0" fontId="15" fillId="3" borderId="0" xfId="0" applyFont="1" applyFill="1" applyAlignment="1">
      <alignment vertical="top"/>
    </xf>
    <xf numFmtId="168" fontId="6" fillId="3" borderId="40" xfId="1" applyNumberFormat="1" applyFont="1" applyFill="1" applyBorder="1" applyAlignment="1">
      <alignment horizontal="center" vertical="center"/>
    </xf>
    <xf numFmtId="168" fontId="6" fillId="0" borderId="40" xfId="1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6" fillId="9" borderId="3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0" fontId="6" fillId="6" borderId="16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7" borderId="35" xfId="0" applyFont="1" applyFill="1" applyBorder="1" applyAlignment="1">
      <alignment horizontal="left" vertical="center"/>
    </xf>
    <xf numFmtId="0" fontId="6" fillId="7" borderId="36" xfId="0" applyFont="1" applyFill="1" applyBorder="1" applyAlignment="1">
      <alignment horizontal="left" vertical="center"/>
    </xf>
    <xf numFmtId="0" fontId="6" fillId="9" borderId="31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right"/>
    </xf>
    <xf numFmtId="0" fontId="6" fillId="7" borderId="14" xfId="0" applyFont="1" applyFill="1" applyBorder="1" applyAlignment="1">
      <alignment horizontal="left" vertical="center"/>
    </xf>
    <xf numFmtId="0" fontId="5" fillId="7" borderId="15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</cellXfs>
  <cellStyles count="13">
    <cellStyle name="Normal" xfId="0" builtinId="0"/>
    <cellStyle name="Normal 2" xfId="3" xr:uid="{00000000-0005-0000-0000-000001000000}"/>
    <cellStyle name="Normal 2 2" xfId="4" xr:uid="{00000000-0005-0000-0000-000002000000}"/>
    <cellStyle name="Normal 3" xfId="6" xr:uid="{00000000-0005-0000-0000-000033000000}"/>
    <cellStyle name="Normal 4" xfId="7" xr:uid="{00000000-0005-0000-0000-000034000000}"/>
    <cellStyle name="Normal 5" xfId="11" xr:uid="{3E049DF7-58F1-44D9-BA27-4D6311F2315E}"/>
    <cellStyle name="Normal_Plan3" xfId="5" xr:uid="{00000000-0005-0000-0000-000003000000}"/>
    <cellStyle name="Separador de milhares 2" xfId="2" xr:uid="{00000000-0005-0000-0000-000004000000}"/>
    <cellStyle name="Separador de milhares 2 2" xfId="8" xr:uid="{00000000-0005-0000-0000-000036000000}"/>
    <cellStyle name="Separador de milhares 3" xfId="9" xr:uid="{00000000-0005-0000-0000-000037000000}"/>
    <cellStyle name="Vírgula" xfId="1" builtinId="3"/>
    <cellStyle name="Vírgula 2" xfId="10" xr:uid="{00000000-0005-0000-0000-000038000000}"/>
    <cellStyle name="Vírgula 3" xfId="12" xr:uid="{5D869DBD-12AA-497A-9B7C-C4C49BEAA945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0</xdr:rowOff>
    </xdr:from>
    <xdr:to>
      <xdr:col>0</xdr:col>
      <xdr:colOff>1523999</xdr:colOff>
      <xdr:row>3</xdr:row>
      <xdr:rowOff>153028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46C6F-FD90-4E3C-8347-57812E5A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3199" y="0"/>
          <a:ext cx="1320800" cy="715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6314-9E15-4877-B48F-E710B6BCF4F7}">
  <sheetPr>
    <pageSetUpPr fitToPage="1"/>
  </sheetPr>
  <dimension ref="A2:P135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9.1796875" defaultRowHeight="12.5" x14ac:dyDescent="0.25"/>
  <cols>
    <col min="1" max="1" width="40.453125" style="1" customWidth="1"/>
    <col min="2" max="2" width="11.26953125" style="1" customWidth="1"/>
    <col min="3" max="3" width="15.81640625" style="1" bestFit="1" customWidth="1"/>
    <col min="4" max="4" width="16.453125" style="1" bestFit="1" customWidth="1"/>
    <col min="5" max="5" width="15.81640625" style="1" bestFit="1" customWidth="1"/>
    <col min="6" max="6" width="15.453125" style="1" bestFit="1" customWidth="1"/>
    <col min="7" max="7" width="15.81640625" style="1" bestFit="1" customWidth="1"/>
    <col min="8" max="8" width="14.81640625" style="1" bestFit="1" customWidth="1"/>
    <col min="9" max="9" width="15.81640625" style="1" bestFit="1" customWidth="1"/>
    <col min="10" max="10" width="16.453125" style="1" bestFit="1" customWidth="1"/>
    <col min="11" max="11" width="15.81640625" style="1" bestFit="1" customWidth="1"/>
    <col min="12" max="13" width="16.453125" style="1" bestFit="1" customWidth="1"/>
    <col min="14" max="14" width="16.81640625" style="1" bestFit="1" customWidth="1"/>
    <col min="15" max="15" width="18.453125" style="1" bestFit="1" customWidth="1"/>
    <col min="16" max="16" width="28.7265625" style="1" bestFit="1" customWidth="1"/>
    <col min="17" max="16384" width="9.1796875" style="1"/>
  </cols>
  <sheetData>
    <row r="2" spans="1:16" ht="18.5" x14ac:dyDescent="0.45">
      <c r="A2" s="132" t="s">
        <v>48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x14ac:dyDescent="0.25">
      <c r="C3" s="4"/>
      <c r="D3" s="4"/>
      <c r="E3" s="4"/>
      <c r="F3" s="4"/>
      <c r="G3" s="4"/>
      <c r="H3" s="4"/>
      <c r="I3" s="4"/>
      <c r="J3" s="82"/>
      <c r="K3" s="4"/>
      <c r="L3" s="4"/>
      <c r="M3" s="4"/>
      <c r="N3" s="4"/>
    </row>
    <row r="5" spans="1:16" ht="13" x14ac:dyDescent="0.25">
      <c r="A5" s="114" t="s">
        <v>64</v>
      </c>
      <c r="B5" s="108"/>
      <c r="C5" s="108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x14ac:dyDescent="0.25">
      <c r="A6" s="69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x14ac:dyDescent="0.25">
      <c r="A7" s="86" t="s">
        <v>60</v>
      </c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ht="13" thickBot="1" x14ac:dyDescent="0.3">
      <c r="A8" s="69"/>
      <c r="B8" s="3"/>
      <c r="C8" s="2">
        <v>5</v>
      </c>
      <c r="D8" s="2">
        <f>C8+3</f>
        <v>8</v>
      </c>
      <c r="E8" s="2">
        <f t="shared" ref="E8:N8" si="0">D8+3</f>
        <v>11</v>
      </c>
      <c r="F8" s="2">
        <f t="shared" si="0"/>
        <v>14</v>
      </c>
      <c r="G8" s="2">
        <f t="shared" si="0"/>
        <v>17</v>
      </c>
      <c r="H8" s="2">
        <f t="shared" si="0"/>
        <v>20</v>
      </c>
      <c r="I8" s="2">
        <f t="shared" si="0"/>
        <v>23</v>
      </c>
      <c r="J8" s="2">
        <f t="shared" si="0"/>
        <v>26</v>
      </c>
      <c r="K8" s="2">
        <f t="shared" si="0"/>
        <v>29</v>
      </c>
      <c r="L8" s="2">
        <f t="shared" si="0"/>
        <v>32</v>
      </c>
      <c r="M8" s="2">
        <f t="shared" si="0"/>
        <v>35</v>
      </c>
      <c r="N8" s="2">
        <f t="shared" si="0"/>
        <v>38</v>
      </c>
    </row>
    <row r="9" spans="1:16" s="3" customFormat="1" ht="10.5" x14ac:dyDescent="0.2">
      <c r="A9" s="133" t="s">
        <v>62</v>
      </c>
      <c r="B9" s="134"/>
      <c r="C9" s="46">
        <v>44197</v>
      </c>
      <c r="D9" s="46">
        <v>44228</v>
      </c>
      <c r="E9" s="46">
        <v>44256</v>
      </c>
      <c r="F9" s="46">
        <v>44287</v>
      </c>
      <c r="G9" s="46">
        <v>44317</v>
      </c>
      <c r="H9" s="46">
        <v>44348</v>
      </c>
      <c r="I9" s="46">
        <v>44378</v>
      </c>
      <c r="J9" s="46">
        <v>44409</v>
      </c>
      <c r="K9" s="46">
        <v>44440</v>
      </c>
      <c r="L9" s="46">
        <v>44470</v>
      </c>
      <c r="M9" s="46">
        <v>44501</v>
      </c>
      <c r="N9" s="46">
        <v>44531</v>
      </c>
      <c r="O9" s="47" t="s">
        <v>61</v>
      </c>
    </row>
    <row r="10" spans="1:16" s="3" customFormat="1" ht="10.5" x14ac:dyDescent="0.2">
      <c r="A10" s="85" t="s">
        <v>0</v>
      </c>
      <c r="B10" s="88"/>
      <c r="C10" s="92"/>
      <c r="D10" s="92"/>
      <c r="E10" s="92"/>
      <c r="F10" s="92"/>
      <c r="G10" s="92"/>
      <c r="H10" s="93"/>
      <c r="I10" s="93"/>
      <c r="J10" s="93"/>
      <c r="K10" s="93"/>
      <c r="L10" s="93"/>
      <c r="M10" s="93"/>
      <c r="N10" s="93"/>
      <c r="O10" s="94"/>
    </row>
    <row r="11" spans="1:16" s="3" customFormat="1" ht="10" x14ac:dyDescent="0.2">
      <c r="A11" s="126" t="s">
        <v>1</v>
      </c>
      <c r="B11" s="5" t="s">
        <v>2</v>
      </c>
      <c r="C11" s="27">
        <v>1565660.93</v>
      </c>
      <c r="D11" s="27">
        <v>1699377.1</v>
      </c>
      <c r="E11" s="27">
        <v>1832950.9100000001</v>
      </c>
      <c r="F11" s="27">
        <v>2262911.35</v>
      </c>
      <c r="G11" s="27">
        <v>2213840.4500000002</v>
      </c>
      <c r="H11" s="27">
        <v>1886867.3800000001</v>
      </c>
      <c r="I11" s="27">
        <v>1880868.5</v>
      </c>
      <c r="J11" s="27">
        <v>1525062.06</v>
      </c>
      <c r="K11" s="27">
        <v>2017311.964375</v>
      </c>
      <c r="L11" s="27">
        <v>1864182</v>
      </c>
      <c r="M11" s="27">
        <v>2243488.66</v>
      </c>
      <c r="N11" s="27">
        <v>2698383.82</v>
      </c>
      <c r="O11" s="29">
        <f>SUM(C11:N11)</f>
        <v>23690905.124375004</v>
      </c>
      <c r="P11" s="100"/>
    </row>
    <row r="12" spans="1:16" s="3" customFormat="1" ht="10" x14ac:dyDescent="0.2">
      <c r="A12" s="126"/>
      <c r="B12" s="5" t="s">
        <v>3</v>
      </c>
      <c r="C12" s="27">
        <v>17004344.43</v>
      </c>
      <c r="D12" s="27">
        <v>18244073.380000003</v>
      </c>
      <c r="E12" s="27">
        <v>21710736.719999999</v>
      </c>
      <c r="F12" s="27">
        <v>27208131.899999999</v>
      </c>
      <c r="G12" s="27">
        <v>25380400.199999999</v>
      </c>
      <c r="H12" s="27">
        <v>22688177.559999999</v>
      </c>
      <c r="I12" s="27">
        <v>23822815.149999999</v>
      </c>
      <c r="J12" s="27">
        <v>24385528.02</v>
      </c>
      <c r="K12" s="27">
        <v>28771831.509999998</v>
      </c>
      <c r="L12" s="27">
        <v>29074771.060000002</v>
      </c>
      <c r="M12" s="27">
        <v>31616228.149999999</v>
      </c>
      <c r="N12" s="27">
        <v>38044419.740000002</v>
      </c>
      <c r="O12" s="29">
        <f t="shared" ref="O12:O21" si="1">SUM(C12:N12)</f>
        <v>307951457.81999999</v>
      </c>
      <c r="P12" s="100"/>
    </row>
    <row r="13" spans="1:16" s="3" customFormat="1" ht="10" x14ac:dyDescent="0.2">
      <c r="A13" s="126"/>
      <c r="B13" s="5" t="s">
        <v>4</v>
      </c>
      <c r="C13" s="27">
        <v>11641812.399999999</v>
      </c>
      <c r="D13" s="27">
        <v>13247092.359999999</v>
      </c>
      <c r="E13" s="27">
        <v>16792408.949999999</v>
      </c>
      <c r="F13" s="27">
        <v>18251808.780000001</v>
      </c>
      <c r="G13" s="27">
        <v>19828622.550000001</v>
      </c>
      <c r="H13" s="27">
        <v>17629811.84</v>
      </c>
      <c r="I13" s="27">
        <v>18393480.75</v>
      </c>
      <c r="J13" s="27">
        <v>18314375.240000002</v>
      </c>
      <c r="K13" s="27">
        <v>19500692</v>
      </c>
      <c r="L13" s="27">
        <v>19249280.010000002</v>
      </c>
      <c r="M13" s="27">
        <v>19595236.440000001</v>
      </c>
      <c r="N13" s="27">
        <v>24347674.829999998</v>
      </c>
      <c r="O13" s="29">
        <f t="shared" si="1"/>
        <v>216792296.14999998</v>
      </c>
      <c r="P13" s="100"/>
    </row>
    <row r="14" spans="1:16" s="3" customFormat="1" ht="10" x14ac:dyDescent="0.2">
      <c r="A14" s="126"/>
      <c r="B14" s="5" t="s">
        <v>5</v>
      </c>
      <c r="C14" s="27">
        <v>219410.19</v>
      </c>
      <c r="D14" s="27">
        <v>252727.22</v>
      </c>
      <c r="E14" s="27">
        <v>273220.78000000003</v>
      </c>
      <c r="F14" s="27">
        <v>318947.45</v>
      </c>
      <c r="G14" s="27">
        <v>341830.08</v>
      </c>
      <c r="H14" s="27">
        <v>316261.18</v>
      </c>
      <c r="I14" s="27">
        <v>322904.3</v>
      </c>
      <c r="J14" s="27">
        <v>317088.27</v>
      </c>
      <c r="K14" s="27">
        <v>355634.01</v>
      </c>
      <c r="L14" s="27">
        <v>331192.34999999998</v>
      </c>
      <c r="M14" s="27">
        <v>318778.39</v>
      </c>
      <c r="N14" s="27">
        <v>343140.68</v>
      </c>
      <c r="O14" s="29">
        <f t="shared" si="1"/>
        <v>3711134.9000000008</v>
      </c>
      <c r="P14" s="100"/>
    </row>
    <row r="15" spans="1:16" s="3" customFormat="1" ht="10" x14ac:dyDescent="0.2">
      <c r="A15" s="126"/>
      <c r="B15" s="5" t="s">
        <v>6</v>
      </c>
      <c r="C15" s="27">
        <v>50798325.730000004</v>
      </c>
      <c r="D15" s="27">
        <v>44770444.260000005</v>
      </c>
      <c r="E15" s="27">
        <v>50039653.349999994</v>
      </c>
      <c r="F15" s="27">
        <v>61253526.280000001</v>
      </c>
      <c r="G15" s="27">
        <v>70642424.870000005</v>
      </c>
      <c r="H15" s="27">
        <v>72756657.109999999</v>
      </c>
      <c r="I15" s="27">
        <v>69504262.219999999</v>
      </c>
      <c r="J15" s="27">
        <v>56135050.380000003</v>
      </c>
      <c r="K15" s="27">
        <v>76196094.79342851</v>
      </c>
      <c r="L15" s="27">
        <v>71689739.219999999</v>
      </c>
      <c r="M15" s="27">
        <v>62321954.159999996</v>
      </c>
      <c r="N15" s="27">
        <v>74802029.109999999</v>
      </c>
      <c r="O15" s="29">
        <f t="shared" si="1"/>
        <v>760910161.4834286</v>
      </c>
      <c r="P15" s="100"/>
    </row>
    <row r="16" spans="1:16" s="3" customFormat="1" ht="10" x14ac:dyDescent="0.2">
      <c r="A16" s="126"/>
      <c r="B16" s="5" t="s">
        <v>45</v>
      </c>
      <c r="C16" s="27">
        <v>7593746.1299999999</v>
      </c>
      <c r="D16" s="27">
        <v>7443143.2899999991</v>
      </c>
      <c r="E16" s="27">
        <v>9139987.4000000004</v>
      </c>
      <c r="F16" s="27">
        <v>10481285.969999999</v>
      </c>
      <c r="G16" s="27">
        <v>41005.21</v>
      </c>
      <c r="H16" s="27">
        <v>1323079.7</v>
      </c>
      <c r="I16" s="27">
        <v>6984375.1399999997</v>
      </c>
      <c r="J16" s="27">
        <v>8868303.8100000005</v>
      </c>
      <c r="K16" s="27">
        <v>11374891.52</v>
      </c>
      <c r="L16" s="27">
        <v>13106438.710000001</v>
      </c>
      <c r="M16" s="27">
        <v>15883610.149999999</v>
      </c>
      <c r="N16" s="27">
        <v>18670007.059999999</v>
      </c>
      <c r="O16" s="29">
        <f t="shared" si="1"/>
        <v>110909874.09</v>
      </c>
      <c r="P16" s="100"/>
    </row>
    <row r="17" spans="1:16" s="3" customFormat="1" ht="10" x14ac:dyDescent="0.2">
      <c r="A17" s="126"/>
      <c r="B17" s="5" t="s">
        <v>7</v>
      </c>
      <c r="C17" s="27">
        <v>601352.36</v>
      </c>
      <c r="D17" s="27">
        <v>688840.43</v>
      </c>
      <c r="E17" s="27">
        <v>784528.98</v>
      </c>
      <c r="F17" s="27">
        <v>789951.01</v>
      </c>
      <c r="G17" s="27">
        <v>902896.33</v>
      </c>
      <c r="H17" s="27">
        <v>820111.52</v>
      </c>
      <c r="I17" s="27">
        <v>852912.96</v>
      </c>
      <c r="J17" s="27">
        <v>772980.45</v>
      </c>
      <c r="K17" s="27">
        <v>955008.16</v>
      </c>
      <c r="L17" s="27">
        <v>897654.29</v>
      </c>
      <c r="M17" s="27">
        <v>978775.34</v>
      </c>
      <c r="N17" s="27">
        <v>1212167.55</v>
      </c>
      <c r="O17" s="29">
        <f t="shared" si="1"/>
        <v>10257179.380000003</v>
      </c>
      <c r="P17" s="100"/>
    </row>
    <row r="18" spans="1:16" s="3" customFormat="1" ht="10" x14ac:dyDescent="0.2">
      <c r="A18" s="126"/>
      <c r="B18" s="5" t="s">
        <v>8</v>
      </c>
      <c r="C18" s="27">
        <v>396144825.29000002</v>
      </c>
      <c r="D18" s="27">
        <v>456594692.10000002</v>
      </c>
      <c r="E18" s="27">
        <v>510804214.12</v>
      </c>
      <c r="F18" s="27">
        <v>570159970.71000004</v>
      </c>
      <c r="G18" s="27">
        <v>679310921.47000003</v>
      </c>
      <c r="H18" s="27">
        <v>659405075.60000002</v>
      </c>
      <c r="I18" s="27">
        <v>676757877.54999995</v>
      </c>
      <c r="J18" s="27">
        <v>670795557.80999994</v>
      </c>
      <c r="K18" s="27">
        <v>753854313.95003009</v>
      </c>
      <c r="L18" s="27">
        <v>708291586.32000005</v>
      </c>
      <c r="M18" s="27">
        <v>802747788.71000004</v>
      </c>
      <c r="N18" s="27">
        <v>891353254.18999994</v>
      </c>
      <c r="O18" s="29">
        <f t="shared" si="1"/>
        <v>7776220077.8200293</v>
      </c>
      <c r="P18" s="100"/>
    </row>
    <row r="19" spans="1:16" s="3" customFormat="1" ht="10" x14ac:dyDescent="0.2">
      <c r="A19" s="126"/>
      <c r="B19" s="5" t="s">
        <v>9</v>
      </c>
      <c r="C19" s="27">
        <v>12868206.17</v>
      </c>
      <c r="D19" s="27">
        <v>14609855.720000001</v>
      </c>
      <c r="E19" s="27">
        <v>17049523.199999999</v>
      </c>
      <c r="F19" s="27">
        <v>17725284.539999999</v>
      </c>
      <c r="G19" s="27">
        <v>21029207.82</v>
      </c>
      <c r="H19" s="27">
        <v>18481158.440000001</v>
      </c>
      <c r="I19" s="27">
        <v>20242397.399999999</v>
      </c>
      <c r="J19" s="27">
        <v>19845037.239999998</v>
      </c>
      <c r="K19" s="27">
        <v>21455778.246874999</v>
      </c>
      <c r="L19" s="27">
        <v>20381121.73</v>
      </c>
      <c r="M19" s="27">
        <v>21187514.829999998</v>
      </c>
      <c r="N19" s="27">
        <v>25163708.32</v>
      </c>
      <c r="O19" s="29">
        <f t="shared" si="1"/>
        <v>230038793.65687495</v>
      </c>
      <c r="P19" s="101"/>
    </row>
    <row r="20" spans="1:16" s="3" customFormat="1" ht="10" x14ac:dyDescent="0.2">
      <c r="A20" s="126"/>
      <c r="B20" s="5" t="s">
        <v>10</v>
      </c>
      <c r="C20" s="27">
        <v>49958463.930000007</v>
      </c>
      <c r="D20" s="27">
        <v>56858437.359999999</v>
      </c>
      <c r="E20" s="27">
        <v>66351844.390000001</v>
      </c>
      <c r="F20" s="27">
        <v>68526338.75</v>
      </c>
      <c r="G20" s="27">
        <v>84315445.159999996</v>
      </c>
      <c r="H20" s="27">
        <v>82691792.819999993</v>
      </c>
      <c r="I20" s="27">
        <v>85474651.719999999</v>
      </c>
      <c r="J20" s="27">
        <v>85711920.530000001</v>
      </c>
      <c r="K20" s="27">
        <v>93398501.329999998</v>
      </c>
      <c r="L20" s="27">
        <v>88908392.00999999</v>
      </c>
      <c r="M20" s="27">
        <v>85948860.969999999</v>
      </c>
      <c r="N20" s="27">
        <v>105148228.33000001</v>
      </c>
      <c r="O20" s="29">
        <f t="shared" si="1"/>
        <v>953292877.30000007</v>
      </c>
      <c r="P20" s="100"/>
    </row>
    <row r="21" spans="1:16" s="3" customFormat="1" ht="10.5" thickBot="1" x14ac:dyDescent="0.25">
      <c r="A21" s="126"/>
      <c r="B21" s="5" t="s">
        <v>11</v>
      </c>
      <c r="C21" s="27">
        <v>3617626.21</v>
      </c>
      <c r="D21" s="27">
        <v>3970975.23</v>
      </c>
      <c r="E21" s="27">
        <v>4482012.3</v>
      </c>
      <c r="F21" s="27">
        <v>4806928.83</v>
      </c>
      <c r="G21" s="27">
        <v>5470301.1400000006</v>
      </c>
      <c r="H21" s="27">
        <v>3515214.44</v>
      </c>
      <c r="I21" s="27">
        <v>5831637.7400000002</v>
      </c>
      <c r="J21" s="27">
        <v>4631069.46</v>
      </c>
      <c r="K21" s="27">
        <v>5339027.47</v>
      </c>
      <c r="L21" s="27">
        <v>4715245.07</v>
      </c>
      <c r="M21" s="27">
        <v>4772613.9800000004</v>
      </c>
      <c r="N21" s="27">
        <v>5835511.8200000003</v>
      </c>
      <c r="O21" s="29">
        <f t="shared" si="1"/>
        <v>56988163.690000005</v>
      </c>
      <c r="P21" s="100"/>
    </row>
    <row r="22" spans="1:16" s="3" customFormat="1" ht="13.5" customHeight="1" thickBot="1" x14ac:dyDescent="0.3">
      <c r="A22" s="120" t="s">
        <v>12</v>
      </c>
      <c r="B22" s="135"/>
      <c r="C22" s="53">
        <f>SUM(C11:C21)</f>
        <v>552013773.7700001</v>
      </c>
      <c r="D22" s="53">
        <f t="shared" ref="D22:N22" si="2">SUM(D11:D21)</f>
        <v>618379658.45000017</v>
      </c>
      <c r="E22" s="53">
        <f t="shared" si="2"/>
        <v>699261081.10000002</v>
      </c>
      <c r="F22" s="53">
        <f t="shared" si="2"/>
        <v>781785085.57000005</v>
      </c>
      <c r="G22" s="53">
        <f t="shared" si="2"/>
        <v>909476895.28000009</v>
      </c>
      <c r="H22" s="53">
        <f t="shared" si="2"/>
        <v>881514207.59000015</v>
      </c>
      <c r="I22" s="53">
        <f t="shared" si="2"/>
        <v>910068183.42999995</v>
      </c>
      <c r="J22" s="53">
        <f t="shared" si="2"/>
        <v>891301973.26999998</v>
      </c>
      <c r="K22" s="53">
        <f t="shared" si="2"/>
        <v>1013219084.9547087</v>
      </c>
      <c r="L22" s="53">
        <f t="shared" si="2"/>
        <v>958509602.7700001</v>
      </c>
      <c r="M22" s="53">
        <f t="shared" si="2"/>
        <v>1047614849.7800001</v>
      </c>
      <c r="N22" s="53">
        <f t="shared" si="2"/>
        <v>1187618525.4499998</v>
      </c>
      <c r="O22" s="54">
        <f>SUM(C22:N22)</f>
        <v>10450762921.414711</v>
      </c>
      <c r="P22" s="102"/>
    </row>
    <row r="23" spans="1:16" s="3" customFormat="1" ht="10" x14ac:dyDescent="0.2">
      <c r="A23" s="126" t="s">
        <v>13</v>
      </c>
      <c r="B23" s="5" t="s">
        <v>2</v>
      </c>
      <c r="C23" s="27">
        <v>13699152.84</v>
      </c>
      <c r="D23" s="27">
        <v>14793863.530000001</v>
      </c>
      <c r="E23" s="27">
        <v>16321240.690000003</v>
      </c>
      <c r="F23" s="27">
        <v>16271794.879999993</v>
      </c>
      <c r="G23" s="27">
        <v>18712793.980000004</v>
      </c>
      <c r="H23" s="27">
        <v>17859258.440000001</v>
      </c>
      <c r="I23" s="27">
        <v>18103919.830000002</v>
      </c>
      <c r="J23" s="27">
        <v>17495859.829999998</v>
      </c>
      <c r="K23" s="27">
        <v>19241136.870000001</v>
      </c>
      <c r="L23" s="27">
        <v>18096341.18</v>
      </c>
      <c r="M23" s="27">
        <v>19767300.09</v>
      </c>
      <c r="N23" s="27">
        <v>21268265.82</v>
      </c>
      <c r="O23" s="29">
        <f t="shared" ref="O23:O43" si="3">SUM(C23:N23)</f>
        <v>211630927.97999999</v>
      </c>
      <c r="P23" s="103"/>
    </row>
    <row r="24" spans="1:16" s="3" customFormat="1" ht="10" x14ac:dyDescent="0.2">
      <c r="A24" s="126"/>
      <c r="B24" s="5" t="s">
        <v>3</v>
      </c>
      <c r="C24" s="27">
        <v>9700509.410000002</v>
      </c>
      <c r="D24" s="27">
        <v>9962047.6799999997</v>
      </c>
      <c r="E24" s="27">
        <v>11890125.27</v>
      </c>
      <c r="F24" s="27">
        <v>13861588.079999998</v>
      </c>
      <c r="G24" s="27">
        <v>14152253.690000001</v>
      </c>
      <c r="H24" s="27">
        <v>13074663.77</v>
      </c>
      <c r="I24" s="27">
        <v>14562459.789999999</v>
      </c>
      <c r="J24" s="27">
        <v>14501011.169999998</v>
      </c>
      <c r="K24" s="27">
        <v>16726693.109999999</v>
      </c>
      <c r="L24" s="27">
        <v>19258283.050000004</v>
      </c>
      <c r="M24" s="27">
        <v>19888332.25</v>
      </c>
      <c r="N24" s="27">
        <v>22584110.43</v>
      </c>
      <c r="O24" s="29">
        <f t="shared" si="3"/>
        <v>180162077.70000002</v>
      </c>
      <c r="P24" s="104"/>
    </row>
    <row r="25" spans="1:16" s="3" customFormat="1" ht="10" x14ac:dyDescent="0.2">
      <c r="A25" s="126"/>
      <c r="B25" s="5" t="s">
        <v>14</v>
      </c>
      <c r="C25" s="27">
        <v>8275.6799999999985</v>
      </c>
      <c r="D25" s="27">
        <v>7509.81</v>
      </c>
      <c r="E25" s="27">
        <v>10385.49</v>
      </c>
      <c r="F25" s="27">
        <v>16228.859999999999</v>
      </c>
      <c r="G25" s="27">
        <v>12002.34</v>
      </c>
      <c r="H25" s="27">
        <v>18660.96</v>
      </c>
      <c r="I25" s="27">
        <v>19419.240000000002</v>
      </c>
      <c r="J25" s="27">
        <v>15686.220000000001</v>
      </c>
      <c r="K25" s="27">
        <v>23942.670000000002</v>
      </c>
      <c r="L25" s="27">
        <v>11573.64</v>
      </c>
      <c r="M25" s="27">
        <v>34281.839999999997</v>
      </c>
      <c r="N25" s="27">
        <v>27172.23</v>
      </c>
      <c r="O25" s="29">
        <f t="shared" si="3"/>
        <v>205138.97999999998</v>
      </c>
      <c r="P25" s="104"/>
    </row>
    <row r="26" spans="1:16" s="3" customFormat="1" ht="10" x14ac:dyDescent="0.2">
      <c r="A26" s="126"/>
      <c r="B26" s="5" t="s">
        <v>4</v>
      </c>
      <c r="C26" s="27">
        <v>29200103.060000032</v>
      </c>
      <c r="D26" s="27">
        <v>33207830.150000021</v>
      </c>
      <c r="E26" s="27">
        <v>42091936.749999978</v>
      </c>
      <c r="F26" s="27">
        <v>41304441.240000032</v>
      </c>
      <c r="G26" s="27">
        <v>47839849.930000067</v>
      </c>
      <c r="H26" s="27">
        <v>43241857.710000016</v>
      </c>
      <c r="I26" s="27">
        <v>43716253.269999973</v>
      </c>
      <c r="J26" s="27">
        <v>44078143.670000009</v>
      </c>
      <c r="K26" s="27">
        <v>52718799.080000058</v>
      </c>
      <c r="L26" s="27">
        <v>45895582.500000015</v>
      </c>
      <c r="M26" s="27">
        <v>49195034.339999989</v>
      </c>
      <c r="N26" s="27">
        <v>58034855.569999963</v>
      </c>
      <c r="O26" s="29">
        <f t="shared" si="3"/>
        <v>530524687.2700001</v>
      </c>
      <c r="P26" s="104"/>
    </row>
    <row r="27" spans="1:16" s="3" customFormat="1" ht="10" x14ac:dyDescent="0.2">
      <c r="A27" s="126"/>
      <c r="B27" s="5" t="s">
        <v>5</v>
      </c>
      <c r="C27" s="27">
        <v>4631459.3499999996</v>
      </c>
      <c r="D27" s="27">
        <v>5133356.3699999992</v>
      </c>
      <c r="E27" s="27">
        <v>6125500.8399999999</v>
      </c>
      <c r="F27" s="27">
        <v>6944456.3299999991</v>
      </c>
      <c r="G27" s="27">
        <v>7616345.0900000008</v>
      </c>
      <c r="H27" s="27">
        <v>8027724.1700000009</v>
      </c>
      <c r="I27" s="27">
        <v>8311100.1500000013</v>
      </c>
      <c r="J27" s="27">
        <v>8354656.0399999991</v>
      </c>
      <c r="K27" s="27">
        <v>9316033.2599999998</v>
      </c>
      <c r="L27" s="27">
        <v>8597637.9800000004</v>
      </c>
      <c r="M27" s="27">
        <v>8688405.0399999991</v>
      </c>
      <c r="N27" s="27">
        <v>9188942.3099999987</v>
      </c>
      <c r="O27" s="29">
        <f t="shared" si="3"/>
        <v>90935616.930000007</v>
      </c>
      <c r="P27" s="104"/>
    </row>
    <row r="28" spans="1:16" s="3" customFormat="1" ht="10" x14ac:dyDescent="0.2">
      <c r="A28" s="126"/>
      <c r="B28" s="5" t="s">
        <v>6</v>
      </c>
      <c r="C28" s="27">
        <v>54756765.13000001</v>
      </c>
      <c r="D28" s="27">
        <v>48702713.459999979</v>
      </c>
      <c r="E28" s="27">
        <v>57501395.929999992</v>
      </c>
      <c r="F28" s="27">
        <v>67825690.589999989</v>
      </c>
      <c r="G28" s="27">
        <v>78311355.76000002</v>
      </c>
      <c r="H28" s="27">
        <v>80861424.130000025</v>
      </c>
      <c r="I28" s="27">
        <v>77342558.950000018</v>
      </c>
      <c r="J28" s="27">
        <v>63698414.959999993</v>
      </c>
      <c r="K28" s="27">
        <v>88837322.900000006</v>
      </c>
      <c r="L28" s="27">
        <v>82874381.399999976</v>
      </c>
      <c r="M28" s="27">
        <v>74008760.689999998</v>
      </c>
      <c r="N28" s="27">
        <v>87442290.039999992</v>
      </c>
      <c r="O28" s="29">
        <f t="shared" si="3"/>
        <v>862163073.94000006</v>
      </c>
      <c r="P28" s="104"/>
    </row>
    <row r="29" spans="1:16" s="3" customFormat="1" ht="10" x14ac:dyDescent="0.2">
      <c r="A29" s="126"/>
      <c r="B29" s="5" t="s">
        <v>45</v>
      </c>
      <c r="C29" s="27">
        <v>5442157.9399999995</v>
      </c>
      <c r="D29" s="27">
        <v>5758574.3399999999</v>
      </c>
      <c r="E29" s="27">
        <v>7000675.1400000006</v>
      </c>
      <c r="F29" s="27">
        <v>7353816.5700000003</v>
      </c>
      <c r="G29" s="27">
        <v>4304000.17</v>
      </c>
      <c r="H29" s="27">
        <v>3985969.74</v>
      </c>
      <c r="I29" s="27">
        <v>6846089.1399999987</v>
      </c>
      <c r="J29" s="27">
        <v>8143970.4399999995</v>
      </c>
      <c r="K29" s="27">
        <v>9537762.8800000008</v>
      </c>
      <c r="L29" s="27">
        <v>9506931.0300000012</v>
      </c>
      <c r="M29" s="27">
        <v>10594594.130000001</v>
      </c>
      <c r="N29" s="27">
        <v>12805700.649999999</v>
      </c>
      <c r="O29" s="29">
        <f t="shared" si="3"/>
        <v>91280242.170000017</v>
      </c>
      <c r="P29" s="104"/>
    </row>
    <row r="30" spans="1:16" s="3" customFormat="1" ht="10" x14ac:dyDescent="0.2">
      <c r="A30" s="126"/>
      <c r="B30" s="5" t="s">
        <v>63</v>
      </c>
      <c r="C30" s="27">
        <v>0</v>
      </c>
      <c r="D30" s="27">
        <v>0</v>
      </c>
      <c r="E30" s="27">
        <v>76745.51999999999</v>
      </c>
      <c r="F30" s="27">
        <v>147780.54</v>
      </c>
      <c r="G30" s="27">
        <v>0</v>
      </c>
      <c r="H30" s="27">
        <v>0</v>
      </c>
      <c r="I30" s="27">
        <v>0</v>
      </c>
      <c r="J30" s="27">
        <v>0</v>
      </c>
      <c r="K30" s="27">
        <v>279068.77</v>
      </c>
      <c r="L30" s="27">
        <v>0</v>
      </c>
      <c r="M30" s="27">
        <v>0</v>
      </c>
      <c r="N30" s="27">
        <v>0</v>
      </c>
      <c r="O30" s="29">
        <f t="shared" si="3"/>
        <v>503594.83</v>
      </c>
      <c r="P30" s="104"/>
    </row>
    <row r="31" spans="1:16" s="3" customFormat="1" ht="10" x14ac:dyDescent="0.2">
      <c r="A31" s="126"/>
      <c r="B31" s="5" t="s">
        <v>15</v>
      </c>
      <c r="C31" s="27">
        <v>2777008.6199999996</v>
      </c>
      <c r="D31" s="27">
        <v>3055498.99</v>
      </c>
      <c r="E31" s="27">
        <v>4345499.5399999991</v>
      </c>
      <c r="F31" s="27">
        <v>4345844.28</v>
      </c>
      <c r="G31" s="27">
        <v>5960726.1200000001</v>
      </c>
      <c r="H31" s="27">
        <v>5716010.6400000006</v>
      </c>
      <c r="I31" s="27">
        <v>5352094.83</v>
      </c>
      <c r="J31" s="27">
        <v>5977975.3999999994</v>
      </c>
      <c r="K31" s="27">
        <v>6318443.4800000004</v>
      </c>
      <c r="L31" s="27">
        <v>6762420.1500000004</v>
      </c>
      <c r="M31" s="27">
        <v>7006752.1400000006</v>
      </c>
      <c r="N31" s="27">
        <v>11493380.019999998</v>
      </c>
      <c r="O31" s="29">
        <f t="shared" si="3"/>
        <v>69111654.210000008</v>
      </c>
      <c r="P31" s="104"/>
    </row>
    <row r="32" spans="1:16" s="3" customFormat="1" ht="10" x14ac:dyDescent="0.2">
      <c r="A32" s="126"/>
      <c r="B32" s="5" t="s">
        <v>16</v>
      </c>
      <c r="C32" s="27">
        <v>46895.519999999982</v>
      </c>
      <c r="D32" s="27">
        <v>42555.59</v>
      </c>
      <c r="E32" s="27">
        <v>58851.11000000003</v>
      </c>
      <c r="F32" s="27">
        <v>91963.539999999979</v>
      </c>
      <c r="G32" s="27">
        <v>68013.260000000009</v>
      </c>
      <c r="H32" s="27">
        <v>105745.44000000002</v>
      </c>
      <c r="I32" s="27">
        <v>110042.35999999997</v>
      </c>
      <c r="J32" s="27">
        <v>88888.579999999973</v>
      </c>
      <c r="K32" s="27">
        <v>135675.12999999998</v>
      </c>
      <c r="L32" s="27">
        <v>65583.959999999992</v>
      </c>
      <c r="M32" s="27">
        <v>194263.76000000004</v>
      </c>
      <c r="N32" s="27">
        <v>153975.96999999997</v>
      </c>
      <c r="O32" s="29">
        <f t="shared" si="3"/>
        <v>1162454.22</v>
      </c>
      <c r="P32" s="104"/>
    </row>
    <row r="33" spans="1:16" s="3" customFormat="1" ht="10" x14ac:dyDescent="0.2">
      <c r="A33" s="126"/>
      <c r="B33" s="5" t="s">
        <v>17</v>
      </c>
      <c r="C33" s="27">
        <v>4822139.8099999996</v>
      </c>
      <c r="D33" s="27">
        <v>5416776.5700000003</v>
      </c>
      <c r="E33" s="27">
        <v>7026591.2800000003</v>
      </c>
      <c r="F33" s="27">
        <v>11002100.359999998</v>
      </c>
      <c r="G33" s="27">
        <v>10318307.790000003</v>
      </c>
      <c r="H33" s="27">
        <v>9953714.7600000016</v>
      </c>
      <c r="I33" s="27">
        <v>10086757.859999999</v>
      </c>
      <c r="J33" s="27">
        <v>9797016.3899999987</v>
      </c>
      <c r="K33" s="27">
        <v>10517926.029999997</v>
      </c>
      <c r="L33" s="27">
        <v>9631768.5200000014</v>
      </c>
      <c r="M33" s="27">
        <v>9775247.9199999981</v>
      </c>
      <c r="N33" s="27">
        <v>10373323.319999998</v>
      </c>
      <c r="O33" s="29">
        <f t="shared" si="3"/>
        <v>108721670.61</v>
      </c>
      <c r="P33" s="104"/>
    </row>
    <row r="34" spans="1:16" s="3" customFormat="1" ht="10" x14ac:dyDescent="0.2">
      <c r="A34" s="126"/>
      <c r="B34" s="5" t="s">
        <v>18</v>
      </c>
      <c r="C34" s="27">
        <v>3688258.3099999996</v>
      </c>
      <c r="D34" s="27">
        <v>4020372.2</v>
      </c>
      <c r="E34" s="27">
        <v>3966640.75</v>
      </c>
      <c r="F34" s="27">
        <v>4389547.78</v>
      </c>
      <c r="G34" s="27">
        <v>5567738.7599999998</v>
      </c>
      <c r="H34" s="27">
        <v>5640577.7400000002</v>
      </c>
      <c r="I34" s="27">
        <v>5341113.41</v>
      </c>
      <c r="J34" s="27">
        <v>4376827.55</v>
      </c>
      <c r="K34" s="27">
        <v>5726742.2200000007</v>
      </c>
      <c r="L34" s="27">
        <v>4632045.3500000006</v>
      </c>
      <c r="M34" s="27">
        <v>5715099.7699999996</v>
      </c>
      <c r="N34" s="27">
        <v>6981439.6200000001</v>
      </c>
      <c r="O34" s="29">
        <f t="shared" si="3"/>
        <v>60046403.460000001</v>
      </c>
      <c r="P34" s="104"/>
    </row>
    <row r="35" spans="1:16" s="3" customFormat="1" ht="10" x14ac:dyDescent="0.2">
      <c r="A35" s="126"/>
      <c r="B35" s="5" t="s">
        <v>7</v>
      </c>
      <c r="C35" s="27">
        <v>419318.13999999996</v>
      </c>
      <c r="D35" s="27">
        <v>415069.34</v>
      </c>
      <c r="E35" s="27">
        <v>401556.06</v>
      </c>
      <c r="F35" s="27">
        <v>333317.7</v>
      </c>
      <c r="G35" s="27">
        <v>415993.12</v>
      </c>
      <c r="H35" s="27">
        <v>581500.56000000006</v>
      </c>
      <c r="I35" s="27">
        <v>436627.76999999996</v>
      </c>
      <c r="J35" s="27">
        <v>529930.29</v>
      </c>
      <c r="K35" s="27">
        <v>984783.28999999992</v>
      </c>
      <c r="L35" s="27">
        <v>585819.13</v>
      </c>
      <c r="M35" s="27">
        <v>5995123.9000000004</v>
      </c>
      <c r="N35" s="27">
        <v>8122406.0600000005</v>
      </c>
      <c r="O35" s="29">
        <f t="shared" si="3"/>
        <v>19221445.359999999</v>
      </c>
      <c r="P35" s="104"/>
    </row>
    <row r="36" spans="1:16" s="3" customFormat="1" ht="10" x14ac:dyDescent="0.2">
      <c r="A36" s="126"/>
      <c r="B36" s="5" t="s">
        <v>8</v>
      </c>
      <c r="C36" s="27">
        <v>437085483.78999996</v>
      </c>
      <c r="D36" s="27">
        <v>500821897.97000003</v>
      </c>
      <c r="E36" s="27">
        <v>612961264.20999992</v>
      </c>
      <c r="F36" s="27">
        <v>626349246.26000011</v>
      </c>
      <c r="G36" s="27">
        <v>746731744.23000002</v>
      </c>
      <c r="H36" s="27">
        <v>733772999.50999987</v>
      </c>
      <c r="I36" s="27">
        <v>747943184.49000013</v>
      </c>
      <c r="J36" s="27">
        <v>740298993.54999983</v>
      </c>
      <c r="K36" s="27">
        <v>828670946.99000001</v>
      </c>
      <c r="L36" s="27">
        <v>773943688.46999991</v>
      </c>
      <c r="M36" s="27">
        <v>898855034.32999992</v>
      </c>
      <c r="N36" s="27">
        <v>976692143.51999998</v>
      </c>
      <c r="O36" s="29">
        <f t="shared" si="3"/>
        <v>8624126627.3199997</v>
      </c>
      <c r="P36" s="104"/>
    </row>
    <row r="37" spans="1:16" s="3" customFormat="1" ht="10" x14ac:dyDescent="0.2">
      <c r="A37" s="126"/>
      <c r="B37" s="5" t="s">
        <v>9</v>
      </c>
      <c r="C37" s="27">
        <v>18625344.249999963</v>
      </c>
      <c r="D37" s="27">
        <v>20986875.03999998</v>
      </c>
      <c r="E37" s="27">
        <v>23366861.87000002</v>
      </c>
      <c r="F37" s="27">
        <v>20236496.060000006</v>
      </c>
      <c r="G37" s="27">
        <v>24623843.690000042</v>
      </c>
      <c r="H37" s="27">
        <v>22697007.880000018</v>
      </c>
      <c r="I37" s="27">
        <v>23657640.42000002</v>
      </c>
      <c r="J37" s="27">
        <v>24612187.210000001</v>
      </c>
      <c r="K37" s="27">
        <v>25677069.73999998</v>
      </c>
      <c r="L37" s="27">
        <v>24048789.719999973</v>
      </c>
      <c r="M37" s="27">
        <v>25209080.740000013</v>
      </c>
      <c r="N37" s="27">
        <v>29840504.240000028</v>
      </c>
      <c r="O37" s="29">
        <f t="shared" si="3"/>
        <v>283581700.86000001</v>
      </c>
      <c r="P37" s="104"/>
    </row>
    <row r="38" spans="1:16" s="3" customFormat="1" ht="10" x14ac:dyDescent="0.2">
      <c r="A38" s="126"/>
      <c r="B38" s="5" t="s">
        <v>19</v>
      </c>
      <c r="C38" s="27">
        <v>4828497.58</v>
      </c>
      <c r="D38" s="27">
        <v>5184893.1400000006</v>
      </c>
      <c r="E38" s="27">
        <v>5554935.4100000001</v>
      </c>
      <c r="F38" s="27">
        <v>6974551.8300000001</v>
      </c>
      <c r="G38" s="27">
        <v>10131092.819999998</v>
      </c>
      <c r="H38" s="27">
        <v>8432353.9100000001</v>
      </c>
      <c r="I38" s="27">
        <v>12016635.25</v>
      </c>
      <c r="J38" s="27">
        <v>12675779.949999999</v>
      </c>
      <c r="K38" s="27">
        <v>10487477.900000002</v>
      </c>
      <c r="L38" s="27">
        <v>13224665.650000002</v>
      </c>
      <c r="M38" s="27">
        <v>9778395.1099999994</v>
      </c>
      <c r="N38" s="27">
        <v>15667449.689999999</v>
      </c>
      <c r="O38" s="29">
        <f t="shared" si="3"/>
        <v>114956728.24000001</v>
      </c>
      <c r="P38" s="104"/>
    </row>
    <row r="39" spans="1:16" s="3" customFormat="1" ht="10" x14ac:dyDescent="0.2">
      <c r="A39" s="126"/>
      <c r="B39" s="5" t="s">
        <v>20</v>
      </c>
      <c r="C39" s="27">
        <v>2341572.04</v>
      </c>
      <c r="D39" s="27">
        <v>3324166.5</v>
      </c>
      <c r="E39" s="27">
        <v>3809227.2199999997</v>
      </c>
      <c r="F39" s="27">
        <v>2652596.94</v>
      </c>
      <c r="G39" s="27">
        <v>4779246.24</v>
      </c>
      <c r="H39" s="27">
        <v>3116692.74</v>
      </c>
      <c r="I39" s="27">
        <v>3158185.08</v>
      </c>
      <c r="J39" s="27">
        <v>2772883.89</v>
      </c>
      <c r="K39" s="27">
        <v>4820830.82</v>
      </c>
      <c r="L39" s="27">
        <v>9445589.8200000003</v>
      </c>
      <c r="M39" s="27">
        <v>10069658.15</v>
      </c>
      <c r="N39" s="27">
        <v>11910696.51</v>
      </c>
      <c r="O39" s="29">
        <f t="shared" si="3"/>
        <v>62201345.949999996</v>
      </c>
      <c r="P39" s="104"/>
    </row>
    <row r="40" spans="1:16" s="3" customFormat="1" ht="10" x14ac:dyDescent="0.2">
      <c r="A40" s="126"/>
      <c r="B40" s="5" t="s">
        <v>11</v>
      </c>
      <c r="C40" s="27">
        <v>13771577.990000006</v>
      </c>
      <c r="D40" s="27">
        <v>15325641.299999997</v>
      </c>
      <c r="E40" s="27">
        <v>16712551.769999996</v>
      </c>
      <c r="F40" s="27">
        <v>16568669.939999996</v>
      </c>
      <c r="G40" s="27">
        <v>20621710.350000005</v>
      </c>
      <c r="H40" s="27">
        <v>19010804.039999995</v>
      </c>
      <c r="I40" s="27">
        <v>20103810.540000003</v>
      </c>
      <c r="J40" s="27">
        <v>19079424.990000002</v>
      </c>
      <c r="K40" s="27">
        <v>21441480.980000004</v>
      </c>
      <c r="L40" s="27">
        <v>18494900.770000007</v>
      </c>
      <c r="M40" s="27">
        <v>19938298.670000006</v>
      </c>
      <c r="N40" s="27">
        <v>21990257.819999989</v>
      </c>
      <c r="O40" s="29">
        <f t="shared" si="3"/>
        <v>223059129.16000006</v>
      </c>
      <c r="P40" s="104"/>
    </row>
    <row r="41" spans="1:16" s="3" customFormat="1" ht="10.5" thickBot="1" x14ac:dyDescent="0.25">
      <c r="A41" s="136"/>
      <c r="B41" s="98" t="s">
        <v>10</v>
      </c>
      <c r="C41" s="27">
        <v>73509035.550000012</v>
      </c>
      <c r="D41" s="27">
        <v>86136833.789999962</v>
      </c>
      <c r="E41" s="27">
        <v>102745093.50000001</v>
      </c>
      <c r="F41" s="27">
        <v>100892082.70000002</v>
      </c>
      <c r="G41" s="27">
        <v>108904693.43999995</v>
      </c>
      <c r="H41" s="27">
        <v>104195989.48</v>
      </c>
      <c r="I41" s="27">
        <v>109037721.19</v>
      </c>
      <c r="J41" s="27">
        <v>107171868.45999995</v>
      </c>
      <c r="K41" s="27">
        <v>119889422.79000002</v>
      </c>
      <c r="L41" s="27">
        <v>116054075.76999989</v>
      </c>
      <c r="M41" s="27">
        <v>114769101.7799999</v>
      </c>
      <c r="N41" s="27">
        <v>136961631.07999998</v>
      </c>
      <c r="O41" s="99">
        <f t="shared" si="3"/>
        <v>1280267549.5299995</v>
      </c>
      <c r="P41" s="104"/>
    </row>
    <row r="42" spans="1:16" s="3" customFormat="1" ht="11" thickBot="1" x14ac:dyDescent="0.3">
      <c r="A42" s="120" t="s">
        <v>21</v>
      </c>
      <c r="B42" s="135"/>
      <c r="C42" s="53">
        <f t="shared" ref="C42:M42" si="4">SUM(C23:C41)</f>
        <v>679353555.00999999</v>
      </c>
      <c r="D42" s="53">
        <f t="shared" si="4"/>
        <v>762296475.76999986</v>
      </c>
      <c r="E42" s="53">
        <f>SUM(E23:E41)</f>
        <v>921967078.3499999</v>
      </c>
      <c r="F42" s="53">
        <f>SUM(F23:F41)</f>
        <v>947562214.48000026</v>
      </c>
      <c r="G42" s="53">
        <f>SUM(G23:G41)</f>
        <v>1109071710.7800002</v>
      </c>
      <c r="H42" s="53">
        <f>SUM(H23:H41)</f>
        <v>1080292955.6199999</v>
      </c>
      <c r="I42" s="53">
        <f>SUM(I23:I41)</f>
        <v>1106145613.5700002</v>
      </c>
      <c r="J42" s="53">
        <f t="shared" si="4"/>
        <v>1083669518.5899999</v>
      </c>
      <c r="K42" s="53">
        <f t="shared" si="4"/>
        <v>1231351558.9100001</v>
      </c>
      <c r="L42" s="53">
        <f t="shared" si="4"/>
        <v>1161130078.0899999</v>
      </c>
      <c r="M42" s="53">
        <f t="shared" si="4"/>
        <v>1289482764.6499999</v>
      </c>
      <c r="N42" s="53">
        <f>SUM(N23:N41)</f>
        <v>1441538544.8999999</v>
      </c>
      <c r="O42" s="54">
        <f>SUM(C42:N42)</f>
        <v>12813862068.719999</v>
      </c>
      <c r="P42" s="102"/>
    </row>
    <row r="43" spans="1:16" s="3" customFormat="1" ht="10.5" thickBot="1" x14ac:dyDescent="0.25">
      <c r="A43" s="137" t="s">
        <v>42</v>
      </c>
      <c r="B43" s="138" t="s">
        <v>2</v>
      </c>
      <c r="C43" s="107">
        <v>1770430.807135192</v>
      </c>
      <c r="D43" s="107">
        <v>2040893.21</v>
      </c>
      <c r="E43" s="107">
        <v>2808024.9239999996</v>
      </c>
      <c r="F43" s="107">
        <v>9455590.370000001</v>
      </c>
      <c r="G43" s="107">
        <v>26411736.869999997</v>
      </c>
      <c r="H43" s="107">
        <v>25837262.799519442</v>
      </c>
      <c r="I43" s="107">
        <v>26435919.890920702</v>
      </c>
      <c r="J43" s="107">
        <v>26008041.178016111</v>
      </c>
      <c r="K43" s="107">
        <v>27235234.762581892</v>
      </c>
      <c r="L43" s="107">
        <v>25352401.941375002</v>
      </c>
      <c r="M43" s="107">
        <v>21828059.949073885</v>
      </c>
      <c r="N43" s="107">
        <v>23952308.859999999</v>
      </c>
      <c r="O43" s="107">
        <f t="shared" si="3"/>
        <v>219135905.56262219</v>
      </c>
      <c r="P43" s="105"/>
    </row>
    <row r="44" spans="1:16" s="3" customFormat="1" ht="11" thickBot="1" x14ac:dyDescent="0.25">
      <c r="A44" s="120" t="s">
        <v>22</v>
      </c>
      <c r="B44" s="135"/>
      <c r="C44" s="53">
        <f t="shared" ref="C44:N44" si="5">SUM(C22+C42+C43)</f>
        <v>1233137759.5871353</v>
      </c>
      <c r="D44" s="53">
        <f t="shared" si="5"/>
        <v>1382717027.4300001</v>
      </c>
      <c r="E44" s="53">
        <f t="shared" si="5"/>
        <v>1624036184.3739998</v>
      </c>
      <c r="F44" s="53">
        <f t="shared" si="5"/>
        <v>1738802890.4200001</v>
      </c>
      <c r="G44" s="53">
        <f t="shared" si="5"/>
        <v>2044960342.9300003</v>
      </c>
      <c r="H44" s="53">
        <f t="shared" si="5"/>
        <v>1987644426.0095196</v>
      </c>
      <c r="I44" s="53">
        <f t="shared" si="5"/>
        <v>2042649716.8909206</v>
      </c>
      <c r="J44" s="53">
        <f t="shared" si="5"/>
        <v>2000979533.0380161</v>
      </c>
      <c r="K44" s="53">
        <f t="shared" si="5"/>
        <v>2271805878.6272907</v>
      </c>
      <c r="L44" s="53">
        <f t="shared" si="5"/>
        <v>2144992082.8013752</v>
      </c>
      <c r="M44" s="53">
        <f t="shared" si="5"/>
        <v>2358925674.3790736</v>
      </c>
      <c r="N44" s="53">
        <f t="shared" si="5"/>
        <v>2653109379.2099996</v>
      </c>
      <c r="O44" s="54">
        <f>SUM(C44:N44)</f>
        <v>23483760895.69733</v>
      </c>
    </row>
    <row r="45" spans="1:16" s="3" customFormat="1" ht="10" x14ac:dyDescent="0.2">
      <c r="A45" s="111" t="s">
        <v>23</v>
      </c>
      <c r="B45" s="6"/>
      <c r="C45" s="30">
        <v>80335517.829999998</v>
      </c>
      <c r="D45" s="30">
        <v>86002946.400000006</v>
      </c>
      <c r="E45" s="30">
        <v>99328635.25999999</v>
      </c>
      <c r="F45" s="30">
        <v>100729623.64</v>
      </c>
      <c r="G45" s="30">
        <v>109621910.84999999</v>
      </c>
      <c r="H45" s="30">
        <v>112258944.80000001</v>
      </c>
      <c r="I45" s="30">
        <v>118461331.31</v>
      </c>
      <c r="J45" s="30">
        <v>114491654.88999999</v>
      </c>
      <c r="K45" s="30">
        <v>132680198.16</v>
      </c>
      <c r="L45" s="30">
        <v>123740101.25999999</v>
      </c>
      <c r="M45" s="30">
        <v>114837532.83</v>
      </c>
      <c r="N45" s="30">
        <v>130090095.77</v>
      </c>
      <c r="O45" s="29">
        <f t="shared" ref="O45:O50" si="6">SUM(C45:N45)</f>
        <v>1322578492.9999998</v>
      </c>
      <c r="P45" s="106"/>
    </row>
    <row r="46" spans="1:16" s="3" customFormat="1" ht="10" x14ac:dyDescent="0.2">
      <c r="A46" s="111" t="s">
        <v>24</v>
      </c>
      <c r="B46" s="6"/>
      <c r="C46" s="28">
        <v>56653588.090000004</v>
      </c>
      <c r="D46" s="28">
        <v>60563488.840000004</v>
      </c>
      <c r="E46" s="28">
        <v>69947389.659999996</v>
      </c>
      <c r="F46" s="28">
        <v>70965858.010000005</v>
      </c>
      <c r="G46" s="28">
        <v>76985393.569999993</v>
      </c>
      <c r="H46" s="28">
        <v>79131532.670000002</v>
      </c>
      <c r="I46" s="28">
        <v>83113049.030000001</v>
      </c>
      <c r="J46" s="28">
        <v>80231769.849999994</v>
      </c>
      <c r="K46" s="28">
        <v>93511652.010000005</v>
      </c>
      <c r="L46" s="28">
        <v>86819752.25</v>
      </c>
      <c r="M46" s="28">
        <v>80832822.450000003</v>
      </c>
      <c r="N46" s="28">
        <v>91007676.510000005</v>
      </c>
      <c r="O46" s="29">
        <f t="shared" si="6"/>
        <v>929763972.94000006</v>
      </c>
      <c r="P46" s="106"/>
    </row>
    <row r="47" spans="1:16" s="3" customFormat="1" ht="10" x14ac:dyDescent="0.2">
      <c r="A47" s="111" t="s">
        <v>44</v>
      </c>
      <c r="B47" s="6"/>
      <c r="C47" s="28">
        <v>265648571.98000002</v>
      </c>
      <c r="D47" s="28">
        <v>316754946.63999999</v>
      </c>
      <c r="E47" s="28">
        <v>375986843.81999999</v>
      </c>
      <c r="F47" s="28">
        <v>381809102.36000001</v>
      </c>
      <c r="G47" s="28">
        <v>435721609.86000001</v>
      </c>
      <c r="H47" s="28">
        <v>422132334.18000007</v>
      </c>
      <c r="I47" s="28">
        <v>434534174.11999995</v>
      </c>
      <c r="J47" s="28">
        <v>424135499.82000005</v>
      </c>
      <c r="K47" s="28">
        <v>475607228.89999998</v>
      </c>
      <c r="L47" s="28">
        <v>461470686.80000001</v>
      </c>
      <c r="M47" s="28">
        <v>475557305.39999998</v>
      </c>
      <c r="N47" s="28">
        <v>559961812.5</v>
      </c>
      <c r="O47" s="29">
        <f t="shared" si="6"/>
        <v>5029320116.3800001</v>
      </c>
      <c r="P47" s="106"/>
    </row>
    <row r="48" spans="1:16" s="3" customFormat="1" ht="10.5" thickBot="1" x14ac:dyDescent="0.25">
      <c r="A48" s="111" t="s">
        <v>46</v>
      </c>
      <c r="B48" s="6"/>
      <c r="C48" s="28">
        <v>176864192.26999998</v>
      </c>
      <c r="D48" s="28">
        <v>187199790.5</v>
      </c>
      <c r="E48" s="28">
        <v>245397411.03999999</v>
      </c>
      <c r="F48" s="28">
        <v>263989262.81999999</v>
      </c>
      <c r="G48" s="28">
        <v>346842292.45000005</v>
      </c>
      <c r="H48" s="28">
        <v>331726102.01999998</v>
      </c>
      <c r="I48" s="28">
        <v>328967093.74000001</v>
      </c>
      <c r="J48" s="28">
        <v>325877377.13</v>
      </c>
      <c r="K48" s="28">
        <v>370775657.25</v>
      </c>
      <c r="L48" s="28">
        <v>336254018.31999999</v>
      </c>
      <c r="M48" s="28">
        <v>466676680.13</v>
      </c>
      <c r="N48" s="28">
        <v>497541575.36000001</v>
      </c>
      <c r="O48" s="29">
        <f t="shared" si="6"/>
        <v>3878111453.0300002</v>
      </c>
      <c r="P48" s="106"/>
    </row>
    <row r="49" spans="1:16" s="3" customFormat="1" ht="11" thickBot="1" x14ac:dyDescent="0.3">
      <c r="A49" s="120" t="s">
        <v>50</v>
      </c>
      <c r="B49" s="135"/>
      <c r="C49" s="53">
        <f>SUM(C45:C48)</f>
        <v>579501870.17000008</v>
      </c>
      <c r="D49" s="53">
        <f t="shared" ref="D49" si="7">SUM(D45:D48)</f>
        <v>650521172.38</v>
      </c>
      <c r="E49" s="53">
        <f>SUM(E45:E48)</f>
        <v>790660279.77999997</v>
      </c>
      <c r="F49" s="53">
        <f t="shared" ref="F49:L49" si="8">SUM(F45:F48)</f>
        <v>817493846.82999992</v>
      </c>
      <c r="G49" s="53">
        <f t="shared" si="8"/>
        <v>969171206.73000002</v>
      </c>
      <c r="H49" s="53">
        <f t="shared" si="8"/>
        <v>945248913.67000008</v>
      </c>
      <c r="I49" s="53">
        <f>SUM(I45:I48)</f>
        <v>965075648.19999993</v>
      </c>
      <c r="J49" s="53">
        <f>SUM(J45:J48)</f>
        <v>944736301.69000006</v>
      </c>
      <c r="K49" s="53">
        <f t="shared" si="8"/>
        <v>1072574736.3199999</v>
      </c>
      <c r="L49" s="53">
        <f t="shared" si="8"/>
        <v>1008284558.6299999</v>
      </c>
      <c r="M49" s="53">
        <f>SUM(M45:M48)</f>
        <v>1137904340.8099999</v>
      </c>
      <c r="N49" s="53">
        <f>SUM(N45:N48)</f>
        <v>1278601160.1399999</v>
      </c>
      <c r="O49" s="53">
        <f>SUM(C49:N49)</f>
        <v>11159774035.349997</v>
      </c>
      <c r="P49" s="102"/>
    </row>
    <row r="50" spans="1:16" s="3" customFormat="1" ht="13" thickBot="1" x14ac:dyDescent="0.3">
      <c r="A50" s="111" t="s">
        <v>26</v>
      </c>
      <c r="B50" s="6"/>
      <c r="C50" s="107">
        <v>165513679.74000001</v>
      </c>
      <c r="D50" s="107">
        <v>185779754.68000001</v>
      </c>
      <c r="E50" s="107">
        <v>225906267.69</v>
      </c>
      <c r="F50" s="107">
        <v>232972578.34999999</v>
      </c>
      <c r="G50" s="107">
        <v>277392292.99000001</v>
      </c>
      <c r="H50" s="107">
        <v>270970591.52999997</v>
      </c>
      <c r="I50" s="107">
        <v>276526491.99000001</v>
      </c>
      <c r="J50" s="107">
        <v>270244015.38</v>
      </c>
      <c r="K50" s="107">
        <v>307096061.07999998</v>
      </c>
      <c r="L50" s="107">
        <v>289047417.34000003</v>
      </c>
      <c r="M50" s="107">
        <v>316366258.31999999</v>
      </c>
      <c r="N50" s="107">
        <v>356474405.00999999</v>
      </c>
      <c r="O50" s="29">
        <f t="shared" si="6"/>
        <v>3174289814.1000004</v>
      </c>
      <c r="P50" s="70"/>
    </row>
    <row r="51" spans="1:16" s="3" customFormat="1" ht="13" thickBot="1" x14ac:dyDescent="0.3">
      <c r="A51" s="115" t="s">
        <v>57</v>
      </c>
      <c r="B51" s="116"/>
      <c r="C51" s="55">
        <f>SUM(C44+C49+C50)</f>
        <v>1978153309.4971354</v>
      </c>
      <c r="D51" s="55">
        <f t="shared" ref="D51:N51" si="9">SUM(D44+D49+D50)</f>
        <v>2219017954.4899998</v>
      </c>
      <c r="E51" s="55">
        <f t="shared" si="9"/>
        <v>2640602731.8439999</v>
      </c>
      <c r="F51" s="55">
        <f t="shared" si="9"/>
        <v>2789269315.5999999</v>
      </c>
      <c r="G51" s="55">
        <f t="shared" si="9"/>
        <v>3291523842.6500006</v>
      </c>
      <c r="H51" s="55">
        <f t="shared" si="9"/>
        <v>3203863931.2095194</v>
      </c>
      <c r="I51" s="55">
        <f t="shared" si="9"/>
        <v>3284251857.0809202</v>
      </c>
      <c r="J51" s="55">
        <f t="shared" si="9"/>
        <v>3215959850.108016</v>
      </c>
      <c r="K51" s="55">
        <f t="shared" si="9"/>
        <v>3651476676.0272903</v>
      </c>
      <c r="L51" s="55">
        <f t="shared" si="9"/>
        <v>3442324058.7713752</v>
      </c>
      <c r="M51" s="55">
        <f t="shared" si="9"/>
        <v>3813196273.5090737</v>
      </c>
      <c r="N51" s="55">
        <f t="shared" si="9"/>
        <v>4288184944.3599997</v>
      </c>
      <c r="O51" s="56">
        <f>SUM(C51:N51)</f>
        <v>37817824745.147331</v>
      </c>
      <c r="P51" s="21"/>
    </row>
    <row r="52" spans="1:16" s="77" customFormat="1" ht="13" thickBot="1" x14ac:dyDescent="0.3">
      <c r="A52" s="78"/>
      <c r="B52" s="78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6"/>
    </row>
    <row r="53" spans="1:16" s="3" customFormat="1" x14ac:dyDescent="0.25">
      <c r="A53" s="113" t="s">
        <v>49</v>
      </c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1"/>
      <c r="P53" s="21"/>
    </row>
    <row r="54" spans="1:16" s="3" customFormat="1" x14ac:dyDescent="0.25">
      <c r="A54" s="118" t="s">
        <v>1</v>
      </c>
      <c r="B54" s="6" t="s">
        <v>2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9">
        <v>0</v>
      </c>
      <c r="K54" s="39">
        <v>0</v>
      </c>
      <c r="L54" s="39">
        <v>0</v>
      </c>
      <c r="M54" s="39">
        <v>0</v>
      </c>
      <c r="N54" s="39">
        <v>33630.640000000007</v>
      </c>
      <c r="O54" s="32">
        <f>SUM(C54:N54)</f>
        <v>33630.640000000007</v>
      </c>
      <c r="P54" s="21"/>
    </row>
    <row r="55" spans="1:16" s="3" customFormat="1" x14ac:dyDescent="0.25">
      <c r="A55" s="118"/>
      <c r="B55" s="6" t="s">
        <v>3</v>
      </c>
      <c r="C55" s="31">
        <v>0</v>
      </c>
      <c r="D55" s="31">
        <v>12480435.01</v>
      </c>
      <c r="E55" s="31">
        <v>0</v>
      </c>
      <c r="F55" s="31">
        <v>151568.77000000002</v>
      </c>
      <c r="G55" s="31">
        <v>19505571.220000003</v>
      </c>
      <c r="H55" s="31">
        <v>0</v>
      </c>
      <c r="I55" s="31">
        <v>0</v>
      </c>
      <c r="J55" s="39">
        <v>18714652.900000002</v>
      </c>
      <c r="K55" s="39">
        <v>0</v>
      </c>
      <c r="L55" s="39">
        <v>0</v>
      </c>
      <c r="M55" s="39">
        <v>25140828.850000001</v>
      </c>
      <c r="N55" s="39">
        <v>1195665.18</v>
      </c>
      <c r="O55" s="32">
        <f>SUM(C55:N55)</f>
        <v>77188721.930000007</v>
      </c>
      <c r="P55" s="21"/>
    </row>
    <row r="56" spans="1:16" s="3" customFormat="1" x14ac:dyDescent="0.25">
      <c r="A56" s="118"/>
      <c r="B56" s="6" t="s">
        <v>4</v>
      </c>
      <c r="C56" s="31">
        <v>0</v>
      </c>
      <c r="D56" s="31">
        <v>153369.57999999999</v>
      </c>
      <c r="E56" s="31">
        <v>0</v>
      </c>
      <c r="F56" s="31">
        <v>57675.42</v>
      </c>
      <c r="G56" s="31">
        <v>0</v>
      </c>
      <c r="H56" s="31">
        <v>0</v>
      </c>
      <c r="I56" s="31">
        <v>0</v>
      </c>
      <c r="J56" s="39">
        <v>1087714.08</v>
      </c>
      <c r="K56" s="39">
        <v>0</v>
      </c>
      <c r="L56" s="39">
        <v>0</v>
      </c>
      <c r="M56" s="39">
        <v>135936.33000000002</v>
      </c>
      <c r="N56" s="39">
        <v>262089.9</v>
      </c>
      <c r="O56" s="32">
        <f>SUM(C56:N56)</f>
        <v>1696785.31</v>
      </c>
      <c r="P56" s="21"/>
    </row>
    <row r="57" spans="1:16" s="3" customFormat="1" x14ac:dyDescent="0.25">
      <c r="A57" s="118"/>
      <c r="B57" s="6" t="s">
        <v>6</v>
      </c>
      <c r="C57" s="31">
        <v>20902226.370000001</v>
      </c>
      <c r="D57" s="31">
        <v>236222006.45999998</v>
      </c>
      <c r="E57" s="31">
        <v>20962598.02</v>
      </c>
      <c r="F57" s="31">
        <v>21369370.719999999</v>
      </c>
      <c r="G57" s="31">
        <v>383746963.54999995</v>
      </c>
      <c r="H57" s="31">
        <v>21067761.579999998</v>
      </c>
      <c r="I57" s="31">
        <v>21120343.329999998</v>
      </c>
      <c r="J57" s="39">
        <v>342000438.75999999</v>
      </c>
      <c r="K57" s="39">
        <v>21250824</v>
      </c>
      <c r="L57" s="39">
        <v>21334565.350000001</v>
      </c>
      <c r="M57" s="39">
        <v>360158885.06</v>
      </c>
      <c r="N57" s="39">
        <v>21982316.18</v>
      </c>
      <c r="O57" s="32">
        <f t="shared" ref="O57:O62" si="10">SUM(C57:N57)</f>
        <v>1492118299.3799999</v>
      </c>
      <c r="P57" s="21"/>
    </row>
    <row r="58" spans="1:16" s="3" customFormat="1" x14ac:dyDescent="0.25">
      <c r="A58" s="118"/>
      <c r="B58" s="6" t="s">
        <v>45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2">
        <f t="shared" si="10"/>
        <v>0</v>
      </c>
      <c r="P58" s="21"/>
    </row>
    <row r="59" spans="1:16" s="3" customFormat="1" ht="10" x14ac:dyDescent="0.2">
      <c r="A59" s="118"/>
      <c r="B59" s="6" t="s">
        <v>8</v>
      </c>
      <c r="C59" s="31">
        <v>0</v>
      </c>
      <c r="D59" s="31">
        <v>1733585600.3199999</v>
      </c>
      <c r="E59" s="31">
        <v>0</v>
      </c>
      <c r="F59" s="31">
        <v>3726833.74</v>
      </c>
      <c r="G59" s="31">
        <v>2878221728.5299997</v>
      </c>
      <c r="H59" s="31">
        <v>1580827.07</v>
      </c>
      <c r="I59" s="31">
        <v>0</v>
      </c>
      <c r="J59" s="39">
        <v>3239614609.5500002</v>
      </c>
      <c r="K59" s="39">
        <v>0</v>
      </c>
      <c r="L59" s="39">
        <v>0</v>
      </c>
      <c r="M59" s="39">
        <v>3627577890.3000002</v>
      </c>
      <c r="N59" s="39">
        <v>103800202.72</v>
      </c>
      <c r="O59" s="32">
        <f t="shared" si="10"/>
        <v>11588107692.23</v>
      </c>
    </row>
    <row r="60" spans="1:16" s="3" customFormat="1" ht="10" x14ac:dyDescent="0.2">
      <c r="A60" s="118"/>
      <c r="B60" s="6" t="s">
        <v>9</v>
      </c>
      <c r="C60" s="31">
        <v>0</v>
      </c>
      <c r="D60" s="31">
        <v>0</v>
      </c>
      <c r="E60" s="31">
        <v>0</v>
      </c>
      <c r="F60" s="31">
        <v>28923.46</v>
      </c>
      <c r="G60" s="31">
        <v>0</v>
      </c>
      <c r="H60" s="31">
        <v>0</v>
      </c>
      <c r="I60" s="31">
        <v>0</v>
      </c>
      <c r="J60" s="39">
        <v>0</v>
      </c>
      <c r="K60" s="39">
        <v>0</v>
      </c>
      <c r="L60" s="39">
        <v>0</v>
      </c>
      <c r="M60" s="39">
        <v>0</v>
      </c>
      <c r="N60" s="39">
        <v>717511.67999999993</v>
      </c>
      <c r="O60" s="32">
        <f t="shared" si="10"/>
        <v>746435.1399999999</v>
      </c>
    </row>
    <row r="61" spans="1:16" s="3" customFormat="1" ht="10" x14ac:dyDescent="0.2">
      <c r="A61" s="118"/>
      <c r="B61" s="6" t="s">
        <v>11</v>
      </c>
      <c r="C61" s="31">
        <v>0</v>
      </c>
      <c r="D61" s="31">
        <v>0</v>
      </c>
      <c r="E61" s="31">
        <v>0</v>
      </c>
      <c r="F61" s="31">
        <v>7261.92</v>
      </c>
      <c r="G61" s="31">
        <v>0</v>
      </c>
      <c r="H61" s="31">
        <v>0</v>
      </c>
      <c r="I61" s="31">
        <v>0</v>
      </c>
      <c r="J61" s="39">
        <v>0</v>
      </c>
      <c r="K61" s="39">
        <v>0</v>
      </c>
      <c r="L61" s="39">
        <v>0</v>
      </c>
      <c r="M61" s="39">
        <v>0</v>
      </c>
      <c r="N61" s="39">
        <v>368822.58999999997</v>
      </c>
      <c r="O61" s="32">
        <f t="shared" si="10"/>
        <v>376084.50999999995</v>
      </c>
    </row>
    <row r="62" spans="1:16" s="3" customFormat="1" ht="10.5" thickBot="1" x14ac:dyDescent="0.25">
      <c r="A62" s="119"/>
      <c r="B62" s="7" t="s">
        <v>10</v>
      </c>
      <c r="C62" s="31">
        <v>0</v>
      </c>
      <c r="D62" s="31">
        <v>198410182.37</v>
      </c>
      <c r="E62" s="31">
        <v>0</v>
      </c>
      <c r="F62" s="31">
        <v>301093.36</v>
      </c>
      <c r="G62" s="31">
        <v>414597439.00999999</v>
      </c>
      <c r="H62" s="31">
        <v>0</v>
      </c>
      <c r="I62" s="31">
        <v>0</v>
      </c>
      <c r="J62" s="39">
        <v>483440201.66999996</v>
      </c>
      <c r="K62" s="39">
        <v>0</v>
      </c>
      <c r="L62" s="39">
        <v>0</v>
      </c>
      <c r="M62" s="39">
        <v>544488193.88</v>
      </c>
      <c r="N62" s="39">
        <v>0</v>
      </c>
      <c r="O62" s="80">
        <f t="shared" si="10"/>
        <v>1641237110.29</v>
      </c>
    </row>
    <row r="63" spans="1:16" s="3" customFormat="1" ht="13.5" customHeight="1" thickBot="1" x14ac:dyDescent="0.25">
      <c r="A63" s="120" t="s">
        <v>12</v>
      </c>
      <c r="B63" s="121"/>
      <c r="C63" s="41">
        <f>SUM(C54:C62)</f>
        <v>20902226.370000001</v>
      </c>
      <c r="D63" s="41">
        <f t="shared" ref="D63:K63" si="11">SUM(D54:D62)</f>
        <v>2180851593.7399998</v>
      </c>
      <c r="E63" s="41">
        <f t="shared" si="11"/>
        <v>20962598.02</v>
      </c>
      <c r="F63" s="41">
        <f t="shared" si="11"/>
        <v>25642727.390000001</v>
      </c>
      <c r="G63" s="41">
        <f t="shared" si="11"/>
        <v>3696071702.3099995</v>
      </c>
      <c r="H63" s="41">
        <f t="shared" si="11"/>
        <v>22648588.649999999</v>
      </c>
      <c r="I63" s="41">
        <f t="shared" si="11"/>
        <v>21120343.329999998</v>
      </c>
      <c r="J63" s="41">
        <f t="shared" si="11"/>
        <v>4084857616.96</v>
      </c>
      <c r="K63" s="41">
        <f t="shared" si="11"/>
        <v>21250824</v>
      </c>
      <c r="L63" s="41">
        <f>SUM(L54:L62)</f>
        <v>21334565.350000001</v>
      </c>
      <c r="M63" s="41">
        <f t="shared" ref="M63" si="12">SUM(M54:M62)</f>
        <v>4557501734.4200001</v>
      </c>
      <c r="N63" s="41">
        <f>SUM(N54:N62)</f>
        <v>128360238.89000002</v>
      </c>
      <c r="O63" s="54">
        <f>SUM(C63:N63)</f>
        <v>14801504759.429998</v>
      </c>
    </row>
    <row r="64" spans="1:16" s="3" customFormat="1" ht="10" x14ac:dyDescent="0.2">
      <c r="A64" s="117" t="s">
        <v>13</v>
      </c>
      <c r="B64" s="6" t="s">
        <v>2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9">
        <v>0</v>
      </c>
      <c r="K64" s="39">
        <v>0</v>
      </c>
      <c r="L64" s="39">
        <v>0</v>
      </c>
      <c r="M64" s="39">
        <v>0</v>
      </c>
      <c r="N64" s="39">
        <v>8407.7099999999991</v>
      </c>
      <c r="O64" s="32">
        <f>SUM(C64:N64)</f>
        <v>8407.7099999999991</v>
      </c>
    </row>
    <row r="65" spans="1:16" s="3" customFormat="1" ht="10" x14ac:dyDescent="0.2">
      <c r="A65" s="118"/>
      <c r="B65" s="6" t="s">
        <v>3</v>
      </c>
      <c r="C65" s="33">
        <v>0</v>
      </c>
      <c r="D65" s="33">
        <v>3120108.75</v>
      </c>
      <c r="E65" s="33">
        <v>0</v>
      </c>
      <c r="F65" s="33">
        <v>37892.14</v>
      </c>
      <c r="G65" s="33">
        <v>4876392.8</v>
      </c>
      <c r="H65" s="33">
        <v>0</v>
      </c>
      <c r="I65" s="33">
        <v>0</v>
      </c>
      <c r="J65" s="39">
        <v>4678663.21</v>
      </c>
      <c r="K65" s="39">
        <v>0</v>
      </c>
      <c r="L65" s="39">
        <v>0</v>
      </c>
      <c r="M65" s="39">
        <v>6285207.2000000002</v>
      </c>
      <c r="N65" s="39">
        <v>298916.25</v>
      </c>
      <c r="O65" s="32">
        <f t="shared" ref="O65:O80" si="13">SUM(C65:N65)</f>
        <v>19297180.349999998</v>
      </c>
    </row>
    <row r="66" spans="1:16" s="3" customFormat="1" ht="12" customHeight="1" x14ac:dyDescent="0.2">
      <c r="A66" s="118"/>
      <c r="B66" s="6" t="s">
        <v>4</v>
      </c>
      <c r="C66" s="33">
        <v>0</v>
      </c>
      <c r="D66" s="33">
        <v>38342.400000000001</v>
      </c>
      <c r="E66" s="33">
        <v>0</v>
      </c>
      <c r="F66" s="33">
        <v>14418.82</v>
      </c>
      <c r="G66" s="33">
        <v>0</v>
      </c>
      <c r="H66" s="33">
        <v>0</v>
      </c>
      <c r="I66" s="33">
        <v>0</v>
      </c>
      <c r="J66" s="39">
        <v>271928.52</v>
      </c>
      <c r="K66" s="39">
        <v>0</v>
      </c>
      <c r="L66" s="39">
        <v>0</v>
      </c>
      <c r="M66" s="39">
        <v>33984.090000000004</v>
      </c>
      <c r="N66" s="39">
        <v>65522.499999999993</v>
      </c>
      <c r="O66" s="32">
        <f t="shared" si="13"/>
        <v>424196.33</v>
      </c>
    </row>
    <row r="67" spans="1:16" s="3" customFormat="1" ht="10" x14ac:dyDescent="0.2">
      <c r="A67" s="118"/>
      <c r="B67" s="84" t="s">
        <v>6</v>
      </c>
      <c r="C67" s="33">
        <v>5225556.6100000003</v>
      </c>
      <c r="D67" s="33">
        <v>59055501.640000001</v>
      </c>
      <c r="E67" s="33">
        <v>5240649.5299999993</v>
      </c>
      <c r="F67" s="33">
        <v>5342342.7299999995</v>
      </c>
      <c r="G67" s="33">
        <v>95936740.870000005</v>
      </c>
      <c r="H67" s="33">
        <v>5266940.3900000006</v>
      </c>
      <c r="I67" s="33">
        <v>5280085.84</v>
      </c>
      <c r="J67" s="39">
        <v>85500109.690000013</v>
      </c>
      <c r="K67" s="39">
        <v>5312706.0299999993</v>
      </c>
      <c r="L67" s="39">
        <v>5333641.3499999996</v>
      </c>
      <c r="M67" s="39">
        <v>90039721.280000016</v>
      </c>
      <c r="N67" s="39">
        <v>5495579.0700000003</v>
      </c>
      <c r="O67" s="32">
        <f t="shared" si="13"/>
        <v>373029575.03000003</v>
      </c>
      <c r="P67" s="33"/>
    </row>
    <row r="68" spans="1:16" s="3" customFormat="1" ht="10" x14ac:dyDescent="0.2">
      <c r="A68" s="118"/>
      <c r="B68" s="84" t="s">
        <v>45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2">
        <f t="shared" si="13"/>
        <v>0</v>
      </c>
    </row>
    <row r="69" spans="1:16" s="3" customFormat="1" ht="10" x14ac:dyDescent="0.2">
      <c r="A69" s="118"/>
      <c r="B69" s="84" t="s">
        <v>8</v>
      </c>
      <c r="C69" s="33">
        <v>0</v>
      </c>
      <c r="D69" s="33">
        <v>433396400.05000001</v>
      </c>
      <c r="E69" s="33">
        <v>0</v>
      </c>
      <c r="F69" s="33">
        <v>931708.48</v>
      </c>
      <c r="G69" s="33">
        <v>719555432.13</v>
      </c>
      <c r="H69" s="33">
        <v>395206.77999999997</v>
      </c>
      <c r="I69" s="33">
        <v>0</v>
      </c>
      <c r="J69" s="39">
        <v>809903652.38</v>
      </c>
      <c r="K69" s="39">
        <v>0</v>
      </c>
      <c r="L69" s="39">
        <v>0</v>
      </c>
      <c r="M69" s="39">
        <v>906894472.59000003</v>
      </c>
      <c r="N69" s="39">
        <v>39520948.380000003</v>
      </c>
      <c r="O69" s="32">
        <f>SUM(C69:N69)</f>
        <v>2910597820.7900004</v>
      </c>
    </row>
    <row r="70" spans="1:16" s="3" customFormat="1" ht="10" x14ac:dyDescent="0.2">
      <c r="A70" s="118"/>
      <c r="B70" s="84" t="s">
        <v>9</v>
      </c>
      <c r="C70" s="33">
        <v>0</v>
      </c>
      <c r="D70" s="33">
        <v>0</v>
      </c>
      <c r="E70" s="33">
        <v>0</v>
      </c>
      <c r="F70" s="33">
        <v>7230.72</v>
      </c>
      <c r="G70" s="33">
        <v>0</v>
      </c>
      <c r="H70" s="33">
        <v>0</v>
      </c>
      <c r="I70" s="33">
        <v>0</v>
      </c>
      <c r="J70" s="39">
        <v>0</v>
      </c>
      <c r="K70" s="39">
        <v>0</v>
      </c>
      <c r="L70" s="39">
        <v>0</v>
      </c>
      <c r="M70" s="39">
        <v>0</v>
      </c>
      <c r="N70" s="39">
        <v>179377.96000000002</v>
      </c>
      <c r="O70" s="32">
        <f t="shared" si="13"/>
        <v>186608.68000000002</v>
      </c>
    </row>
    <row r="71" spans="1:16" s="3" customFormat="1" ht="10" x14ac:dyDescent="0.2">
      <c r="A71" s="118"/>
      <c r="B71" s="84" t="s">
        <v>11</v>
      </c>
      <c r="C71" s="33">
        <v>0</v>
      </c>
      <c r="D71" s="33">
        <v>0</v>
      </c>
      <c r="E71" s="33">
        <v>0</v>
      </c>
      <c r="F71" s="33">
        <v>1815.6599999999999</v>
      </c>
      <c r="G71" s="33">
        <v>0</v>
      </c>
      <c r="H71" s="33">
        <v>0</v>
      </c>
      <c r="I71" s="33">
        <v>0</v>
      </c>
      <c r="J71" s="39">
        <v>0</v>
      </c>
      <c r="K71" s="39">
        <v>0</v>
      </c>
      <c r="L71" s="39">
        <v>0</v>
      </c>
      <c r="M71" s="39">
        <v>0</v>
      </c>
      <c r="N71" s="39">
        <v>92205.700000000012</v>
      </c>
      <c r="O71" s="32">
        <f t="shared" si="13"/>
        <v>94021.360000000015</v>
      </c>
    </row>
    <row r="72" spans="1:16" s="3" customFormat="1" ht="10.5" thickBot="1" x14ac:dyDescent="0.25">
      <c r="A72" s="119"/>
      <c r="B72" s="84" t="s">
        <v>10</v>
      </c>
      <c r="C72" s="33">
        <v>0</v>
      </c>
      <c r="D72" s="33">
        <v>49602545.609999999</v>
      </c>
      <c r="E72" s="33">
        <v>0</v>
      </c>
      <c r="F72" s="33">
        <v>75273.289999999979</v>
      </c>
      <c r="G72" s="33">
        <v>51965365.460000008</v>
      </c>
      <c r="H72" s="33">
        <v>0</v>
      </c>
      <c r="I72" s="33">
        <v>0</v>
      </c>
      <c r="J72" s="39">
        <v>60565650.250000007</v>
      </c>
      <c r="K72" s="39">
        <v>0</v>
      </c>
      <c r="L72" s="39">
        <v>0</v>
      </c>
      <c r="M72" s="39">
        <v>68061024.230000004</v>
      </c>
      <c r="N72" s="39">
        <v>0</v>
      </c>
      <c r="O72" s="32">
        <f t="shared" si="13"/>
        <v>230269858.84000003</v>
      </c>
    </row>
    <row r="73" spans="1:16" s="3" customFormat="1" ht="13.5" customHeight="1" thickBot="1" x14ac:dyDescent="0.25">
      <c r="A73" s="120" t="s">
        <v>21</v>
      </c>
      <c r="B73" s="121"/>
      <c r="C73" s="42">
        <f>SUM(C64:C72)</f>
        <v>5225556.6100000003</v>
      </c>
      <c r="D73" s="42">
        <f t="shared" ref="D73:N73" si="14">SUM(D64:D72)</f>
        <v>545212898.45000005</v>
      </c>
      <c r="E73" s="42">
        <f t="shared" si="14"/>
        <v>5240649.5299999993</v>
      </c>
      <c r="F73" s="42">
        <f t="shared" si="14"/>
        <v>6410681.8399999999</v>
      </c>
      <c r="G73" s="42">
        <f t="shared" si="14"/>
        <v>872333931.25999999</v>
      </c>
      <c r="H73" s="42">
        <f t="shared" si="14"/>
        <v>5662147.1700000009</v>
      </c>
      <c r="I73" s="42">
        <f t="shared" si="14"/>
        <v>5280085.84</v>
      </c>
      <c r="J73" s="42">
        <f t="shared" si="14"/>
        <v>960920004.04999995</v>
      </c>
      <c r="K73" s="42">
        <f t="shared" si="14"/>
        <v>5312706.0299999993</v>
      </c>
      <c r="L73" s="42">
        <f t="shared" si="14"/>
        <v>5333641.3499999996</v>
      </c>
      <c r="M73" s="42">
        <f t="shared" si="14"/>
        <v>1071314409.3900001</v>
      </c>
      <c r="N73" s="42">
        <f t="shared" si="14"/>
        <v>45660957.570000008</v>
      </c>
      <c r="O73" s="54">
        <f>SUM(C73:N73)</f>
        <v>3533907669.0900006</v>
      </c>
      <c r="P73" s="16"/>
    </row>
    <row r="74" spans="1:16" s="3" customFormat="1" ht="12.75" customHeight="1" thickBot="1" x14ac:dyDescent="0.25">
      <c r="A74" s="120" t="s">
        <v>42</v>
      </c>
      <c r="B74" s="121"/>
      <c r="C74" s="44">
        <v>0</v>
      </c>
      <c r="D74" s="44">
        <v>419078886.90000004</v>
      </c>
      <c r="E74" s="44">
        <v>0</v>
      </c>
      <c r="F74" s="44">
        <v>0</v>
      </c>
      <c r="G74" s="44">
        <v>744215813.63000011</v>
      </c>
      <c r="H74" s="44">
        <v>0</v>
      </c>
      <c r="I74" s="44">
        <v>0</v>
      </c>
      <c r="J74" s="44">
        <v>780917735.74000001</v>
      </c>
      <c r="K74" s="44">
        <v>0</v>
      </c>
      <c r="L74" s="44">
        <v>0</v>
      </c>
      <c r="M74" s="44">
        <v>882987487.18000007</v>
      </c>
      <c r="N74" s="44">
        <v>0</v>
      </c>
      <c r="O74" s="44">
        <f>SUM(C74:N74)</f>
        <v>2827199923.4500003</v>
      </c>
    </row>
    <row r="75" spans="1:16" s="3" customFormat="1" ht="13.5" customHeight="1" thickBot="1" x14ac:dyDescent="0.25">
      <c r="A75" s="122" t="s">
        <v>52</v>
      </c>
      <c r="B75" s="123"/>
      <c r="C75" s="43">
        <f>C63+C73+C74</f>
        <v>26127782.98</v>
      </c>
      <c r="D75" s="43">
        <f>D63+D73+D74</f>
        <v>3145143379.0899997</v>
      </c>
      <c r="E75" s="43">
        <f t="shared" ref="E75:I75" si="15">E63+E73+E74</f>
        <v>26203247.549999997</v>
      </c>
      <c r="F75" s="43">
        <f t="shared" si="15"/>
        <v>32053409.23</v>
      </c>
      <c r="G75" s="43">
        <f>G63+G73+G74</f>
        <v>5312621447.1999998</v>
      </c>
      <c r="H75" s="43">
        <f>H63+H73+H74</f>
        <v>28310735.82</v>
      </c>
      <c r="I75" s="43">
        <f t="shared" si="15"/>
        <v>26400429.169999998</v>
      </c>
      <c r="J75" s="43">
        <f>J63+J73+J74</f>
        <v>5826695356.75</v>
      </c>
      <c r="K75" s="43">
        <f t="shared" ref="K75:L75" si="16">K63+K73+K74</f>
        <v>26563530.030000001</v>
      </c>
      <c r="L75" s="43">
        <f t="shared" si="16"/>
        <v>26668206.700000003</v>
      </c>
      <c r="M75" s="43">
        <f>M63+M73+M74</f>
        <v>6511803630.9900007</v>
      </c>
      <c r="N75" s="43">
        <f t="shared" ref="N75" si="17">N63+N73+N74</f>
        <v>174021196.46000004</v>
      </c>
      <c r="O75" s="54">
        <f>SUM(C75:N75)</f>
        <v>21162612351.970001</v>
      </c>
    </row>
    <row r="76" spans="1:16" s="3" customFormat="1" ht="10" x14ac:dyDescent="0.2">
      <c r="A76" s="111" t="s">
        <v>28</v>
      </c>
      <c r="B76" s="84"/>
      <c r="C76" s="34">
        <v>1380592.05</v>
      </c>
      <c r="D76" s="34">
        <v>35582310.699999996</v>
      </c>
      <c r="E76" s="34">
        <v>1384579.6</v>
      </c>
      <c r="F76" s="34">
        <v>2291351.87</v>
      </c>
      <c r="G76" s="34">
        <v>73178385.390000001</v>
      </c>
      <c r="H76" s="34">
        <v>1786732.41</v>
      </c>
      <c r="I76" s="34">
        <v>1394998.68</v>
      </c>
      <c r="J76" s="39">
        <v>102018689.31</v>
      </c>
      <c r="K76" s="39">
        <v>1403616.92</v>
      </c>
      <c r="L76" s="39">
        <v>1409148.04</v>
      </c>
      <c r="M76" s="39">
        <v>114200728.36</v>
      </c>
      <c r="N76" s="39">
        <v>28132250.380000003</v>
      </c>
      <c r="O76" s="32">
        <f t="shared" si="13"/>
        <v>364163383.70999998</v>
      </c>
    </row>
    <row r="77" spans="1:16" s="3" customFormat="1" ht="10" x14ac:dyDescent="0.2">
      <c r="A77" s="111" t="s">
        <v>27</v>
      </c>
      <c r="B77" s="84"/>
      <c r="C77" s="34">
        <v>5522368.21</v>
      </c>
      <c r="D77" s="34">
        <v>142329242.77000001</v>
      </c>
      <c r="E77" s="34">
        <v>5538318.4000000004</v>
      </c>
      <c r="F77" s="34">
        <v>9165406.9299999997</v>
      </c>
      <c r="G77" s="34">
        <v>292713541.51999998</v>
      </c>
      <c r="H77" s="34">
        <v>7146929.6800000006</v>
      </c>
      <c r="I77" s="34">
        <v>5579994.7000000002</v>
      </c>
      <c r="J77" s="39">
        <v>408074757.17999995</v>
      </c>
      <c r="K77" s="39">
        <v>5614467.7000000002</v>
      </c>
      <c r="L77" s="39">
        <v>5636592.1699999999</v>
      </c>
      <c r="M77" s="39">
        <v>456802913.38</v>
      </c>
      <c r="N77" s="39">
        <v>112529001.37999998</v>
      </c>
      <c r="O77" s="32">
        <f t="shared" si="13"/>
        <v>1456653534.0199997</v>
      </c>
    </row>
    <row r="78" spans="1:16" s="3" customFormat="1" ht="10" x14ac:dyDescent="0.2">
      <c r="A78" s="111" t="s">
        <v>44</v>
      </c>
      <c r="B78" s="84"/>
      <c r="C78" s="34">
        <v>19224822.699999999</v>
      </c>
      <c r="D78" s="34">
        <v>2529709623.3299999</v>
      </c>
      <c r="E78" s="34">
        <v>19280349.530000001</v>
      </c>
      <c r="F78" s="34">
        <v>20318248.609999999</v>
      </c>
      <c r="G78" s="34">
        <v>4221063895.71</v>
      </c>
      <c r="H78" s="34">
        <v>19377073.700000003</v>
      </c>
      <c r="I78" s="34">
        <v>19425435.780000001</v>
      </c>
      <c r="J78" s="39">
        <v>4570839754.5699997</v>
      </c>
      <c r="K78" s="39">
        <v>19545445.390000001</v>
      </c>
      <c r="L78" s="39">
        <v>19622466.48</v>
      </c>
      <c r="M78" s="39">
        <v>5068982910.0500002</v>
      </c>
      <c r="N78" s="39">
        <v>19789046.98</v>
      </c>
      <c r="O78" s="32">
        <f t="shared" si="13"/>
        <v>16547179072.829998</v>
      </c>
    </row>
    <row r="79" spans="1:16" s="3" customFormat="1" ht="10" x14ac:dyDescent="0.2">
      <c r="A79" s="111" t="s">
        <v>58</v>
      </c>
      <c r="B79" s="84"/>
      <c r="C79" s="34">
        <v>0</v>
      </c>
      <c r="D79" s="34">
        <v>13832486.529999999</v>
      </c>
      <c r="E79" s="34">
        <v>0</v>
      </c>
      <c r="F79" s="34">
        <v>208801.29</v>
      </c>
      <c r="G79" s="34">
        <v>24850353.940000001</v>
      </c>
      <c r="H79" s="34">
        <v>0</v>
      </c>
      <c r="I79" s="34">
        <v>0</v>
      </c>
      <c r="J79" s="39">
        <v>18854115.120000001</v>
      </c>
      <c r="K79" s="39">
        <v>0</v>
      </c>
      <c r="L79" s="39">
        <v>0</v>
      </c>
      <c r="M79" s="39">
        <v>42667962.169999994</v>
      </c>
      <c r="N79" s="39">
        <v>0</v>
      </c>
      <c r="O79" s="32">
        <f t="shared" si="13"/>
        <v>100413719.04999998</v>
      </c>
    </row>
    <row r="80" spans="1:16" s="3" customFormat="1" ht="10.5" thickBot="1" x14ac:dyDescent="0.25">
      <c r="A80" s="111" t="s">
        <v>59</v>
      </c>
      <c r="B80" s="84"/>
      <c r="C80" s="34">
        <v>0</v>
      </c>
      <c r="D80" s="34">
        <v>4610828.84</v>
      </c>
      <c r="E80" s="34">
        <v>0</v>
      </c>
      <c r="F80" s="34">
        <v>69600.42</v>
      </c>
      <c r="G80" s="34">
        <v>8283451.3099999996</v>
      </c>
      <c r="H80" s="34">
        <v>0</v>
      </c>
      <c r="I80" s="34">
        <v>0</v>
      </c>
      <c r="J80" s="39">
        <v>6284705.04</v>
      </c>
      <c r="K80" s="39">
        <v>0</v>
      </c>
      <c r="L80" s="39">
        <v>0</v>
      </c>
      <c r="M80" s="39">
        <v>14222654.060000001</v>
      </c>
      <c r="N80" s="39">
        <v>0</v>
      </c>
      <c r="O80" s="32">
        <f t="shared" si="13"/>
        <v>33471239.670000002</v>
      </c>
    </row>
    <row r="81" spans="1:16" s="3" customFormat="1" ht="13.5" customHeight="1" thickBot="1" x14ac:dyDescent="0.25">
      <c r="A81" s="120" t="s">
        <v>25</v>
      </c>
      <c r="B81" s="121"/>
      <c r="C81" s="42">
        <f>SUM(C76:C80)</f>
        <v>26127782.960000001</v>
      </c>
      <c r="D81" s="42">
        <f>SUM(D76:D80)</f>
        <v>2726064492.1700001</v>
      </c>
      <c r="E81" s="42">
        <f>SUM(E76:E80)</f>
        <v>26203247.530000001</v>
      </c>
      <c r="F81" s="42">
        <f>SUM(F76:F80)</f>
        <v>32053409.120000001</v>
      </c>
      <c r="G81" s="42">
        <f>SUM(G76:G80)</f>
        <v>4620089627.8699999</v>
      </c>
      <c r="H81" s="42">
        <f t="shared" ref="H81:N81" si="18">SUM(H76:H80)</f>
        <v>28310735.790000003</v>
      </c>
      <c r="I81" s="42">
        <f t="shared" si="18"/>
        <v>26400429.16</v>
      </c>
      <c r="J81" s="42">
        <f t="shared" si="18"/>
        <v>5106072021.2199993</v>
      </c>
      <c r="K81" s="42">
        <f t="shared" si="18"/>
        <v>26563530.010000002</v>
      </c>
      <c r="L81" s="42">
        <f t="shared" si="18"/>
        <v>26668206.690000001</v>
      </c>
      <c r="M81" s="42">
        <f t="shared" si="18"/>
        <v>5696877168.0200005</v>
      </c>
      <c r="N81" s="42">
        <f t="shared" si="18"/>
        <v>160450298.73999998</v>
      </c>
      <c r="O81" s="54">
        <f>SUM(C81:N81)</f>
        <v>18501880949.280003</v>
      </c>
    </row>
    <row r="82" spans="1:16" s="3" customFormat="1" ht="13.5" customHeight="1" thickBot="1" x14ac:dyDescent="0.25">
      <c r="A82" s="115" t="s">
        <v>51</v>
      </c>
      <c r="B82" s="124"/>
      <c r="C82" s="45">
        <f>C75+C81</f>
        <v>52255565.939999998</v>
      </c>
      <c r="D82" s="45">
        <f>D75+D81</f>
        <v>5871207871.2600002</v>
      </c>
      <c r="E82" s="45">
        <f>E75+E81</f>
        <v>52406495.079999998</v>
      </c>
      <c r="F82" s="45">
        <f t="shared" ref="F82:I82" si="19">F75+F81</f>
        <v>64106818.350000001</v>
      </c>
      <c r="G82" s="45">
        <f t="shared" si="19"/>
        <v>9932711075.0699997</v>
      </c>
      <c r="H82" s="45">
        <f t="shared" si="19"/>
        <v>56621471.609999999</v>
      </c>
      <c r="I82" s="45">
        <f t="shared" si="19"/>
        <v>52800858.329999998</v>
      </c>
      <c r="J82" s="45">
        <f>J75+J81</f>
        <v>10932767377.969999</v>
      </c>
      <c r="K82" s="45">
        <f t="shared" ref="K82:L82" si="20">K75+K81</f>
        <v>53127060.040000007</v>
      </c>
      <c r="L82" s="45">
        <f t="shared" si="20"/>
        <v>53336413.390000001</v>
      </c>
      <c r="M82" s="72">
        <f>M75+M81</f>
        <v>12208680799.010002</v>
      </c>
      <c r="N82" s="72">
        <f>N75+N81</f>
        <v>334471495.20000005</v>
      </c>
      <c r="O82" s="48">
        <f>SUM(C82:N82)</f>
        <v>39664493301.25</v>
      </c>
      <c r="P82" s="15"/>
    </row>
    <row r="83" spans="1:16" s="3" customFormat="1" ht="13.5" customHeight="1" thickBot="1" x14ac:dyDescent="0.25">
      <c r="A83" s="58"/>
      <c r="B83" s="58"/>
      <c r="C83" s="59"/>
      <c r="D83" s="59"/>
      <c r="E83" s="59"/>
      <c r="F83" s="59"/>
      <c r="G83" s="59"/>
      <c r="H83" s="59"/>
      <c r="I83" s="59"/>
      <c r="J83" s="59"/>
      <c r="K83" s="59"/>
      <c r="L83" s="81"/>
      <c r="M83" s="81"/>
      <c r="N83" s="81"/>
      <c r="O83" s="60"/>
      <c r="P83" s="61"/>
    </row>
    <row r="84" spans="1:16" s="3" customFormat="1" ht="11" thickBot="1" x14ac:dyDescent="0.25">
      <c r="A84" s="115" t="s">
        <v>54</v>
      </c>
      <c r="B84" s="125"/>
      <c r="C84" s="75">
        <v>296630461.32999998</v>
      </c>
      <c r="D84" s="75">
        <v>2097.5500000000002</v>
      </c>
      <c r="E84" s="75">
        <v>597509.22835451609</v>
      </c>
      <c r="F84" s="75">
        <v>0</v>
      </c>
      <c r="G84" s="45">
        <v>229260.58000000002</v>
      </c>
      <c r="H84" s="45">
        <v>13.16</v>
      </c>
      <c r="I84" s="45">
        <v>2018898.82</v>
      </c>
      <c r="J84" s="45">
        <v>1343724.07</v>
      </c>
      <c r="K84" s="45">
        <v>688.38</v>
      </c>
      <c r="L84" s="71">
        <v>1350589.2</v>
      </c>
      <c r="M84" s="71">
        <v>168281.99</v>
      </c>
      <c r="N84" s="71">
        <v>10612533.439999999</v>
      </c>
      <c r="O84" s="48">
        <f>SUM(C84:N84)</f>
        <v>312954057.74835449</v>
      </c>
    </row>
    <row r="85" spans="1:16" s="3" customFormat="1" ht="11" thickBot="1" x14ac:dyDescent="0.25">
      <c r="A85" s="126" t="s">
        <v>56</v>
      </c>
      <c r="B85" s="127"/>
      <c r="C85" s="109">
        <v>1307504.5</v>
      </c>
      <c r="D85" s="67">
        <v>0</v>
      </c>
      <c r="E85" s="67">
        <v>0</v>
      </c>
      <c r="F85" s="109">
        <v>44406293.75</v>
      </c>
      <c r="G85" s="109">
        <v>13094146</v>
      </c>
      <c r="H85" s="67">
        <v>0</v>
      </c>
      <c r="I85" s="109">
        <v>548723</v>
      </c>
      <c r="J85" s="67">
        <v>0</v>
      </c>
      <c r="K85" s="110">
        <v>1382525</v>
      </c>
      <c r="L85" s="67">
        <v>0</v>
      </c>
      <c r="M85" s="67">
        <v>0</v>
      </c>
      <c r="N85" s="67">
        <v>0</v>
      </c>
      <c r="O85" s="68">
        <f>SUM(C85:N85)</f>
        <v>60739192.25</v>
      </c>
    </row>
    <row r="86" spans="1:16" s="3" customFormat="1" ht="14.25" customHeight="1" thickTop="1" thickBot="1" x14ac:dyDescent="0.25">
      <c r="A86" s="128" t="s">
        <v>53</v>
      </c>
      <c r="B86" s="129"/>
      <c r="C86" s="65">
        <f t="shared" ref="C86:L86" si="21">SUM(C51+C84+C85)+C82</f>
        <v>2328346841.2671356</v>
      </c>
      <c r="D86" s="65">
        <f t="shared" si="21"/>
        <v>8090227923.3000002</v>
      </c>
      <c r="E86" s="65">
        <f>SUM(E51+E84+E85)+E82</f>
        <v>2693606736.1523542</v>
      </c>
      <c r="F86" s="65">
        <f t="shared" si="21"/>
        <v>2897782427.6999998</v>
      </c>
      <c r="G86" s="65">
        <f t="shared" si="21"/>
        <v>13237558324.299999</v>
      </c>
      <c r="H86" s="65">
        <f t="shared" si="21"/>
        <v>3260485415.9795194</v>
      </c>
      <c r="I86" s="65">
        <f t="shared" si="21"/>
        <v>3339620337.2309203</v>
      </c>
      <c r="J86" s="65">
        <f t="shared" si="21"/>
        <v>14150070952.148016</v>
      </c>
      <c r="K86" s="65">
        <f t="shared" si="21"/>
        <v>3705986949.4472904</v>
      </c>
      <c r="L86" s="73">
        <f t="shared" si="21"/>
        <v>3497011061.3613749</v>
      </c>
      <c r="M86" s="73">
        <f>SUM(M51+M84+M85)+M82</f>
        <v>16022045354.509075</v>
      </c>
      <c r="N86" s="73">
        <f>SUM(N51+N84+N85)+N82</f>
        <v>4633268972.999999</v>
      </c>
      <c r="O86" s="66">
        <f>SUM(C86:N86)</f>
        <v>77856011296.395691</v>
      </c>
    </row>
    <row r="87" spans="1:16" s="3" customFormat="1" ht="14.25" customHeight="1" thickTop="1" thickBot="1" x14ac:dyDescent="0.25">
      <c r="A87" s="62"/>
      <c r="B87" s="62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4"/>
    </row>
    <row r="88" spans="1:16" s="3" customFormat="1" ht="13.5" customHeight="1" x14ac:dyDescent="0.2">
      <c r="A88" s="130" t="s">
        <v>55</v>
      </c>
      <c r="B88" s="131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6"/>
    </row>
    <row r="89" spans="1:16" s="3" customFormat="1" ht="10" x14ac:dyDescent="0.2">
      <c r="A89" s="118" t="s">
        <v>1</v>
      </c>
      <c r="B89" s="84" t="s">
        <v>2</v>
      </c>
      <c r="C89" s="87">
        <v>254732.06</v>
      </c>
      <c r="D89" s="87">
        <v>281774.78000000003</v>
      </c>
      <c r="E89" s="87">
        <v>302070.40999999997</v>
      </c>
      <c r="F89" s="87">
        <v>366637.35</v>
      </c>
      <c r="G89" s="87">
        <v>366756.83</v>
      </c>
      <c r="H89" s="39">
        <v>312480.45999999996</v>
      </c>
      <c r="I89" s="39">
        <v>310272.43</v>
      </c>
      <c r="J89" s="39">
        <v>248418.59999999998</v>
      </c>
      <c r="K89" s="39">
        <v>325937.20999999996</v>
      </c>
      <c r="L89" s="39">
        <v>304015.44</v>
      </c>
      <c r="M89" s="39">
        <v>363131.6</v>
      </c>
      <c r="N89" s="39">
        <v>427910.37</v>
      </c>
      <c r="O89" s="38">
        <f>SUM(C89:N89)</f>
        <v>3864137.5400000005</v>
      </c>
    </row>
    <row r="90" spans="1:16" s="3" customFormat="1" ht="10" x14ac:dyDescent="0.2">
      <c r="A90" s="118"/>
      <c r="B90" s="84" t="s">
        <v>3</v>
      </c>
      <c r="C90" s="87">
        <v>2789958.13</v>
      </c>
      <c r="D90" s="87">
        <v>2994546.76</v>
      </c>
      <c r="E90" s="87">
        <v>3564869.51</v>
      </c>
      <c r="F90" s="87">
        <v>4468267.37</v>
      </c>
      <c r="G90" s="87">
        <v>4165885.44</v>
      </c>
      <c r="H90" s="39">
        <v>3721248.36</v>
      </c>
      <c r="I90" s="39">
        <v>3898712.15</v>
      </c>
      <c r="J90" s="39">
        <v>3987640.06</v>
      </c>
      <c r="K90" s="39">
        <v>4682881.24</v>
      </c>
      <c r="L90" s="39">
        <v>4703420.63</v>
      </c>
      <c r="M90" s="39">
        <v>5057621.05</v>
      </c>
      <c r="N90" s="39">
        <v>6238814.2000000002</v>
      </c>
      <c r="O90" s="38">
        <f t="shared" ref="O90:O96" si="22">SUM(C90:N90)</f>
        <v>50273864.899999999</v>
      </c>
    </row>
    <row r="91" spans="1:16" s="3" customFormat="1" ht="10" x14ac:dyDescent="0.2">
      <c r="A91" s="118"/>
      <c r="B91" s="84" t="s">
        <v>4</v>
      </c>
      <c r="C91" s="87">
        <v>1642745.42</v>
      </c>
      <c r="D91" s="87">
        <v>1891376.82</v>
      </c>
      <c r="E91" s="87">
        <v>2366294.7199999997</v>
      </c>
      <c r="F91" s="87">
        <v>2591798.89</v>
      </c>
      <c r="G91" s="87">
        <v>2892742.83</v>
      </c>
      <c r="H91" s="39">
        <v>2526526.3800000004</v>
      </c>
      <c r="I91" s="39">
        <v>2596591.4900000002</v>
      </c>
      <c r="J91" s="39">
        <v>2562462.4299999997</v>
      </c>
      <c r="K91" s="39">
        <v>2746203.29</v>
      </c>
      <c r="L91" s="39">
        <v>2603573.61</v>
      </c>
      <c r="M91" s="39">
        <v>2696700.2199999997</v>
      </c>
      <c r="N91" s="39">
        <v>3298731.04</v>
      </c>
      <c r="O91" s="38">
        <f t="shared" si="22"/>
        <v>30415747.139999997</v>
      </c>
    </row>
    <row r="92" spans="1:16" s="3" customFormat="1" ht="10" x14ac:dyDescent="0.2">
      <c r="A92" s="118"/>
      <c r="B92" s="84" t="s">
        <v>5</v>
      </c>
      <c r="C92" s="87">
        <v>44130.590000000004</v>
      </c>
      <c r="D92" s="87">
        <v>50821.399999999994</v>
      </c>
      <c r="E92" s="87">
        <v>55144.08</v>
      </c>
      <c r="F92" s="87">
        <v>64146.909999999996</v>
      </c>
      <c r="G92" s="87">
        <v>68764.570000000007</v>
      </c>
      <c r="H92" s="39">
        <v>63585.920000000006</v>
      </c>
      <c r="I92" s="39">
        <v>64888</v>
      </c>
      <c r="J92" s="39">
        <v>63755.850000000006</v>
      </c>
      <c r="K92" s="39">
        <v>71507.7</v>
      </c>
      <c r="L92" s="39">
        <v>66569.919999999998</v>
      </c>
      <c r="M92" s="39">
        <v>64107.42</v>
      </c>
      <c r="N92" s="39">
        <v>68952.55</v>
      </c>
      <c r="O92" s="38">
        <f t="shared" si="22"/>
        <v>746374.91000000015</v>
      </c>
    </row>
    <row r="93" spans="1:16" s="3" customFormat="1" ht="10" x14ac:dyDescent="0.2">
      <c r="A93" s="118"/>
      <c r="B93" s="84" t="s">
        <v>6</v>
      </c>
      <c r="C93" s="87">
        <v>38365.410000000003</v>
      </c>
      <c r="D93" s="87">
        <v>51752.320000000007</v>
      </c>
      <c r="E93" s="87">
        <v>59867.53</v>
      </c>
      <c r="F93" s="87">
        <v>66528.42</v>
      </c>
      <c r="G93" s="87">
        <v>87200.14</v>
      </c>
      <c r="H93" s="39">
        <v>81847.899999999994</v>
      </c>
      <c r="I93" s="39">
        <v>83189.279999999999</v>
      </c>
      <c r="J93" s="39">
        <v>64457.54</v>
      </c>
      <c r="K93" s="39">
        <v>66791.27</v>
      </c>
      <c r="L93" s="39">
        <v>61805.119999999995</v>
      </c>
      <c r="M93" s="39">
        <v>71154.05</v>
      </c>
      <c r="N93" s="39">
        <v>82158.5</v>
      </c>
      <c r="O93" s="38">
        <f t="shared" si="22"/>
        <v>815117.4800000001</v>
      </c>
    </row>
    <row r="94" spans="1:16" s="3" customFormat="1" ht="10" x14ac:dyDescent="0.2">
      <c r="A94" s="118"/>
      <c r="B94" s="84" t="s">
        <v>9</v>
      </c>
      <c r="C94" s="87">
        <v>1957358.04</v>
      </c>
      <c r="D94" s="87">
        <v>2182187.42</v>
      </c>
      <c r="E94" s="87">
        <v>2516513.37</v>
      </c>
      <c r="F94" s="87">
        <v>2743953.6950000003</v>
      </c>
      <c r="G94" s="87">
        <v>3212408.76</v>
      </c>
      <c r="H94" s="39">
        <v>2757949.3100000005</v>
      </c>
      <c r="I94" s="39">
        <v>2683720.4200000102</v>
      </c>
      <c r="J94" s="39">
        <v>2600929.7369999997</v>
      </c>
      <c r="K94" s="39">
        <v>2871736.96</v>
      </c>
      <c r="L94" s="39">
        <v>2691810.58</v>
      </c>
      <c r="M94" s="39">
        <v>2786035.91</v>
      </c>
      <c r="N94" s="39">
        <v>3327195.0300000003</v>
      </c>
      <c r="O94" s="38">
        <f t="shared" si="22"/>
        <v>32331799.232000012</v>
      </c>
    </row>
    <row r="95" spans="1:16" s="3" customFormat="1" ht="10" x14ac:dyDescent="0.2">
      <c r="A95" s="118"/>
      <c r="B95" s="84" t="s">
        <v>11</v>
      </c>
      <c r="C95" s="87">
        <v>453109.43999999994</v>
      </c>
      <c r="D95" s="87">
        <v>476041.93</v>
      </c>
      <c r="E95" s="87">
        <v>653340.65</v>
      </c>
      <c r="F95" s="87">
        <v>744987.88</v>
      </c>
      <c r="G95" s="87">
        <v>843635.20000000019</v>
      </c>
      <c r="H95" s="39">
        <v>632285.85000000009</v>
      </c>
      <c r="I95" s="39">
        <v>853553.55000000109</v>
      </c>
      <c r="J95" s="39">
        <v>677774.77</v>
      </c>
      <c r="K95" s="39">
        <v>810327.02</v>
      </c>
      <c r="L95" s="39">
        <v>712749.14</v>
      </c>
      <c r="M95" s="39">
        <v>713765.52</v>
      </c>
      <c r="N95" s="39">
        <v>878590.82</v>
      </c>
      <c r="O95" s="38">
        <f t="shared" si="22"/>
        <v>8450161.7700000014</v>
      </c>
    </row>
    <row r="96" spans="1:16" s="3" customFormat="1" ht="10.5" thickBot="1" x14ac:dyDescent="0.25">
      <c r="A96" s="118"/>
      <c r="B96" s="84" t="s">
        <v>45</v>
      </c>
      <c r="C96" s="87">
        <v>1237177.6499999999</v>
      </c>
      <c r="D96" s="87">
        <v>1212207.9400000002</v>
      </c>
      <c r="E96" s="87">
        <v>1488665.87</v>
      </c>
      <c r="F96" s="87">
        <v>1457457.06</v>
      </c>
      <c r="G96" s="87">
        <v>6249.34</v>
      </c>
      <c r="H96" s="39">
        <v>215591.88999999998</v>
      </c>
      <c r="I96" s="39">
        <v>1140903.01</v>
      </c>
      <c r="J96" s="39">
        <v>1447737.6800000002</v>
      </c>
      <c r="K96" s="39">
        <v>1856880.5499999998</v>
      </c>
      <c r="L96" s="39">
        <v>2139625.7999999998</v>
      </c>
      <c r="M96" s="39">
        <v>2463415.1800000002</v>
      </c>
      <c r="N96" s="39">
        <v>3023263.44</v>
      </c>
      <c r="O96" s="38">
        <f t="shared" si="22"/>
        <v>17689175.41</v>
      </c>
    </row>
    <row r="97" spans="1:16" s="3" customFormat="1" ht="11" thickBot="1" x14ac:dyDescent="0.25">
      <c r="A97" s="115" t="s">
        <v>29</v>
      </c>
      <c r="B97" s="116"/>
      <c r="C97" s="51">
        <f>SUM(C89:C96)</f>
        <v>8417576.7400000002</v>
      </c>
      <c r="D97" s="51">
        <f t="shared" ref="D97" si="23">SUM(D89:D96)</f>
        <v>9140709.370000001</v>
      </c>
      <c r="E97" s="51">
        <f>SUM(E89:E96)</f>
        <v>11006766.140000001</v>
      </c>
      <c r="F97" s="51">
        <f t="shared" ref="F97:N97" si="24">SUM(F89:F96)</f>
        <v>12503777.575000001</v>
      </c>
      <c r="G97" s="51">
        <f t="shared" si="24"/>
        <v>11643643.109999999</v>
      </c>
      <c r="H97" s="51">
        <f t="shared" si="24"/>
        <v>10311516.070000002</v>
      </c>
      <c r="I97" s="51">
        <f t="shared" si="24"/>
        <v>11631830.330000011</v>
      </c>
      <c r="J97" s="51">
        <f t="shared" si="24"/>
        <v>11653176.666999999</v>
      </c>
      <c r="K97" s="51">
        <f t="shared" si="24"/>
        <v>13432265.239999998</v>
      </c>
      <c r="L97" s="51">
        <f t="shared" si="24"/>
        <v>13283570.240000002</v>
      </c>
      <c r="M97" s="74">
        <f t="shared" si="24"/>
        <v>14215930.949999999</v>
      </c>
      <c r="N97" s="74">
        <f t="shared" si="24"/>
        <v>17345615.950000003</v>
      </c>
      <c r="O97" s="52">
        <f>SUM(C97:N97)</f>
        <v>144586378.382</v>
      </c>
      <c r="P97" s="13"/>
    </row>
    <row r="98" spans="1:16" s="3" customFormat="1" ht="10.5" hidden="1" x14ac:dyDescent="0.2">
      <c r="A98" s="49" t="s">
        <v>47</v>
      </c>
      <c r="B98" s="50"/>
      <c r="C98" s="17">
        <v>42736</v>
      </c>
      <c r="D98" s="17"/>
      <c r="E98" s="17"/>
      <c r="F98" s="23"/>
      <c r="G98" s="23"/>
      <c r="H98" s="40"/>
      <c r="I98" s="40"/>
      <c r="J98" s="40"/>
      <c r="K98" s="40"/>
      <c r="L98" s="40"/>
      <c r="M98" s="40"/>
      <c r="N98" s="40"/>
      <c r="O98" s="26" t="s">
        <v>30</v>
      </c>
    </row>
    <row r="99" spans="1:16" s="3" customFormat="1" ht="10" hidden="1" x14ac:dyDescent="0.2">
      <c r="A99" s="111" t="s">
        <v>31</v>
      </c>
      <c r="B99" s="6" t="s">
        <v>32</v>
      </c>
      <c r="C99" s="9">
        <v>1139.526209674952</v>
      </c>
      <c r="D99" s="9">
        <v>1177.3148462538404</v>
      </c>
      <c r="E99" s="9">
        <v>1245.5712972633553</v>
      </c>
      <c r="F99" s="24">
        <v>1186.1568152910552</v>
      </c>
      <c r="G99" s="24">
        <v>1207.6934319493769</v>
      </c>
      <c r="H99" s="24"/>
      <c r="I99" s="24"/>
      <c r="J99" s="24"/>
      <c r="K99" s="24"/>
      <c r="L99" s="24"/>
      <c r="M99" s="24"/>
      <c r="N99" s="24"/>
      <c r="O99" s="35">
        <f>AVERAGE(C99:F99)</f>
        <v>1187.1422921208007</v>
      </c>
    </row>
    <row r="100" spans="1:16" s="3" customFormat="1" ht="10" hidden="1" x14ac:dyDescent="0.2">
      <c r="A100" s="111" t="s">
        <v>31</v>
      </c>
      <c r="B100" s="6" t="s">
        <v>33</v>
      </c>
      <c r="C100" s="10">
        <v>55.595744774784912</v>
      </c>
      <c r="D100" s="10">
        <v>56.870463179096191</v>
      </c>
      <c r="E100" s="10">
        <v>61.693399743920075</v>
      </c>
      <c r="F100" s="24">
        <v>58.188624639044392</v>
      </c>
      <c r="G100" s="24">
        <v>58.563885702841326</v>
      </c>
      <c r="H100" s="24"/>
      <c r="I100" s="24"/>
      <c r="J100" s="24"/>
      <c r="K100" s="24"/>
      <c r="L100" s="24"/>
      <c r="M100" s="24"/>
      <c r="N100" s="24"/>
      <c r="O100" s="35">
        <f t="shared" ref="O100:O105" si="25">AVERAGE(C100:F100)</f>
        <v>58.087058084211392</v>
      </c>
    </row>
    <row r="101" spans="1:16" s="3" customFormat="1" ht="10" hidden="1" x14ac:dyDescent="0.2">
      <c r="A101" s="111" t="s">
        <v>34</v>
      </c>
      <c r="B101" s="6" t="s">
        <v>33</v>
      </c>
      <c r="C101" s="10">
        <v>62.615400000000001</v>
      </c>
      <c r="D101" s="10">
        <v>64.191500000000005</v>
      </c>
      <c r="E101" s="10">
        <v>69.176299999999998</v>
      </c>
      <c r="F101" s="24">
        <v>65.190700000000007</v>
      </c>
      <c r="G101" s="24">
        <v>65.902600000000007</v>
      </c>
      <c r="H101" s="24"/>
      <c r="I101" s="24"/>
      <c r="J101" s="24"/>
      <c r="K101" s="24"/>
      <c r="L101" s="24"/>
      <c r="M101" s="24"/>
      <c r="N101" s="24"/>
      <c r="O101" s="35">
        <f t="shared" si="25"/>
        <v>65.293475000000001</v>
      </c>
    </row>
    <row r="102" spans="1:16" s="3" customFormat="1" ht="10" hidden="1" x14ac:dyDescent="0.2">
      <c r="A102" s="8" t="s">
        <v>35</v>
      </c>
      <c r="B102" s="6" t="s">
        <v>43</v>
      </c>
      <c r="C102" s="10">
        <v>600.48001792905245</v>
      </c>
      <c r="D102" s="10">
        <v>581.31198449992019</v>
      </c>
      <c r="E102" s="10">
        <v>653.16683149000562</v>
      </c>
      <c r="F102" s="24">
        <v>542.72873342247908</v>
      </c>
      <c r="G102" s="24">
        <v>560.39332363428741</v>
      </c>
      <c r="H102" s="24"/>
      <c r="I102" s="24"/>
      <c r="J102" s="24"/>
      <c r="K102" s="24"/>
      <c r="L102" s="24"/>
      <c r="M102" s="24"/>
      <c r="N102" s="24"/>
      <c r="O102" s="35">
        <f t="shared" si="25"/>
        <v>594.42189183536425</v>
      </c>
    </row>
    <row r="103" spans="1:16" s="3" customFormat="1" ht="10" hidden="1" x14ac:dyDescent="0.2">
      <c r="A103" s="111" t="s">
        <v>36</v>
      </c>
      <c r="B103" s="6" t="s">
        <v>37</v>
      </c>
      <c r="C103" s="11">
        <v>3.2587000000000002</v>
      </c>
      <c r="D103" s="11">
        <v>3.2913000000000001</v>
      </c>
      <c r="E103" s="11">
        <v>3.2099000000000002</v>
      </c>
      <c r="F103" s="25">
        <v>3.2408999999999999</v>
      </c>
      <c r="G103" s="25">
        <v>3.2786</v>
      </c>
      <c r="H103" s="25"/>
      <c r="I103" s="25"/>
      <c r="J103" s="25"/>
      <c r="K103" s="25"/>
      <c r="L103" s="25"/>
      <c r="M103" s="25"/>
      <c r="N103" s="25"/>
      <c r="O103" s="36">
        <f t="shared" si="25"/>
        <v>3.2502000000000004</v>
      </c>
    </row>
    <row r="104" spans="1:16" s="3" customFormat="1" ht="10" hidden="1" x14ac:dyDescent="0.2">
      <c r="A104" s="111" t="s">
        <v>38</v>
      </c>
      <c r="B104" s="6" t="s">
        <v>39</v>
      </c>
      <c r="C104" s="10">
        <v>2596067.0703852074</v>
      </c>
      <c r="D104" s="10">
        <v>2604768.7693718914</v>
      </c>
      <c r="E104" s="10">
        <v>2604768.7693718914</v>
      </c>
      <c r="F104" s="24">
        <v>2603981.2805314716</v>
      </c>
      <c r="G104" s="24">
        <v>2534377.1423551175</v>
      </c>
      <c r="H104" s="24"/>
      <c r="I104" s="24"/>
      <c r="J104" s="24"/>
      <c r="K104" s="24"/>
      <c r="L104" s="24"/>
      <c r="M104" s="24"/>
      <c r="N104" s="24"/>
      <c r="O104" s="35">
        <f>AVERAGE(C104:F104)</f>
        <v>2602396.4724151157</v>
      </c>
    </row>
    <row r="105" spans="1:16" s="3" customFormat="1" ht="10.5" hidden="1" thickBot="1" x14ac:dyDescent="0.25">
      <c r="A105" s="112" t="s">
        <v>40</v>
      </c>
      <c r="B105" s="7" t="s">
        <v>41</v>
      </c>
      <c r="C105" s="12">
        <v>86.4213114876666</v>
      </c>
      <c r="D105" s="22">
        <v>85.921273577741985</v>
      </c>
      <c r="E105" s="22">
        <v>85.921273577741985</v>
      </c>
      <c r="F105" s="22">
        <v>76.221613953928582</v>
      </c>
      <c r="G105" s="22">
        <v>73.220117750645088</v>
      </c>
      <c r="H105" s="22"/>
      <c r="I105" s="22"/>
      <c r="J105" s="22"/>
      <c r="K105" s="22"/>
      <c r="L105" s="22"/>
      <c r="M105" s="22"/>
      <c r="N105" s="22"/>
      <c r="O105" s="37">
        <f t="shared" si="25"/>
        <v>83.621368149269784</v>
      </c>
    </row>
    <row r="106" spans="1:16" x14ac:dyDescent="0.25">
      <c r="A106" s="57"/>
    </row>
    <row r="108" spans="1:16" x14ac:dyDescent="0.25">
      <c r="O108" s="14"/>
    </row>
    <row r="109" spans="1:16" x14ac:dyDescent="0.25">
      <c r="D109" s="97"/>
      <c r="E109" s="97"/>
      <c r="F109" s="97"/>
      <c r="G109" s="97"/>
      <c r="H109" s="97"/>
      <c r="I109" s="97"/>
      <c r="J109" s="97"/>
    </row>
    <row r="110" spans="1:16" x14ac:dyDescent="0.25">
      <c r="A110" s="18"/>
      <c r="B110" s="19"/>
      <c r="C110" s="19"/>
      <c r="D110" s="97"/>
      <c r="E110" s="97"/>
      <c r="F110" s="97"/>
      <c r="G110" s="97"/>
      <c r="H110" s="97"/>
      <c r="I110" s="97"/>
      <c r="J110" s="97"/>
      <c r="K110" s="19"/>
      <c r="L110" s="19"/>
      <c r="M110" s="19"/>
      <c r="N110" s="19"/>
    </row>
    <row r="111" spans="1:16" x14ac:dyDescent="0.25">
      <c r="A111" s="18"/>
      <c r="B111" s="19"/>
      <c r="C111" s="19"/>
      <c r="D111" s="97"/>
      <c r="E111" s="97"/>
      <c r="F111" s="97"/>
      <c r="G111" s="97"/>
      <c r="H111" s="97"/>
      <c r="I111" s="97"/>
      <c r="J111" s="97"/>
      <c r="K111" s="19"/>
      <c r="L111" s="19"/>
      <c r="M111" s="19"/>
      <c r="N111" s="19"/>
    </row>
    <row r="112" spans="1:16" x14ac:dyDescent="0.25">
      <c r="A112" s="18"/>
      <c r="B112" s="19"/>
      <c r="C112" s="19"/>
      <c r="D112" s="97"/>
      <c r="E112" s="97"/>
      <c r="F112" s="97"/>
      <c r="G112" s="97"/>
      <c r="H112" s="97"/>
      <c r="I112" s="97"/>
      <c r="J112" s="97"/>
      <c r="K112" s="19"/>
      <c r="L112" s="19"/>
      <c r="M112" s="19"/>
      <c r="N112" s="19"/>
      <c r="O112" s="20"/>
      <c r="P112" s="20"/>
    </row>
    <row r="113" spans="1:16" x14ac:dyDescent="0.25">
      <c r="A113" s="20"/>
      <c r="B113" s="20"/>
      <c r="C113" s="20"/>
      <c r="D113" s="97"/>
      <c r="E113" s="97"/>
      <c r="F113" s="97"/>
      <c r="G113" s="97"/>
      <c r="H113" s="97"/>
      <c r="I113" s="97"/>
      <c r="J113" s="97"/>
      <c r="K113" s="20"/>
      <c r="L113" s="20"/>
      <c r="M113" s="20"/>
      <c r="N113" s="20"/>
      <c r="O113" s="20"/>
      <c r="P113" s="20"/>
    </row>
    <row r="114" spans="1:16" x14ac:dyDescent="0.25">
      <c r="A114" s="20"/>
      <c r="B114" s="20"/>
      <c r="C114" s="20"/>
      <c r="D114" s="97"/>
      <c r="E114" s="97"/>
      <c r="F114" s="97"/>
      <c r="G114" s="97"/>
      <c r="H114" s="97"/>
      <c r="I114" s="97"/>
      <c r="J114" s="97"/>
      <c r="K114" s="20"/>
      <c r="L114" s="20"/>
      <c r="M114" s="20"/>
      <c r="N114" s="20"/>
      <c r="O114" s="20"/>
      <c r="P114" s="20"/>
    </row>
    <row r="115" spans="1:16" x14ac:dyDescent="0.25">
      <c r="A115" s="20"/>
      <c r="B115" s="20"/>
      <c r="C115" s="20"/>
      <c r="D115" s="97"/>
      <c r="E115" s="97"/>
      <c r="F115" s="97"/>
      <c r="G115" s="97"/>
      <c r="H115" s="97"/>
      <c r="I115" s="97"/>
      <c r="J115" s="97"/>
      <c r="K115" s="20"/>
      <c r="L115" s="20"/>
      <c r="M115" s="20"/>
      <c r="N115" s="20"/>
      <c r="O115" s="20"/>
      <c r="P115" s="20"/>
    </row>
    <row r="116" spans="1:16" x14ac:dyDescent="0.25">
      <c r="A116" s="20"/>
      <c r="B116" s="20"/>
      <c r="C116" s="20"/>
      <c r="D116" s="97"/>
      <c r="E116" s="97"/>
      <c r="F116" s="97"/>
      <c r="G116" s="97"/>
      <c r="H116" s="97"/>
      <c r="I116" s="97"/>
      <c r="J116" s="97"/>
      <c r="K116" s="20"/>
      <c r="L116" s="20"/>
      <c r="M116" s="20"/>
      <c r="N116" s="20"/>
      <c r="O116" s="20"/>
      <c r="P116" s="20"/>
    </row>
    <row r="117" spans="1:16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</row>
    <row r="118" spans="1:16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</row>
    <row r="119" spans="1:16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</row>
    <row r="120" spans="1:16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</row>
    <row r="121" spans="1:16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</row>
    <row r="122" spans="1:16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</row>
    <row r="123" spans="1:16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</row>
    <row r="124" spans="1:16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</row>
    <row r="125" spans="1:16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</row>
    <row r="126" spans="1:16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</row>
    <row r="127" spans="1:16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1:16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</row>
    <row r="129" spans="1:16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1:16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1:16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</row>
    <row r="132" spans="1:16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</row>
    <row r="133" spans="1:16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</row>
    <row r="134" spans="1:16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spans="1:16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</row>
  </sheetData>
  <mergeCells count="24">
    <mergeCell ref="A63:B63"/>
    <mergeCell ref="A2:O2"/>
    <mergeCell ref="A9:B9"/>
    <mergeCell ref="A11:A21"/>
    <mergeCell ref="A22:B22"/>
    <mergeCell ref="A23:A41"/>
    <mergeCell ref="A42:B42"/>
    <mergeCell ref="A43:B43"/>
    <mergeCell ref="A44:B44"/>
    <mergeCell ref="A49:B49"/>
    <mergeCell ref="A51:B51"/>
    <mergeCell ref="A54:A62"/>
    <mergeCell ref="A97:B97"/>
    <mergeCell ref="A64:A72"/>
    <mergeCell ref="A73:B73"/>
    <mergeCell ref="A74:B74"/>
    <mergeCell ref="A75:B75"/>
    <mergeCell ref="A81:B81"/>
    <mergeCell ref="A82:B82"/>
    <mergeCell ref="A84:B84"/>
    <mergeCell ref="A85:B85"/>
    <mergeCell ref="A86:B86"/>
    <mergeCell ref="A88:B88"/>
    <mergeCell ref="A89:A96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6" ma:contentTypeDescription="Create a new document." ma:contentTypeScope="" ma:versionID="3ee0ae0314f6d4f6198bacb15cbe682e">
  <xsd:schema xmlns:xsd="http://www.w3.org/2001/XMLSchema" xmlns:xs="http://www.w3.org/2001/XMLSchema" xmlns:p="http://schemas.microsoft.com/office/2006/metadata/properties" xmlns:ns1="http://schemas.microsoft.com/sharepoint/v3" xmlns:ns3="378e0bf1-9532-4ad4-9e1c-92799be2c99a" xmlns:ns4="9882d271-b0ac-47ff-8d50-e09595b38f57" targetNamespace="http://schemas.microsoft.com/office/2006/metadata/properties" ma:root="true" ma:fieldsID="4135984568313083370bd5ec12878184" ns1:_="" ns3:_="" ns4:_="">
    <xsd:import namespace="http://schemas.microsoft.com/sharepoint/v3"/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58DCA-40FD-48BE-B59D-14C44EAD98A2}">
  <ds:schemaRefs>
    <ds:schemaRef ds:uri="http://schemas.microsoft.com/office/infopath/2007/PartnerControls"/>
    <ds:schemaRef ds:uri="http://purl.org/dc/dcmitype/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3885864-F8A9-4278-ABEF-DA8576FBA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BB58A8-CF07-4A5F-A633-F2485A0467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 (7)</vt:lpstr>
      <vt:lpstr>'2021 (7)'!Area_de_impressao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Luiz Eduardo Paim Varella</cp:lastModifiedBy>
  <cp:lastPrinted>2017-01-13T20:42:57Z</cp:lastPrinted>
  <dcterms:created xsi:type="dcterms:W3CDTF">2008-01-15T17:31:37Z</dcterms:created>
  <dcterms:modified xsi:type="dcterms:W3CDTF">2022-05-12T18:55:35Z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