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5" documentId="8_{24E8E7B9-CC0A-4896-AF61-990EF51F1E07}" xr6:coauthVersionLast="46" xr6:coauthVersionMax="46" xr10:uidLastSave="{DB5E4D3C-33D9-4CBD-8A4F-0405D28EC578}"/>
  <bookViews>
    <workbookView xWindow="-110" yWindow="-110" windowWidth="19420" windowHeight="10420" xr2:uid="{00000000-000D-0000-FFFF-FFFF00000000}"/>
  </bookViews>
  <sheets>
    <sheet name="OB-2016" sheetId="8" r:id="rId1"/>
  </sheets>
  <externalReferences>
    <externalReference r:id="rId2"/>
  </externalReferences>
  <definedNames>
    <definedName name="_xlnm.Print_Area" localSheetId="0">'OB-2016'!$A$1:$O$105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8" l="1"/>
  <c r="I86" i="8"/>
  <c r="G86" i="8"/>
  <c r="F86" i="8"/>
  <c r="D86" i="8"/>
  <c r="N20" i="8"/>
  <c r="N39" i="8"/>
  <c r="N53" i="8" l="1"/>
  <c r="N48" i="8" l="1"/>
  <c r="K53" i="8" l="1"/>
  <c r="K48" i="8"/>
  <c r="K39" i="8"/>
  <c r="K20" i="8" l="1"/>
  <c r="K49" i="8" s="1"/>
  <c r="K56" i="8" s="1"/>
  <c r="I53" i="8" l="1"/>
  <c r="I48" i="8"/>
  <c r="I39" i="8"/>
  <c r="I20" i="8"/>
  <c r="I49" i="8" l="1"/>
  <c r="I56" i="8" s="1"/>
  <c r="E77" i="8"/>
  <c r="E67" i="8"/>
  <c r="G83" i="8"/>
  <c r="E83" i="8"/>
  <c r="G77" i="8"/>
  <c r="G67" i="8"/>
  <c r="G53" i="8"/>
  <c r="G48" i="8"/>
  <c r="G39" i="8"/>
  <c r="E79" i="8" l="1"/>
  <c r="E84" i="8" s="1"/>
  <c r="G79" i="8"/>
  <c r="G84" i="8" s="1"/>
  <c r="G20" i="8"/>
  <c r="G49" i="8" s="1"/>
  <c r="G56" i="8" s="1"/>
  <c r="O9" i="8"/>
  <c r="F53" i="8"/>
  <c r="F48" i="8"/>
  <c r="F20" i="8"/>
  <c r="F39" i="8"/>
  <c r="F49" i="8" l="1"/>
  <c r="F56" i="8" s="1"/>
  <c r="E55" i="8"/>
  <c r="E54" i="8"/>
  <c r="E52" i="8"/>
  <c r="E50" i="8"/>
  <c r="E48" i="8"/>
  <c r="E39" i="8"/>
  <c r="E20" i="8"/>
  <c r="D78" i="8" l="1"/>
  <c r="D76" i="8" l="1"/>
  <c r="D74" i="8"/>
  <c r="D73" i="8"/>
  <c r="D72" i="8"/>
  <c r="D71" i="8"/>
  <c r="D70" i="8"/>
  <c r="D69" i="8"/>
  <c r="O42" i="8"/>
  <c r="O50" i="8" l="1"/>
  <c r="O51" i="8"/>
  <c r="O52" i="8"/>
  <c r="O54" i="8"/>
  <c r="O55" i="8"/>
  <c r="M20" i="8"/>
  <c r="L67" i="8" l="1"/>
  <c r="L20" i="8"/>
  <c r="O72" i="8" l="1"/>
  <c r="O62" i="8"/>
  <c r="M39" i="8" l="1"/>
  <c r="L39" i="8"/>
  <c r="J39" i="8"/>
  <c r="H39" i="8"/>
  <c r="D39" i="8"/>
  <c r="C39" i="8" l="1"/>
  <c r="O89" i="8" l="1"/>
  <c r="O95" i="8"/>
  <c r="O91" i="8"/>
  <c r="O90" i="8"/>
  <c r="O105" i="8"/>
  <c r="O104" i="8"/>
  <c r="O103" i="8"/>
  <c r="O102" i="8"/>
  <c r="O101" i="8"/>
  <c r="O100" i="8"/>
  <c r="O99" i="8"/>
  <c r="N97" i="8"/>
  <c r="M97" i="8"/>
  <c r="K97" i="8"/>
  <c r="J97" i="8"/>
  <c r="I97" i="8"/>
  <c r="H97" i="8"/>
  <c r="G97" i="8"/>
  <c r="F97" i="8"/>
  <c r="E97" i="8"/>
  <c r="D97" i="8"/>
  <c r="O96" i="8"/>
  <c r="O94" i="8"/>
  <c r="O93" i="8"/>
  <c r="O92" i="8"/>
  <c r="L97" i="8"/>
  <c r="O86" i="8"/>
  <c r="O85" i="8"/>
  <c r="N83" i="8"/>
  <c r="M83" i="8"/>
  <c r="L83" i="8"/>
  <c r="K83" i="8"/>
  <c r="J83" i="8"/>
  <c r="I83" i="8"/>
  <c r="H83" i="8"/>
  <c r="F83" i="8"/>
  <c r="D83" i="8"/>
  <c r="C83" i="8"/>
  <c r="O82" i="8"/>
  <c r="O81" i="8"/>
  <c r="O80" i="8"/>
  <c r="O78" i="8"/>
  <c r="N77" i="8"/>
  <c r="M77" i="8"/>
  <c r="L77" i="8"/>
  <c r="K77" i="8"/>
  <c r="J77" i="8"/>
  <c r="I77" i="8"/>
  <c r="H77" i="8"/>
  <c r="F77" i="8"/>
  <c r="D77" i="8"/>
  <c r="C77" i="8"/>
  <c r="O76" i="8"/>
  <c r="O75" i="8"/>
  <c r="O74" i="8"/>
  <c r="O73" i="8"/>
  <c r="O71" i="8"/>
  <c r="O70" i="8"/>
  <c r="O69" i="8"/>
  <c r="O68" i="8"/>
  <c r="N67" i="8"/>
  <c r="M67" i="8"/>
  <c r="K67" i="8"/>
  <c r="J67" i="8"/>
  <c r="I67" i="8"/>
  <c r="H67" i="8"/>
  <c r="F67" i="8"/>
  <c r="D67" i="8"/>
  <c r="C67" i="8"/>
  <c r="O66" i="8"/>
  <c r="O65" i="8"/>
  <c r="O64" i="8"/>
  <c r="O63" i="8"/>
  <c r="O61" i="8"/>
  <c r="O60" i="8"/>
  <c r="O59" i="8"/>
  <c r="O58" i="8"/>
  <c r="M53" i="8"/>
  <c r="L53" i="8"/>
  <c r="J53" i="8"/>
  <c r="H53" i="8"/>
  <c r="E53" i="8"/>
  <c r="D53" i="8"/>
  <c r="C53" i="8"/>
  <c r="M48" i="8"/>
  <c r="L48" i="8"/>
  <c r="J48" i="8"/>
  <c r="D48" i="8"/>
  <c r="C48" i="8"/>
  <c r="H48" i="8"/>
  <c r="O46" i="8"/>
  <c r="O45" i="8"/>
  <c r="O44" i="8"/>
  <c r="O43" i="8"/>
  <c r="O40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J20" i="8"/>
  <c r="H20" i="8"/>
  <c r="D20" i="8"/>
  <c r="C20" i="8"/>
  <c r="O19" i="8"/>
  <c r="O18" i="8"/>
  <c r="O17" i="8"/>
  <c r="O16" i="8"/>
  <c r="O15" i="8"/>
  <c r="O14" i="8"/>
  <c r="O13" i="8"/>
  <c r="O12" i="8"/>
  <c r="O11" i="8"/>
  <c r="O10" i="8"/>
  <c r="C79" i="8" l="1"/>
  <c r="C84" i="8" s="1"/>
  <c r="M79" i="8"/>
  <c r="M84" i="8" s="1"/>
  <c r="N79" i="8"/>
  <c r="N84" i="8" s="1"/>
  <c r="C49" i="8"/>
  <c r="C56" i="8" s="1"/>
  <c r="F79" i="8"/>
  <c r="F84" i="8" s="1"/>
  <c r="H79" i="8"/>
  <c r="H84" i="8" s="1"/>
  <c r="H49" i="8"/>
  <c r="H56" i="8" s="1"/>
  <c r="L49" i="8"/>
  <c r="L56" i="8" s="1"/>
  <c r="D79" i="8"/>
  <c r="D84" i="8" s="1"/>
  <c r="L79" i="8"/>
  <c r="L84" i="8" s="1"/>
  <c r="K79" i="8"/>
  <c r="K84" i="8" s="1"/>
  <c r="J79" i="8"/>
  <c r="J84" i="8" s="1"/>
  <c r="I79" i="8"/>
  <c r="I84" i="8" s="1"/>
  <c r="O53" i="8"/>
  <c r="O83" i="8"/>
  <c r="C97" i="8"/>
  <c r="O97" i="8" s="1"/>
  <c r="D49" i="8"/>
  <c r="D56" i="8" s="1"/>
  <c r="J49" i="8"/>
  <c r="J56" i="8" s="1"/>
  <c r="N49" i="8"/>
  <c r="N56" i="8" s="1"/>
  <c r="E49" i="8"/>
  <c r="E56" i="8" s="1"/>
  <c r="M49" i="8"/>
  <c r="M56" i="8" s="1"/>
  <c r="O39" i="8"/>
  <c r="O20" i="8"/>
  <c r="O77" i="8"/>
  <c r="O67" i="8"/>
  <c r="O47" i="8"/>
  <c r="O48" i="8" s="1"/>
  <c r="O56" i="8" l="1"/>
  <c r="N87" i="8"/>
  <c r="F87" i="8"/>
  <c r="L87" i="8"/>
  <c r="J87" i="8"/>
  <c r="M87" i="8"/>
  <c r="I87" i="8"/>
  <c r="H87" i="8"/>
  <c r="G87" i="8"/>
  <c r="O79" i="8"/>
  <c r="C87" i="8"/>
  <c r="O84" i="8"/>
  <c r="E87" i="8"/>
  <c r="K87" i="8"/>
  <c r="O49" i="8"/>
  <c r="D87" i="8"/>
  <c r="O87" i="8" l="1"/>
</calcChain>
</file>

<file path=xl/sharedStrings.xml><?xml version="1.0" encoding="utf-8"?>
<sst xmlns="http://schemas.openxmlformats.org/spreadsheetml/2006/main" count="119" uniqueCount="62">
  <si>
    <t>Item de Receita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</si>
  <si>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</si>
  <si>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</si>
  <si>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</si>
  <si>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</si>
  <si>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</si>
  <si>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</si>
  <si>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</si>
  <si>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</si>
  <si>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</si>
  <si>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</si>
  <si>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</si>
  <si>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</si>
  <si>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</si>
  <si>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</si>
  <si>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</si>
  <si>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</si>
  <si>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</si>
  <si>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</si>
  <si>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</si>
  <si>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</si>
  <si>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</si>
  <si>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</si>
  <si>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</si>
  <si>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</si>
  <si>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</si>
  <si>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</si>
  <si>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</si>
  <si>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</si>
  <si>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</si>
  <si>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Total Estados e Municípios</t>
  </si>
  <si>
    <t>Ministério de Minas e Energia</t>
  </si>
  <si>
    <t>Ministério do Meio Ambiente</t>
  </si>
  <si>
    <t>TOTAL DAS PARTICIPAÇÕES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</si>
  <si>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</si>
  <si>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</si>
  <si>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</si>
  <si>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</si>
  <si>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</si>
  <si>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</si>
  <si>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</si>
  <si>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</si>
  <si>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</si>
  <si>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</si>
  <si>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</si>
  <si>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</si>
  <si>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</si>
  <si>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</si>
  <si>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SUPERINTENDÊNCIA DE CONTROLE DAS PARTICIPAÇÕES GOVERNAMENTAIS</t>
  </si>
  <si>
    <t xml:space="preserve">      Mês de Crédito (R$ 1000).</t>
  </si>
  <si>
    <t>Depósitos Judiciais</t>
  </si>
  <si>
    <t>TAXA DE OCUPAÇÃO OU RETENÇÃO DE ÁREA (*)</t>
  </si>
  <si>
    <t>PAGAMENTO AOS PROPRIETÁRIOS DE TERRA (*)</t>
  </si>
  <si>
    <t>BÔNUS DE ASSINATURA (*)</t>
  </si>
  <si>
    <t>R$/1.000m3</t>
  </si>
  <si>
    <t>Fundo Social</t>
  </si>
  <si>
    <t>PARTICIPAÇÃO ESPECIAL (*)</t>
  </si>
  <si>
    <t>MA</t>
  </si>
  <si>
    <t>Educação e Saúde</t>
  </si>
  <si>
    <t>* Os dados serão atualizados quando encerrar o mês de julho de 2015.</t>
  </si>
  <si>
    <t>Total - 2016</t>
  </si>
  <si>
    <t xml:space="preserve">      Consolidação das Participações Governamentais e de Terceiros no ano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</si>
</sst>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  <numFmt numFmtId="170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4" fontId="3" fillId="3" borderId="0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6" fontId="4" fillId="3" borderId="15" xfId="1" applyNumberFormat="1" applyFont="1" applyFill="1" applyBorder="1" applyAlignment="1">
      <alignment horizontal="center" vertical="center"/>
    </xf>
    <xf numFmtId="166" fontId="4" fillId="3" borderId="16" xfId="1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left" vertical="center"/>
    </xf>
    <xf numFmtId="164" fontId="4" fillId="3" borderId="10" xfId="1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4" fillId="3" borderId="19" xfId="1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right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right" vertical="center"/>
    </xf>
    <xf numFmtId="168" fontId="3" fillId="3" borderId="0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/>
    <xf numFmtId="164" fontId="3" fillId="3" borderId="0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/>
    <xf numFmtId="164" fontId="4" fillId="3" borderId="0" xfId="0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/>
    </xf>
    <xf numFmtId="164" fontId="4" fillId="3" borderId="18" xfId="1" applyNumberFormat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 applyAlignment="1">
      <alignment horizontal="center" vertical="center"/>
    </xf>
    <xf numFmtId="164" fontId="4" fillId="3" borderId="12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right" vertical="center"/>
    </xf>
    <xf numFmtId="164" fontId="4" fillId="3" borderId="19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left" vertical="center"/>
    </xf>
    <xf numFmtId="0" fontId="6" fillId="3" borderId="0" xfId="0" applyFont="1" applyFill="1"/>
    <xf numFmtId="164" fontId="3" fillId="3" borderId="14" xfId="0" applyNumberFormat="1" applyFont="1" applyFill="1" applyBorder="1" applyAlignment="1">
      <alignment horizontal="center" vertical="center"/>
    </xf>
    <xf numFmtId="166" fontId="3" fillId="3" borderId="25" xfId="0" applyNumberFormat="1" applyFont="1" applyFill="1" applyBorder="1" applyAlignment="1">
      <alignment horizontal="left" vertical="center"/>
    </xf>
    <xf numFmtId="164" fontId="3" fillId="3" borderId="26" xfId="1" applyNumberFormat="1" applyFont="1" applyFill="1" applyBorder="1" applyAlignment="1">
      <alignment horizontal="center" vertical="center"/>
    </xf>
    <xf numFmtId="164" fontId="3" fillId="4" borderId="26" xfId="1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6" xfId="1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3" fillId="3" borderId="26" xfId="1" applyNumberFormat="1" applyFont="1" applyFill="1" applyBorder="1" applyAlignment="1">
      <alignment horizontal="right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9" fontId="4" fillId="2" borderId="29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/>
    </xf>
    <xf numFmtId="168" fontId="3" fillId="3" borderId="25" xfId="1" applyNumberFormat="1" applyFont="1" applyFill="1" applyBorder="1" applyAlignment="1">
      <alignment horizontal="right" vertical="center"/>
    </xf>
    <xf numFmtId="168" fontId="3" fillId="3" borderId="25" xfId="1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right" vertical="center"/>
    </xf>
    <xf numFmtId="164" fontId="3" fillId="3" borderId="26" xfId="1" applyFont="1" applyFill="1" applyBorder="1" applyAlignment="1">
      <alignment horizontal="right" vertical="center"/>
    </xf>
    <xf numFmtId="168" fontId="3" fillId="3" borderId="27" xfId="1" applyNumberFormat="1" applyFont="1" applyFill="1" applyBorder="1" applyAlignment="1">
      <alignment horizontal="right" vertical="center"/>
    </xf>
    <xf numFmtId="168" fontId="4" fillId="3" borderId="26" xfId="0" applyNumberFormat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center" vertical="center"/>
    </xf>
    <xf numFmtId="164" fontId="4" fillId="3" borderId="30" xfId="1" applyFont="1" applyFill="1" applyBorder="1" applyAlignment="1">
      <alignment horizontal="right" vertical="center"/>
    </xf>
    <xf numFmtId="164" fontId="4" fillId="3" borderId="32" xfId="1" applyFont="1" applyFill="1" applyBorder="1" applyAlignment="1">
      <alignment horizontal="center" vertical="center"/>
    </xf>
    <xf numFmtId="164" fontId="4" fillId="3" borderId="31" xfId="1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0" fillId="3" borderId="0" xfId="0" applyNumberFormat="1" applyFill="1"/>
    <xf numFmtId="0" fontId="4" fillId="3" borderId="9" xfId="0" applyFont="1" applyFill="1" applyBorder="1" applyAlignment="1">
      <alignment vertical="center"/>
    </xf>
    <xf numFmtId="43" fontId="3" fillId="3" borderId="0" xfId="0" applyNumberFormat="1" applyFont="1" applyFill="1"/>
    <xf numFmtId="169" fontId="3" fillId="3" borderId="0" xfId="0" applyNumberFormat="1" applyFont="1" applyFill="1"/>
    <xf numFmtId="168" fontId="0" fillId="3" borderId="0" xfId="0" applyNumberFormat="1" applyFill="1"/>
    <xf numFmtId="164" fontId="4" fillId="3" borderId="0" xfId="1" applyNumberFormat="1" applyFont="1" applyFill="1" applyBorder="1" applyAlignment="1">
      <alignment horizontal="center"/>
    </xf>
    <xf numFmtId="4" fontId="0" fillId="3" borderId="0" xfId="0" applyNumberFormat="1" applyFill="1"/>
    <xf numFmtId="164" fontId="3" fillId="3" borderId="0" xfId="0" applyNumberFormat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8" fontId="4" fillId="3" borderId="17" xfId="1" applyNumberFormat="1" applyFont="1" applyFill="1" applyBorder="1" applyAlignment="1">
      <alignment horizontal="center" vertical="center"/>
    </xf>
    <xf numFmtId="166" fontId="4" fillId="2" borderId="41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center" vertical="center"/>
    </xf>
    <xf numFmtId="168" fontId="4" fillId="3" borderId="44" xfId="0" applyNumberFormat="1" applyFont="1" applyFill="1" applyBorder="1" applyAlignment="1">
      <alignment horizontal="center" vertical="center"/>
    </xf>
    <xf numFmtId="168" fontId="4" fillId="3" borderId="45" xfId="0" applyNumberFormat="1" applyFont="1" applyFill="1" applyBorder="1" applyAlignment="1">
      <alignment horizontal="center" vertical="center"/>
    </xf>
    <xf numFmtId="164" fontId="4" fillId="3" borderId="46" xfId="1" applyFont="1" applyFill="1" applyBorder="1" applyAlignment="1">
      <alignment horizontal="center" vertical="center"/>
    </xf>
    <xf numFmtId="166" fontId="4" fillId="3" borderId="46" xfId="0" applyNumberFormat="1" applyFont="1" applyFill="1" applyBorder="1" applyAlignment="1">
      <alignment horizontal="center" vertical="center"/>
    </xf>
    <xf numFmtId="164" fontId="4" fillId="3" borderId="42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8" fontId="3" fillId="3" borderId="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 applyBorder="1" applyAlignment="1">
      <alignment horizontal="center" vertical="center"/>
    </xf>
    <xf numFmtId="164" fontId="3" fillId="3" borderId="0" xfId="1" applyFont="1" applyFill="1"/>
    <xf numFmtId="164" fontId="3" fillId="3" borderId="47" xfId="1" applyFont="1" applyFill="1" applyBorder="1" applyAlignment="1">
      <alignment horizontal="right" vertical="center"/>
    </xf>
    <xf numFmtId="164" fontId="4" fillId="3" borderId="47" xfId="1" applyFont="1" applyFill="1" applyBorder="1" applyAlignment="1">
      <alignment horizontal="right" vertical="center"/>
    </xf>
    <xf numFmtId="170" fontId="3" fillId="3" borderId="0" xfId="0" applyNumberFormat="1" applyFont="1" applyFill="1"/>
    <xf numFmtId="164" fontId="3" fillId="0" borderId="0" xfId="0" applyNumberFormat="1" applyFont="1" applyBorder="1"/>
    <xf numFmtId="164" fontId="3" fillId="4" borderId="26" xfId="1" applyFont="1" applyFill="1" applyBorder="1" applyAlignment="1">
      <alignment horizontal="center"/>
    </xf>
    <xf numFmtId="164" fontId="4" fillId="4" borderId="26" xfId="1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vertical="center"/>
    </xf>
    <xf numFmtId="0" fontId="4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0" borderId="0" xfId="0" applyFont="1"/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3" borderId="0" xfId="0" applyFont="1" applyFill="1" applyAlignment="1"/>
  </cellXfs>
  <cellStyles count="5">
    <cellStyle name="Normal" xfId="0" builtinId="0"/>
    <cellStyle name="Normal 2" xfId="3" xr:uid="{00000000-0005-0000-0000-000001000000}"/>
    <cellStyle name="Normal 2 2" xfId="4" xr:uid="{00000000-0005-0000-0000-000002000000}"/>
    <cellStyle name="Separador de milhares 2" xfId="2" xr:uid="{00000000-0005-0000-0000-000004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977900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4950" y="0"/>
          <a:ext cx="742950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oria%20e%20Distribuicao%20dos%20Royalties\Banco%20Brasil\Royalty\2016\BB_03_Mar&#231;o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  <sheetName val="Plan1 (2)"/>
      <sheetName val="BB (2)"/>
    </sheetNames>
    <sheetDataSet>
      <sheetData sheetId="0"/>
      <sheetData sheetId="1">
        <row r="7">
          <cell r="C7" t="str">
            <v>ESTADOS</v>
          </cell>
          <cell r="D7">
            <v>128432354.22</v>
          </cell>
          <cell r="E7">
            <v>92732543.089999989</v>
          </cell>
          <cell r="F7">
            <v>221164897.31</v>
          </cell>
        </row>
        <row r="8">
          <cell r="C8" t="str">
            <v>MUNICIPIOS</v>
          </cell>
          <cell r="D8">
            <v>149139886.78000003</v>
          </cell>
          <cell r="E8">
            <v>108636573.66</v>
          </cell>
          <cell r="F8">
            <v>257776460.44000003</v>
          </cell>
        </row>
        <row r="9">
          <cell r="C9" t="str">
            <v>FUNDO ESPECIAL</v>
          </cell>
          <cell r="D9">
            <v>34904535.740000002</v>
          </cell>
          <cell r="E9">
            <v>25689019.550000001</v>
          </cell>
          <cell r="F9">
            <v>60593555.290000007</v>
          </cell>
        </row>
        <row r="10">
          <cell r="C10" t="str">
            <v>COMANDO DA MARINHA</v>
          </cell>
          <cell r="D10">
            <v>41705519.520000003</v>
          </cell>
          <cell r="E10">
            <v>30372095.559999999</v>
          </cell>
          <cell r="F10">
            <v>72077615.079999998</v>
          </cell>
        </row>
        <row r="11">
          <cell r="C11" t="str">
            <v>MCT</v>
          </cell>
          <cell r="D11">
            <v>0</v>
          </cell>
          <cell r="E11">
            <v>50620159.270000003</v>
          </cell>
          <cell r="F11">
            <v>50620159.270000003</v>
          </cell>
        </row>
        <row r="12">
          <cell r="C12" t="str">
            <v>FUNDO SOCIAL</v>
          </cell>
          <cell r="D12">
            <v>27555637.960000001</v>
          </cell>
          <cell r="E12">
            <v>62379776</v>
          </cell>
          <cell r="F12">
            <v>89935413.960000008</v>
          </cell>
        </row>
        <row r="13">
          <cell r="C13" t="str">
            <v>EDUCAÇÃO E SAÚDE</v>
          </cell>
          <cell r="D13">
            <v>547914.03</v>
          </cell>
          <cell r="E13">
            <v>1095828.05</v>
          </cell>
          <cell r="F13">
            <v>1643742.08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2"/>
  <sheetViews>
    <sheetView tabSelected="1" zoomScaleNormal="100" workbookViewId="0">
      <selection activeCell="A5" sqref="A5:E5"/>
    </sheetView>
  </sheetViews>
  <sheetFormatPr defaultColWidth="9.1796875" defaultRowHeight="12.5" x14ac:dyDescent="0.25"/>
  <cols>
    <col min="1" max="1" width="19.54296875" style="5" customWidth="1"/>
    <col min="2" max="2" width="21.7265625" style="5" customWidth="1"/>
    <col min="3" max="3" width="14" style="5" bestFit="1" customWidth="1"/>
    <col min="4" max="4" width="14.26953125" style="5" bestFit="1" customWidth="1"/>
    <col min="5" max="6" width="14.54296875" style="5" bestFit="1" customWidth="1"/>
    <col min="7" max="7" width="13.54296875" style="5" bestFit="1" customWidth="1"/>
    <col min="8" max="9" width="14.26953125" style="5" bestFit="1" customWidth="1"/>
    <col min="10" max="10" width="17" style="5" bestFit="1" customWidth="1"/>
    <col min="11" max="11" width="16.7265625" style="5" bestFit="1" customWidth="1"/>
    <col min="12" max="12" width="15.54296875" style="5" bestFit="1" customWidth="1"/>
    <col min="13" max="13" width="15.26953125" style="5" bestFit="1" customWidth="1"/>
    <col min="14" max="14" width="17.81640625" style="5" bestFit="1" customWidth="1"/>
    <col min="15" max="15" width="18.1796875" style="5" bestFit="1" customWidth="1"/>
    <col min="16" max="16" width="11.1796875" style="5" bestFit="1" customWidth="1"/>
    <col min="17" max="17" width="22" style="5" customWidth="1"/>
    <col min="18" max="18" width="11.1796875" style="5" bestFit="1" customWidth="1"/>
    <col min="19" max="20" width="9.1796875" style="5"/>
    <col min="21" max="21" width="8.453125" style="5" customWidth="1"/>
    <col min="22" max="16384" width="9.1796875" style="5"/>
  </cols>
  <sheetData>
    <row r="2" spans="1:18" x14ac:dyDescent="0.25">
      <c r="C2" s="129" t="s">
        <v>48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8" x14ac:dyDescent="0.25">
      <c r="C3" s="8"/>
      <c r="D3" s="8"/>
      <c r="E3" s="8"/>
      <c r="F3" s="8"/>
      <c r="G3" s="8"/>
      <c r="H3" s="8"/>
      <c r="I3" s="8"/>
      <c r="K3" s="92"/>
    </row>
    <row r="4" spans="1:18" x14ac:dyDescent="0.25">
      <c r="G4" s="98"/>
      <c r="I4" s="97"/>
      <c r="L4" s="92"/>
      <c r="M4" s="92"/>
    </row>
    <row r="5" spans="1:18" x14ac:dyDescent="0.25">
      <c r="A5" s="133" t="s">
        <v>61</v>
      </c>
      <c r="B5" s="133"/>
      <c r="C5" s="133"/>
      <c r="D5" s="133"/>
      <c r="E5" s="133"/>
      <c r="J5" s="92"/>
      <c r="L5" s="92"/>
      <c r="M5" s="92"/>
    </row>
    <row r="6" spans="1:18" ht="13" thickBot="1" x14ac:dyDescent="0.3">
      <c r="A6" s="7" t="s">
        <v>49</v>
      </c>
      <c r="B6" s="7"/>
      <c r="C6" s="6"/>
      <c r="D6" s="6"/>
      <c r="E6" s="6"/>
    </row>
    <row r="7" spans="1:18" s="7" customFormat="1" ht="10.5" x14ac:dyDescent="0.2">
      <c r="A7" s="131" t="s">
        <v>0</v>
      </c>
      <c r="B7" s="132"/>
      <c r="C7" s="1">
        <v>42370</v>
      </c>
      <c r="D7" s="1">
        <v>42402</v>
      </c>
      <c r="E7" s="1">
        <v>42434</v>
      </c>
      <c r="F7" s="1">
        <v>42466</v>
      </c>
      <c r="G7" s="1">
        <v>42498</v>
      </c>
      <c r="H7" s="1">
        <v>42530</v>
      </c>
      <c r="I7" s="1">
        <v>42562</v>
      </c>
      <c r="J7" s="1">
        <v>42594</v>
      </c>
      <c r="K7" s="1">
        <v>42626</v>
      </c>
      <c r="L7" s="1">
        <v>42658</v>
      </c>
      <c r="M7" s="1">
        <v>42690</v>
      </c>
      <c r="N7" s="1">
        <v>42722</v>
      </c>
      <c r="O7" s="2" t="s">
        <v>60</v>
      </c>
    </row>
    <row r="8" spans="1:18" s="7" customFormat="1" ht="10.5" x14ac:dyDescent="0.2">
      <c r="A8" s="9" t="s">
        <v>1</v>
      </c>
      <c r="B8" s="10"/>
      <c r="C8" s="11"/>
      <c r="D8" s="65"/>
      <c r="E8" s="65"/>
      <c r="F8" s="65"/>
      <c r="G8" s="65"/>
      <c r="H8" s="65"/>
      <c r="I8" s="12"/>
      <c r="J8" s="65"/>
      <c r="K8" s="65"/>
      <c r="L8" s="65"/>
      <c r="M8" s="65"/>
      <c r="N8" s="12"/>
      <c r="O8" s="13"/>
    </row>
    <row r="9" spans="1:18" s="7" customFormat="1" ht="10" x14ac:dyDescent="0.2">
      <c r="A9" s="121" t="s">
        <v>2</v>
      </c>
      <c r="B9" s="14" t="s">
        <v>3</v>
      </c>
      <c r="C9" s="42">
        <v>1237.7374499999999</v>
      </c>
      <c r="D9" s="66">
        <v>2096.3926900000001</v>
      </c>
      <c r="E9" s="66">
        <v>1998.41274</v>
      </c>
      <c r="F9" s="66">
        <v>1757.6191999999999</v>
      </c>
      <c r="G9" s="66">
        <v>1815.2574399999999</v>
      </c>
      <c r="H9" s="66">
        <v>1813.55304</v>
      </c>
      <c r="I9" s="58">
        <v>2265.7078300000003</v>
      </c>
      <c r="J9" s="66">
        <v>2172.7947200000003</v>
      </c>
      <c r="K9" s="66">
        <v>1902.7221600000003</v>
      </c>
      <c r="L9" s="66">
        <v>1714.1931599999998</v>
      </c>
      <c r="M9" s="66">
        <v>1857.7300600000001</v>
      </c>
      <c r="N9" s="58">
        <v>1974.3808800000002</v>
      </c>
      <c r="O9" s="59">
        <f>SUM(C9:N9)</f>
        <v>22606.501370000002</v>
      </c>
      <c r="P9" s="91"/>
      <c r="Q9" s="91"/>
      <c r="R9" s="91"/>
    </row>
    <row r="10" spans="1:18" s="7" customFormat="1" ht="10" x14ac:dyDescent="0.2">
      <c r="A10" s="121"/>
      <c r="B10" s="14" t="s">
        <v>4</v>
      </c>
      <c r="C10" s="42">
        <v>11671.599579999998</v>
      </c>
      <c r="D10" s="66">
        <v>10935.4285</v>
      </c>
      <c r="E10" s="66">
        <v>11716.56532</v>
      </c>
      <c r="F10" s="66">
        <v>10859.95824</v>
      </c>
      <c r="G10" s="66">
        <v>11455.302730000001</v>
      </c>
      <c r="H10" s="66">
        <v>11625.872460000001</v>
      </c>
      <c r="I10" s="58">
        <v>13269.326600000002</v>
      </c>
      <c r="J10" s="66">
        <v>12523.724370000002</v>
      </c>
      <c r="K10" s="66">
        <v>11425.111879999999</v>
      </c>
      <c r="L10" s="66">
        <v>11492.620939999999</v>
      </c>
      <c r="M10" s="66">
        <v>11476.782999999999</v>
      </c>
      <c r="N10" s="58">
        <v>11751.78282</v>
      </c>
      <c r="O10" s="59">
        <f>SUM(C10:N10)</f>
        <v>140204.07643999998</v>
      </c>
      <c r="P10" s="91"/>
      <c r="Q10" s="91"/>
      <c r="R10" s="91"/>
    </row>
    <row r="11" spans="1:18" s="7" customFormat="1" ht="10" x14ac:dyDescent="0.2">
      <c r="A11" s="121"/>
      <c r="B11" s="14" t="s">
        <v>5</v>
      </c>
      <c r="C11" s="42">
        <v>12109.184509999997</v>
      </c>
      <c r="D11" s="66">
        <v>11909.382540000001</v>
      </c>
      <c r="E11" s="66">
        <v>10630.73811</v>
      </c>
      <c r="F11" s="66">
        <v>10553.68741</v>
      </c>
      <c r="G11" s="66">
        <v>11319.56034</v>
      </c>
      <c r="H11" s="66">
        <v>11199.649039999998</v>
      </c>
      <c r="I11" s="58">
        <v>12331.206609999999</v>
      </c>
      <c r="J11" s="66">
        <v>12156.490879999999</v>
      </c>
      <c r="K11" s="66">
        <v>11850.945800000001</v>
      </c>
      <c r="L11" s="66">
        <v>11542.389019999999</v>
      </c>
      <c r="M11" s="66">
        <v>11794.25807</v>
      </c>
      <c r="N11" s="58">
        <v>12455.236800000001</v>
      </c>
      <c r="O11" s="59">
        <f t="shared" ref="O11:O45" si="0">SUM(C11:N11)</f>
        <v>139852.72912999999</v>
      </c>
      <c r="P11" s="91"/>
      <c r="Q11" s="91"/>
      <c r="R11" s="91"/>
    </row>
    <row r="12" spans="1:18" s="7" customFormat="1" ht="10" x14ac:dyDescent="0.2">
      <c r="A12" s="121"/>
      <c r="B12" s="14" t="s">
        <v>6</v>
      </c>
      <c r="C12" s="42">
        <v>637.48766000000001</v>
      </c>
      <c r="D12" s="66">
        <v>681.16516999999999</v>
      </c>
      <c r="E12" s="66">
        <v>613.58891000000006</v>
      </c>
      <c r="F12" s="66">
        <v>616.60152000000005</v>
      </c>
      <c r="G12" s="66">
        <v>771.36144999999999</v>
      </c>
      <c r="H12" s="66">
        <v>770.68655000000001</v>
      </c>
      <c r="I12" s="58">
        <v>902.49716999999987</v>
      </c>
      <c r="J12" s="66">
        <v>915.44310999999993</v>
      </c>
      <c r="K12" s="66">
        <v>851.80346999999995</v>
      </c>
      <c r="L12" s="66">
        <v>813.43343999999991</v>
      </c>
      <c r="M12" s="66">
        <v>789.00738999999999</v>
      </c>
      <c r="N12" s="58">
        <v>857.34743999999989</v>
      </c>
      <c r="O12" s="59">
        <f t="shared" si="0"/>
        <v>9220.4232799999991</v>
      </c>
      <c r="P12" s="91"/>
      <c r="Q12" s="91"/>
      <c r="R12" s="91"/>
    </row>
    <row r="13" spans="1:18" s="7" customFormat="1" ht="10" x14ac:dyDescent="0.2">
      <c r="A13" s="121"/>
      <c r="B13" s="14" t="s">
        <v>7</v>
      </c>
      <c r="C13" s="42">
        <v>42151.391900000002</v>
      </c>
      <c r="D13" s="66">
        <v>42386.566610000002</v>
      </c>
      <c r="E13" s="66">
        <v>30279.504069999999</v>
      </c>
      <c r="F13" s="66">
        <v>31856.057109999998</v>
      </c>
      <c r="G13" s="66">
        <v>34892.89084</v>
      </c>
      <c r="H13" s="66">
        <v>40739.19644</v>
      </c>
      <c r="I13" s="58">
        <v>49298.984849999993</v>
      </c>
      <c r="J13" s="66">
        <v>46394.824320000007</v>
      </c>
      <c r="K13" s="66">
        <v>46680.36836</v>
      </c>
      <c r="L13" s="66">
        <v>48747.285629999998</v>
      </c>
      <c r="M13" s="66">
        <v>48609.220799999996</v>
      </c>
      <c r="N13" s="58">
        <v>46686.698549999994</v>
      </c>
      <c r="O13" s="59">
        <f t="shared" si="0"/>
        <v>508722.98947999999</v>
      </c>
      <c r="P13" s="91"/>
      <c r="Q13" s="91"/>
      <c r="R13" s="91"/>
    </row>
    <row r="14" spans="1:18" s="7" customFormat="1" ht="10" x14ac:dyDescent="0.2">
      <c r="A14" s="121"/>
      <c r="B14" s="14" t="s">
        <v>57</v>
      </c>
      <c r="C14" s="42">
        <v>2604.8517299999999</v>
      </c>
      <c r="D14" s="66">
        <v>2510.8044500000001</v>
      </c>
      <c r="E14" s="66">
        <v>2855.2554500000001</v>
      </c>
      <c r="F14" s="66">
        <v>1784.0937099999999</v>
      </c>
      <c r="G14" s="66">
        <v>1346.3592800000001</v>
      </c>
      <c r="H14" s="66">
        <v>1863.17031</v>
      </c>
      <c r="I14" s="58">
        <v>2123.9502000000002</v>
      </c>
      <c r="J14" s="66">
        <v>2947.6606299999999</v>
      </c>
      <c r="K14" s="66">
        <v>4595.9783099999995</v>
      </c>
      <c r="L14" s="66">
        <v>4337.1557400000002</v>
      </c>
      <c r="M14" s="66">
        <v>3459.1355199999998</v>
      </c>
      <c r="N14" s="58">
        <v>5189.2874800000009</v>
      </c>
      <c r="O14" s="59">
        <f t="shared" si="0"/>
        <v>35617.702810000003</v>
      </c>
      <c r="P14" s="91"/>
      <c r="Q14" s="91"/>
      <c r="R14" s="91"/>
    </row>
    <row r="15" spans="1:18" s="7" customFormat="1" ht="10" x14ac:dyDescent="0.2">
      <c r="A15" s="121"/>
      <c r="B15" s="14" t="s">
        <v>8</v>
      </c>
      <c r="C15" s="42">
        <v>400.27674000000002</v>
      </c>
      <c r="D15" s="66">
        <v>331.17592999999999</v>
      </c>
      <c r="E15" s="66">
        <v>250.40398999999999</v>
      </c>
      <c r="F15" s="66">
        <v>120.05206</v>
      </c>
      <c r="G15" s="66">
        <v>183.22778</v>
      </c>
      <c r="H15" s="66">
        <v>314.23546999999996</v>
      </c>
      <c r="I15" s="58">
        <v>417.99203999999997</v>
      </c>
      <c r="J15" s="66">
        <v>388.40343000000001</v>
      </c>
      <c r="K15" s="66">
        <v>356.90634999999997</v>
      </c>
      <c r="L15" s="66">
        <v>419.41804999999999</v>
      </c>
      <c r="M15" s="66">
        <v>423.81910999999997</v>
      </c>
      <c r="N15" s="58">
        <v>426.44728999999995</v>
      </c>
      <c r="O15" s="59">
        <f t="shared" si="0"/>
        <v>4032.35824</v>
      </c>
      <c r="P15" s="91"/>
      <c r="Q15" s="91"/>
      <c r="R15" s="91"/>
    </row>
    <row r="16" spans="1:18" s="7" customFormat="1" ht="10" x14ac:dyDescent="0.2">
      <c r="A16" s="121"/>
      <c r="B16" s="14" t="s">
        <v>9</v>
      </c>
      <c r="C16" s="42">
        <v>167056.67978000003</v>
      </c>
      <c r="D16" s="66">
        <v>163712.02753999998</v>
      </c>
      <c r="E16" s="66">
        <v>124058.61338</v>
      </c>
      <c r="F16" s="66">
        <v>123054.40913999999</v>
      </c>
      <c r="G16" s="66">
        <v>139551.41743</v>
      </c>
      <c r="H16" s="66">
        <v>131444.28031999999</v>
      </c>
      <c r="I16" s="58">
        <v>181706.07598000002</v>
      </c>
      <c r="J16" s="66">
        <v>190675.70723</v>
      </c>
      <c r="K16" s="66">
        <v>182994.53395999997</v>
      </c>
      <c r="L16" s="66">
        <v>184829.99346</v>
      </c>
      <c r="M16" s="66">
        <v>190691.92267</v>
      </c>
      <c r="N16" s="58">
        <v>206217.75385000004</v>
      </c>
      <c r="O16" s="59">
        <f t="shared" si="0"/>
        <v>1985993.4147400002</v>
      </c>
      <c r="P16" s="91"/>
      <c r="Q16" s="91"/>
      <c r="R16" s="91"/>
    </row>
    <row r="17" spans="1:18" s="7" customFormat="1" ht="10" x14ac:dyDescent="0.2">
      <c r="A17" s="121"/>
      <c r="B17" s="14" t="s">
        <v>10</v>
      </c>
      <c r="C17" s="42">
        <v>11483.048879999998</v>
      </c>
      <c r="D17" s="66">
        <v>10501.48583</v>
      </c>
      <c r="E17" s="66">
        <v>8736.5114900000008</v>
      </c>
      <c r="F17" s="66">
        <v>8854.78701</v>
      </c>
      <c r="G17" s="66">
        <v>10204.29888</v>
      </c>
      <c r="H17" s="66">
        <v>10282.962730000001</v>
      </c>
      <c r="I17" s="58">
        <v>12488.613379999999</v>
      </c>
      <c r="J17" s="66">
        <v>12021.851429999999</v>
      </c>
      <c r="K17" s="66">
        <v>11755.629969999998</v>
      </c>
      <c r="L17" s="66">
        <v>11531.0201</v>
      </c>
      <c r="M17" s="66">
        <v>11478.23407</v>
      </c>
      <c r="N17" s="58">
        <v>11916.49685</v>
      </c>
      <c r="O17" s="59">
        <f t="shared" si="0"/>
        <v>131254.94061999998</v>
      </c>
      <c r="P17" s="91"/>
      <c r="Q17" s="91"/>
      <c r="R17" s="91"/>
    </row>
    <row r="18" spans="1:18" s="7" customFormat="1" ht="10" x14ac:dyDescent="0.2">
      <c r="A18" s="121"/>
      <c r="B18" s="14" t="s">
        <v>11</v>
      </c>
      <c r="C18" s="42">
        <v>28382.092809999998</v>
      </c>
      <c r="D18" s="66">
        <v>25880.075210000003</v>
      </c>
      <c r="E18" s="66">
        <v>25187.167209999996</v>
      </c>
      <c r="F18" s="66">
        <v>21959.816490000001</v>
      </c>
      <c r="G18" s="66">
        <v>28211.242509999996</v>
      </c>
      <c r="H18" s="66">
        <v>30548.192070000001</v>
      </c>
      <c r="I18" s="58">
        <v>34453.492800000007</v>
      </c>
      <c r="J18" s="66">
        <v>33907.26208</v>
      </c>
      <c r="K18" s="66">
        <v>32921.497340000002</v>
      </c>
      <c r="L18" s="66">
        <v>32084.037940000002</v>
      </c>
      <c r="M18" s="66">
        <v>37543.44713</v>
      </c>
      <c r="N18" s="58">
        <v>39202.948600000003</v>
      </c>
      <c r="O18" s="59">
        <f t="shared" si="0"/>
        <v>370281.27218999999</v>
      </c>
      <c r="P18" s="91"/>
      <c r="Q18" s="91"/>
      <c r="R18" s="91"/>
    </row>
    <row r="19" spans="1:18" s="7" customFormat="1" ht="10" x14ac:dyDescent="0.2">
      <c r="A19" s="121"/>
      <c r="B19" s="14" t="s">
        <v>12</v>
      </c>
      <c r="C19" s="42">
        <v>5776.3723200000004</v>
      </c>
      <c r="D19" s="66">
        <v>5654.2422799999995</v>
      </c>
      <c r="E19" s="66">
        <v>4838.1366399999997</v>
      </c>
      <c r="F19" s="66">
        <v>5020.4903800000011</v>
      </c>
      <c r="G19" s="66">
        <v>5784.3744299999998</v>
      </c>
      <c r="H19" s="66">
        <v>5648.8436600000005</v>
      </c>
      <c r="I19" s="58">
        <v>6553.0843800000002</v>
      </c>
      <c r="J19" s="66">
        <v>6544.37255</v>
      </c>
      <c r="K19" s="66">
        <v>6090.7573700000003</v>
      </c>
      <c r="L19" s="66">
        <v>5829.9558499999994</v>
      </c>
      <c r="M19" s="66">
        <v>5999.7658499999998</v>
      </c>
      <c r="N19" s="58">
        <v>6070.6302500000002</v>
      </c>
      <c r="O19" s="59">
        <f t="shared" si="0"/>
        <v>69811.025959999999</v>
      </c>
      <c r="P19" s="91"/>
      <c r="R19" s="91"/>
    </row>
    <row r="20" spans="1:18" s="7" customFormat="1" ht="10.5" x14ac:dyDescent="0.25">
      <c r="A20" s="15" t="s">
        <v>13</v>
      </c>
      <c r="B20" s="16"/>
      <c r="C20" s="44">
        <f>SUM(C9:C19)</f>
        <v>283510.72336</v>
      </c>
      <c r="D20" s="68">
        <f t="shared" ref="D20:J20" si="1">SUM(D9:D19)</f>
        <v>276598.74674999999</v>
      </c>
      <c r="E20" s="68">
        <f>SUM(E9:E19)</f>
        <v>221164.89731</v>
      </c>
      <c r="F20" s="68">
        <f>SUM(F9:F19)</f>
        <v>216437.57227</v>
      </c>
      <c r="G20" s="68">
        <f>SUM(G9:G19)</f>
        <v>245535.29311</v>
      </c>
      <c r="H20" s="68">
        <f t="shared" si="1"/>
        <v>246250.64209000001</v>
      </c>
      <c r="I20" s="57">
        <f>SUM(I9:I19)</f>
        <v>315810.93184000003</v>
      </c>
      <c r="J20" s="68">
        <f t="shared" si="1"/>
        <v>320648.53474999999</v>
      </c>
      <c r="K20" s="68">
        <f>SUM(K9:K19)</f>
        <v>311426.25497000001</v>
      </c>
      <c r="L20" s="68">
        <f>SUM(L9:L19)</f>
        <v>313341.50333000004</v>
      </c>
      <c r="M20" s="68">
        <f>SUM(M9:M19)</f>
        <v>324123.32367000001</v>
      </c>
      <c r="N20" s="68">
        <f>SUM(N9:N19)</f>
        <v>342749.01081000001</v>
      </c>
      <c r="O20" s="60">
        <f t="shared" si="0"/>
        <v>3417597.43426</v>
      </c>
      <c r="Q20" s="91"/>
      <c r="R20" s="91"/>
    </row>
    <row r="21" spans="1:18" s="7" customFormat="1" ht="10" x14ac:dyDescent="0.2">
      <c r="A21" s="121" t="s">
        <v>14</v>
      </c>
      <c r="B21" s="14" t="s">
        <v>3</v>
      </c>
      <c r="C21" s="42">
        <v>6819.6847199999975</v>
      </c>
      <c r="D21" s="67">
        <v>5972.846230000001</v>
      </c>
      <c r="E21" s="67">
        <v>5211.6187900000004</v>
      </c>
      <c r="F21" s="67">
        <v>4873.9068200000002</v>
      </c>
      <c r="G21" s="67">
        <v>4787.6254299999982</v>
      </c>
      <c r="H21" s="66">
        <v>5096.3716999999997</v>
      </c>
      <c r="I21" s="66">
        <v>7584.0617599999978</v>
      </c>
      <c r="J21" s="66">
        <v>6671.2269900000001</v>
      </c>
      <c r="K21" s="91">
        <v>5408.1999100000003</v>
      </c>
      <c r="L21" s="67">
        <v>5397.2431300000017</v>
      </c>
      <c r="M21" s="67">
        <v>5781.6718099999998</v>
      </c>
      <c r="N21" s="117">
        <v>5653.2680100000007</v>
      </c>
      <c r="O21" s="113">
        <f t="shared" si="0"/>
        <v>69257.725300000006</v>
      </c>
      <c r="Q21" s="115"/>
      <c r="R21" s="91"/>
    </row>
    <row r="22" spans="1:18" s="7" customFormat="1" ht="10" x14ac:dyDescent="0.2">
      <c r="A22" s="121"/>
      <c r="B22" s="14" t="s">
        <v>4</v>
      </c>
      <c r="C22" s="42">
        <v>4308.7978199999998</v>
      </c>
      <c r="D22" s="67">
        <v>4050.3912600000008</v>
      </c>
      <c r="E22" s="67">
        <v>4180.8293599999988</v>
      </c>
      <c r="F22" s="67">
        <v>3894.2130800000023</v>
      </c>
      <c r="G22" s="67">
        <v>3581.3924899999993</v>
      </c>
      <c r="H22" s="66">
        <v>4123.9628300000013</v>
      </c>
      <c r="I22" s="66">
        <v>4550.2646999999979</v>
      </c>
      <c r="J22" s="66">
        <v>4447.5771300000006</v>
      </c>
      <c r="K22" s="91">
        <v>3781.8960500000003</v>
      </c>
      <c r="L22" s="67">
        <v>3767.8106000000016</v>
      </c>
      <c r="M22" s="67">
        <v>4277.834069999999</v>
      </c>
      <c r="N22" s="117">
        <v>4750.9447099999998</v>
      </c>
      <c r="O22" s="113">
        <f t="shared" si="0"/>
        <v>49715.914099999995</v>
      </c>
      <c r="Q22" s="91"/>
    </row>
    <row r="23" spans="1:18" s="7" customFormat="1" ht="10" x14ac:dyDescent="0.2">
      <c r="A23" s="121"/>
      <c r="B23" s="14" t="s">
        <v>15</v>
      </c>
      <c r="C23" s="42">
        <v>13.548150000000001</v>
      </c>
      <c r="D23" s="67">
        <v>12.610800000000001</v>
      </c>
      <c r="E23" s="67">
        <v>11.983650000000001</v>
      </c>
      <c r="F23" s="67">
        <v>10.824719999999999</v>
      </c>
      <c r="G23" s="67">
        <v>3.0355799999999999</v>
      </c>
      <c r="H23" s="66">
        <v>11.34441</v>
      </c>
      <c r="I23" s="66">
        <v>17.32206</v>
      </c>
      <c r="J23" s="66">
        <v>13.537409999999999</v>
      </c>
      <c r="K23" s="91">
        <v>12.06537</v>
      </c>
      <c r="L23" s="67">
        <v>12.373920000000002</v>
      </c>
      <c r="M23" s="67">
        <v>13.848060000000002</v>
      </c>
      <c r="N23" s="117">
        <v>14.573550000000001</v>
      </c>
      <c r="O23" s="113">
        <f t="shared" si="0"/>
        <v>147.06768000000002</v>
      </c>
      <c r="Q23" s="91"/>
    </row>
    <row r="24" spans="1:18" s="7" customFormat="1" ht="10" x14ac:dyDescent="0.2">
      <c r="A24" s="121"/>
      <c r="B24" s="14" t="s">
        <v>5</v>
      </c>
      <c r="C24" s="42">
        <v>13708.555069999999</v>
      </c>
      <c r="D24" s="67">
        <v>12619.812909999988</v>
      </c>
      <c r="E24" s="67">
        <v>12341.97854000002</v>
      </c>
      <c r="F24" s="67">
        <v>12458.925719999981</v>
      </c>
      <c r="G24" s="67">
        <v>17336.087409999989</v>
      </c>
      <c r="H24" s="66">
        <v>25794.893879999934</v>
      </c>
      <c r="I24" s="66">
        <v>18324.059140000016</v>
      </c>
      <c r="J24" s="66">
        <v>17566.676480000016</v>
      </c>
      <c r="K24" s="91">
        <v>15022.812519999976</v>
      </c>
      <c r="L24" s="67">
        <v>21853.280809999978</v>
      </c>
      <c r="M24" s="67">
        <v>16173.100710000012</v>
      </c>
      <c r="N24" s="117">
        <v>16809.776550000002</v>
      </c>
      <c r="O24" s="113">
        <f t="shared" si="0"/>
        <v>200009.9597399999</v>
      </c>
      <c r="Q24" s="91"/>
    </row>
    <row r="25" spans="1:18" s="7" customFormat="1" ht="10" x14ac:dyDescent="0.2">
      <c r="A25" s="121"/>
      <c r="B25" s="14" t="s">
        <v>6</v>
      </c>
      <c r="C25" s="42">
        <v>1090.9843799999996</v>
      </c>
      <c r="D25" s="67">
        <v>1163.3967799999998</v>
      </c>
      <c r="E25" s="67">
        <v>916.68415999999945</v>
      </c>
      <c r="F25" s="67">
        <v>969.95038999999986</v>
      </c>
      <c r="G25" s="67">
        <v>1560.5339000000031</v>
      </c>
      <c r="H25" s="66">
        <v>2708.1326799999997</v>
      </c>
      <c r="I25" s="66">
        <v>4255.7418499999985</v>
      </c>
      <c r="J25" s="66">
        <v>4130.7163100000007</v>
      </c>
      <c r="K25" s="91">
        <v>3651.0344900000014</v>
      </c>
      <c r="L25" s="67">
        <v>4001.1287000000011</v>
      </c>
      <c r="M25" s="67">
        <v>4487.7558029944103</v>
      </c>
      <c r="N25" s="117">
        <v>4095.2044899999987</v>
      </c>
      <c r="O25" s="113">
        <f t="shared" si="0"/>
        <v>33031.263932994407</v>
      </c>
      <c r="Q25" s="91"/>
    </row>
    <row r="26" spans="1:18" s="7" customFormat="1" ht="10" x14ac:dyDescent="0.2">
      <c r="A26" s="121"/>
      <c r="B26" s="14" t="s">
        <v>7</v>
      </c>
      <c r="C26" s="42">
        <v>43919.315119999992</v>
      </c>
      <c r="D26" s="67">
        <v>43909.059910000004</v>
      </c>
      <c r="E26" s="67">
        <v>31346.457329999987</v>
      </c>
      <c r="F26" s="67">
        <v>32862.100949999993</v>
      </c>
      <c r="G26" s="67">
        <v>35353.590230000009</v>
      </c>
      <c r="H26" s="66">
        <v>42000.006089999995</v>
      </c>
      <c r="I26" s="66">
        <v>50893.363889999993</v>
      </c>
      <c r="J26" s="66">
        <v>48271.832279999973</v>
      </c>
      <c r="K26" s="91">
        <v>47171.265979999996</v>
      </c>
      <c r="L26" s="67">
        <v>49549.251029999999</v>
      </c>
      <c r="M26" s="67">
        <v>49762.319919999994</v>
      </c>
      <c r="N26" s="117">
        <v>48067.132420000002</v>
      </c>
      <c r="O26" s="113">
        <f t="shared" si="0"/>
        <v>523105.69514999987</v>
      </c>
      <c r="Q26" s="91"/>
    </row>
    <row r="27" spans="1:18" s="7" customFormat="1" ht="10" x14ac:dyDescent="0.2">
      <c r="A27" s="121"/>
      <c r="B27" s="14" t="s">
        <v>57</v>
      </c>
      <c r="C27" s="42">
        <v>999.89721999999995</v>
      </c>
      <c r="D27" s="67">
        <v>941.56592000000001</v>
      </c>
      <c r="E27" s="67">
        <v>1021.85844</v>
      </c>
      <c r="F27" s="67">
        <v>673.51851999999997</v>
      </c>
      <c r="G27" s="67">
        <v>1553.9898500000002</v>
      </c>
      <c r="H27" s="66">
        <v>895.52317000000005</v>
      </c>
      <c r="I27" s="66">
        <v>1142.1968400000001</v>
      </c>
      <c r="J27" s="66">
        <v>2815.3796700000003</v>
      </c>
      <c r="K27" s="91">
        <v>2319.2336399999995</v>
      </c>
      <c r="L27" s="67">
        <v>2227.51793</v>
      </c>
      <c r="M27" s="67">
        <v>2084.70327</v>
      </c>
      <c r="N27" s="117">
        <v>2744.7793999999999</v>
      </c>
      <c r="O27" s="113">
        <f t="shared" si="0"/>
        <v>19420.16387</v>
      </c>
      <c r="Q27" s="91"/>
    </row>
    <row r="28" spans="1:18" s="7" customFormat="1" ht="10" x14ac:dyDescent="0.2">
      <c r="A28" s="121"/>
      <c r="B28" s="14" t="s">
        <v>16</v>
      </c>
      <c r="C28" s="42">
        <v>1080.42554</v>
      </c>
      <c r="D28" s="67">
        <v>1172.6716600000002</v>
      </c>
      <c r="E28" s="67">
        <v>814.98090999999999</v>
      </c>
      <c r="F28" s="67">
        <v>854.66316999999992</v>
      </c>
      <c r="G28" s="67">
        <v>705.61878999999999</v>
      </c>
      <c r="H28" s="66">
        <v>908.32713000000012</v>
      </c>
      <c r="I28" s="66">
        <v>934.63388999999995</v>
      </c>
      <c r="J28" s="66">
        <v>992.40346999999997</v>
      </c>
      <c r="K28" s="91">
        <v>1068.1585600000001</v>
      </c>
      <c r="L28" s="67">
        <v>929.55095999999992</v>
      </c>
      <c r="M28" s="67">
        <v>1169.0324800000001</v>
      </c>
      <c r="N28" s="117">
        <v>1352.3236300000001</v>
      </c>
      <c r="O28" s="113">
        <f t="shared" si="0"/>
        <v>11982.790190000002</v>
      </c>
      <c r="Q28" s="91"/>
    </row>
    <row r="29" spans="1:18" s="7" customFormat="1" ht="10" x14ac:dyDescent="0.2">
      <c r="A29" s="121"/>
      <c r="B29" s="14" t="s">
        <v>17</v>
      </c>
      <c r="C29" s="42">
        <v>76.77285000000002</v>
      </c>
      <c r="D29" s="67">
        <v>71.461199999999991</v>
      </c>
      <c r="E29" s="67">
        <v>67.907350000000022</v>
      </c>
      <c r="F29" s="67">
        <v>61.338759999999972</v>
      </c>
      <c r="G29" s="67">
        <v>17.201620000000002</v>
      </c>
      <c r="H29" s="66">
        <v>64.284990000000008</v>
      </c>
      <c r="I29" s="66">
        <v>98.158340000000038</v>
      </c>
      <c r="J29" s="66">
        <v>76.71199</v>
      </c>
      <c r="K29" s="91">
        <v>68.370430000000013</v>
      </c>
      <c r="L29" s="67">
        <v>70.118880000000004</v>
      </c>
      <c r="M29" s="67">
        <v>78.472340000000045</v>
      </c>
      <c r="N29" s="117">
        <v>82.583450000000013</v>
      </c>
      <c r="O29" s="113">
        <f t="shared" si="0"/>
        <v>833.38220000000013</v>
      </c>
      <c r="Q29" s="91"/>
    </row>
    <row r="30" spans="1:18" s="7" customFormat="1" ht="10" x14ac:dyDescent="0.2">
      <c r="A30" s="121"/>
      <c r="B30" s="14" t="s">
        <v>18</v>
      </c>
      <c r="C30" s="42">
        <v>2158.5878199999997</v>
      </c>
      <c r="D30" s="67">
        <v>2210.3330799999999</v>
      </c>
      <c r="E30" s="67">
        <v>1642.9055800000001</v>
      </c>
      <c r="F30" s="67">
        <v>1663.0148000000002</v>
      </c>
      <c r="G30" s="67">
        <v>1629.5709899999999</v>
      </c>
      <c r="H30" s="66">
        <v>1814.7924300000002</v>
      </c>
      <c r="I30" s="66">
        <v>2007.0853800000002</v>
      </c>
      <c r="J30" s="66">
        <v>2073.5670700000001</v>
      </c>
      <c r="K30" s="91">
        <v>2037.01638</v>
      </c>
      <c r="L30" s="67">
        <v>2035.1911500000001</v>
      </c>
      <c r="M30" s="67">
        <v>2199.8334900000004</v>
      </c>
      <c r="N30" s="117">
        <v>2458.7064999999998</v>
      </c>
      <c r="O30" s="113">
        <f t="shared" si="0"/>
        <v>23930.604670000001</v>
      </c>
      <c r="Q30" s="91"/>
    </row>
    <row r="31" spans="1:18" s="7" customFormat="1" ht="10" x14ac:dyDescent="0.2">
      <c r="A31" s="121"/>
      <c r="B31" s="14" t="s">
        <v>19</v>
      </c>
      <c r="C31" s="42">
        <v>3357.4148800000003</v>
      </c>
      <c r="D31" s="67">
        <v>3182.4448600000001</v>
      </c>
      <c r="E31" s="67">
        <v>2637.7754900000004</v>
      </c>
      <c r="F31" s="67">
        <v>2521.5449699999999</v>
      </c>
      <c r="G31" s="67">
        <v>2461.5407</v>
      </c>
      <c r="H31" s="66">
        <v>3008.1956800000003</v>
      </c>
      <c r="I31" s="66">
        <v>3382.3084199999998</v>
      </c>
      <c r="J31" s="66">
        <v>3691.3645200000005</v>
      </c>
      <c r="K31" s="91">
        <v>3540.8069400000008</v>
      </c>
      <c r="L31" s="67">
        <v>3498.3302000000003</v>
      </c>
      <c r="M31" s="67">
        <v>3834.6417499999993</v>
      </c>
      <c r="N31" s="117">
        <v>4313.7423900000003</v>
      </c>
      <c r="O31" s="113">
        <f t="shared" si="0"/>
        <v>39430.110800000002</v>
      </c>
      <c r="Q31" s="91"/>
    </row>
    <row r="32" spans="1:18" s="7" customFormat="1" ht="10" x14ac:dyDescent="0.2">
      <c r="A32" s="121"/>
      <c r="B32" s="14" t="s">
        <v>8</v>
      </c>
      <c r="C32" s="42">
        <v>114.36478</v>
      </c>
      <c r="D32" s="67">
        <v>94.621690000000001</v>
      </c>
      <c r="E32" s="67">
        <v>71.543990000000008</v>
      </c>
      <c r="F32" s="67">
        <v>34.300580000000004</v>
      </c>
      <c r="G32" s="67">
        <v>52.350790000000003</v>
      </c>
      <c r="H32" s="66">
        <v>89.781559999999999</v>
      </c>
      <c r="I32" s="66">
        <v>119.42628999999999</v>
      </c>
      <c r="J32" s="66">
        <v>110.97239999999999</v>
      </c>
      <c r="K32" s="91">
        <v>101.97324</v>
      </c>
      <c r="L32" s="67">
        <v>119.83373</v>
      </c>
      <c r="M32" s="67">
        <v>121.09117000000001</v>
      </c>
      <c r="N32" s="117">
        <v>121.84208</v>
      </c>
      <c r="O32" s="113">
        <f t="shared" si="0"/>
        <v>1152.1022999999998</v>
      </c>
      <c r="Q32" s="91"/>
    </row>
    <row r="33" spans="1:17" s="7" customFormat="1" ht="10" x14ac:dyDescent="0.2">
      <c r="A33" s="121"/>
      <c r="B33" s="14" t="s">
        <v>9</v>
      </c>
      <c r="C33" s="42">
        <v>178888.96570000006</v>
      </c>
      <c r="D33" s="67">
        <v>176082.77485000005</v>
      </c>
      <c r="E33" s="67">
        <v>133114.55959000008</v>
      </c>
      <c r="F33" s="67">
        <v>131941.93951999996</v>
      </c>
      <c r="G33" s="67">
        <v>149447.42405</v>
      </c>
      <c r="H33" s="66">
        <v>141107.24195000003</v>
      </c>
      <c r="I33" s="66">
        <v>194107.52187999999</v>
      </c>
      <c r="J33" s="66">
        <v>205940.27284000005</v>
      </c>
      <c r="K33" s="91">
        <v>194776.93596999996</v>
      </c>
      <c r="L33" s="67">
        <v>197727.22080000013</v>
      </c>
      <c r="M33" s="67">
        <v>205209.56826999993</v>
      </c>
      <c r="N33" s="117">
        <v>220627.52873000008</v>
      </c>
      <c r="O33" s="113">
        <f t="shared" si="0"/>
        <v>2128971.9541500006</v>
      </c>
      <c r="Q33" s="91"/>
    </row>
    <row r="34" spans="1:17" s="7" customFormat="1" ht="10" x14ac:dyDescent="0.2">
      <c r="A34" s="121"/>
      <c r="B34" s="14" t="s">
        <v>10</v>
      </c>
      <c r="C34" s="42">
        <v>13218.189900000019</v>
      </c>
      <c r="D34" s="67">
        <v>13371.321979999988</v>
      </c>
      <c r="E34" s="67">
        <v>10720.724780000022</v>
      </c>
      <c r="F34" s="67">
        <v>9959.7047499999753</v>
      </c>
      <c r="G34" s="67">
        <v>11433.924280000012</v>
      </c>
      <c r="H34" s="66">
        <v>12035.158239999968</v>
      </c>
      <c r="I34" s="66">
        <v>14925.195910000022</v>
      </c>
      <c r="J34" s="66">
        <v>14897.031269999983</v>
      </c>
      <c r="K34" s="91">
        <v>13824.942579999983</v>
      </c>
      <c r="L34" s="67">
        <v>13903.580380000021</v>
      </c>
      <c r="M34" s="67">
        <v>14842.599819999999</v>
      </c>
      <c r="N34" s="117">
        <v>15362.508539999981</v>
      </c>
      <c r="O34" s="113">
        <f t="shared" si="0"/>
        <v>158494.88242999997</v>
      </c>
      <c r="Q34" s="91"/>
    </row>
    <row r="35" spans="1:17" s="7" customFormat="1" ht="10" x14ac:dyDescent="0.2">
      <c r="A35" s="121"/>
      <c r="B35" s="14" t="s">
        <v>20</v>
      </c>
      <c r="C35" s="42">
        <v>5632.7652500000004</v>
      </c>
      <c r="D35" s="67">
        <v>4861.8038299999998</v>
      </c>
      <c r="E35" s="67">
        <v>3397.7462900000005</v>
      </c>
      <c r="F35" s="67">
        <v>3598.08122</v>
      </c>
      <c r="G35" s="67">
        <v>3754.945270000002</v>
      </c>
      <c r="H35" s="66">
        <v>3149.0362599999994</v>
      </c>
      <c r="I35" s="66">
        <v>4315.2783300000001</v>
      </c>
      <c r="J35" s="66">
        <v>3074.1099400000003</v>
      </c>
      <c r="K35" s="91">
        <v>3021.3938400000015</v>
      </c>
      <c r="L35" s="67">
        <v>4187.7629699999998</v>
      </c>
      <c r="M35" s="67">
        <v>4407.3609900000001</v>
      </c>
      <c r="N35" s="117">
        <v>4475.7121399999996</v>
      </c>
      <c r="O35" s="113">
        <f t="shared" si="0"/>
        <v>47875.996330000024</v>
      </c>
      <c r="Q35" s="91"/>
    </row>
    <row r="36" spans="1:17" s="7" customFormat="1" ht="10" x14ac:dyDescent="0.2">
      <c r="A36" s="121"/>
      <c r="B36" s="14" t="s">
        <v>21</v>
      </c>
      <c r="C36" s="42">
        <v>3094.9900699999998</v>
      </c>
      <c r="D36" s="67">
        <v>3106.67569</v>
      </c>
      <c r="E36" s="67">
        <v>2076.0258400000002</v>
      </c>
      <c r="F36" s="67">
        <v>2315.6772599999999</v>
      </c>
      <c r="G36" s="67">
        <v>2481.6496899999997</v>
      </c>
      <c r="H36" s="66">
        <v>2533.7999500000001</v>
      </c>
      <c r="I36" s="66">
        <v>3727.6662199999996</v>
      </c>
      <c r="J36" s="66">
        <v>3073.0847300000005</v>
      </c>
      <c r="K36" s="91">
        <v>2274.6502400000004</v>
      </c>
      <c r="L36" s="67">
        <v>1122.7213000000002</v>
      </c>
      <c r="M36" s="67">
        <v>2066.44128</v>
      </c>
      <c r="N36" s="117">
        <v>2496.5971500000001</v>
      </c>
      <c r="O36" s="113">
        <f t="shared" si="0"/>
        <v>30369.979420000003</v>
      </c>
      <c r="Q36" s="91"/>
    </row>
    <row r="37" spans="1:17" s="7" customFormat="1" ht="10" x14ac:dyDescent="0.2">
      <c r="A37" s="121"/>
      <c r="B37" s="14" t="s">
        <v>12</v>
      </c>
      <c r="C37" s="42">
        <v>9419.751680000003</v>
      </c>
      <c r="D37" s="67">
        <v>9842.684779999996</v>
      </c>
      <c r="E37" s="67">
        <v>8403.4478100000069</v>
      </c>
      <c r="F37" s="67">
        <v>8028.7211000000016</v>
      </c>
      <c r="G37" s="67">
        <v>9572.0882799999981</v>
      </c>
      <c r="H37" s="66">
        <v>9172.4691399999974</v>
      </c>
      <c r="I37" s="66">
        <v>10621.004319999998</v>
      </c>
      <c r="J37" s="66">
        <v>10983.30667</v>
      </c>
      <c r="K37" s="91">
        <v>20147.372719999988</v>
      </c>
      <c r="L37" s="67">
        <v>14353.5887</v>
      </c>
      <c r="M37" s="67">
        <v>15377.985469999996</v>
      </c>
      <c r="N37" s="117">
        <v>15557.324929999999</v>
      </c>
      <c r="O37" s="113">
        <f t="shared" si="0"/>
        <v>141479.74559999997</v>
      </c>
      <c r="Q37" s="91"/>
    </row>
    <row r="38" spans="1:17" s="7" customFormat="1" ht="10" x14ac:dyDescent="0.2">
      <c r="A38" s="121"/>
      <c r="B38" s="14" t="s">
        <v>11</v>
      </c>
      <c r="C38" s="42">
        <v>45079.299930000023</v>
      </c>
      <c r="D38" s="67">
        <v>43144.596219999956</v>
      </c>
      <c r="E38" s="67">
        <v>38223.797470000027</v>
      </c>
      <c r="F38" s="67">
        <v>34410.16495000002</v>
      </c>
      <c r="G38" s="67">
        <v>41478.747939999979</v>
      </c>
      <c r="H38" s="66">
        <v>44988.143879999996</v>
      </c>
      <c r="I38" s="66">
        <v>53365.25326000002</v>
      </c>
      <c r="J38" s="66">
        <v>52536.443209999983</v>
      </c>
      <c r="K38" s="91">
        <v>52041.260799999938</v>
      </c>
      <c r="L38" s="67">
        <v>50244.472629999967</v>
      </c>
      <c r="M38" s="67">
        <v>56458.371420000032</v>
      </c>
      <c r="N38" s="117">
        <v>60461.729200000045</v>
      </c>
      <c r="O38" s="113">
        <f t="shared" si="0"/>
        <v>572432.28090999997</v>
      </c>
      <c r="Q38" s="91"/>
    </row>
    <row r="39" spans="1:17" s="7" customFormat="1" ht="10.5" x14ac:dyDescent="0.25">
      <c r="A39" s="15" t="s">
        <v>22</v>
      </c>
      <c r="B39" s="16"/>
      <c r="C39" s="44">
        <f>SUM(C21:C38)</f>
        <v>332982.31088000006</v>
      </c>
      <c r="D39" s="69">
        <f t="shared" ref="D39:J39" si="2">SUM(D21:D38)</f>
        <v>325811.07364999998</v>
      </c>
      <c r="E39" s="69">
        <f>SUM(E21:E38)</f>
        <v>256202.82537000012</v>
      </c>
      <c r="F39" s="69">
        <f>SUM(F21:F38)</f>
        <v>251132.59127999988</v>
      </c>
      <c r="G39" s="69">
        <f>SUM(G21:G38)</f>
        <v>287211.31728999998</v>
      </c>
      <c r="H39" s="69">
        <f t="shared" si="2"/>
        <v>299501.4659699999</v>
      </c>
      <c r="I39" s="57">
        <f>SUM(I21:I38)</f>
        <v>374370.54248000006</v>
      </c>
      <c r="J39" s="69">
        <f t="shared" si="2"/>
        <v>381366.21438000002</v>
      </c>
      <c r="K39" s="69">
        <f>SUM(K21:K38)</f>
        <v>370269.38965999975</v>
      </c>
      <c r="L39" s="69">
        <f>SUM(L21:L38)</f>
        <v>375000.97782000003</v>
      </c>
      <c r="M39" s="69">
        <f>SUM(M21:M38)</f>
        <v>388346.63212299446</v>
      </c>
      <c r="N39" s="118">
        <f>SUM(N21:N38)</f>
        <v>409446.27787000011</v>
      </c>
      <c r="O39" s="114">
        <f t="shared" si="0"/>
        <v>4051641.6187729938</v>
      </c>
      <c r="Q39" s="91"/>
    </row>
    <row r="40" spans="1:17" s="7" customFormat="1" ht="10" x14ac:dyDescent="0.2">
      <c r="A40" s="128" t="s">
        <v>50</v>
      </c>
      <c r="B40" s="16" t="s">
        <v>3</v>
      </c>
      <c r="C40" s="47">
        <v>0</v>
      </c>
      <c r="D40" s="47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58"/>
      <c r="O40" s="59">
        <f t="shared" si="0"/>
        <v>0</v>
      </c>
      <c r="Q40" s="91"/>
    </row>
    <row r="41" spans="1:17" s="7" customFormat="1" ht="10" x14ac:dyDescent="0.2">
      <c r="A41" s="128"/>
      <c r="B41" s="16" t="s">
        <v>4</v>
      </c>
      <c r="C41" s="47">
        <v>0</v>
      </c>
      <c r="D41" s="47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116">
        <v>456.10626000000002</v>
      </c>
      <c r="O41" s="59">
        <f>SUM(C41:N41)</f>
        <v>456.10626000000002</v>
      </c>
      <c r="Q41" s="91"/>
    </row>
    <row r="42" spans="1:17" s="7" customFormat="1" ht="10" x14ac:dyDescent="0.2">
      <c r="A42" s="128"/>
      <c r="B42" s="16" t="s">
        <v>5</v>
      </c>
      <c r="C42" s="47">
        <v>0</v>
      </c>
      <c r="D42" s="47">
        <v>0</v>
      </c>
      <c r="E42" s="66">
        <v>0</v>
      </c>
      <c r="F42" s="66">
        <v>155.81887</v>
      </c>
      <c r="G42" s="66">
        <v>162.77548000000002</v>
      </c>
      <c r="H42" s="66">
        <v>170.76199</v>
      </c>
      <c r="I42" s="66">
        <v>187.07454999999999</v>
      </c>
      <c r="J42" s="66">
        <v>186.37223999999998</v>
      </c>
      <c r="K42" s="66">
        <v>191.16559000000001</v>
      </c>
      <c r="L42" s="66">
        <v>196.43256</v>
      </c>
      <c r="M42" s="66">
        <v>0</v>
      </c>
      <c r="N42" s="110">
        <v>230.97514000000001</v>
      </c>
      <c r="O42" s="59">
        <f>SUM(C42:N42)</f>
        <v>1481.3764200000001</v>
      </c>
      <c r="Q42" s="91"/>
    </row>
    <row r="43" spans="1:17" s="7" customFormat="1" ht="10" x14ac:dyDescent="0.2">
      <c r="A43" s="128"/>
      <c r="B43" s="16" t="s">
        <v>6</v>
      </c>
      <c r="C43" s="47">
        <v>0</v>
      </c>
      <c r="D43" s="47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/>
      <c r="K43" s="67">
        <v>0</v>
      </c>
      <c r="L43" s="66">
        <v>0</v>
      </c>
      <c r="M43" s="66">
        <v>0</v>
      </c>
      <c r="N43" s="58">
        <v>0</v>
      </c>
      <c r="O43" s="59">
        <f t="shared" si="0"/>
        <v>0</v>
      </c>
      <c r="Q43" s="91"/>
    </row>
    <row r="44" spans="1:17" s="7" customFormat="1" ht="10" x14ac:dyDescent="0.2">
      <c r="A44" s="128"/>
      <c r="B44" s="16" t="s">
        <v>18</v>
      </c>
      <c r="C44" s="47">
        <v>0</v>
      </c>
      <c r="D44" s="47">
        <v>0</v>
      </c>
      <c r="E44" s="66">
        <v>0</v>
      </c>
      <c r="F44" s="67">
        <v>0</v>
      </c>
      <c r="G44" s="66">
        <v>0</v>
      </c>
      <c r="H44" s="67">
        <v>0</v>
      </c>
      <c r="I44" s="67">
        <v>0</v>
      </c>
      <c r="J44" s="67"/>
      <c r="K44" s="67">
        <v>0</v>
      </c>
      <c r="L44" s="66">
        <v>0</v>
      </c>
      <c r="M44" s="66">
        <v>0</v>
      </c>
      <c r="N44" s="58">
        <v>0</v>
      </c>
      <c r="O44" s="59">
        <f t="shared" si="0"/>
        <v>0</v>
      </c>
      <c r="Q44" s="91"/>
    </row>
    <row r="45" spans="1:17" s="7" customFormat="1" ht="10" x14ac:dyDescent="0.2">
      <c r="A45" s="128"/>
      <c r="B45" s="16" t="s">
        <v>9</v>
      </c>
      <c r="C45" s="47">
        <v>0</v>
      </c>
      <c r="D45" s="47">
        <v>0</v>
      </c>
      <c r="E45" s="66">
        <v>0</v>
      </c>
      <c r="F45" s="67">
        <v>0</v>
      </c>
      <c r="G45" s="66">
        <v>0</v>
      </c>
      <c r="H45" s="67">
        <v>0</v>
      </c>
      <c r="I45" s="67">
        <v>0</v>
      </c>
      <c r="J45" s="67"/>
      <c r="K45" s="67">
        <v>0</v>
      </c>
      <c r="L45" s="66">
        <v>0</v>
      </c>
      <c r="M45" s="66">
        <v>0</v>
      </c>
      <c r="N45" s="58">
        <v>0</v>
      </c>
      <c r="O45" s="59">
        <f t="shared" si="0"/>
        <v>0</v>
      </c>
      <c r="Q45" s="91"/>
    </row>
    <row r="46" spans="1:17" s="7" customFormat="1" ht="10" x14ac:dyDescent="0.2">
      <c r="A46" s="128"/>
      <c r="B46" s="16" t="s">
        <v>10</v>
      </c>
      <c r="C46" s="47">
        <v>1527.1595</v>
      </c>
      <c r="D46" s="47">
        <v>1422.4136099999998</v>
      </c>
      <c r="E46" s="67">
        <v>1057.5734</v>
      </c>
      <c r="F46" s="67">
        <v>1141.9108199999998</v>
      </c>
      <c r="G46" s="66">
        <v>639.45137999999997</v>
      </c>
      <c r="H46" s="67">
        <v>687.18029000000001</v>
      </c>
      <c r="I46" s="67">
        <v>719.03062999999997</v>
      </c>
      <c r="J46" s="67">
        <v>638.37341000000004</v>
      </c>
      <c r="K46" s="67">
        <v>577.52678000000003</v>
      </c>
      <c r="L46" s="66">
        <v>24.712229999999998</v>
      </c>
      <c r="M46" s="66">
        <v>1103.2968500000002</v>
      </c>
      <c r="N46" s="110">
        <v>297.9008</v>
      </c>
      <c r="O46" s="59">
        <f>SUM(C46:N46)</f>
        <v>9836.5296999999991</v>
      </c>
      <c r="Q46" s="91"/>
    </row>
    <row r="47" spans="1:17" s="7" customFormat="1" ht="10" x14ac:dyDescent="0.2">
      <c r="A47" s="128"/>
      <c r="B47" s="16" t="s">
        <v>12</v>
      </c>
      <c r="C47" s="47">
        <v>1515.0636999999999</v>
      </c>
      <c r="D47" s="47">
        <v>695.71037000000001</v>
      </c>
      <c r="E47" s="66">
        <v>516.06166999999994</v>
      </c>
      <c r="F47" s="66">
        <v>481.38087999999993</v>
      </c>
      <c r="G47" s="66">
        <v>975.71988999999996</v>
      </c>
      <c r="H47" s="66">
        <v>687.99153000000001</v>
      </c>
      <c r="I47" s="66">
        <v>803.99606000000006</v>
      </c>
      <c r="J47" s="66">
        <v>814.89864999999998</v>
      </c>
      <c r="K47" s="66">
        <v>598.13467999999989</v>
      </c>
      <c r="L47" s="66">
        <v>770.30219999999997</v>
      </c>
      <c r="M47" s="66">
        <v>446.02546999999998</v>
      </c>
      <c r="N47" s="110">
        <v>1309.6738</v>
      </c>
      <c r="O47" s="59">
        <f>SUM(C47:N47)</f>
        <v>9614.9589000000014</v>
      </c>
    </row>
    <row r="48" spans="1:17" s="7" customFormat="1" ht="10.5" x14ac:dyDescent="0.25">
      <c r="A48" s="15" t="s">
        <v>23</v>
      </c>
      <c r="B48" s="16"/>
      <c r="C48" s="48">
        <f>SUM(C40:C47)</f>
        <v>3042.2231999999999</v>
      </c>
      <c r="D48" s="69">
        <f t="shared" ref="D48:N48" si="3">SUM(D40:D47)</f>
        <v>2118.1239799999998</v>
      </c>
      <c r="E48" s="69">
        <f>SUM(E40:E47)</f>
        <v>1573.6350699999998</v>
      </c>
      <c r="F48" s="69">
        <f>SUM(F40:F47)</f>
        <v>1779.1105699999998</v>
      </c>
      <c r="G48" s="69">
        <f>SUM(G40:G47)</f>
        <v>1777.9467500000001</v>
      </c>
      <c r="H48" s="69">
        <f>SUM(H40:H47)</f>
        <v>1545.93381</v>
      </c>
      <c r="I48" s="57">
        <f>SUM(I40:I47)</f>
        <v>1710.10124</v>
      </c>
      <c r="J48" s="69">
        <f t="shared" si="3"/>
        <v>1639.6442999999999</v>
      </c>
      <c r="K48" s="69">
        <f>SUM(K40:K47)</f>
        <v>1366.8270499999999</v>
      </c>
      <c r="L48" s="69">
        <f t="shared" si="3"/>
        <v>991.44698999999991</v>
      </c>
      <c r="M48" s="69">
        <f t="shared" si="3"/>
        <v>1549.3223200000002</v>
      </c>
      <c r="N48" s="69">
        <f t="shared" si="3"/>
        <v>2294.6559999999999</v>
      </c>
      <c r="O48" s="60">
        <f>SUM(O40:O47)</f>
        <v>21388.971280000002</v>
      </c>
      <c r="P48" s="91"/>
      <c r="Q48" s="91"/>
    </row>
    <row r="49" spans="1:18" s="7" customFormat="1" ht="10.5" x14ac:dyDescent="0.2">
      <c r="A49" s="15" t="s">
        <v>24</v>
      </c>
      <c r="B49" s="16"/>
      <c r="C49" s="49">
        <f>SUM(C20+C39+C48)</f>
        <v>619535.25744000007</v>
      </c>
      <c r="D49" s="68">
        <f t="shared" ref="D49:H49" si="4">SUM(D20+D39+D48)</f>
        <v>604527.94438</v>
      </c>
      <c r="E49" s="68">
        <f t="shared" si="4"/>
        <v>478941.35775000014</v>
      </c>
      <c r="F49" s="68">
        <f>SUM(F20+F39+F48)</f>
        <v>469349.2741199999</v>
      </c>
      <c r="G49" s="68">
        <f>SUM(G20+G39+G48)</f>
        <v>534524.55715000001</v>
      </c>
      <c r="H49" s="68">
        <f t="shared" si="4"/>
        <v>547298.04186999984</v>
      </c>
      <c r="I49" s="45">
        <f t="shared" ref="I49:N49" si="5">SUM(I20+I39+I48)</f>
        <v>691891.57556000003</v>
      </c>
      <c r="J49" s="68">
        <f t="shared" si="5"/>
        <v>703654.39343000005</v>
      </c>
      <c r="K49" s="68">
        <f>SUM(K20+K39+K48)</f>
        <v>683062.47167999973</v>
      </c>
      <c r="L49" s="68">
        <f t="shared" si="5"/>
        <v>689333.92814000009</v>
      </c>
      <c r="M49" s="68">
        <f t="shared" si="5"/>
        <v>714019.27811299451</v>
      </c>
      <c r="N49" s="57">
        <f t="shared" si="5"/>
        <v>754489.94468000007</v>
      </c>
      <c r="O49" s="60">
        <f>SUM(C49:N49)</f>
        <v>7490628.0243129944</v>
      </c>
      <c r="Q49" s="91"/>
      <c r="R49" s="91"/>
    </row>
    <row r="50" spans="1:18" s="7" customFormat="1" ht="10" x14ac:dyDescent="0.2">
      <c r="A50" s="109" t="s">
        <v>25</v>
      </c>
      <c r="B50" s="16"/>
      <c r="C50" s="42">
        <v>96812.885330000005</v>
      </c>
      <c r="D50" s="66">
        <v>94557.395839999997</v>
      </c>
      <c r="E50" s="66">
        <f>(VLOOKUP(A50,'[1]Plan1 (2)'!$C$7:$F$13,4,0))/1000</f>
        <v>72077.615080000003</v>
      </c>
      <c r="F50" s="66">
        <v>67574.456609999994</v>
      </c>
      <c r="G50" s="66">
        <v>75720.504589999997</v>
      </c>
      <c r="H50" s="66">
        <v>81449.498659999997</v>
      </c>
      <c r="I50" s="58">
        <v>102500.96853</v>
      </c>
      <c r="J50" s="91">
        <v>101971.12712</v>
      </c>
      <c r="K50" s="66">
        <v>96128.913159999996</v>
      </c>
      <c r="L50" s="66">
        <v>95174.7212</v>
      </c>
      <c r="M50" s="66">
        <v>95250.449049999996</v>
      </c>
      <c r="N50" s="58">
        <v>101025.92542</v>
      </c>
      <c r="O50" s="59">
        <f>SUM(C50:N50)</f>
        <v>1080244.46059</v>
      </c>
      <c r="Q50" s="94"/>
    </row>
    <row r="51" spans="1:18" s="7" customFormat="1" ht="10" x14ac:dyDescent="0.2">
      <c r="A51" s="109" t="s">
        <v>26</v>
      </c>
      <c r="B51" s="16"/>
      <c r="C51" s="42">
        <v>68309.483680000005</v>
      </c>
      <c r="D51" s="66">
        <v>66592.88321</v>
      </c>
      <c r="E51" s="66">
        <v>50620.159270000004</v>
      </c>
      <c r="F51" s="66">
        <v>47448.829310000001</v>
      </c>
      <c r="G51" s="66">
        <v>53386.424749999998</v>
      </c>
      <c r="H51" s="66">
        <v>57377.563700000006</v>
      </c>
      <c r="I51" s="58">
        <v>72374.896429999993</v>
      </c>
      <c r="J51" s="91">
        <v>72014.787099999987</v>
      </c>
      <c r="K51" s="66">
        <v>67747.707349999997</v>
      </c>
      <c r="L51" s="66">
        <v>67065.376709999997</v>
      </c>
      <c r="M51" s="66">
        <v>67152.338189999995</v>
      </c>
      <c r="N51" s="58">
        <v>71312.172860000006</v>
      </c>
      <c r="O51" s="59">
        <f>SUM(C51:N51)</f>
        <v>761402.62256000005</v>
      </c>
      <c r="Q51" s="94"/>
    </row>
    <row r="52" spans="1:18" s="7" customFormat="1" ht="10" x14ac:dyDescent="0.2">
      <c r="A52" s="109" t="s">
        <v>55</v>
      </c>
      <c r="B52" s="16"/>
      <c r="C52" s="42">
        <v>113082.06272</v>
      </c>
      <c r="D52" s="66">
        <v>111482.60872</v>
      </c>
      <c r="E52" s="66">
        <f>(VLOOKUP(A52,'[1]Plan1 (2)'!$C$7:$F$13,4,0))/1000</f>
        <v>89935.413960000005</v>
      </c>
      <c r="F52" s="66">
        <v>92525.26509999999</v>
      </c>
      <c r="G52" s="66">
        <v>108216.6009</v>
      </c>
      <c r="H52" s="66">
        <v>98843.42760000001</v>
      </c>
      <c r="I52" s="58">
        <v>134013.3653</v>
      </c>
      <c r="J52" s="91">
        <v>141143.28547999999</v>
      </c>
      <c r="K52" s="66">
        <v>141476.52366000001</v>
      </c>
      <c r="L52" s="66">
        <v>144960.44789999997</v>
      </c>
      <c r="M52" s="66">
        <v>159734.20497999998</v>
      </c>
      <c r="N52" s="58">
        <v>167680.54146000001</v>
      </c>
      <c r="O52" s="59">
        <f>SUM(C52:N52)</f>
        <v>1503093.7477799999</v>
      </c>
      <c r="Q52" s="94"/>
    </row>
    <row r="53" spans="1:18" s="7" customFormat="1" ht="10.5" x14ac:dyDescent="0.2">
      <c r="A53" s="15" t="s">
        <v>27</v>
      </c>
      <c r="B53" s="16"/>
      <c r="C53" s="49">
        <f>SUM(C50:C52)</f>
        <v>278204.43173000001</v>
      </c>
      <c r="D53" s="68">
        <f>SUM(D50:D52)</f>
        <v>272632.88777000003</v>
      </c>
      <c r="E53" s="68">
        <f>SUM(E50:E52)</f>
        <v>212633.18831</v>
      </c>
      <c r="F53" s="68">
        <f>SUM(F50:F52)</f>
        <v>207548.55101999998</v>
      </c>
      <c r="G53" s="68">
        <f>SUM(G50:G52)</f>
        <v>237323.53023999999</v>
      </c>
      <c r="H53" s="68">
        <f t="shared" ref="H53:O53" si="6">SUM(H50:H52)</f>
        <v>237670.48996000004</v>
      </c>
      <c r="I53" s="45">
        <f>SUM(I50:I52)</f>
        <v>308889.23025999998</v>
      </c>
      <c r="J53" s="68">
        <f t="shared" si="6"/>
        <v>315129.1997</v>
      </c>
      <c r="K53" s="68">
        <f>SUM(K50:K52)</f>
        <v>305353.14416999999</v>
      </c>
      <c r="L53" s="68">
        <f t="shared" si="6"/>
        <v>307200.54580999998</v>
      </c>
      <c r="M53" s="68">
        <f t="shared" si="6"/>
        <v>322136.99221999996</v>
      </c>
      <c r="N53" s="68">
        <f t="shared" si="6"/>
        <v>340018.63974000001</v>
      </c>
      <c r="O53" s="60">
        <f t="shared" si="6"/>
        <v>3344740.8309300002</v>
      </c>
    </row>
    <row r="54" spans="1:18" s="7" customFormat="1" ht="10" x14ac:dyDescent="0.2">
      <c r="A54" s="109" t="s">
        <v>28</v>
      </c>
      <c r="B54" s="16"/>
      <c r="C54" s="42">
        <v>79612.918170000004</v>
      </c>
      <c r="D54" s="66">
        <v>77874.207200000004</v>
      </c>
      <c r="E54" s="66">
        <f>(VLOOKUP(A54,'[1]Plan1 (2)'!$C$7:$F$13,4,0))/1000</f>
        <v>60593.555290000004</v>
      </c>
      <c r="F54" s="66">
        <v>59584.943319999998</v>
      </c>
      <c r="G54" s="66">
        <v>68238.644899999999</v>
      </c>
      <c r="H54" s="66">
        <v>68260.765729999999</v>
      </c>
      <c r="I54" s="58">
        <v>88986.465289999993</v>
      </c>
      <c r="J54" s="91">
        <v>90773.992620000005</v>
      </c>
      <c r="K54" s="66">
        <v>88032.006219999996</v>
      </c>
      <c r="L54" s="66">
        <v>89172.117889999994</v>
      </c>
      <c r="M54" s="66">
        <v>92755.567260000011</v>
      </c>
      <c r="N54" s="43">
        <v>97885.948829999994</v>
      </c>
      <c r="O54" s="59">
        <f>SUM(C54:N54)</f>
        <v>961771.13272000011</v>
      </c>
      <c r="Q54" s="94"/>
    </row>
    <row r="55" spans="1:18" s="7" customFormat="1" ht="10" x14ac:dyDescent="0.2">
      <c r="A55" s="109" t="s">
        <v>58</v>
      </c>
      <c r="B55" s="16"/>
      <c r="C55" s="42">
        <v>2215.6962400000002</v>
      </c>
      <c r="D55" s="66">
        <v>1380.0583000000001</v>
      </c>
      <c r="E55" s="66">
        <f>(VLOOKUP(A55,'[1]Plan1 (2)'!$C$7:$F$13,4,0))/1000</f>
        <v>1643.74208</v>
      </c>
      <c r="F55" s="66">
        <v>3035.3870400000001</v>
      </c>
      <c r="G55" s="66">
        <v>3503.4265200000004</v>
      </c>
      <c r="H55" s="66">
        <v>3299.0541600000001</v>
      </c>
      <c r="I55" s="58">
        <v>4441.9127799999997</v>
      </c>
      <c r="J55" s="91">
        <v>4259.1490400000002</v>
      </c>
      <c r="K55" s="66">
        <v>4370.7146500000008</v>
      </c>
      <c r="L55" s="66">
        <v>6143.0347300000003</v>
      </c>
      <c r="M55" s="66">
        <v>3558.4272799999999</v>
      </c>
      <c r="N55" s="43">
        <v>3949.3627000000001</v>
      </c>
      <c r="O55" s="59">
        <f>SUM(C55:N55)</f>
        <v>41799.965519999998</v>
      </c>
      <c r="Q55" s="94"/>
    </row>
    <row r="56" spans="1:18" s="7" customFormat="1" ht="11" thickBot="1" x14ac:dyDescent="0.25">
      <c r="A56" s="19" t="s">
        <v>29</v>
      </c>
      <c r="B56" s="20"/>
      <c r="C56" s="50">
        <f>SUM(C49+C53+C54+C55)</f>
        <v>979568.30358000007</v>
      </c>
      <c r="D56" s="70">
        <f>SUM(D49+D53+D54+D55)</f>
        <v>956415.09765000001</v>
      </c>
      <c r="E56" s="70">
        <f>SUM(E49+E53+E54)+E55</f>
        <v>753811.84343000012</v>
      </c>
      <c r="F56" s="70">
        <f>SUM(F49+F53+F54)+F55</f>
        <v>739518.15549999976</v>
      </c>
      <c r="G56" s="70">
        <f>SUM(G49+G53+G54+G55)</f>
        <v>843590.15880999994</v>
      </c>
      <c r="H56" s="70">
        <f>SUM(H49+H53+H54+H55)</f>
        <v>856528.35171999992</v>
      </c>
      <c r="I56" s="51">
        <f>SUM(I49+I53+I54)+I55</f>
        <v>1094209.18389</v>
      </c>
      <c r="J56" s="70">
        <f>SUM(J49+J53+J54)+J55</f>
        <v>1113816.7347900001</v>
      </c>
      <c r="K56" s="70">
        <f>SUM(K49+K53+K54+K55)</f>
        <v>1080818.3367199998</v>
      </c>
      <c r="L56" s="70">
        <f>SUM(L49+L53+L54+L55)</f>
        <v>1091849.6265699998</v>
      </c>
      <c r="M56" s="70">
        <f>SUM(M49+M53+M54+M55)</f>
        <v>1132470.2648729943</v>
      </c>
      <c r="N56" s="56">
        <f>SUM(N49+N53+N54+N55)</f>
        <v>1196343.89595</v>
      </c>
      <c r="O56" s="61">
        <f>SUM(C56:N56)</f>
        <v>11838939.953482995</v>
      </c>
    </row>
    <row r="57" spans="1:18" s="7" customFormat="1" ht="10.5" x14ac:dyDescent="0.2">
      <c r="A57" s="15" t="s">
        <v>56</v>
      </c>
      <c r="B57" s="16"/>
      <c r="C57" s="52"/>
      <c r="D57" s="71"/>
      <c r="E57" s="71"/>
      <c r="F57" s="71"/>
      <c r="G57" s="71"/>
      <c r="H57" s="71"/>
      <c r="I57" s="21"/>
      <c r="J57" s="71"/>
      <c r="K57" s="71"/>
      <c r="L57" s="71"/>
      <c r="M57" s="71"/>
      <c r="N57" s="22"/>
      <c r="O57" s="17"/>
    </row>
    <row r="58" spans="1:18" s="7" customFormat="1" ht="10" x14ac:dyDescent="0.2">
      <c r="A58" s="121" t="s">
        <v>2</v>
      </c>
      <c r="B58" s="16" t="s">
        <v>3</v>
      </c>
      <c r="C58" s="53"/>
      <c r="D58" s="72">
        <v>0</v>
      </c>
      <c r="E58" s="72"/>
      <c r="F58" s="72"/>
      <c r="G58" s="112">
        <v>0</v>
      </c>
      <c r="H58" s="72"/>
      <c r="I58" s="72"/>
      <c r="K58" s="72"/>
      <c r="L58" s="72"/>
      <c r="M58" s="72">
        <v>0</v>
      </c>
      <c r="N58" s="18"/>
      <c r="O58" s="23">
        <f>SUM(C58:N58)</f>
        <v>0</v>
      </c>
    </row>
    <row r="59" spans="1:18" s="7" customFormat="1" ht="10" x14ac:dyDescent="0.2">
      <c r="A59" s="121"/>
      <c r="B59" s="16" t="s">
        <v>4</v>
      </c>
      <c r="C59" s="53"/>
      <c r="D59" s="72">
        <v>6687.2852199999998</v>
      </c>
      <c r="E59" s="72"/>
      <c r="F59" s="72"/>
      <c r="G59" s="72">
        <v>5461.6653799999995</v>
      </c>
      <c r="H59" s="72"/>
      <c r="I59" s="72"/>
      <c r="J59" s="91">
        <v>6404.5747999999994</v>
      </c>
      <c r="K59" s="72"/>
      <c r="L59" s="72"/>
      <c r="M59" s="72">
        <v>5371.9260100000001</v>
      </c>
      <c r="N59" s="18"/>
      <c r="O59" s="23">
        <f t="shared" ref="O59:O66" si="7">SUM(C59:N59)</f>
        <v>23925.451409999998</v>
      </c>
      <c r="Q59" s="94"/>
    </row>
    <row r="60" spans="1:18" s="7" customFormat="1" ht="10" x14ac:dyDescent="0.2">
      <c r="A60" s="121"/>
      <c r="B60" s="16" t="s">
        <v>5</v>
      </c>
      <c r="C60" s="53"/>
      <c r="D60" s="72">
        <v>2165.0347000000002</v>
      </c>
      <c r="E60" s="72"/>
      <c r="F60" s="72"/>
      <c r="G60" s="72">
        <v>2390.1991699999999</v>
      </c>
      <c r="H60" s="72"/>
      <c r="I60" s="72"/>
      <c r="J60" s="91">
        <v>1393.52307</v>
      </c>
      <c r="K60" s="72"/>
      <c r="L60" s="72"/>
      <c r="M60" s="72">
        <v>894.39882999999998</v>
      </c>
      <c r="N60" s="18"/>
      <c r="O60" s="23">
        <f t="shared" si="7"/>
        <v>6843.1557700000003</v>
      </c>
      <c r="Q60" s="94"/>
    </row>
    <row r="61" spans="1:18" s="7" customFormat="1" ht="10" x14ac:dyDescent="0.2">
      <c r="A61" s="121"/>
      <c r="B61" s="16" t="s">
        <v>7</v>
      </c>
      <c r="C61" s="53"/>
      <c r="D61" s="72">
        <v>113517.31510999998</v>
      </c>
      <c r="E61" s="72">
        <v>1352.1980700000001</v>
      </c>
      <c r="F61" s="72"/>
      <c r="G61" s="72">
        <v>63077.232400000001</v>
      </c>
      <c r="H61" s="72">
        <v>10.17592</v>
      </c>
      <c r="I61" s="72">
        <v>35.371250000000003</v>
      </c>
      <c r="J61" s="91">
        <v>125910.67057999998</v>
      </c>
      <c r="K61" s="72"/>
      <c r="L61" s="72"/>
      <c r="M61" s="72">
        <v>158084.66201</v>
      </c>
      <c r="N61" s="18"/>
      <c r="O61" s="23">
        <f t="shared" si="7"/>
        <v>461987.62533999991</v>
      </c>
      <c r="Q61" s="94"/>
    </row>
    <row r="62" spans="1:18" s="7" customFormat="1" ht="10" x14ac:dyDescent="0.2">
      <c r="A62" s="121"/>
      <c r="B62" s="16" t="s">
        <v>57</v>
      </c>
      <c r="C62" s="53"/>
      <c r="D62" s="72">
        <v>896.62153000000001</v>
      </c>
      <c r="E62" s="72"/>
      <c r="F62" s="72"/>
      <c r="G62" s="72">
        <v>266.78247999999996</v>
      </c>
      <c r="H62" s="72">
        <v>0</v>
      </c>
      <c r="I62" s="72"/>
      <c r="J62" s="91">
        <v>0</v>
      </c>
      <c r="K62" s="72"/>
      <c r="L62" s="72"/>
      <c r="M62" s="72">
        <v>136.78515999999999</v>
      </c>
      <c r="N62" s="18"/>
      <c r="O62" s="23">
        <f t="shared" si="7"/>
        <v>1300.1891699999999</v>
      </c>
      <c r="Q62" s="94"/>
    </row>
    <row r="63" spans="1:18" s="7" customFormat="1" ht="10" x14ac:dyDescent="0.2">
      <c r="A63" s="121"/>
      <c r="B63" s="16" t="s">
        <v>9</v>
      </c>
      <c r="C63" s="53"/>
      <c r="D63" s="72">
        <v>537062.78520000004</v>
      </c>
      <c r="E63" s="72">
        <v>6027.1952700000002</v>
      </c>
      <c r="F63" s="72"/>
      <c r="G63" s="72">
        <v>296542.16929000005</v>
      </c>
      <c r="H63" s="72">
        <v>5245.8637900000003</v>
      </c>
      <c r="I63" s="72">
        <v>238.33241000000004</v>
      </c>
      <c r="J63" s="91">
        <v>478502.17210000003</v>
      </c>
      <c r="K63" s="72"/>
      <c r="L63" s="72"/>
      <c r="M63" s="72">
        <v>183651.10263000001</v>
      </c>
      <c r="N63" s="41"/>
      <c r="O63" s="23">
        <f t="shared" si="7"/>
        <v>1507269.6206900002</v>
      </c>
      <c r="Q63" s="94"/>
    </row>
    <row r="64" spans="1:18" s="7" customFormat="1" ht="10" x14ac:dyDescent="0.2">
      <c r="A64" s="121"/>
      <c r="B64" s="16" t="s">
        <v>10</v>
      </c>
      <c r="C64" s="53"/>
      <c r="D64" s="72">
        <v>89.075090000000003</v>
      </c>
      <c r="E64" s="72"/>
      <c r="F64" s="72"/>
      <c r="G64" s="72">
        <v>0</v>
      </c>
      <c r="H64" s="72">
        <v>0</v>
      </c>
      <c r="I64" s="72"/>
      <c r="J64" s="91">
        <v>81.070039999999992</v>
      </c>
      <c r="K64" s="72"/>
      <c r="L64" s="72"/>
      <c r="M64" s="72">
        <v>0</v>
      </c>
      <c r="N64" s="41"/>
      <c r="O64" s="23">
        <f t="shared" si="7"/>
        <v>170.14512999999999</v>
      </c>
      <c r="Q64" s="94"/>
    </row>
    <row r="65" spans="1:18" s="7" customFormat="1" ht="10" x14ac:dyDescent="0.2">
      <c r="A65" s="121"/>
      <c r="B65" s="16" t="s">
        <v>12</v>
      </c>
      <c r="C65" s="53"/>
      <c r="D65" s="72">
        <v>0</v>
      </c>
      <c r="E65" s="72">
        <v>2.38896</v>
      </c>
      <c r="F65" s="72"/>
      <c r="G65" s="72">
        <v>0</v>
      </c>
      <c r="H65" s="72">
        <v>57.692260000000005</v>
      </c>
      <c r="I65" s="72"/>
      <c r="J65" s="91">
        <v>0</v>
      </c>
      <c r="K65" s="72"/>
      <c r="L65" s="72"/>
      <c r="M65" s="72">
        <v>0</v>
      </c>
      <c r="N65" s="41"/>
      <c r="O65" s="23">
        <f t="shared" si="7"/>
        <v>60.081220000000002</v>
      </c>
      <c r="Q65" s="94"/>
    </row>
    <row r="66" spans="1:18" s="7" customFormat="1" ht="10" x14ac:dyDescent="0.2">
      <c r="A66" s="109"/>
      <c r="B66" s="16" t="s">
        <v>11</v>
      </c>
      <c r="C66" s="53"/>
      <c r="D66" s="72">
        <v>108579.20141000001</v>
      </c>
      <c r="E66" s="53"/>
      <c r="F66" s="53"/>
      <c r="G66" s="72">
        <v>83206.298250000007</v>
      </c>
      <c r="H66" s="72">
        <v>55.229949999999995</v>
      </c>
      <c r="I66" s="53">
        <v>9.0701000000000001</v>
      </c>
      <c r="J66" s="91">
        <v>144880.47395000001</v>
      </c>
      <c r="K66" s="72"/>
      <c r="L66" s="72"/>
      <c r="M66" s="72">
        <v>1916.13336</v>
      </c>
      <c r="N66" s="41"/>
      <c r="O66" s="23">
        <f t="shared" si="7"/>
        <v>338646.40702000004</v>
      </c>
      <c r="Q66" s="94"/>
    </row>
    <row r="67" spans="1:18" s="7" customFormat="1" ht="10.5" x14ac:dyDescent="0.2">
      <c r="A67" s="15" t="s">
        <v>13</v>
      </c>
      <c r="B67" s="16"/>
      <c r="C67" s="55">
        <f t="shared" ref="C67:K67" si="8">SUM(C58:C66)</f>
        <v>0</v>
      </c>
      <c r="D67" s="55">
        <f t="shared" si="8"/>
        <v>768997.31826000009</v>
      </c>
      <c r="E67" s="55">
        <f>SUM(E58:E66)</f>
        <v>7381.7823000000008</v>
      </c>
      <c r="F67" s="55">
        <f t="shared" si="8"/>
        <v>0</v>
      </c>
      <c r="G67" s="55">
        <f>SUM(G59:G66)</f>
        <v>450944.34697000007</v>
      </c>
      <c r="H67" s="55">
        <f t="shared" si="8"/>
        <v>5368.9619199999997</v>
      </c>
      <c r="I67" s="55">
        <f t="shared" si="8"/>
        <v>282.77376000000004</v>
      </c>
      <c r="J67" s="55">
        <f>SUM(J59:J66)</f>
        <v>757172.48453999998</v>
      </c>
      <c r="K67" s="55">
        <f t="shared" si="8"/>
        <v>0</v>
      </c>
      <c r="L67" s="55">
        <f>SUM(L58:L66)</f>
        <v>0</v>
      </c>
      <c r="M67" s="55">
        <f>SUM(M58:M66)</f>
        <v>350055.00799999997</v>
      </c>
      <c r="N67" s="85">
        <f>SUM(N58:N66)</f>
        <v>0</v>
      </c>
      <c r="O67" s="24">
        <f>SUM(C67:N67)</f>
        <v>2340202.6757499999</v>
      </c>
      <c r="Q67" s="94"/>
      <c r="R67" s="94"/>
    </row>
    <row r="68" spans="1:18" s="7" customFormat="1" ht="10" x14ac:dyDescent="0.2">
      <c r="A68" s="121" t="s">
        <v>14</v>
      </c>
      <c r="B68" s="16" t="s">
        <v>3</v>
      </c>
      <c r="C68" s="54"/>
      <c r="D68" s="72">
        <v>0</v>
      </c>
      <c r="E68" s="66"/>
      <c r="F68" s="66"/>
      <c r="G68" s="66"/>
      <c r="H68" s="72"/>
      <c r="I68" s="72"/>
      <c r="J68" s="66">
        <v>0</v>
      </c>
      <c r="K68" s="66"/>
      <c r="L68" s="72"/>
      <c r="M68" s="72">
        <v>0</v>
      </c>
      <c r="N68" s="41"/>
      <c r="O68" s="23">
        <f>SUM(C68:N68)</f>
        <v>0</v>
      </c>
    </row>
    <row r="69" spans="1:18" s="7" customFormat="1" ht="10" x14ac:dyDescent="0.2">
      <c r="A69" s="121"/>
      <c r="B69" s="16" t="s">
        <v>4</v>
      </c>
      <c r="C69" s="54"/>
      <c r="D69" s="72">
        <f>1671821.3/1000</f>
        <v>1671.8213000000001</v>
      </c>
      <c r="E69" s="66"/>
      <c r="F69" s="66"/>
      <c r="G69" s="66">
        <v>1365.41634</v>
      </c>
      <c r="H69" s="72">
        <v>0</v>
      </c>
      <c r="I69" s="72"/>
      <c r="J69" s="66">
        <v>1601.1436899999999</v>
      </c>
      <c r="K69" s="66"/>
      <c r="L69" s="72"/>
      <c r="M69" s="72">
        <v>1342.9815100000001</v>
      </c>
      <c r="O69" s="23">
        <f t="shared" ref="O69:O76" si="9">SUM(C69:N69)</f>
        <v>5981.3628399999998</v>
      </c>
      <c r="Q69" s="94"/>
    </row>
    <row r="70" spans="1:18" s="7" customFormat="1" ht="10" x14ac:dyDescent="0.2">
      <c r="A70" s="121"/>
      <c r="B70" s="16" t="s">
        <v>5</v>
      </c>
      <c r="C70" s="54"/>
      <c r="D70" s="72">
        <f>541258.67/1000</f>
        <v>541.25867000000005</v>
      </c>
      <c r="E70" s="66"/>
      <c r="F70" s="66"/>
      <c r="G70" s="66">
        <v>597.54979000000003</v>
      </c>
      <c r="H70" s="72">
        <v>0</v>
      </c>
      <c r="I70" s="72"/>
      <c r="J70" s="66">
        <v>348.38076000000001</v>
      </c>
      <c r="K70" s="66"/>
      <c r="L70" s="72"/>
      <c r="M70" s="72">
        <v>223.59971000000002</v>
      </c>
      <c r="O70" s="23">
        <f t="shared" si="9"/>
        <v>1710.7889300000002</v>
      </c>
      <c r="Q70" s="94"/>
    </row>
    <row r="71" spans="1:18" s="7" customFormat="1" ht="10" x14ac:dyDescent="0.2">
      <c r="A71" s="121"/>
      <c r="B71" s="25" t="s">
        <v>7</v>
      </c>
      <c r="C71" s="54"/>
      <c r="D71" s="72">
        <f>28379328.75/1000</f>
        <v>28379.328750000001</v>
      </c>
      <c r="E71" s="66">
        <v>338.04952000000003</v>
      </c>
      <c r="F71" s="66"/>
      <c r="G71" s="66">
        <v>15769.308079999999</v>
      </c>
      <c r="H71" s="72">
        <v>2.5439900000000004</v>
      </c>
      <c r="I71" s="72">
        <v>8.8428199999999997</v>
      </c>
      <c r="J71" s="66">
        <v>31477.66764</v>
      </c>
      <c r="K71" s="66"/>
      <c r="L71" s="72"/>
      <c r="M71" s="72">
        <v>39521.165489999992</v>
      </c>
      <c r="N71" s="110"/>
      <c r="O71" s="23">
        <f t="shared" si="9"/>
        <v>115496.90628999998</v>
      </c>
      <c r="Q71" s="94"/>
    </row>
    <row r="72" spans="1:18" s="7" customFormat="1" ht="10" x14ac:dyDescent="0.2">
      <c r="A72" s="121"/>
      <c r="B72" s="25" t="s">
        <v>57</v>
      </c>
      <c r="C72" s="54"/>
      <c r="D72" s="72">
        <f>224155.38/1000</f>
        <v>224.15538000000001</v>
      </c>
      <c r="E72" s="66"/>
      <c r="F72" s="66"/>
      <c r="G72" s="66">
        <v>66.695619999999991</v>
      </c>
      <c r="H72" s="72">
        <v>0</v>
      </c>
      <c r="I72" s="72"/>
      <c r="J72" s="66">
        <v>0</v>
      </c>
      <c r="K72" s="66"/>
      <c r="L72" s="72"/>
      <c r="M72" s="72">
        <v>34.196289999999998</v>
      </c>
      <c r="N72" s="110"/>
      <c r="O72" s="23">
        <f t="shared" si="9"/>
        <v>325.04728999999998</v>
      </c>
      <c r="Q72" s="94"/>
    </row>
    <row r="73" spans="1:18" s="7" customFormat="1" ht="10" x14ac:dyDescent="0.2">
      <c r="A73" s="121"/>
      <c r="B73" s="25" t="s">
        <v>9</v>
      </c>
      <c r="C73" s="54"/>
      <c r="D73" s="72">
        <f>134265696.31/1000</f>
        <v>134265.69631</v>
      </c>
      <c r="E73" s="66">
        <v>1506.7988199999998</v>
      </c>
      <c r="F73" s="66"/>
      <c r="G73" s="66">
        <v>74135.542349999989</v>
      </c>
      <c r="H73" s="72">
        <v>1311.4659500000002</v>
      </c>
      <c r="I73" s="72">
        <v>59.583100000000009</v>
      </c>
      <c r="J73" s="66">
        <v>119625.54306999999</v>
      </c>
      <c r="K73" s="66"/>
      <c r="L73" s="72"/>
      <c r="M73" s="72">
        <v>45912.775660000007</v>
      </c>
      <c r="N73" s="110">
        <v>31494.445689999997</v>
      </c>
      <c r="O73" s="23">
        <f t="shared" si="9"/>
        <v>408311.85094999999</v>
      </c>
      <c r="Q73" s="94"/>
    </row>
    <row r="74" spans="1:18" s="7" customFormat="1" ht="10" x14ac:dyDescent="0.2">
      <c r="A74" s="121"/>
      <c r="B74" s="25" t="s">
        <v>10</v>
      </c>
      <c r="C74" s="54"/>
      <c r="D74" s="72">
        <f>22268.79/1000</f>
        <v>22.268789999999999</v>
      </c>
      <c r="E74" s="66"/>
      <c r="F74" s="66"/>
      <c r="G74" s="66">
        <v>0</v>
      </c>
      <c r="H74" s="72">
        <v>0</v>
      </c>
      <c r="I74" s="72"/>
      <c r="J74" s="66">
        <v>20.267510000000001</v>
      </c>
      <c r="K74" s="66"/>
      <c r="L74" s="72"/>
      <c r="M74" s="72">
        <v>0</v>
      </c>
      <c r="O74" s="23">
        <f t="shared" si="9"/>
        <v>42.536299999999997</v>
      </c>
      <c r="Q74" s="94"/>
    </row>
    <row r="75" spans="1:18" s="7" customFormat="1" ht="10" x14ac:dyDescent="0.2">
      <c r="A75" s="121"/>
      <c r="B75" s="25" t="s">
        <v>12</v>
      </c>
      <c r="C75" s="54"/>
      <c r="D75" s="72">
        <v>0</v>
      </c>
      <c r="E75" s="66">
        <v>0.59723999999999999</v>
      </c>
      <c r="F75" s="66"/>
      <c r="G75" s="66">
        <v>0</v>
      </c>
      <c r="H75" s="72">
        <v>14.42306</v>
      </c>
      <c r="I75" s="72"/>
      <c r="J75" s="66">
        <v>0</v>
      </c>
      <c r="K75" s="66"/>
      <c r="L75" s="72"/>
      <c r="M75" s="72">
        <v>0</v>
      </c>
      <c r="O75" s="23">
        <f t="shared" si="9"/>
        <v>15.020299999999999</v>
      </c>
      <c r="Q75" s="94"/>
    </row>
    <row r="76" spans="1:18" s="7" customFormat="1" ht="10" x14ac:dyDescent="0.2">
      <c r="A76" s="109"/>
      <c r="B76" s="25" t="s">
        <v>11</v>
      </c>
      <c r="C76" s="54"/>
      <c r="D76" s="72">
        <f>27144800.37/1000</f>
        <v>27144.800370000001</v>
      </c>
      <c r="E76" s="66"/>
      <c r="F76" s="66"/>
      <c r="G76" s="66">
        <v>20801.574570000001</v>
      </c>
      <c r="H76" s="72">
        <v>13.80749</v>
      </c>
      <c r="I76" s="99">
        <v>2.2675200000000002</v>
      </c>
      <c r="J76" s="66">
        <v>36220.118479999997</v>
      </c>
      <c r="K76" s="66"/>
      <c r="L76" s="72"/>
      <c r="M76" s="72">
        <v>479.03334999999998</v>
      </c>
      <c r="N76" s="110"/>
      <c r="O76" s="23">
        <f t="shared" si="9"/>
        <v>84661.601779999997</v>
      </c>
      <c r="Q76" s="94"/>
    </row>
    <row r="77" spans="1:18" s="7" customFormat="1" ht="10.5" x14ac:dyDescent="0.2">
      <c r="A77" s="15" t="s">
        <v>22</v>
      </c>
      <c r="B77" s="26"/>
      <c r="C77" s="46">
        <f t="shared" ref="C77:J77" si="10">SUM(C68:C76)</f>
        <v>0</v>
      </c>
      <c r="D77" s="69">
        <f t="shared" si="10"/>
        <v>192249.32957</v>
      </c>
      <c r="E77" s="69">
        <f>SUM(E68:E76)</f>
        <v>1845.4455799999998</v>
      </c>
      <c r="F77" s="69">
        <f t="shared" si="10"/>
        <v>0</v>
      </c>
      <c r="G77" s="69">
        <f>SUM(G68:G76)</f>
        <v>112736.08674999999</v>
      </c>
      <c r="H77" s="69">
        <f t="shared" si="10"/>
        <v>1342.2404900000001</v>
      </c>
      <c r="I77" s="46">
        <f t="shared" si="10"/>
        <v>70.69344000000001</v>
      </c>
      <c r="J77" s="69">
        <f t="shared" si="10"/>
        <v>189293.12114999999</v>
      </c>
      <c r="K77" s="69">
        <f>SUM(K68:K76)</f>
        <v>0</v>
      </c>
      <c r="L77" s="69">
        <f>SUM(L69:L75)</f>
        <v>0</v>
      </c>
      <c r="M77" s="69">
        <f>SUM(M69:M76)</f>
        <v>87513.752009999997</v>
      </c>
      <c r="N77" s="111">
        <f>SUM(N68:N76)</f>
        <v>31494.445689999997</v>
      </c>
      <c r="O77" s="24">
        <f>SUM(C77:N77)</f>
        <v>616545.11467999988</v>
      </c>
      <c r="P77" s="95"/>
      <c r="Q77" s="94"/>
    </row>
    <row r="78" spans="1:18" s="7" customFormat="1" ht="10.5" x14ac:dyDescent="0.2">
      <c r="A78" s="93" t="s">
        <v>50</v>
      </c>
      <c r="B78" s="16" t="s">
        <v>11</v>
      </c>
      <c r="C78" s="66"/>
      <c r="D78" s="66">
        <f>18252158.6241381/1000</f>
        <v>18252.158624138097</v>
      </c>
      <c r="E78" s="66"/>
      <c r="F78" s="66"/>
      <c r="G78" s="66">
        <v>10369.43909</v>
      </c>
      <c r="H78" s="66"/>
      <c r="I78" s="72"/>
      <c r="J78" s="66"/>
      <c r="K78" s="66"/>
      <c r="L78" s="72"/>
      <c r="M78" s="72"/>
      <c r="N78" s="110"/>
      <c r="O78" s="23">
        <f>SUM(C78:N78)</f>
        <v>28621.597714138097</v>
      </c>
      <c r="Q78" s="94"/>
    </row>
    <row r="79" spans="1:18" s="7" customFormat="1" ht="10.5" x14ac:dyDescent="0.2">
      <c r="A79" s="15" t="s">
        <v>30</v>
      </c>
      <c r="B79" s="25"/>
      <c r="C79" s="46">
        <f t="shared" ref="C79:O79" si="11">C67+C77+C78</f>
        <v>0</v>
      </c>
      <c r="D79" s="69">
        <f>D67+D77+D78</f>
        <v>979498.80645413825</v>
      </c>
      <c r="E79" s="69">
        <f>E67+E77+E78</f>
        <v>9227.2278800000004</v>
      </c>
      <c r="F79" s="69">
        <f t="shared" si="11"/>
        <v>0</v>
      </c>
      <c r="G79" s="69">
        <f>G67+G77+G78</f>
        <v>574049.87281000009</v>
      </c>
      <c r="H79" s="69">
        <f t="shared" si="11"/>
        <v>6711.2024099999999</v>
      </c>
      <c r="I79" s="46">
        <f t="shared" si="11"/>
        <v>353.46720000000005</v>
      </c>
      <c r="J79" s="69">
        <f t="shared" si="11"/>
        <v>946465.60569</v>
      </c>
      <c r="K79" s="69">
        <f t="shared" si="11"/>
        <v>0</v>
      </c>
      <c r="L79" s="69">
        <f t="shared" si="11"/>
        <v>0</v>
      </c>
      <c r="M79" s="69">
        <f t="shared" si="11"/>
        <v>437568.76000999997</v>
      </c>
      <c r="N79" s="111">
        <f t="shared" si="11"/>
        <v>31494.445689999997</v>
      </c>
      <c r="O79" s="24">
        <f t="shared" si="11"/>
        <v>2985369.3881441383</v>
      </c>
      <c r="Q79" s="94"/>
    </row>
    <row r="80" spans="1:18" s="7" customFormat="1" ht="10" x14ac:dyDescent="0.2">
      <c r="A80" s="109" t="s">
        <v>32</v>
      </c>
      <c r="B80" s="25"/>
      <c r="C80" s="43"/>
      <c r="D80" s="66">
        <v>69120.274480000007</v>
      </c>
      <c r="E80" s="66">
        <v>1800.35205</v>
      </c>
      <c r="F80" s="66"/>
      <c r="G80" s="66">
        <v>15598.39977</v>
      </c>
      <c r="H80" s="66">
        <v>1190.5862299999999</v>
      </c>
      <c r="I80" s="72">
        <v>66.126339999999999</v>
      </c>
      <c r="J80" s="66">
        <v>41370.186449999994</v>
      </c>
      <c r="K80" s="66"/>
      <c r="L80" s="72"/>
      <c r="M80" s="72">
        <v>57659.342809999995</v>
      </c>
      <c r="N80" s="110"/>
      <c r="O80" s="23">
        <f>SUM(C80:N80)</f>
        <v>186805.26813000001</v>
      </c>
      <c r="Q80" s="91"/>
    </row>
    <row r="81" spans="1:18" s="7" customFormat="1" ht="10" x14ac:dyDescent="0.2">
      <c r="A81" s="109" t="s">
        <v>31</v>
      </c>
      <c r="B81" s="25"/>
      <c r="C81" s="43"/>
      <c r="D81" s="66">
        <v>276481.09789999999</v>
      </c>
      <c r="E81" s="66">
        <v>7201.4081900000001</v>
      </c>
      <c r="F81" s="66"/>
      <c r="G81" s="66">
        <v>62393.599090000003</v>
      </c>
      <c r="H81" s="66">
        <v>4762.3448799999987</v>
      </c>
      <c r="I81" s="72">
        <v>264.50538</v>
      </c>
      <c r="J81" s="66">
        <v>165480.74562</v>
      </c>
      <c r="K81" s="66"/>
      <c r="L81" s="72"/>
      <c r="M81" s="72">
        <v>230637.37121000001</v>
      </c>
      <c r="N81" s="110"/>
      <c r="O81" s="23">
        <f>SUM(C81:N81)</f>
        <v>747221.07226999989</v>
      </c>
      <c r="Q81" s="91"/>
    </row>
    <row r="82" spans="1:18" s="7" customFormat="1" ht="10" x14ac:dyDescent="0.2">
      <c r="A82" s="109" t="s">
        <v>55</v>
      </c>
      <c r="B82" s="25"/>
      <c r="C82" s="43"/>
      <c r="D82" s="66">
        <v>615645.27546000003</v>
      </c>
      <c r="E82" s="66">
        <v>225.46765000000002</v>
      </c>
      <c r="F82" s="66"/>
      <c r="G82" s="66">
        <v>485688.43486000004</v>
      </c>
      <c r="H82" s="66">
        <v>758.27132000000006</v>
      </c>
      <c r="I82" s="72">
        <v>22.83548</v>
      </c>
      <c r="J82" s="66">
        <v>739614.67361000006</v>
      </c>
      <c r="K82" s="66"/>
      <c r="L82" s="72"/>
      <c r="M82" s="72">
        <v>149272.04599000001</v>
      </c>
      <c r="N82" s="110"/>
      <c r="O82" s="23">
        <f>SUM(C82:N82)</f>
        <v>1991227.0043700002</v>
      </c>
      <c r="Q82" s="91"/>
    </row>
    <row r="83" spans="1:18" s="7" customFormat="1" ht="10.5" x14ac:dyDescent="0.2">
      <c r="A83" s="15" t="s">
        <v>27</v>
      </c>
      <c r="B83" s="64"/>
      <c r="C83" s="46">
        <f>SUM(C80:C82)</f>
        <v>0</v>
      </c>
      <c r="D83" s="69">
        <f>SUM(D80+D81+D82)</f>
        <v>961246.64783999999</v>
      </c>
      <c r="E83" s="69">
        <f>SUM(E80+E81+E82)</f>
        <v>9227.2278900000001</v>
      </c>
      <c r="F83" s="69">
        <f>SUM(F80+F81)</f>
        <v>0</v>
      </c>
      <c r="G83" s="69">
        <f>SUM(G80+G81+G82)</f>
        <v>563680.43372000009</v>
      </c>
      <c r="H83" s="69">
        <f t="shared" ref="H83:M83" si="12">SUM(H80+H81+H82)</f>
        <v>6711.2024299999985</v>
      </c>
      <c r="I83" s="46">
        <f t="shared" si="12"/>
        <v>353.46719999999999</v>
      </c>
      <c r="J83" s="69">
        <f>SUM(J80+J81+J82)</f>
        <v>946465.60568000004</v>
      </c>
      <c r="K83" s="69">
        <f t="shared" si="12"/>
        <v>0</v>
      </c>
      <c r="L83" s="69">
        <f t="shared" si="12"/>
        <v>0</v>
      </c>
      <c r="M83" s="69">
        <f t="shared" si="12"/>
        <v>437568.76001000003</v>
      </c>
      <c r="N83" s="111">
        <f>SUM(N80+N81+N82)</f>
        <v>0</v>
      </c>
      <c r="O83" s="24">
        <f>SUM(O80+O81+O82)</f>
        <v>2925253.3447700003</v>
      </c>
      <c r="Q83" s="91"/>
    </row>
    <row r="84" spans="1:18" s="7" customFormat="1" ht="11" thickBot="1" x14ac:dyDescent="0.25">
      <c r="A84" s="15" t="s">
        <v>29</v>
      </c>
      <c r="B84" s="25"/>
      <c r="C84" s="46">
        <f>C79+C83</f>
        <v>0</v>
      </c>
      <c r="D84" s="69">
        <f>SUM(D79+D83)</f>
        <v>1940745.4542941381</v>
      </c>
      <c r="E84" s="69">
        <f>SUM(E79+E83)</f>
        <v>18454.45577</v>
      </c>
      <c r="F84" s="69">
        <f t="shared" ref="F84:I84" si="13">SUM(F79+F83)</f>
        <v>0</v>
      </c>
      <c r="G84" s="69">
        <f>SUM(G79+G83)</f>
        <v>1137730.3065300002</v>
      </c>
      <c r="H84" s="69">
        <f t="shared" si="13"/>
        <v>13422.404839999999</v>
      </c>
      <c r="I84" s="46">
        <f t="shared" si="13"/>
        <v>706.9344000000001</v>
      </c>
      <c r="J84" s="69">
        <f>J79+J83</f>
        <v>1892931.2113700002</v>
      </c>
      <c r="K84" s="69">
        <f>K79+K83</f>
        <v>0</v>
      </c>
      <c r="L84" s="69">
        <f>L79+L83</f>
        <v>0</v>
      </c>
      <c r="M84" s="69">
        <f>M79+M83</f>
        <v>875137.52001999994</v>
      </c>
      <c r="N84" s="111">
        <f>N79+N83</f>
        <v>31494.445689999997</v>
      </c>
      <c r="O84" s="24">
        <f>SUM(C84:N84)</f>
        <v>5910622.7329141386</v>
      </c>
      <c r="P84" s="94"/>
      <c r="Q84" s="94"/>
      <c r="R84" s="94"/>
    </row>
    <row r="85" spans="1:18" s="7" customFormat="1" ht="11" thickBot="1" x14ac:dyDescent="0.25">
      <c r="A85" s="122" t="s">
        <v>51</v>
      </c>
      <c r="B85" s="123"/>
      <c r="C85" s="86"/>
      <c r="D85" s="87"/>
      <c r="E85" s="87"/>
      <c r="F85" s="87"/>
      <c r="G85" s="87"/>
      <c r="H85" s="87"/>
      <c r="I85" s="88"/>
      <c r="J85" s="87"/>
      <c r="K85" s="90"/>
      <c r="L85" s="87"/>
      <c r="M85" s="87"/>
      <c r="N85" s="86"/>
      <c r="O85" s="89">
        <f>SUM(C85:N85)</f>
        <v>0</v>
      </c>
    </row>
    <row r="86" spans="1:18" s="7" customFormat="1" ht="11" thickBot="1" x14ac:dyDescent="0.25">
      <c r="A86" s="124" t="s">
        <v>53</v>
      </c>
      <c r="B86" s="125"/>
      <c r="C86" s="27"/>
      <c r="D86" s="73">
        <f>331000/1000</f>
        <v>331</v>
      </c>
      <c r="E86" s="73"/>
      <c r="F86" s="73">
        <f>580751/1000</f>
        <v>580.75099999999998</v>
      </c>
      <c r="G86" s="73">
        <f>3384450/1000</f>
        <v>3384.45</v>
      </c>
      <c r="H86" s="73"/>
      <c r="I86" s="100">
        <f>340000/1000</f>
        <v>340</v>
      </c>
      <c r="J86" s="73"/>
      <c r="K86" s="90"/>
      <c r="L86" s="73"/>
      <c r="M86" s="73"/>
      <c r="N86" s="28"/>
      <c r="O86" s="101">
        <f>SUM(C86:N86)</f>
        <v>4636.201</v>
      </c>
    </row>
    <row r="87" spans="1:18" s="7" customFormat="1" ht="11.5" thickTop="1" thickBot="1" x14ac:dyDescent="0.25">
      <c r="A87" s="36" t="s">
        <v>33</v>
      </c>
      <c r="B87" s="37"/>
      <c r="C87" s="38">
        <f>SUM(C56+C85+C86)+C84</f>
        <v>979568.30358000007</v>
      </c>
      <c r="D87" s="74">
        <f>SUM(D56+D85+D86)+D84</f>
        <v>2897491.551944138</v>
      </c>
      <c r="E87" s="74">
        <f t="shared" ref="E87:L87" si="14">SUM(E56+E85+E86)+E84</f>
        <v>772266.29920000012</v>
      </c>
      <c r="F87" s="74">
        <f t="shared" si="14"/>
        <v>740098.90649999981</v>
      </c>
      <c r="G87" s="74">
        <f t="shared" si="14"/>
        <v>1984704.9153400001</v>
      </c>
      <c r="H87" s="74">
        <f t="shared" si="14"/>
        <v>869950.75655999989</v>
      </c>
      <c r="I87" s="39">
        <f t="shared" si="14"/>
        <v>1095256.1182899999</v>
      </c>
      <c r="J87" s="74">
        <f t="shared" si="14"/>
        <v>3006747.9461600003</v>
      </c>
      <c r="K87" s="74">
        <f t="shared" si="14"/>
        <v>1080818.3367199998</v>
      </c>
      <c r="L87" s="74">
        <f t="shared" si="14"/>
        <v>1091849.6265699998</v>
      </c>
      <c r="M87" s="74">
        <f>SUM(M56+M84+M85+M86)</f>
        <v>2007607.7848929942</v>
      </c>
      <c r="N87" s="39">
        <f>N85+N84+N56</f>
        <v>1227838.34164</v>
      </c>
      <c r="O87" s="40">
        <f>SUM(C87:N87)</f>
        <v>17754198.887397129</v>
      </c>
    </row>
    <row r="88" spans="1:18" s="7" customFormat="1" ht="11" thickTop="1" x14ac:dyDescent="0.2">
      <c r="A88" s="121" t="s">
        <v>52</v>
      </c>
      <c r="B88" s="126"/>
      <c r="C88" s="29"/>
      <c r="D88" s="75"/>
      <c r="E88" s="75"/>
      <c r="F88" s="75"/>
      <c r="G88" s="75"/>
      <c r="H88" s="75"/>
      <c r="I88" s="30"/>
      <c r="J88" s="75"/>
      <c r="K88" s="75"/>
      <c r="L88" s="75"/>
      <c r="M88" s="75"/>
      <c r="N88" s="18"/>
      <c r="O88" s="31"/>
    </row>
    <row r="89" spans="1:18" s="7" customFormat="1" ht="10.5" x14ac:dyDescent="0.2">
      <c r="A89" s="127" t="s">
        <v>2</v>
      </c>
      <c r="B89" s="25" t="s">
        <v>3</v>
      </c>
      <c r="C89" s="41">
        <v>286.39599999999996</v>
      </c>
      <c r="D89" s="76">
        <v>348.87669</v>
      </c>
      <c r="E89" s="76">
        <v>358.90758999999997</v>
      </c>
      <c r="F89" s="76">
        <v>310.25887</v>
      </c>
      <c r="G89" s="76">
        <v>302.02050000000003</v>
      </c>
      <c r="H89" s="76">
        <v>304.86421999999999</v>
      </c>
      <c r="I89" s="76">
        <v>379.68992999999995</v>
      </c>
      <c r="J89" s="76">
        <v>362.52029000000005</v>
      </c>
      <c r="K89" s="76">
        <v>362.52029000000005</v>
      </c>
      <c r="L89" s="76">
        <v>284.17700000000002</v>
      </c>
      <c r="M89" s="76">
        <v>310.66381999999999</v>
      </c>
      <c r="N89" s="76">
        <v>330.18635000000006</v>
      </c>
      <c r="O89" s="62">
        <f t="shared" ref="O89:O96" si="15">SUM(C89:N89)</f>
        <v>3941.0815499999999</v>
      </c>
    </row>
    <row r="90" spans="1:18" s="7" customFormat="1" ht="10.5" x14ac:dyDescent="0.2">
      <c r="A90" s="127"/>
      <c r="B90" s="25" t="s">
        <v>4</v>
      </c>
      <c r="C90" s="41">
        <v>1967.40744</v>
      </c>
      <c r="D90" s="76">
        <v>1843.8164299999999</v>
      </c>
      <c r="E90" s="76">
        <v>1756.5138100000001</v>
      </c>
      <c r="F90" s="76">
        <v>1823.1741000000002</v>
      </c>
      <c r="G90" s="76">
        <v>1922.3729499999999</v>
      </c>
      <c r="H90" s="76">
        <v>1949.0318</v>
      </c>
      <c r="I90" s="76">
        <v>2219.5055499999999</v>
      </c>
      <c r="J90" s="76">
        <v>2102.0990499999998</v>
      </c>
      <c r="K90" s="76">
        <v>2102.0990499999998</v>
      </c>
      <c r="L90" s="76">
        <v>1930.8402900000001</v>
      </c>
      <c r="M90" s="76">
        <v>1903.2152100000001</v>
      </c>
      <c r="N90" s="76">
        <v>1935.0643600000001</v>
      </c>
      <c r="O90" s="62">
        <f t="shared" si="15"/>
        <v>23455.140039999998</v>
      </c>
    </row>
    <row r="91" spans="1:18" s="7" customFormat="1" ht="10.5" x14ac:dyDescent="0.2">
      <c r="A91" s="127"/>
      <c r="B91" s="25" t="s">
        <v>5</v>
      </c>
      <c r="C91" s="41">
        <v>1210.5008400000002</v>
      </c>
      <c r="D91" s="76">
        <v>1198.4691300000002</v>
      </c>
      <c r="E91" s="76">
        <v>1056.7807700000001</v>
      </c>
      <c r="F91" s="76">
        <v>1043.1941300000001</v>
      </c>
      <c r="G91" s="76">
        <v>1085.26153</v>
      </c>
      <c r="H91" s="76">
        <v>1100.0972199999999</v>
      </c>
      <c r="I91" s="76">
        <v>1236.2642000000001</v>
      </c>
      <c r="J91" s="76">
        <v>1230.2588999999998</v>
      </c>
      <c r="K91" s="76">
        <v>1230.2588999999998</v>
      </c>
      <c r="L91" s="76">
        <v>1128.02673</v>
      </c>
      <c r="M91" s="76">
        <v>1207.93551</v>
      </c>
      <c r="N91" s="76">
        <v>1253.3135400000001</v>
      </c>
      <c r="O91" s="62">
        <f t="shared" si="15"/>
        <v>13980.361400000002</v>
      </c>
      <c r="Q91" s="91"/>
    </row>
    <row r="92" spans="1:18" s="7" customFormat="1" ht="10.5" x14ac:dyDescent="0.2">
      <c r="A92" s="127"/>
      <c r="B92" s="25" t="s">
        <v>6</v>
      </c>
      <c r="C92" s="41">
        <v>44.491779999999999</v>
      </c>
      <c r="D92" s="76">
        <v>33.764690000000002</v>
      </c>
      <c r="E92" s="76">
        <v>26.09825</v>
      </c>
      <c r="F92" s="76">
        <v>34.18956</v>
      </c>
      <c r="G92" s="76">
        <v>40.37153</v>
      </c>
      <c r="H92" s="76">
        <v>40.890749999999997</v>
      </c>
      <c r="I92" s="76">
        <v>51.734730000000006</v>
      </c>
      <c r="J92" s="76">
        <v>52.214120000000001</v>
      </c>
      <c r="K92" s="76">
        <v>52.214120000000001</v>
      </c>
      <c r="L92" s="76">
        <v>43.651029999999999</v>
      </c>
      <c r="M92" s="76">
        <v>44.497579999999992</v>
      </c>
      <c r="N92" s="76">
        <v>45.91892</v>
      </c>
      <c r="O92" s="62">
        <f t="shared" si="15"/>
        <v>510.03705999999994</v>
      </c>
      <c r="Q92" s="94"/>
    </row>
    <row r="93" spans="1:18" s="7" customFormat="1" ht="10.5" x14ac:dyDescent="0.2">
      <c r="A93" s="127"/>
      <c r="B93" s="25" t="s">
        <v>7</v>
      </c>
      <c r="C93" s="41">
        <v>515.34346000000005</v>
      </c>
      <c r="D93" s="76">
        <v>425.50905000000006</v>
      </c>
      <c r="E93" s="76">
        <v>326.03917999999999</v>
      </c>
      <c r="F93" s="76">
        <v>376.83875</v>
      </c>
      <c r="G93" s="76">
        <v>401.72396000000003</v>
      </c>
      <c r="H93" s="76">
        <v>388.36152999999996</v>
      </c>
      <c r="I93" s="76">
        <v>485.38031999999993</v>
      </c>
      <c r="J93" s="76">
        <v>481.65490999999997</v>
      </c>
      <c r="K93" s="76">
        <v>481.65490999999997</v>
      </c>
      <c r="L93" s="76">
        <v>445.82249999999999</v>
      </c>
      <c r="M93" s="76">
        <v>470.70266000000004</v>
      </c>
      <c r="N93" s="76">
        <v>470.12221</v>
      </c>
      <c r="O93" s="62">
        <f t="shared" si="15"/>
        <v>5269.15344</v>
      </c>
      <c r="Q93" s="91"/>
    </row>
    <row r="94" spans="1:18" s="7" customFormat="1" ht="10.5" x14ac:dyDescent="0.2">
      <c r="A94" s="127"/>
      <c r="B94" s="25" t="s">
        <v>10</v>
      </c>
      <c r="C94" s="41">
        <v>1900.8215499999999</v>
      </c>
      <c r="D94" s="76">
        <v>1715.3900899999999</v>
      </c>
      <c r="E94" s="76">
        <v>3166.5640999999996</v>
      </c>
      <c r="F94" s="76">
        <v>1456.2169999999999</v>
      </c>
      <c r="G94" s="76">
        <v>1971.4292799999998</v>
      </c>
      <c r="H94" s="76">
        <v>1689.08411</v>
      </c>
      <c r="I94" s="76">
        <v>2067.6914400000001</v>
      </c>
      <c r="J94" s="76">
        <v>2059.9066600000001</v>
      </c>
      <c r="K94" s="76">
        <v>2059.9066600000001</v>
      </c>
      <c r="L94" s="76">
        <v>2366.6437100000003</v>
      </c>
      <c r="M94" s="76">
        <v>7632.3410100000001</v>
      </c>
      <c r="N94" s="76">
        <v>1896.0439699999999</v>
      </c>
      <c r="O94" s="62">
        <f t="shared" si="15"/>
        <v>29982.039580000001</v>
      </c>
      <c r="Q94" s="94"/>
    </row>
    <row r="95" spans="1:18" s="7" customFormat="1" ht="10.5" x14ac:dyDescent="0.2">
      <c r="A95" s="127"/>
      <c r="B95" s="25" t="s">
        <v>12</v>
      </c>
      <c r="C95" s="41">
        <v>546.41793000000007</v>
      </c>
      <c r="D95" s="76">
        <v>547.62855999999999</v>
      </c>
      <c r="E95" s="76">
        <v>460.77332999999993</v>
      </c>
      <c r="F95" s="76">
        <v>469.86938999999995</v>
      </c>
      <c r="G95" s="76">
        <v>536.22497999999996</v>
      </c>
      <c r="H95" s="76">
        <v>540.91462000000001</v>
      </c>
      <c r="I95" s="76">
        <v>618.3637500000001</v>
      </c>
      <c r="J95" s="76">
        <v>634.39185000000009</v>
      </c>
      <c r="K95" s="76">
        <v>634.39185000000009</v>
      </c>
      <c r="L95" s="76">
        <v>551.4837</v>
      </c>
      <c r="M95" s="76">
        <v>571.06673999999998</v>
      </c>
      <c r="N95" s="76">
        <v>578.79158000000007</v>
      </c>
      <c r="O95" s="62">
        <f t="shared" si="15"/>
        <v>6690.3182800000004</v>
      </c>
      <c r="Q95" s="94"/>
    </row>
    <row r="96" spans="1:18" s="7" customFormat="1" ht="10.5" x14ac:dyDescent="0.2">
      <c r="A96" s="127"/>
      <c r="B96" s="25" t="s">
        <v>57</v>
      </c>
      <c r="C96" s="41">
        <v>425.28191999999996</v>
      </c>
      <c r="D96" s="76">
        <v>409.92725999999999</v>
      </c>
      <c r="E96" s="76">
        <v>466.16415000000001</v>
      </c>
      <c r="F96" s="76">
        <v>291.31965000000002</v>
      </c>
      <c r="G96" s="76">
        <v>219.16351999999995</v>
      </c>
      <c r="H96" s="76">
        <v>260.16806000000003</v>
      </c>
      <c r="I96" s="76">
        <v>352.09403172931832</v>
      </c>
      <c r="J96" s="76">
        <v>476.51787999999999</v>
      </c>
      <c r="K96" s="76">
        <v>476.51787999999999</v>
      </c>
      <c r="L96" s="76">
        <v>708.10712000000001</v>
      </c>
      <c r="M96" s="76">
        <v>562.8065600000001</v>
      </c>
      <c r="N96" s="76">
        <v>847.23067000000003</v>
      </c>
      <c r="O96" s="62">
        <f t="shared" si="15"/>
        <v>5495.2987017293181</v>
      </c>
      <c r="Q96" s="91"/>
    </row>
    <row r="97" spans="1:17" s="7" customFormat="1" ht="11" thickBot="1" x14ac:dyDescent="0.25">
      <c r="A97" s="119" t="s">
        <v>34</v>
      </c>
      <c r="B97" s="120"/>
      <c r="C97" s="104">
        <f t="shared" ref="C97:I97" si="16">SUM(C89:C96)</f>
        <v>6896.6609199999994</v>
      </c>
      <c r="D97" s="105">
        <f t="shared" si="16"/>
        <v>6523.3819000000012</v>
      </c>
      <c r="E97" s="105">
        <f t="shared" si="16"/>
        <v>7617.8411799999994</v>
      </c>
      <c r="F97" s="105">
        <f t="shared" si="16"/>
        <v>5805.0614500000001</v>
      </c>
      <c r="G97" s="105">
        <f t="shared" si="16"/>
        <v>6478.5682499999994</v>
      </c>
      <c r="H97" s="105">
        <f t="shared" si="16"/>
        <v>6273.4123099999997</v>
      </c>
      <c r="I97" s="106">
        <f t="shared" si="16"/>
        <v>7410.7239517293192</v>
      </c>
      <c r="J97" s="105">
        <f>SUM(J89:J96)</f>
        <v>7399.5636600000007</v>
      </c>
      <c r="K97" s="105">
        <f>SUM(K89:K96)</f>
        <v>7399.5636600000007</v>
      </c>
      <c r="L97" s="105">
        <f>SUM(L89:L96)</f>
        <v>7458.7520800000002</v>
      </c>
      <c r="M97" s="105">
        <f>SUM(M89:M96)</f>
        <v>12703.229090000003</v>
      </c>
      <c r="N97" s="107">
        <f>SUM(N89:N96)</f>
        <v>7356.6716000000006</v>
      </c>
      <c r="O97" s="108">
        <f>SUM(C97:N97)</f>
        <v>89323.43005172933</v>
      </c>
      <c r="P97" s="91"/>
      <c r="Q97" s="91"/>
    </row>
    <row r="98" spans="1:17" s="7" customFormat="1" ht="11" thickTop="1" x14ac:dyDescent="0.2">
      <c r="A98" s="3" t="s">
        <v>35</v>
      </c>
      <c r="B98" s="4"/>
      <c r="C98" s="103">
        <v>42309</v>
      </c>
      <c r="D98" s="103">
        <v>42339</v>
      </c>
      <c r="E98" s="103">
        <v>42370</v>
      </c>
      <c r="F98" s="103">
        <v>42401</v>
      </c>
      <c r="G98" s="103">
        <v>42430</v>
      </c>
      <c r="H98" s="103">
        <v>42461</v>
      </c>
      <c r="I98" s="103">
        <v>42491</v>
      </c>
      <c r="J98" s="103">
        <v>42522</v>
      </c>
      <c r="K98" s="103">
        <v>42552</v>
      </c>
      <c r="L98" s="103">
        <v>42583</v>
      </c>
      <c r="M98" s="103">
        <v>42614</v>
      </c>
      <c r="N98" s="103">
        <v>42644</v>
      </c>
      <c r="O98" s="102" t="s">
        <v>36</v>
      </c>
    </row>
    <row r="99" spans="1:17" s="7" customFormat="1" ht="10.5" x14ac:dyDescent="0.2">
      <c r="A99" s="109" t="s">
        <v>37</v>
      </c>
      <c r="B99" s="16" t="s">
        <v>38</v>
      </c>
      <c r="C99" s="80">
        <v>801.34787988798485</v>
      </c>
      <c r="D99" s="81">
        <v>703.29786636739368</v>
      </c>
      <c r="E99" s="81">
        <v>579.70407361298703</v>
      </c>
      <c r="F99" s="81">
        <v>621.93251614788846</v>
      </c>
      <c r="G99" s="77">
        <v>678.62717380013419</v>
      </c>
      <c r="H99" s="77">
        <v>707.27137684938839</v>
      </c>
      <c r="I99" s="81">
        <v>709.56002366596317</v>
      </c>
      <c r="J99" s="81">
        <v>837.31983979782819</v>
      </c>
      <c r="K99" s="81">
        <v>777.89429039972606</v>
      </c>
      <c r="L99" s="81">
        <v>775.8916368784985</v>
      </c>
      <c r="M99" s="81">
        <v>811.06446116536574</v>
      </c>
      <c r="N99" s="81">
        <v>837.23648323138173</v>
      </c>
      <c r="O99" s="32">
        <f>AVERAGE(C99:N99)</f>
        <v>736.76230181704511</v>
      </c>
    </row>
    <row r="100" spans="1:17" s="7" customFormat="1" ht="10.5" x14ac:dyDescent="0.2">
      <c r="A100" s="109" t="s">
        <v>37</v>
      </c>
      <c r="B100" s="16" t="s">
        <v>39</v>
      </c>
      <c r="C100" s="82">
        <v>33.742225589213156</v>
      </c>
      <c r="D100" s="78">
        <v>28.88983512819161</v>
      </c>
      <c r="E100" s="78">
        <v>22.747343473482232</v>
      </c>
      <c r="F100" s="78">
        <v>24.887162403363703</v>
      </c>
      <c r="G100" s="78">
        <v>29.134258224006139</v>
      </c>
      <c r="H100" s="78">
        <v>31.540153256802903</v>
      </c>
      <c r="I100" s="78">
        <v>31.88007106838311</v>
      </c>
      <c r="J100" s="78">
        <v>38.88164301943376</v>
      </c>
      <c r="K100" s="78">
        <v>37.76453618363346</v>
      </c>
      <c r="L100" s="78">
        <v>38.440848760486702</v>
      </c>
      <c r="M100" s="78">
        <v>39.607060075344165</v>
      </c>
      <c r="N100" s="78">
        <v>41.727183937149739</v>
      </c>
      <c r="O100" s="32">
        <f t="shared" ref="O100:O105" si="17">AVERAGE(C100:N100)</f>
        <v>33.270193426624225</v>
      </c>
    </row>
    <row r="101" spans="1:17" s="7" customFormat="1" ht="10.5" x14ac:dyDescent="0.2">
      <c r="A101" s="109" t="s">
        <v>40</v>
      </c>
      <c r="B101" s="16" t="s">
        <v>39</v>
      </c>
      <c r="C101" s="82">
        <v>44.293999999999997</v>
      </c>
      <c r="D101" s="78">
        <v>38.21</v>
      </c>
      <c r="E101" s="78">
        <v>30.694199999999999</v>
      </c>
      <c r="F101" s="78">
        <v>32.478499999999997</v>
      </c>
      <c r="G101" s="78">
        <v>38.490200000000002</v>
      </c>
      <c r="H101" s="78">
        <v>41.4816</v>
      </c>
      <c r="I101" s="78">
        <v>46.8752</v>
      </c>
      <c r="J101" s="78">
        <v>48.339300000000001</v>
      </c>
      <c r="K101" s="78">
        <v>45.101399999999998</v>
      </c>
      <c r="L101" s="78">
        <v>45.771500000000003</v>
      </c>
      <c r="M101" s="78">
        <v>46.6693</v>
      </c>
      <c r="N101" s="78">
        <v>49.662100000000002</v>
      </c>
      <c r="O101" s="32">
        <f>AVERAGE(C101:N101)</f>
        <v>42.33894166666667</v>
      </c>
    </row>
    <row r="102" spans="1:17" s="7" customFormat="1" ht="10.5" x14ac:dyDescent="0.2">
      <c r="A102" s="33" t="s">
        <v>41</v>
      </c>
      <c r="B102" s="16" t="s">
        <v>54</v>
      </c>
      <c r="C102" s="82">
        <v>430.66965257374528</v>
      </c>
      <c r="D102" s="78">
        <v>404.20219664821667</v>
      </c>
      <c r="E102" s="78">
        <v>461.90592024179352</v>
      </c>
      <c r="F102" s="78">
        <v>445.1683315907182</v>
      </c>
      <c r="G102" s="78">
        <v>395.25415281978809</v>
      </c>
      <c r="H102" s="78">
        <v>407.10073298427812</v>
      </c>
      <c r="I102" s="78">
        <v>403.09259075234979</v>
      </c>
      <c r="J102" s="78">
        <v>482.00513206876087</v>
      </c>
      <c r="K102" s="78">
        <v>466.40658535444891</v>
      </c>
      <c r="L102" s="78">
        <v>441.48910414537249</v>
      </c>
      <c r="M102" s="78">
        <v>482.21950966488345</v>
      </c>
      <c r="N102" s="78">
        <v>482.21950966488345</v>
      </c>
      <c r="O102" s="32">
        <f>AVERAGE(C102:N102)</f>
        <v>441.81111820910331</v>
      </c>
    </row>
    <row r="103" spans="1:17" s="7" customFormat="1" ht="10.5" x14ac:dyDescent="0.2">
      <c r="A103" s="109" t="s">
        <v>42</v>
      </c>
      <c r="B103" s="16" t="s">
        <v>43</v>
      </c>
      <c r="C103" s="83">
        <v>3.7757999999999998</v>
      </c>
      <c r="D103" s="78">
        <v>3.8704000000000001</v>
      </c>
      <c r="E103" s="78">
        <v>4.0517000000000003</v>
      </c>
      <c r="F103" s="78">
        <v>3.9731000000000001</v>
      </c>
      <c r="G103" s="78">
        <v>3.7033</v>
      </c>
      <c r="H103" s="78">
        <v>3.5651999999999999</v>
      </c>
      <c r="I103" s="78">
        <v>3.5386000000000002</v>
      </c>
      <c r="J103" s="78">
        <v>3.4238</v>
      </c>
      <c r="K103" s="78">
        <v>3.2749000000000001</v>
      </c>
      <c r="L103" s="78">
        <v>3.2090000000000001</v>
      </c>
      <c r="M103" s="78">
        <v>3.2557</v>
      </c>
      <c r="N103" s="78">
        <v>3.19</v>
      </c>
      <c r="O103" s="32">
        <f t="shared" si="17"/>
        <v>3.5692916666666665</v>
      </c>
    </row>
    <row r="104" spans="1:17" s="7" customFormat="1" ht="10.5" x14ac:dyDescent="0.2">
      <c r="A104" s="109" t="s">
        <v>44</v>
      </c>
      <c r="B104" s="16" t="s">
        <v>45</v>
      </c>
      <c r="C104" s="82">
        <v>2371896.2899733926</v>
      </c>
      <c r="D104" s="78">
        <v>2526126.3730124412</v>
      </c>
      <c r="E104" s="78">
        <v>2346354.051936076</v>
      </c>
      <c r="F104" s="78">
        <v>2327874.4617441073</v>
      </c>
      <c r="G104" s="78">
        <v>2265760.7661125455</v>
      </c>
      <c r="H104" s="78">
        <v>2292727.6504703779</v>
      </c>
      <c r="I104" s="78">
        <v>2489956.50613146</v>
      </c>
      <c r="J104" s="78">
        <v>2561089.8153685532</v>
      </c>
      <c r="K104" s="78">
        <v>2583231.0165266115</v>
      </c>
      <c r="L104" s="78">
        <v>2611774.950380404</v>
      </c>
      <c r="M104" s="78">
        <v>2674377.8571161986</v>
      </c>
      <c r="N104" s="78">
        <v>2626691.7041421747</v>
      </c>
      <c r="O104" s="32">
        <f>AVERAGE(C104:N104)</f>
        <v>2473155.1202428616</v>
      </c>
    </row>
    <row r="105" spans="1:17" s="7" customFormat="1" ht="11" thickBot="1" x14ac:dyDescent="0.25">
      <c r="A105" s="34" t="s">
        <v>46</v>
      </c>
      <c r="B105" s="20" t="s">
        <v>47</v>
      </c>
      <c r="C105" s="84">
        <v>63.907795238999931</v>
      </c>
      <c r="D105" s="79">
        <v>71.165267631935478</v>
      </c>
      <c r="E105" s="79">
        <v>66.676917158064484</v>
      </c>
      <c r="F105" s="79">
        <v>68.119481497241381</v>
      </c>
      <c r="G105" s="79">
        <v>61.810280514516087</v>
      </c>
      <c r="H105" s="79">
        <v>68.15306713999999</v>
      </c>
      <c r="I105" s="79">
        <v>71.755618147419284</v>
      </c>
      <c r="J105" s="79">
        <v>71.564643739333363</v>
      </c>
      <c r="K105" s="79">
        <v>71.905534347741863</v>
      </c>
      <c r="L105" s="79">
        <v>77.171093509677419</v>
      </c>
      <c r="M105" s="79">
        <v>76.349647465999979</v>
      </c>
      <c r="N105" s="79">
        <v>78.035151164516122</v>
      </c>
      <c r="O105" s="35">
        <f t="shared" si="17"/>
        <v>70.551208129620463</v>
      </c>
    </row>
    <row r="106" spans="1:17" ht="13" hidden="1" x14ac:dyDescent="0.3">
      <c r="A106" s="63" t="s">
        <v>59</v>
      </c>
    </row>
    <row r="108" spans="1:17" x14ac:dyDescent="0.25">
      <c r="D108" s="96"/>
      <c r="O108" s="92"/>
    </row>
    <row r="109" spans="1:17" x14ac:dyDescent="0.25">
      <c r="E109" s="92"/>
      <c r="F109" s="92"/>
      <c r="G109" s="92"/>
    </row>
    <row r="110" spans="1:17" x14ac:dyDescent="0.25">
      <c r="N110" s="92"/>
    </row>
    <row r="111" spans="1:17" x14ac:dyDescent="0.25">
      <c r="J111" s="92"/>
    </row>
    <row r="112" spans="1:17" x14ac:dyDescent="0.25">
      <c r="D112" s="92"/>
    </row>
  </sheetData>
  <mergeCells count="13">
    <mergeCell ref="A40:A47"/>
    <mergeCell ref="C2:O2"/>
    <mergeCell ref="A5:E5"/>
    <mergeCell ref="A7:B7"/>
    <mergeCell ref="A9:A19"/>
    <mergeCell ref="A21:A38"/>
    <mergeCell ref="A97:B97"/>
    <mergeCell ref="A58:A65"/>
    <mergeCell ref="A68:A75"/>
    <mergeCell ref="A85:B85"/>
    <mergeCell ref="A86:B86"/>
    <mergeCell ref="A88:B88"/>
    <mergeCell ref="A89:A96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OB-2016</vt:lpstr>
      <vt:lpstr>'OB-2016'!Area_de_impressao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2022-05-12T18:49:54Z</dcterms:modified>
</cp:coreProperties>
</file>