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G:\Banco_de_Dados\Consolidação\2014\"/>
    </mc:Choice>
  </mc:AlternateContent>
  <xr:revisionPtr revIDLastSave="0" documentId="13_ncr:1_{79193178-5255-494F-ABD2-1D6FE14423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B-2014" sheetId="7" r:id="rId1"/>
  </sheets>
  <externalReferences>
    <externalReference r:id="rId2"/>
  </externalReferences>
  <definedNames>
    <definedName name="_xlnm.Print_Area" localSheetId="0">'OB-2014'!$A$1:$O$104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4" i="7" l="1"/>
  <c r="N93" i="7"/>
  <c r="N92" i="7"/>
  <c r="N91" i="7"/>
  <c r="N90" i="7"/>
  <c r="N89" i="7"/>
  <c r="N88" i="7"/>
  <c r="N87" i="7"/>
  <c r="M95" i="7"/>
  <c r="M94" i="7"/>
  <c r="M93" i="7"/>
  <c r="M92" i="7"/>
  <c r="M91" i="7"/>
  <c r="M90" i="7"/>
  <c r="M89" i="7"/>
  <c r="M88" i="7"/>
  <c r="M87" i="7"/>
  <c r="O102" i="7" l="1"/>
  <c r="L94" i="7" l="1"/>
  <c r="L93" i="7"/>
  <c r="L92" i="7"/>
  <c r="L91" i="7"/>
  <c r="L90" i="7"/>
  <c r="L89" i="7"/>
  <c r="L88" i="7"/>
  <c r="L87" i="7"/>
  <c r="M75" i="7" l="1"/>
  <c r="O103" i="7" l="1"/>
  <c r="O101" i="7"/>
  <c r="O100" i="7" l="1"/>
  <c r="O99" i="7"/>
  <c r="O98" i="7"/>
  <c r="O97" i="7"/>
  <c r="N95" i="7"/>
  <c r="L95" i="7"/>
  <c r="K95" i="7"/>
  <c r="J95" i="7"/>
  <c r="I95" i="7"/>
  <c r="H95" i="7"/>
  <c r="G95" i="7"/>
  <c r="F95" i="7"/>
  <c r="E95" i="7"/>
  <c r="D95" i="7"/>
  <c r="C95" i="7"/>
  <c r="O94" i="7"/>
  <c r="O95" i="7" l="1"/>
  <c r="O93" i="7"/>
  <c r="O92" i="7"/>
  <c r="O91" i="7"/>
  <c r="O90" i="7"/>
  <c r="O89" i="7"/>
  <c r="O88" i="7"/>
  <c r="O87" i="7"/>
  <c r="O84" i="7" l="1"/>
  <c r="O83" i="7"/>
  <c r="N81" i="7" l="1"/>
  <c r="M81" i="7"/>
  <c r="L81" i="7"/>
  <c r="K81" i="7"/>
  <c r="J81" i="7" l="1"/>
  <c r="I81" i="7"/>
  <c r="H81" i="7"/>
  <c r="G81" i="7"/>
  <c r="F81" i="7"/>
  <c r="E81" i="7"/>
  <c r="D81" i="7"/>
  <c r="C81" i="7"/>
  <c r="O80" i="7" l="1"/>
  <c r="O79" i="7"/>
  <c r="O78" i="7"/>
  <c r="O81" i="7" s="1"/>
  <c r="O76" i="7" l="1"/>
  <c r="N75" i="7"/>
  <c r="L75" i="7"/>
  <c r="K75" i="7"/>
  <c r="J75" i="7"/>
  <c r="I75" i="7"/>
  <c r="H75" i="7"/>
  <c r="G75" i="7"/>
  <c r="F75" i="7"/>
  <c r="E75" i="7"/>
  <c r="D75" i="7" l="1"/>
  <c r="C75" i="7"/>
  <c r="O75" i="7" s="1"/>
  <c r="O74" i="7"/>
  <c r="O73" i="7"/>
  <c r="O72" i="7"/>
  <c r="O71" i="7"/>
  <c r="O69" i="7"/>
  <c r="O68" i="7"/>
  <c r="O67" i="7"/>
  <c r="O66" i="7"/>
  <c r="N65" i="7" l="1"/>
  <c r="M65" i="7"/>
  <c r="M77" i="7" s="1"/>
  <c r="M82" i="7" s="1"/>
  <c r="L65" i="7"/>
  <c r="L77" i="7" s="1"/>
  <c r="K65" i="7"/>
  <c r="J65" i="7"/>
  <c r="J77" i="7" s="1"/>
  <c r="I77" i="7" s="1"/>
  <c r="I65" i="7"/>
  <c r="H65" i="7"/>
  <c r="G65" i="7"/>
  <c r="G77" i="7" s="1"/>
  <c r="F65" i="7"/>
  <c r="E65" i="7"/>
  <c r="D65" i="7"/>
  <c r="D77" i="7" s="1"/>
  <c r="C65" i="7"/>
  <c r="C77" i="7" s="1"/>
  <c r="O64" i="7"/>
  <c r="O63" i="7"/>
  <c r="O62" i="7"/>
  <c r="O61" i="7"/>
  <c r="O59" i="7"/>
  <c r="O58" i="7"/>
  <c r="O57" i="7"/>
  <c r="O56" i="7"/>
  <c r="H77" i="7" l="1"/>
  <c r="K77" i="7"/>
  <c r="L82" i="7"/>
  <c r="O65" i="7"/>
  <c r="O77" i="7" s="1"/>
  <c r="N77" i="7" s="1"/>
  <c r="F77" i="7"/>
  <c r="E77" i="7" s="1"/>
  <c r="K82" i="7" l="1"/>
  <c r="J82" i="7" s="1"/>
  <c r="I82" i="7" s="1"/>
  <c r="H82" i="7" s="1"/>
  <c r="G82" i="7" s="1"/>
  <c r="F82" i="7" s="1"/>
  <c r="E82" i="7" s="1"/>
  <c r="D82" i="7" s="1"/>
  <c r="C82" i="7" s="1"/>
  <c r="I53" i="7" l="1"/>
  <c r="F53" i="7"/>
  <c r="I52" i="7"/>
  <c r="H52" i="7" l="1"/>
  <c r="F52" i="7"/>
  <c r="O52" i="7" s="1"/>
  <c r="N51" i="7"/>
  <c r="M51" i="7"/>
  <c r="L51" i="7"/>
  <c r="K51" i="7"/>
  <c r="J51" i="7"/>
  <c r="I51" i="7"/>
  <c r="H51" i="7"/>
  <c r="G51" i="7"/>
  <c r="F51" i="7"/>
  <c r="E51" i="7"/>
  <c r="D51" i="7"/>
  <c r="C51" i="7"/>
  <c r="O50" i="7" l="1"/>
  <c r="O49" i="7"/>
  <c r="O48" i="7"/>
  <c r="O51" i="7" l="1"/>
  <c r="O53" i="7"/>
  <c r="N46" i="7" l="1"/>
  <c r="M46" i="7"/>
  <c r="L46" i="7"/>
  <c r="K46" i="7"/>
  <c r="J46" i="7"/>
  <c r="G46" i="7"/>
  <c r="F46" i="7"/>
  <c r="E46" i="7"/>
  <c r="D46" i="7"/>
  <c r="C46" i="7"/>
  <c r="I45" i="7"/>
  <c r="H45" i="7"/>
  <c r="O45" i="7" s="1"/>
  <c r="I44" i="7"/>
  <c r="H44" i="7"/>
  <c r="O44" i="7" s="1"/>
  <c r="O43" i="7"/>
  <c r="O42" i="7"/>
  <c r="O41" i="7"/>
  <c r="I40" i="7"/>
  <c r="I46" i="7" s="1"/>
  <c r="H40" i="7"/>
  <c r="H46" i="7" s="1"/>
  <c r="N39" i="7"/>
  <c r="M39" i="7"/>
  <c r="L39" i="7"/>
  <c r="K39" i="7"/>
  <c r="J39" i="7"/>
  <c r="I39" i="7"/>
  <c r="H39" i="7"/>
  <c r="G39" i="7"/>
  <c r="F39" i="7"/>
  <c r="E39" i="7"/>
  <c r="D39" i="7"/>
  <c r="C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40" i="7" l="1"/>
  <c r="O39" i="7"/>
  <c r="O46" i="7"/>
  <c r="O22" i="7"/>
  <c r="O21" i="7"/>
  <c r="N20" i="7"/>
  <c r="M20" i="7"/>
  <c r="M47" i="7" s="1"/>
  <c r="M54" i="7" s="1"/>
  <c r="M85" i="7" s="1"/>
  <c r="L20" i="7"/>
  <c r="L47" i="7" s="1"/>
  <c r="L54" i="7" s="1"/>
  <c r="K20" i="7"/>
  <c r="K47" i="7" s="1"/>
  <c r="J20" i="7"/>
  <c r="J47" i="7" s="1"/>
  <c r="J54" i="7" s="1"/>
  <c r="I20" i="7"/>
  <c r="I47" i="7" s="1"/>
  <c r="I54" i="7" s="1"/>
  <c r="I85" i="7" s="1"/>
  <c r="H20" i="7"/>
  <c r="H47" i="7" s="1"/>
  <c r="H54" i="7" s="1"/>
  <c r="H85" i="7" s="1"/>
  <c r="G20" i="7"/>
  <c r="G47" i="7" s="1"/>
  <c r="G54" i="7" s="1"/>
  <c r="G85" i="7" s="1"/>
  <c r="F20" i="7"/>
  <c r="F47" i="7" s="1"/>
  <c r="F54" i="7" s="1"/>
  <c r="F85" i="7" s="1"/>
  <c r="E20" i="7"/>
  <c r="E47" i="7" s="1"/>
  <c r="E54" i="7" s="1"/>
  <c r="E85" i="7" s="1"/>
  <c r="D20" i="7"/>
  <c r="D47" i="7" s="1"/>
  <c r="C20" i="7"/>
  <c r="O19" i="7"/>
  <c r="O18" i="7"/>
  <c r="O17" i="7"/>
  <c r="O16" i="7"/>
  <c r="O15" i="7"/>
  <c r="O14" i="7"/>
  <c r="O13" i="7"/>
  <c r="O12" i="7"/>
  <c r="O11" i="7"/>
  <c r="O10" i="7"/>
  <c r="O9" i="7"/>
  <c r="O20" i="7" l="1"/>
  <c r="C47" i="7"/>
  <c r="C54" i="7" s="1"/>
  <c r="C85" i="7" s="1"/>
  <c r="D54" i="7"/>
  <c r="D85" i="7" s="1"/>
  <c r="K54" i="7"/>
  <c r="L85" i="7"/>
  <c r="K85" i="7" s="1"/>
  <c r="J85" i="7" s="1"/>
  <c r="N47" i="7" l="1"/>
  <c r="N54" i="7" s="1"/>
  <c r="O47" i="7" l="1"/>
  <c r="O54" i="7"/>
  <c r="N82" i="7"/>
  <c r="N85" i="7"/>
  <c r="O85" i="7"/>
  <c r="O82" i="7"/>
</calcChain>
</file>

<file path=xl/sharedStrings.xml><?xml version="1.0" encoding="utf-8"?>
<sst xmlns="http://schemas.openxmlformats.org/spreadsheetml/2006/main" count="117" uniqueCount="62">
  <si>
    <t>Item de Receita</t>
  </si>
  <si>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</si>
  <si>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</si>
  <si>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</si>
  <si>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</si>
  <si>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</si>
  <si>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</si>
  <si>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</si>
  <si>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</si>
  <si>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</si>
  <si>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</si>
  <si>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</si>
  <si>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</si>
  <si>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</si>
  <si>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</si>
  <si>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</si>
  <si>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</si>
  <si>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</si>
  <si>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</si>
  <si>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</si>
  <si>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</si>
  <si>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</si>
  <si>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</si>
  <si>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Total de Depósitos</t>
  </si>
  <si>
    <t>Total Estados + Municípios+ Depósitos</t>
  </si>
  <si>
    <t>Comando da Marinha</t>
  </si>
  <si>
    <t>Ministério da Ciência e Tecnologia</t>
  </si>
  <si>
    <t>Total União</t>
  </si>
  <si>
    <t>Fundo Especial</t>
  </si>
  <si>
    <t>Total Brasil</t>
  </si>
  <si>
    <t>Total Estados e Municípios</t>
  </si>
  <si>
    <t>Ministério de Minas e Energia</t>
  </si>
  <si>
    <t>Ministério do Meio Ambiente</t>
  </si>
  <si>
    <t>TOTAL DAS PARTICIPAÇÕES</t>
  </si>
  <si>
    <t>Total do Pagamento aos Proprietários de Terra</t>
  </si>
  <si>
    <t>Variáveis Mensais</t>
  </si>
  <si>
    <t>Média</t>
  </si>
  <si>
    <t>Preço Petróleo</t>
  </si>
  <si>
    <t>R$/m3</t>
  </si>
  <si>
    <t>US$/bbl</t>
  </si>
  <si>
    <t>Brent Dated</t>
  </si>
  <si>
    <t>Preço Gás Natural</t>
  </si>
  <si>
    <t>Taxa Câmbio</t>
  </si>
  <si>
    <t>R$/US$</t>
  </si>
  <si>
    <t>Produção Petróleo</t>
  </si>
  <si>
    <t>bbl/dia</t>
  </si>
  <si>
    <t>Produção Gás Natural</t>
  </si>
  <si>
    <t>Milhões m3/dia</t>
  </si>
  <si>
    <t>SUPERINTENDÊNCIA DE CONTROLE DAS PARTICIPAÇÕES GOVERNAMENTAIS</t>
  </si>
  <si>
    <t xml:space="preserve">      Mês de Crédito (R$ 1000).</t>
  </si>
  <si>
    <t>Depósitos Judiciais</t>
  </si>
  <si>
    <t>TAXA DE OCUPAÇÃO OU RETENÇÃO DE ÁREA (*)</t>
  </si>
  <si>
    <t>PAGAMENTO AOS PROPRIETÁRIOS DE TERRA (*)</t>
  </si>
  <si>
    <t>BÔNUS DE ASSINATURA (*)</t>
  </si>
  <si>
    <t>R$/1.000m3</t>
  </si>
  <si>
    <t>Fundo Social</t>
  </si>
  <si>
    <t>PARTICIPAÇÃO ESPECIAL (*)</t>
  </si>
  <si>
    <t>MA</t>
  </si>
  <si>
    <t>Educação e Saúde</t>
  </si>
  <si>
    <t xml:space="preserve">      Consolidação das Participações Governamentais e de Terceiros no ano de 2014.</t>
  </si>
  <si>
    <t>Total - 2014</t>
  </si>
  <si>
    <t>* Os dados serão atualizados quando encerrar o mês de Janeiro de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</si>
</sst>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</numFmts>
  <fonts count="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2">
    <xf numFmtId="0" fontId="0" fillId="0" borderId="0" xfId="0"/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166" fontId="3" fillId="3" borderId="7" xfId="0" applyNumberFormat="1" applyFont="1" applyFill="1" applyBorder="1" applyAlignment="1">
      <alignment horizontal="left" vertical="center"/>
    </xf>
    <xf numFmtId="166" fontId="3" fillId="3" borderId="6" xfId="0" applyNumberFormat="1" applyFont="1" applyFill="1" applyBorder="1" applyAlignment="1">
      <alignment horizontal="left" vertical="center"/>
    </xf>
    <xf numFmtId="166" fontId="3" fillId="3" borderId="8" xfId="0" applyNumberFormat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166" fontId="3" fillId="3" borderId="0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66" fontId="4" fillId="3" borderId="10" xfId="1" applyNumberFormat="1" applyFont="1" applyFill="1" applyBorder="1" applyAlignment="1">
      <alignment horizontal="right" vertical="center"/>
    </xf>
    <xf numFmtId="166" fontId="3" fillId="3" borderId="0" xfId="0" applyNumberFormat="1" applyFont="1" applyFill="1" applyAlignment="1">
      <alignment horizontal="center" vertical="center"/>
    </xf>
    <xf numFmtId="167" fontId="3" fillId="3" borderId="0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166" fontId="3" fillId="3" borderId="0" xfId="1" applyNumberFormat="1" applyFont="1" applyFill="1" applyBorder="1" applyAlignment="1">
      <alignment horizontal="right" vertical="center"/>
    </xf>
    <xf numFmtId="166" fontId="3" fillId="3" borderId="13" xfId="1" applyNumberFormat="1" applyFont="1" applyFill="1" applyBorder="1" applyAlignment="1">
      <alignment horizontal="right" vertical="center"/>
    </xf>
    <xf numFmtId="166" fontId="3" fillId="3" borderId="10" xfId="1" applyNumberFormat="1" applyFont="1" applyFill="1" applyBorder="1" applyAlignment="1">
      <alignment horizontal="center" vertical="center"/>
    </xf>
    <xf numFmtId="166" fontId="4" fillId="3" borderId="0" xfId="1" applyNumberFormat="1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6" fontId="4" fillId="3" borderId="15" xfId="1" applyNumberFormat="1" applyFont="1" applyFill="1" applyBorder="1" applyAlignment="1">
      <alignment horizontal="center" vertical="center"/>
    </xf>
    <xf numFmtId="166" fontId="4" fillId="3" borderId="16" xfId="1" applyNumberFormat="1" applyFont="1" applyFill="1" applyBorder="1" applyAlignment="1">
      <alignment horizontal="center" vertical="center"/>
    </xf>
    <xf numFmtId="166" fontId="4" fillId="3" borderId="18" xfId="0" applyNumberFormat="1" applyFont="1" applyFill="1" applyBorder="1" applyAlignment="1">
      <alignment horizontal="left" vertical="center"/>
    </xf>
    <xf numFmtId="166" fontId="4" fillId="3" borderId="0" xfId="0" applyNumberFormat="1" applyFont="1" applyFill="1" applyAlignment="1">
      <alignment horizontal="left" vertical="center"/>
    </xf>
    <xf numFmtId="166" fontId="4" fillId="3" borderId="10" xfId="0" applyNumberFormat="1" applyFont="1" applyFill="1" applyBorder="1" applyAlignment="1">
      <alignment horizontal="left" vertical="center"/>
    </xf>
    <xf numFmtId="164" fontId="4" fillId="3" borderId="10" xfId="1" applyFont="1" applyFill="1" applyBorder="1" applyAlignment="1">
      <alignment horizontal="right" vertical="center"/>
    </xf>
    <xf numFmtId="164" fontId="3" fillId="3" borderId="0" xfId="1" applyFont="1" applyFill="1" applyAlignment="1">
      <alignment horizontal="center"/>
    </xf>
    <xf numFmtId="0" fontId="5" fillId="3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164" fontId="4" fillId="3" borderId="19" xfId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167" fontId="4" fillId="2" borderId="22" xfId="1" applyNumberFormat="1" applyFont="1" applyFill="1" applyBorder="1" applyAlignment="1">
      <alignment horizontal="right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right" vertical="center"/>
    </xf>
    <xf numFmtId="168" fontId="3" fillId="3" borderId="0" xfId="0" applyNumberFormat="1" applyFont="1" applyFill="1" applyAlignment="1">
      <alignment horizontal="center" vertical="center"/>
    </xf>
    <xf numFmtId="164" fontId="3" fillId="3" borderId="18" xfId="1" applyFont="1" applyFill="1" applyBorder="1"/>
    <xf numFmtId="164" fontId="3" fillId="3" borderId="0" xfId="1" applyFont="1" applyFill="1" applyBorder="1" applyAlignment="1">
      <alignment horizontal="center" vertical="center"/>
    </xf>
    <xf numFmtId="164" fontId="4" fillId="3" borderId="18" xfId="1" applyFont="1" applyFill="1" applyBorder="1"/>
    <xf numFmtId="164" fontId="4" fillId="3" borderId="0" xfId="0" applyNumberFormat="1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164" fontId="3" fillId="3" borderId="18" xfId="1" applyFont="1" applyFill="1" applyBorder="1" applyAlignment="1">
      <alignment horizontal="center"/>
    </xf>
    <xf numFmtId="164" fontId="4" fillId="3" borderId="18" xfId="1" applyFont="1" applyFill="1" applyBorder="1" applyAlignment="1">
      <alignment horizontal="center"/>
    </xf>
    <xf numFmtId="164" fontId="4" fillId="3" borderId="18" xfId="0" applyNumberFormat="1" applyFont="1" applyFill="1" applyBorder="1" applyAlignment="1">
      <alignment horizontal="right" vertical="center"/>
    </xf>
    <xf numFmtId="164" fontId="4" fillId="3" borderId="24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18" xfId="1" applyFont="1" applyFill="1" applyBorder="1" applyAlignment="1">
      <alignment horizontal="center" vertical="center"/>
    </xf>
    <xf numFmtId="164" fontId="4" fillId="3" borderId="18" xfId="1" applyFont="1" applyFill="1" applyBorder="1" applyAlignment="1">
      <alignment horizontal="center" vertical="center"/>
    </xf>
    <xf numFmtId="164" fontId="4" fillId="3" borderId="12" xfId="1" applyFont="1" applyFill="1" applyBorder="1" applyAlignment="1">
      <alignment horizontal="center" vertical="center"/>
    </xf>
    <xf numFmtId="164" fontId="3" fillId="3" borderId="10" xfId="1" applyFont="1" applyFill="1" applyBorder="1" applyAlignment="1">
      <alignment horizontal="right" vertical="center"/>
    </xf>
    <xf numFmtId="164" fontId="4" fillId="3" borderId="10" xfId="1" applyFont="1" applyFill="1" applyBorder="1" applyAlignment="1">
      <alignment horizontal="left" vertical="center"/>
    </xf>
    <xf numFmtId="0" fontId="6" fillId="3" borderId="0" xfId="0" applyFont="1" applyFill="1"/>
    <xf numFmtId="164" fontId="3" fillId="3" borderId="14" xfId="0" applyNumberFormat="1" applyFont="1" applyFill="1" applyBorder="1" applyAlignment="1">
      <alignment horizontal="center" vertical="center"/>
    </xf>
    <xf numFmtId="166" fontId="3" fillId="3" borderId="25" xfId="0" applyNumberFormat="1" applyFont="1" applyFill="1" applyBorder="1" applyAlignment="1">
      <alignment horizontal="left" vertical="center"/>
    </xf>
    <xf numFmtId="164" fontId="3" fillId="3" borderId="26" xfId="1" applyFont="1" applyFill="1" applyBorder="1" applyAlignment="1">
      <alignment horizontal="center" vertical="center"/>
    </xf>
    <xf numFmtId="164" fontId="3" fillId="4" borderId="26" xfId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 vertical="center"/>
    </xf>
    <xf numFmtId="164" fontId="4" fillId="3" borderId="26" xfId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3" fillId="3" borderId="26" xfId="1" applyFont="1" applyFill="1" applyBorder="1" applyAlignment="1">
      <alignment horizontal="right" vertical="center"/>
    </xf>
    <xf numFmtId="164" fontId="3" fillId="3" borderId="26" xfId="0" applyNumberFormat="1" applyFont="1" applyFill="1" applyBorder="1" applyAlignment="1">
      <alignment horizontal="center" vertical="center"/>
    </xf>
    <xf numFmtId="166" fontId="4" fillId="3" borderId="28" xfId="1" applyNumberFormat="1" applyFont="1" applyFill="1" applyBorder="1" applyAlignment="1">
      <alignment horizontal="center" vertical="center"/>
    </xf>
    <xf numFmtId="169" fontId="4" fillId="2" borderId="29" xfId="0" applyNumberFormat="1" applyFont="1" applyFill="1" applyBorder="1" applyAlignment="1">
      <alignment horizontal="center" vertical="center"/>
    </xf>
    <xf numFmtId="166" fontId="4" fillId="3" borderId="26" xfId="0" applyNumberFormat="1" applyFont="1" applyFill="1" applyBorder="1" applyAlignment="1">
      <alignment horizontal="left" vertical="center"/>
    </xf>
    <xf numFmtId="168" fontId="3" fillId="3" borderId="26" xfId="0" applyNumberFormat="1" applyFont="1" applyFill="1" applyBorder="1" applyAlignment="1">
      <alignment horizontal="center" vertical="center"/>
    </xf>
    <xf numFmtId="168" fontId="3" fillId="3" borderId="26" xfId="1" applyNumberFormat="1" applyFont="1" applyFill="1" applyBorder="1" applyAlignment="1">
      <alignment horizontal="center" vertical="center"/>
    </xf>
    <xf numFmtId="164" fontId="3" fillId="3" borderId="26" xfId="1" applyFont="1" applyFill="1" applyBorder="1" applyAlignment="1">
      <alignment horizontal="center"/>
    </xf>
    <xf numFmtId="164" fontId="3" fillId="3" borderId="27" xfId="1" applyFont="1" applyFill="1" applyBorder="1" applyAlignment="1">
      <alignment horizontal="center"/>
    </xf>
    <xf numFmtId="168" fontId="3" fillId="3" borderId="25" xfId="1" applyNumberFormat="1" applyFont="1" applyFill="1" applyBorder="1" applyAlignment="1">
      <alignment horizontal="right" vertical="center"/>
    </xf>
    <xf numFmtId="168" fontId="3" fillId="3" borderId="25" xfId="1" applyNumberFormat="1" applyFont="1" applyFill="1" applyBorder="1" applyAlignment="1">
      <alignment horizontal="center" vertical="center"/>
    </xf>
    <xf numFmtId="168" fontId="3" fillId="3" borderId="26" xfId="1" applyNumberFormat="1" applyFont="1" applyFill="1" applyBorder="1" applyAlignment="1">
      <alignment horizontal="right" vertical="center"/>
    </xf>
    <xf numFmtId="168" fontId="3" fillId="3" borderId="27" xfId="1" applyNumberFormat="1" applyFont="1" applyFill="1" applyBorder="1" applyAlignment="1">
      <alignment horizontal="right" vertical="center"/>
    </xf>
    <xf numFmtId="164" fontId="4" fillId="3" borderId="30" xfId="1" applyFont="1" applyFill="1" applyBorder="1" applyAlignment="1">
      <alignment horizontal="center" vertical="center"/>
    </xf>
    <xf numFmtId="164" fontId="4" fillId="3" borderId="31" xfId="1" applyFont="1" applyFill="1" applyBorder="1" applyAlignment="1">
      <alignment horizontal="center" vertical="center"/>
    </xf>
    <xf numFmtId="164" fontId="4" fillId="3" borderId="30" xfId="1" applyFont="1" applyFill="1" applyBorder="1" applyAlignment="1">
      <alignment horizontal="right" vertical="center"/>
    </xf>
    <xf numFmtId="164" fontId="4" fillId="3" borderId="32" xfId="1" applyFont="1" applyFill="1" applyBorder="1" applyAlignment="1">
      <alignment horizontal="center" vertical="center"/>
    </xf>
    <xf numFmtId="164" fontId="3" fillId="3" borderId="0" xfId="0" applyNumberFormat="1" applyFont="1" applyFill="1"/>
    <xf numFmtId="164" fontId="0" fillId="3" borderId="0" xfId="0" applyNumberFormat="1" applyFill="1"/>
    <xf numFmtId="0" fontId="4" fillId="3" borderId="9" xfId="0" applyFont="1" applyFill="1" applyBorder="1" applyAlignment="1">
      <alignment vertical="center"/>
    </xf>
    <xf numFmtId="43" fontId="3" fillId="3" borderId="0" xfId="0" applyNumberFormat="1" applyFont="1" applyFill="1"/>
    <xf numFmtId="169" fontId="3" fillId="3" borderId="0" xfId="0" applyNumberFormat="1" applyFont="1" applyFill="1"/>
    <xf numFmtId="168" fontId="0" fillId="3" borderId="0" xfId="0" applyNumberFormat="1" applyFill="1"/>
    <xf numFmtId="164" fontId="4" fillId="3" borderId="0" xfId="1" applyFont="1" applyFill="1" applyBorder="1" applyAlignment="1">
      <alignment horizontal="center"/>
    </xf>
    <xf numFmtId="4" fontId="0" fillId="3" borderId="0" xfId="0" applyNumberFormat="1" applyFill="1"/>
    <xf numFmtId="164" fontId="3" fillId="3" borderId="0" xfId="0" applyNumberFormat="1" applyFont="1" applyFill="1" applyAlignment="1">
      <alignment horizontal="center" vertical="center"/>
    </xf>
    <xf numFmtId="164" fontId="4" fillId="3" borderId="15" xfId="1" applyFont="1" applyFill="1" applyBorder="1" applyAlignment="1">
      <alignment horizontal="center" vertical="center"/>
    </xf>
    <xf numFmtId="168" fontId="4" fillId="3" borderId="17" xfId="1" applyNumberFormat="1" applyFont="1" applyFill="1" applyBorder="1" applyAlignment="1">
      <alignment horizontal="center" vertical="center"/>
    </xf>
    <xf numFmtId="166" fontId="4" fillId="2" borderId="41" xfId="0" applyNumberFormat="1" applyFont="1" applyFill="1" applyBorder="1" applyAlignment="1">
      <alignment horizontal="center" vertical="center"/>
    </xf>
    <xf numFmtId="166" fontId="4" fillId="3" borderId="26" xfId="0" applyNumberFormat="1" applyFont="1" applyFill="1" applyBorder="1" applyAlignment="1">
      <alignment horizontal="center" vertical="center"/>
    </xf>
    <xf numFmtId="165" fontId="4" fillId="2" borderId="43" xfId="0" applyNumberFormat="1" applyFont="1" applyFill="1" applyBorder="1" applyAlignment="1">
      <alignment horizontal="center" vertical="center"/>
    </xf>
    <xf numFmtId="168" fontId="4" fillId="3" borderId="44" xfId="0" applyNumberFormat="1" applyFont="1" applyFill="1" applyBorder="1" applyAlignment="1">
      <alignment horizontal="center" vertical="center"/>
    </xf>
    <xf numFmtId="168" fontId="4" fillId="3" borderId="45" xfId="0" applyNumberFormat="1" applyFont="1" applyFill="1" applyBorder="1" applyAlignment="1">
      <alignment horizontal="center" vertical="center"/>
    </xf>
    <xf numFmtId="164" fontId="4" fillId="3" borderId="46" xfId="1" applyFont="1" applyFill="1" applyBorder="1" applyAlignment="1">
      <alignment horizontal="center" vertical="center"/>
    </xf>
    <xf numFmtId="166" fontId="4" fillId="3" borderId="46" xfId="0" applyNumberFormat="1" applyFont="1" applyFill="1" applyBorder="1" applyAlignment="1">
      <alignment horizontal="center" vertical="center"/>
    </xf>
    <xf numFmtId="164" fontId="4" fillId="3" borderId="42" xfId="1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/>
    <xf numFmtId="0" fontId="4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vertical="center"/>
    </xf>
    <xf numFmtId="0" fontId="4" fillId="3" borderId="39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</cellXfs>
  <cellStyles count="3">
    <cellStyle name="Normal" xfId="0" builtinId="0"/>
    <cellStyle name="Separador de milhares 2" xfId="2" xr:uid="{00000000-0005-0000-0000-000002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933450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38100"/>
          <a:ext cx="1219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opriet&#225;rio%20de%20Terras/PROPRIET&#193;RIOS%20DE%20TERRA/Proprietarios%20de%20Terra%202005%20a%202013%20ATUAL.xlsx" TargetMode="External"/><Relationship Id="rId1" Type="http://schemas.openxmlformats.org/officeDocument/2006/relationships/externalLinkPath" Target="/Propriet&#225;rio%20de%20Terras/PROPRIET&#193;RIOS%20DE%20TERRA/Proprietarios%20de%20Terra%202005%20a%202013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_NOV"/>
      <sheetName val="FEV_DEZ"/>
      <sheetName val="MAR_JAN"/>
      <sheetName val="ABR_FEV"/>
      <sheetName val="MAI_MAR"/>
      <sheetName val="JUN_ABR"/>
      <sheetName val="JUL_MAI"/>
      <sheetName val="AGO_JUN"/>
      <sheetName val="SET_JUL"/>
      <sheetName val="OUT_AGO"/>
      <sheetName val="NOV_SET"/>
      <sheetName val="DEZ_OUT"/>
      <sheetName val="JAN06_NOV"/>
      <sheetName val="FEV06_DEZ"/>
      <sheetName val="MAR06_JAN"/>
      <sheetName val="ABR06_FEV"/>
      <sheetName val="MAI06_MAR"/>
      <sheetName val="JUN06_ABR"/>
      <sheetName val="JUL06_MAI"/>
      <sheetName val="AGO06_JUN "/>
      <sheetName val="SET06_JUL"/>
      <sheetName val="OUT06_AGO"/>
      <sheetName val="NOV06_SET"/>
      <sheetName val="DEZ06_OUT"/>
      <sheetName val="JAN07_NOV"/>
      <sheetName val="FEV07_DEZ "/>
      <sheetName val="MAR07_JAN"/>
      <sheetName val="ABR07_FEV"/>
      <sheetName val="MAI07_MAR"/>
      <sheetName val="JUN07_ABR"/>
      <sheetName val="JUL07_MAI"/>
      <sheetName val="AGO07_JUN"/>
      <sheetName val="SET07_JUL"/>
      <sheetName val="OUT07_AGO"/>
      <sheetName val="NOV07_SET"/>
      <sheetName val="DEZ07_OUT"/>
      <sheetName val="JAN08_NOV"/>
      <sheetName val="FEV08_DEZ"/>
      <sheetName val="MAR08_JAN"/>
      <sheetName val="ABR08_FEV"/>
      <sheetName val="MAI08_MAR"/>
      <sheetName val="JUN08_ABR"/>
      <sheetName val="JUL08_MAI"/>
      <sheetName val="AGO08_JUN "/>
      <sheetName val="SET08-JUL"/>
      <sheetName val="OUT08-AGO"/>
      <sheetName val="NOV08-SET"/>
      <sheetName val="DEZ08-OUT"/>
      <sheetName val="JAN09-NOV"/>
      <sheetName val="FEV09-DEZ"/>
      <sheetName val="MAR09-JAN"/>
      <sheetName val="ABR09-FEV"/>
      <sheetName val="MAI09-MAR"/>
      <sheetName val="JUN09-ABR"/>
      <sheetName val="JUL09-MAI"/>
      <sheetName val="AGO09-JUN"/>
      <sheetName val="SET09-JUL"/>
      <sheetName val="OUT09-AGO"/>
      <sheetName val="NOV09-SET"/>
      <sheetName val="DEZ09-OUT"/>
      <sheetName val="JAN10-NOV"/>
      <sheetName val="FEV10-DEZ"/>
      <sheetName val="MAR10-JAN"/>
      <sheetName val="ABR10-FEV"/>
      <sheetName val="MAI10-MAR"/>
      <sheetName val="JUN10-ABR"/>
      <sheetName val="JUL10-MAI"/>
      <sheetName val="AGO10-JUN"/>
      <sheetName val="SET10-JUL"/>
      <sheetName val="OUT10-AGO"/>
      <sheetName val="NOV10-SET"/>
      <sheetName val="DEZ10-OUT"/>
      <sheetName val="JAN11-NOV"/>
      <sheetName val="FEV11-DEZ"/>
      <sheetName val="MAR11-JAN"/>
      <sheetName val="ABR11-FEV"/>
      <sheetName val="MAI11-MAR"/>
      <sheetName val="JUN11-ABR"/>
      <sheetName val="JUL11-MAI"/>
      <sheetName val="AGO11-JUN"/>
      <sheetName val="SET11-JUL"/>
      <sheetName val="OUT11-AGO"/>
      <sheetName val="NOV11-SET"/>
      <sheetName val="DEZ-11-OUT"/>
      <sheetName val="JAN-12-NOV"/>
      <sheetName val="FEV-12-DEZ"/>
      <sheetName val="MAR-12-JAN"/>
      <sheetName val="ABR-12-FEV"/>
      <sheetName val="MAI-12-MAR"/>
      <sheetName val="JUN-12-ABR"/>
      <sheetName val="JUL-12-MAI"/>
      <sheetName val="AGO-12-JUN"/>
      <sheetName val="SET-12-JUL"/>
      <sheetName val="OUT-12-AGO"/>
      <sheetName val="NOV-12-SET"/>
      <sheetName val="DEZ-12-OUT"/>
      <sheetName val="JAN-13-NOV"/>
      <sheetName val="FEV-13-DEZ"/>
      <sheetName val="MAR-13-JAN"/>
      <sheetName val="ABR-13-FEV"/>
      <sheetName val="MAI-13-MAR"/>
      <sheetName val="JUN-13-ABR"/>
      <sheetName val="JUL-13-MAI"/>
      <sheetName val="AGO-13-JUN"/>
      <sheetName val="SET-13-JUL"/>
      <sheetName val="OUT-13-AGO"/>
      <sheetName val="NOV-13-SET"/>
      <sheetName val="DEZ-13-OUT"/>
      <sheetName val="JAN-14-NOV"/>
      <sheetName val="FEV-14-DEZ"/>
      <sheetName val="MAR-14-JAN"/>
      <sheetName val="ABR-14-FEV"/>
      <sheetName val="MAI-14-MAR"/>
      <sheetName val="JUN-14-ABR"/>
      <sheetName val="JUL-14-MAI"/>
      <sheetName val="AGO-14-JUN"/>
      <sheetName val="SET-14-JUL"/>
      <sheetName val="OUT-14-AGO"/>
      <sheetName val="NOV-14-SET"/>
      <sheetName val="DEZ-14-O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22">
          <cell r="A22" t="str">
            <v>AL</v>
          </cell>
          <cell r="B22">
            <v>50</v>
          </cell>
          <cell r="C22">
            <v>438369.13</v>
          </cell>
          <cell r="D22">
            <v>40241.760000000002</v>
          </cell>
          <cell r="E22">
            <v>17031.060000000001</v>
          </cell>
          <cell r="F22">
            <v>495641.95</v>
          </cell>
        </row>
        <row r="23">
          <cell r="A23" t="str">
            <v>AM</v>
          </cell>
          <cell r="B23">
            <v>1</v>
          </cell>
          <cell r="C23">
            <v>2983810.91</v>
          </cell>
          <cell r="D23">
            <v>0</v>
          </cell>
          <cell r="E23">
            <v>0</v>
          </cell>
          <cell r="F23">
            <v>2983810.91</v>
          </cell>
        </row>
        <row r="24">
          <cell r="A24" t="str">
            <v>BA</v>
          </cell>
          <cell r="B24">
            <v>473</v>
          </cell>
          <cell r="C24">
            <v>1607956.34</v>
          </cell>
          <cell r="D24">
            <v>228115.04</v>
          </cell>
          <cell r="E24">
            <v>299987.42000000004</v>
          </cell>
          <cell r="F24">
            <v>2136058.8000000003</v>
          </cell>
        </row>
        <row r="25">
          <cell r="A25" t="str">
            <v>CE</v>
          </cell>
          <cell r="B25">
            <v>6</v>
          </cell>
          <cell r="C25">
            <v>64317.57</v>
          </cell>
          <cell r="D25">
            <v>0</v>
          </cell>
          <cell r="E25">
            <v>0</v>
          </cell>
          <cell r="F25">
            <v>64317.57</v>
          </cell>
        </row>
        <row r="26">
          <cell r="A26" t="str">
            <v>ES</v>
          </cell>
          <cell r="B26">
            <v>104</v>
          </cell>
          <cell r="C26">
            <v>572539.67999999993</v>
          </cell>
          <cell r="D26">
            <v>68716.84</v>
          </cell>
          <cell r="E26">
            <v>37269.07</v>
          </cell>
          <cell r="F26">
            <v>678525.58999999985</v>
          </cell>
        </row>
        <row r="27">
          <cell r="A27" t="str">
            <v>RN</v>
          </cell>
          <cell r="B27">
            <v>1220</v>
          </cell>
          <cell r="C27">
            <v>2731320.7199999997</v>
          </cell>
          <cell r="D27">
            <v>259635.93000000002</v>
          </cell>
          <cell r="E27">
            <v>555430.37</v>
          </cell>
          <cell r="F27">
            <v>3546387.02</v>
          </cell>
        </row>
        <row r="28">
          <cell r="A28" t="str">
            <v>SE</v>
          </cell>
          <cell r="B28">
            <v>238</v>
          </cell>
          <cell r="C28">
            <v>1012115.55</v>
          </cell>
          <cell r="D28">
            <v>92269.72</v>
          </cell>
          <cell r="E28">
            <v>66302.94</v>
          </cell>
          <cell r="F28">
            <v>1170688.21</v>
          </cell>
        </row>
        <row r="29">
          <cell r="A29" t="str">
            <v>MA</v>
          </cell>
          <cell r="B29">
            <v>1</v>
          </cell>
          <cell r="C29">
            <v>426330.02000000008</v>
          </cell>
          <cell r="D29">
            <v>159988.28999999998</v>
          </cell>
          <cell r="E29">
            <v>0</v>
          </cell>
          <cell r="F29">
            <v>586318.31000000006</v>
          </cell>
        </row>
      </sheetData>
      <sheetData sheetId="118">
        <row r="22">
          <cell r="A22" t="str">
            <v>AL</v>
          </cell>
          <cell r="B22">
            <v>40</v>
          </cell>
          <cell r="C22">
            <v>410776.27</v>
          </cell>
          <cell r="D22">
            <v>32195.56</v>
          </cell>
          <cell r="E22">
            <v>15185.57</v>
          </cell>
          <cell r="F22">
            <v>458157.4</v>
          </cell>
        </row>
        <row r="23">
          <cell r="A23" t="str">
            <v>AM</v>
          </cell>
          <cell r="B23">
            <v>1</v>
          </cell>
          <cell r="C23">
            <v>2862070.44</v>
          </cell>
          <cell r="D23">
            <v>0</v>
          </cell>
          <cell r="E23">
            <v>0</v>
          </cell>
          <cell r="F23">
            <v>2862070.44</v>
          </cell>
        </row>
        <row r="24">
          <cell r="A24" t="str">
            <v>BA</v>
          </cell>
          <cell r="B24">
            <v>441</v>
          </cell>
          <cell r="C24">
            <v>1592897.62</v>
          </cell>
          <cell r="D24">
            <v>228569.63000000003</v>
          </cell>
          <cell r="E24">
            <v>285382.71999999997</v>
          </cell>
          <cell r="F24">
            <v>2106849.9700000002</v>
          </cell>
        </row>
        <row r="25">
          <cell r="A25" t="str">
            <v>CE</v>
          </cell>
          <cell r="B25">
            <v>6</v>
          </cell>
          <cell r="C25">
            <v>76009.179999999993</v>
          </cell>
          <cell r="D25">
            <v>0</v>
          </cell>
          <cell r="E25">
            <v>17.84</v>
          </cell>
          <cell r="F25">
            <v>76027.01999999999</v>
          </cell>
        </row>
        <row r="26">
          <cell r="A26" t="str">
            <v>ES</v>
          </cell>
          <cell r="B26">
            <v>92</v>
          </cell>
          <cell r="C26">
            <v>523263.82000000007</v>
          </cell>
          <cell r="D26">
            <v>52133.22</v>
          </cell>
          <cell r="E26">
            <v>31623.919999999998</v>
          </cell>
          <cell r="F26">
            <v>607020.96000000008</v>
          </cell>
        </row>
        <row r="27">
          <cell r="A27" t="str">
            <v>RN</v>
          </cell>
          <cell r="B27">
            <v>1205</v>
          </cell>
          <cell r="C27">
            <v>2543715.1900000004</v>
          </cell>
          <cell r="D27">
            <v>247314.55000000002</v>
          </cell>
          <cell r="E27">
            <v>516012.24</v>
          </cell>
          <cell r="F27">
            <v>3307041.9800000004</v>
          </cell>
        </row>
        <row r="28">
          <cell r="A28" t="str">
            <v>SE</v>
          </cell>
          <cell r="B28">
            <v>223</v>
          </cell>
          <cell r="C28">
            <v>978437.56</v>
          </cell>
          <cell r="D28">
            <v>92115.45</v>
          </cell>
          <cell r="E28">
            <v>63337.19</v>
          </cell>
          <cell r="F28">
            <v>1133890.2</v>
          </cell>
        </row>
        <row r="29">
          <cell r="A29" t="str">
            <v>MA</v>
          </cell>
          <cell r="B29">
            <v>0</v>
          </cell>
          <cell r="C29">
            <v>259448.69</v>
          </cell>
          <cell r="D29">
            <v>96850.3</v>
          </cell>
          <cell r="E29">
            <v>0</v>
          </cell>
          <cell r="F29">
            <v>356298.99</v>
          </cell>
        </row>
      </sheetData>
      <sheetData sheetId="119">
        <row r="22">
          <cell r="A22" t="str">
            <v>AL</v>
          </cell>
          <cell r="B22">
            <v>50</v>
          </cell>
          <cell r="C22">
            <v>386975.8</v>
          </cell>
          <cell r="D22">
            <v>27980.080000000002</v>
          </cell>
          <cell r="E22">
            <v>13864.62</v>
          </cell>
          <cell r="F22">
            <v>428820.5</v>
          </cell>
        </row>
        <row r="23">
          <cell r="A23" t="str">
            <v>AM</v>
          </cell>
          <cell r="B23">
            <v>1</v>
          </cell>
          <cell r="C23">
            <v>2828085.98</v>
          </cell>
          <cell r="D23">
            <v>0</v>
          </cell>
          <cell r="E23">
            <v>0</v>
          </cell>
          <cell r="F23">
            <v>2828085.98</v>
          </cell>
        </row>
        <row r="24">
          <cell r="A24" t="str">
            <v>BA</v>
          </cell>
          <cell r="B24">
            <v>491</v>
          </cell>
          <cell r="C24">
            <v>1678611.77</v>
          </cell>
          <cell r="D24">
            <v>203177.1</v>
          </cell>
          <cell r="E24">
            <v>271919.49000000005</v>
          </cell>
          <cell r="F24">
            <v>2153708.3600000003</v>
          </cell>
        </row>
        <row r="25">
          <cell r="A25" t="str">
            <v>CE</v>
          </cell>
          <cell r="B25">
            <v>5</v>
          </cell>
          <cell r="C25">
            <v>80111.740000000005</v>
          </cell>
          <cell r="D25">
            <v>0</v>
          </cell>
          <cell r="E25">
            <v>0</v>
          </cell>
          <cell r="F25">
            <v>80111.740000000005</v>
          </cell>
        </row>
        <row r="26">
          <cell r="A26" t="str">
            <v>ES</v>
          </cell>
          <cell r="B26">
            <v>102</v>
          </cell>
          <cell r="C26">
            <v>501762.05</v>
          </cell>
          <cell r="D26">
            <v>48756.5</v>
          </cell>
          <cell r="E26">
            <v>31272.06</v>
          </cell>
          <cell r="F26">
            <v>581790.6100000001</v>
          </cell>
        </row>
        <row r="27">
          <cell r="A27" t="str">
            <v>RN</v>
          </cell>
          <cell r="B27">
            <v>1244</v>
          </cell>
          <cell r="C27">
            <v>2463412.8899999997</v>
          </cell>
          <cell r="D27">
            <v>235625.08000000002</v>
          </cell>
          <cell r="E27">
            <v>484110.13</v>
          </cell>
          <cell r="F27">
            <v>3183148.0999999996</v>
          </cell>
        </row>
        <row r="28">
          <cell r="A28" t="str">
            <v>SE</v>
          </cell>
          <cell r="B28">
            <v>244</v>
          </cell>
          <cell r="C28">
            <v>935434.2699999999</v>
          </cell>
          <cell r="D28">
            <v>85414.3</v>
          </cell>
          <cell r="E28">
            <v>58173.21</v>
          </cell>
          <cell r="F28">
            <v>1079021.78</v>
          </cell>
        </row>
        <row r="29">
          <cell r="A29" t="str">
            <v>MA</v>
          </cell>
          <cell r="B29">
            <v>5</v>
          </cell>
          <cell r="C29">
            <v>407986.11999999988</v>
          </cell>
          <cell r="D29">
            <v>153149.90000000002</v>
          </cell>
          <cell r="E29">
            <v>0</v>
          </cell>
          <cell r="F29">
            <v>561136.0199999999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10"/>
  <sheetViews>
    <sheetView tabSelected="1" workbookViewId="0">
      <pane ySplit="7" topLeftCell="A8" activePane="bottomLeft" state="frozen"/>
      <selection pane="bottomLeft" activeCell="E4" sqref="E4"/>
    </sheetView>
  </sheetViews>
  <sheetFormatPr defaultColWidth="9.1796875" defaultRowHeight="12.5" x14ac:dyDescent="0.25"/>
  <cols>
    <col min="1" max="1" width="16.26953125" style="5" customWidth="1"/>
    <col min="2" max="2" width="21.7265625" style="5" customWidth="1"/>
    <col min="3" max="3" width="14" style="5" bestFit="1" customWidth="1"/>
    <col min="4" max="4" width="14.26953125" style="5" bestFit="1" customWidth="1"/>
    <col min="5" max="6" width="14.54296875" style="5" bestFit="1" customWidth="1"/>
    <col min="7" max="7" width="13.54296875" style="5" bestFit="1" customWidth="1"/>
    <col min="8" max="10" width="14.26953125" style="5" bestFit="1" customWidth="1"/>
    <col min="11" max="11" width="13.54296875" style="5" bestFit="1" customWidth="1"/>
    <col min="12" max="12" width="15.54296875" style="5" bestFit="1" customWidth="1"/>
    <col min="13" max="13" width="14.26953125" style="5" bestFit="1" customWidth="1"/>
    <col min="14" max="14" width="12" style="5" customWidth="1"/>
    <col min="15" max="15" width="13.26953125" style="5" bestFit="1" customWidth="1"/>
    <col min="16" max="16" width="9.1796875" style="5"/>
    <col min="17" max="17" width="22" style="5" customWidth="1"/>
    <col min="18" max="18" width="11.1796875" style="5" bestFit="1" customWidth="1"/>
    <col min="19" max="20" width="9.1796875" style="5"/>
    <col min="21" max="21" width="8.453125" style="5" customWidth="1"/>
    <col min="22" max="16384" width="9.1796875" style="5"/>
  </cols>
  <sheetData>
    <row r="2" spans="1:18" x14ac:dyDescent="0.25">
      <c r="C2" s="109" t="s">
        <v>48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8" x14ac:dyDescent="0.25">
      <c r="C3" s="8"/>
      <c r="D3" s="8"/>
      <c r="E3" s="8"/>
      <c r="F3" s="8"/>
      <c r="G3" s="8"/>
      <c r="H3" s="8"/>
      <c r="I3" s="8"/>
      <c r="K3" s="90"/>
    </row>
    <row r="4" spans="1:18" x14ac:dyDescent="0.25">
      <c r="G4" s="96"/>
      <c r="I4" s="95"/>
      <c r="L4" s="90"/>
      <c r="M4" s="90"/>
    </row>
    <row r="5" spans="1:18" x14ac:dyDescent="0.25">
      <c r="A5" s="109" t="s">
        <v>59</v>
      </c>
      <c r="B5" s="109"/>
      <c r="C5" s="109"/>
      <c r="D5" s="109"/>
      <c r="E5" s="109"/>
      <c r="J5" s="90"/>
      <c r="L5" s="90"/>
      <c r="M5" s="90"/>
    </row>
    <row r="6" spans="1:18" ht="13" thickBot="1" x14ac:dyDescent="0.3">
      <c r="A6" s="7" t="s">
        <v>49</v>
      </c>
      <c r="B6" s="7"/>
      <c r="C6" s="6"/>
      <c r="D6" s="6"/>
      <c r="E6" s="6"/>
    </row>
    <row r="7" spans="1:18" s="7" customFormat="1" ht="10.5" x14ac:dyDescent="0.2">
      <c r="A7" s="111" t="s">
        <v>0</v>
      </c>
      <c r="B7" s="112"/>
      <c r="C7" s="1">
        <v>41640</v>
      </c>
      <c r="D7" s="1">
        <v>41672</v>
      </c>
      <c r="E7" s="1">
        <v>41703</v>
      </c>
      <c r="F7" s="1">
        <v>41735</v>
      </c>
      <c r="G7" s="1">
        <v>41767</v>
      </c>
      <c r="H7" s="1">
        <v>41799</v>
      </c>
      <c r="I7" s="1">
        <v>41831</v>
      </c>
      <c r="J7" s="1">
        <v>41863</v>
      </c>
      <c r="K7" s="1">
        <v>41895</v>
      </c>
      <c r="L7" s="1">
        <v>41927</v>
      </c>
      <c r="M7" s="1">
        <v>41959</v>
      </c>
      <c r="N7" s="1">
        <v>41991</v>
      </c>
      <c r="O7" s="2" t="s">
        <v>60</v>
      </c>
    </row>
    <row r="8" spans="1:18" s="7" customFormat="1" ht="10.5" x14ac:dyDescent="0.2">
      <c r="A8" s="9" t="s">
        <v>1</v>
      </c>
      <c r="B8" s="10"/>
      <c r="C8" s="11"/>
      <c r="D8" s="66"/>
      <c r="E8" s="66"/>
      <c r="F8" s="66"/>
      <c r="G8" s="66"/>
      <c r="H8" s="66"/>
      <c r="I8" s="12"/>
      <c r="J8" s="66"/>
      <c r="K8" s="66"/>
      <c r="L8" s="66"/>
      <c r="M8" s="66"/>
      <c r="N8" s="12"/>
      <c r="O8" s="13"/>
    </row>
    <row r="9" spans="1:18" s="7" customFormat="1" ht="10" x14ac:dyDescent="0.2">
      <c r="A9" s="113" t="s">
        <v>2</v>
      </c>
      <c r="B9" s="15" t="s">
        <v>3</v>
      </c>
      <c r="C9" s="47">
        <v>2652.5403300000003</v>
      </c>
      <c r="D9" s="67">
        <v>2977.18046</v>
      </c>
      <c r="E9" s="67">
        <v>3150.48585</v>
      </c>
      <c r="F9" s="67">
        <v>3440.1750499999998</v>
      </c>
      <c r="G9" s="67">
        <v>3489.59485</v>
      </c>
      <c r="H9" s="67">
        <v>3202.62095</v>
      </c>
      <c r="I9" s="48">
        <v>3242.12754</v>
      </c>
      <c r="J9" s="67">
        <v>3370.0576599999999</v>
      </c>
      <c r="K9" s="67">
        <v>3111.13085</v>
      </c>
      <c r="L9" s="67">
        <v>2983.3577099999998</v>
      </c>
      <c r="M9" s="67">
        <v>2769.7256600000001</v>
      </c>
      <c r="N9" s="48">
        <v>2603.8177900000001</v>
      </c>
      <c r="O9" s="62">
        <f>SUM(C9:N9)</f>
        <v>36992.814700000003</v>
      </c>
      <c r="P9" s="89"/>
      <c r="Q9" s="89"/>
      <c r="R9" s="89"/>
    </row>
    <row r="10" spans="1:18" s="7" customFormat="1" ht="10" x14ac:dyDescent="0.2">
      <c r="A10" s="113"/>
      <c r="B10" s="15" t="s">
        <v>4</v>
      </c>
      <c r="C10" s="47">
        <v>19262.671200000004</v>
      </c>
      <c r="D10" s="67">
        <v>21392.007089999999</v>
      </c>
      <c r="E10" s="67">
        <v>21714.829269999998</v>
      </c>
      <c r="F10" s="67">
        <v>20438.72539</v>
      </c>
      <c r="G10" s="67">
        <v>20076.998869999999</v>
      </c>
      <c r="H10" s="67">
        <v>18108.628780000003</v>
      </c>
      <c r="I10" s="48">
        <v>18433.716210000002</v>
      </c>
      <c r="J10" s="67">
        <v>19016.829100000003</v>
      </c>
      <c r="K10" s="67">
        <v>18361.418300000001</v>
      </c>
      <c r="L10" s="67">
        <v>17906.541550000002</v>
      </c>
      <c r="M10" s="67">
        <v>17108.569789999998</v>
      </c>
      <c r="N10" s="48">
        <v>16903.409189999998</v>
      </c>
      <c r="O10" s="62">
        <f t="shared" ref="O10:O19" si="0">SUM(C10:N10)</f>
        <v>228724.34474</v>
      </c>
      <c r="P10" s="89"/>
      <c r="Q10" s="89"/>
      <c r="R10" s="89"/>
    </row>
    <row r="11" spans="1:18" s="7" customFormat="1" ht="10" x14ac:dyDescent="0.2">
      <c r="A11" s="113"/>
      <c r="B11" s="15" t="s">
        <v>5</v>
      </c>
      <c r="C11" s="47">
        <v>21722.484949999998</v>
      </c>
      <c r="D11" s="67">
        <v>23960.56941</v>
      </c>
      <c r="E11" s="67">
        <v>23930.793369999996</v>
      </c>
      <c r="F11" s="67">
        <v>22130.86404</v>
      </c>
      <c r="G11" s="67">
        <v>23360.984619999999</v>
      </c>
      <c r="H11" s="67">
        <v>21181.539359999999</v>
      </c>
      <c r="I11" s="48">
        <v>22164.290759999996</v>
      </c>
      <c r="J11" s="67">
        <v>21119.592769999999</v>
      </c>
      <c r="K11" s="67">
        <v>21109.514780000001</v>
      </c>
      <c r="L11" s="67">
        <v>20420.690009999998</v>
      </c>
      <c r="M11" s="67">
        <v>19775.69412</v>
      </c>
      <c r="N11" s="48">
        <v>19359.046029999998</v>
      </c>
      <c r="O11" s="62">
        <f t="shared" si="0"/>
        <v>260236.06421999997</v>
      </c>
      <c r="P11" s="89"/>
      <c r="Q11" s="89"/>
      <c r="R11" s="89"/>
    </row>
    <row r="12" spans="1:18" s="7" customFormat="1" ht="10" x14ac:dyDescent="0.2">
      <c r="A12" s="113"/>
      <c r="B12" s="15" t="s">
        <v>6</v>
      </c>
      <c r="C12" s="47">
        <v>1358.1837000000003</v>
      </c>
      <c r="D12" s="67">
        <v>1580.2278000000001</v>
      </c>
      <c r="E12" s="67">
        <v>1552.65436</v>
      </c>
      <c r="F12" s="67">
        <v>1470.3844299999998</v>
      </c>
      <c r="G12" s="67">
        <v>1522.9432300000001</v>
      </c>
      <c r="H12" s="67">
        <v>1388.94343</v>
      </c>
      <c r="I12" s="48">
        <v>1492.9762599999999</v>
      </c>
      <c r="J12" s="67">
        <v>1548.0125600000001</v>
      </c>
      <c r="K12" s="67">
        <v>1481.2726400000001</v>
      </c>
      <c r="L12" s="67">
        <v>1407.35131</v>
      </c>
      <c r="M12" s="67">
        <v>1272.11347</v>
      </c>
      <c r="N12" s="48">
        <v>1360.46308</v>
      </c>
      <c r="O12" s="62">
        <f t="shared" si="0"/>
        <v>17435.526269999998</v>
      </c>
      <c r="P12" s="89"/>
      <c r="Q12" s="89"/>
      <c r="R12" s="89"/>
    </row>
    <row r="13" spans="1:18" s="7" customFormat="1" ht="10" x14ac:dyDescent="0.2">
      <c r="A13" s="113"/>
      <c r="B13" s="15" t="s">
        <v>7</v>
      </c>
      <c r="C13" s="47">
        <v>60794.563629999997</v>
      </c>
      <c r="D13" s="67">
        <v>68761.496629999994</v>
      </c>
      <c r="E13" s="67">
        <v>69092.042199999982</v>
      </c>
      <c r="F13" s="67">
        <v>60673.654019999994</v>
      </c>
      <c r="G13" s="67">
        <v>68489.338659999994</v>
      </c>
      <c r="H13" s="67">
        <v>65895.987819999995</v>
      </c>
      <c r="I13" s="48">
        <v>73536.647460000007</v>
      </c>
      <c r="J13" s="67">
        <v>73544.330289999998</v>
      </c>
      <c r="K13" s="67">
        <v>73409.629899999985</v>
      </c>
      <c r="L13" s="67">
        <v>73880.711569999999</v>
      </c>
      <c r="M13" s="67">
        <v>73550.293010000009</v>
      </c>
      <c r="N13" s="48">
        <v>75988.794430000009</v>
      </c>
      <c r="O13" s="62">
        <f t="shared" si="0"/>
        <v>837617.48961999989</v>
      </c>
      <c r="P13" s="89"/>
      <c r="Q13" s="89"/>
      <c r="R13" s="89"/>
    </row>
    <row r="14" spans="1:18" s="7" customFormat="1" ht="10" x14ac:dyDescent="0.2">
      <c r="A14" s="113"/>
      <c r="B14" s="15" t="s">
        <v>57</v>
      </c>
      <c r="C14" s="47">
        <v>3411.2614699999999</v>
      </c>
      <c r="D14" s="67">
        <v>4177.3126099999999</v>
      </c>
      <c r="E14" s="67">
        <v>4836.1826799999999</v>
      </c>
      <c r="F14" s="67">
        <v>5550.7566999999999</v>
      </c>
      <c r="G14" s="67">
        <v>5299.0437300000003</v>
      </c>
      <c r="H14" s="67">
        <v>4421.2324100000005</v>
      </c>
      <c r="I14" s="48">
        <v>3914.6877200000004</v>
      </c>
      <c r="J14" s="67">
        <v>3951.3483099999994</v>
      </c>
      <c r="K14" s="67">
        <v>3722.8842300000001</v>
      </c>
      <c r="L14" s="67">
        <v>3591.19967</v>
      </c>
      <c r="M14" s="67">
        <v>2182.3312799999999</v>
      </c>
      <c r="N14" s="48">
        <v>3546.8001799999997</v>
      </c>
      <c r="O14" s="62">
        <f t="shared" si="0"/>
        <v>48605.040990000009</v>
      </c>
      <c r="P14" s="89"/>
      <c r="Q14" s="89"/>
      <c r="R14" s="89"/>
    </row>
    <row r="15" spans="1:18" s="7" customFormat="1" ht="10" x14ac:dyDescent="0.2">
      <c r="A15" s="113"/>
      <c r="B15" s="15" t="s">
        <v>8</v>
      </c>
      <c r="C15" s="47">
        <v>715.35067000000004</v>
      </c>
      <c r="D15" s="67">
        <v>768.42142000000001</v>
      </c>
      <c r="E15" s="67">
        <v>765.60195999999996</v>
      </c>
      <c r="F15" s="67">
        <v>780.6671</v>
      </c>
      <c r="G15" s="67">
        <v>685.53420999999992</v>
      </c>
      <c r="H15" s="67">
        <v>703.96579000000008</v>
      </c>
      <c r="I15" s="48">
        <v>740.10784999999998</v>
      </c>
      <c r="J15" s="67">
        <v>764.88485000000003</v>
      </c>
      <c r="K15" s="67">
        <v>620.97872999999993</v>
      </c>
      <c r="L15" s="67">
        <v>707.99486999999999</v>
      </c>
      <c r="M15" s="67">
        <v>673.12536</v>
      </c>
      <c r="N15" s="48">
        <v>559.05353000000002</v>
      </c>
      <c r="O15" s="62">
        <f t="shared" si="0"/>
        <v>8485.6863400000002</v>
      </c>
      <c r="P15" s="89"/>
      <c r="Q15" s="89"/>
      <c r="R15" s="89"/>
    </row>
    <row r="16" spans="1:18" s="7" customFormat="1" ht="10" x14ac:dyDescent="0.2">
      <c r="A16" s="113"/>
      <c r="B16" s="15" t="s">
        <v>9</v>
      </c>
      <c r="C16" s="47">
        <v>264266.26795000001</v>
      </c>
      <c r="D16" s="67">
        <v>287960.72898000001</v>
      </c>
      <c r="E16" s="67">
        <v>278857.52428999997</v>
      </c>
      <c r="F16" s="67">
        <v>259899.24378999998</v>
      </c>
      <c r="G16" s="67">
        <v>272139.24669</v>
      </c>
      <c r="H16" s="67">
        <v>248560.17143000002</v>
      </c>
      <c r="I16" s="48">
        <v>263859.03641</v>
      </c>
      <c r="J16" s="67">
        <v>270120.95786999998</v>
      </c>
      <c r="K16" s="67">
        <v>276804.03535000002</v>
      </c>
      <c r="L16" s="67">
        <v>272554.44121000002</v>
      </c>
      <c r="M16" s="67">
        <v>263864.26910000003</v>
      </c>
      <c r="N16" s="48">
        <v>254885.53081</v>
      </c>
      <c r="O16" s="62">
        <f t="shared" si="0"/>
        <v>3213771.4538799999</v>
      </c>
      <c r="P16" s="89"/>
      <c r="Q16" s="89"/>
      <c r="R16" s="89"/>
    </row>
    <row r="17" spans="1:18" s="7" customFormat="1" ht="10" x14ac:dyDescent="0.2">
      <c r="A17" s="113"/>
      <c r="B17" s="15" t="s">
        <v>10</v>
      </c>
      <c r="C17" s="47">
        <v>23717.407859999999</v>
      </c>
      <c r="D17" s="67">
        <v>25639.665089999999</v>
      </c>
      <c r="E17" s="67">
        <v>24776.265939999997</v>
      </c>
      <c r="F17" s="67">
        <v>23283.473119999999</v>
      </c>
      <c r="G17" s="67">
        <v>24637.248130000004</v>
      </c>
      <c r="H17" s="67">
        <v>22624.383689999999</v>
      </c>
      <c r="I17" s="48">
        <v>23422.190579999999</v>
      </c>
      <c r="J17" s="67">
        <v>23046.229770000002</v>
      </c>
      <c r="K17" s="67">
        <v>22609.948240000002</v>
      </c>
      <c r="L17" s="67">
        <v>21411.079710000002</v>
      </c>
      <c r="M17" s="67">
        <v>20532.014840000003</v>
      </c>
      <c r="N17" s="48">
        <v>19722.245289999999</v>
      </c>
      <c r="O17" s="62">
        <f t="shared" si="0"/>
        <v>275422.15226</v>
      </c>
      <c r="P17" s="89"/>
      <c r="Q17" s="89"/>
      <c r="R17" s="89"/>
    </row>
    <row r="18" spans="1:18" s="7" customFormat="1" ht="10" x14ac:dyDescent="0.2">
      <c r="A18" s="113"/>
      <c r="B18" s="15" t="s">
        <v>12</v>
      </c>
      <c r="C18" s="47">
        <v>13815.846820000001</v>
      </c>
      <c r="D18" s="67">
        <v>14983.27454</v>
      </c>
      <c r="E18" s="67">
        <v>14531.114170000003</v>
      </c>
      <c r="F18" s="67">
        <v>14318.72933</v>
      </c>
      <c r="G18" s="67">
        <v>15233.23504</v>
      </c>
      <c r="H18" s="67">
        <v>13945.77641</v>
      </c>
      <c r="I18" s="48">
        <v>14370.360490000001</v>
      </c>
      <c r="J18" s="67">
        <v>14271.93764</v>
      </c>
      <c r="K18" s="67">
        <v>13533.463159999999</v>
      </c>
      <c r="L18" s="67">
        <v>13136.14811</v>
      </c>
      <c r="M18" s="67">
        <v>12597.799709999999</v>
      </c>
      <c r="N18" s="48">
        <v>12044.897070000001</v>
      </c>
      <c r="O18" s="62">
        <f t="shared" si="0"/>
        <v>166782.58249000003</v>
      </c>
      <c r="P18" s="89"/>
      <c r="Q18" s="89"/>
      <c r="R18" s="89"/>
    </row>
    <row r="19" spans="1:18" s="7" customFormat="1" ht="10" x14ac:dyDescent="0.2">
      <c r="A19" s="113"/>
      <c r="B19" s="15" t="s">
        <v>11</v>
      </c>
      <c r="C19" s="47">
        <v>21423.55789</v>
      </c>
      <c r="D19" s="67">
        <v>25124.042969999999</v>
      </c>
      <c r="E19" s="67">
        <v>25520.520740000004</v>
      </c>
      <c r="F19" s="67">
        <v>25652.404500000001</v>
      </c>
      <c r="G19" s="67">
        <v>31013.930620000006</v>
      </c>
      <c r="H19" s="67">
        <v>31411.597600000001</v>
      </c>
      <c r="I19" s="48">
        <v>34847.951630000003</v>
      </c>
      <c r="J19" s="67">
        <v>36925.811399999999</v>
      </c>
      <c r="K19" s="67">
        <v>30481.268200000002</v>
      </c>
      <c r="L19" s="67">
        <v>34196.262909999998</v>
      </c>
      <c r="M19" s="67">
        <v>31290.82921</v>
      </c>
      <c r="N19" s="48">
        <v>33975.024939999996</v>
      </c>
      <c r="O19" s="62">
        <f t="shared" si="0"/>
        <v>361863.20260999998</v>
      </c>
      <c r="P19" s="89"/>
      <c r="Q19" s="89"/>
      <c r="R19" s="89"/>
    </row>
    <row r="20" spans="1:18" s="7" customFormat="1" ht="10.5" x14ac:dyDescent="0.25">
      <c r="A20" s="17" t="s">
        <v>13</v>
      </c>
      <c r="B20" s="18"/>
      <c r="C20" s="49">
        <f t="shared" ref="C20:M20" si="1">SUM(C9:C19)</f>
        <v>433140.13646999997</v>
      </c>
      <c r="D20" s="69">
        <f t="shared" si="1"/>
        <v>477324.92700000008</v>
      </c>
      <c r="E20" s="69">
        <f t="shared" si="1"/>
        <v>468728.01483</v>
      </c>
      <c r="F20" s="69">
        <f t="shared" si="1"/>
        <v>437639.07746999996</v>
      </c>
      <c r="G20" s="69">
        <f t="shared" si="1"/>
        <v>465948.09865</v>
      </c>
      <c r="H20" s="69">
        <f t="shared" si="1"/>
        <v>431444.84766999999</v>
      </c>
      <c r="I20" s="51">
        <f t="shared" si="1"/>
        <v>460024.09291000001</v>
      </c>
      <c r="J20" s="69">
        <f t="shared" si="1"/>
        <v>467679.99222000001</v>
      </c>
      <c r="K20" s="69">
        <f t="shared" si="1"/>
        <v>465245.54437999998</v>
      </c>
      <c r="L20" s="69">
        <f t="shared" si="1"/>
        <v>462195.77863000002</v>
      </c>
      <c r="M20" s="69">
        <f t="shared" si="1"/>
        <v>445616.76555000007</v>
      </c>
      <c r="N20" s="51">
        <f>SUM(N9:N19)</f>
        <v>440949.08233999996</v>
      </c>
      <c r="O20" s="36">
        <f t="shared" ref="O20:O39" si="2">SUM(C20:N20)</f>
        <v>5455936.35812</v>
      </c>
      <c r="Q20" s="89"/>
      <c r="R20" s="89"/>
    </row>
    <row r="21" spans="1:18" s="7" customFormat="1" ht="10" x14ac:dyDescent="0.2">
      <c r="A21" s="113" t="s">
        <v>14</v>
      </c>
      <c r="B21" s="15" t="s">
        <v>3</v>
      </c>
      <c r="C21" s="47">
        <v>5947.2510699999975</v>
      </c>
      <c r="D21" s="68">
        <v>6669.7346799999987</v>
      </c>
      <c r="E21" s="68">
        <v>6608.5381499999985</v>
      </c>
      <c r="F21" s="68">
        <v>6433.8583699999972</v>
      </c>
      <c r="G21" s="68">
        <v>6611.2350700000015</v>
      </c>
      <c r="H21" s="68">
        <v>6045.3603999999978</v>
      </c>
      <c r="I21" s="37">
        <v>6594.6953400000002</v>
      </c>
      <c r="J21" s="68">
        <v>7000.5937800000002</v>
      </c>
      <c r="K21" s="68">
        <v>6914.0366699999995</v>
      </c>
      <c r="L21" s="68">
        <v>6437.0873199999987</v>
      </c>
      <c r="M21" s="68">
        <v>8732.3513999999977</v>
      </c>
      <c r="N21" s="37">
        <v>7314.312289999998</v>
      </c>
      <c r="O21" s="62">
        <f t="shared" si="2"/>
        <v>81309.054539999983</v>
      </c>
      <c r="Q21" s="89"/>
      <c r="R21" s="89"/>
    </row>
    <row r="22" spans="1:18" s="7" customFormat="1" ht="10" x14ac:dyDescent="0.2">
      <c r="A22" s="113"/>
      <c r="B22" s="15" t="s">
        <v>4</v>
      </c>
      <c r="C22" s="47">
        <v>7217.0799699999961</v>
      </c>
      <c r="D22" s="68">
        <v>8087.1243499999964</v>
      </c>
      <c r="E22" s="68">
        <v>7983.8938199999993</v>
      </c>
      <c r="F22" s="68">
        <v>7666.4866799999982</v>
      </c>
      <c r="G22" s="68">
        <v>7532.7831199999973</v>
      </c>
      <c r="H22" s="68">
        <v>6793.9486099999986</v>
      </c>
      <c r="I22" s="37">
        <v>7045.997989999998</v>
      </c>
      <c r="J22" s="68">
        <v>7181.8216100000009</v>
      </c>
      <c r="K22" s="68">
        <v>6886.9379300000019</v>
      </c>
      <c r="L22" s="68">
        <v>6752.3411100000012</v>
      </c>
      <c r="M22" s="68">
        <v>6541.201570000002</v>
      </c>
      <c r="N22" s="37">
        <v>6491.0707500000026</v>
      </c>
      <c r="O22" s="62">
        <f t="shared" si="2"/>
        <v>86180.687510000003</v>
      </c>
      <c r="Q22" s="89"/>
    </row>
    <row r="23" spans="1:18" s="7" customFormat="1" ht="10" x14ac:dyDescent="0.2">
      <c r="A23" s="113"/>
      <c r="B23" s="15" t="s">
        <v>15</v>
      </c>
      <c r="C23" s="47">
        <v>29.326050000000002</v>
      </c>
      <c r="D23" s="68">
        <v>33.945059999999998</v>
      </c>
      <c r="E23" s="68">
        <v>26.615370000000002</v>
      </c>
      <c r="F23" s="68">
        <v>27.590669999999999</v>
      </c>
      <c r="G23" s="68">
        <v>32.905800000000006</v>
      </c>
      <c r="H23" s="68">
        <v>26.966639999999998</v>
      </c>
      <c r="I23" s="37">
        <v>34.087620000000001</v>
      </c>
      <c r="J23" s="68">
        <v>31.343850000000003</v>
      </c>
      <c r="K23" s="68">
        <v>25.693350000000002</v>
      </c>
      <c r="L23" s="68">
        <v>29.750250000000001</v>
      </c>
      <c r="M23" s="68">
        <v>26.249220000000001</v>
      </c>
      <c r="N23" s="37">
        <v>24.80547</v>
      </c>
      <c r="O23" s="62">
        <f t="shared" si="2"/>
        <v>349.27935000000002</v>
      </c>
    </row>
    <row r="24" spans="1:18" s="7" customFormat="1" ht="10" x14ac:dyDescent="0.2">
      <c r="A24" s="113"/>
      <c r="B24" s="15" t="s">
        <v>5</v>
      </c>
      <c r="C24" s="47">
        <v>20416.928460000014</v>
      </c>
      <c r="D24" s="68">
        <v>22742.29592</v>
      </c>
      <c r="E24" s="68">
        <v>22059.761360000015</v>
      </c>
      <c r="F24" s="68">
        <v>22046.179199999995</v>
      </c>
      <c r="G24" s="68">
        <v>21800.573529999994</v>
      </c>
      <c r="H24" s="68">
        <v>20851.573819999983</v>
      </c>
      <c r="I24" s="37">
        <v>21154.794750000019</v>
      </c>
      <c r="J24" s="68">
        <v>21836.427289999992</v>
      </c>
      <c r="K24" s="68">
        <v>22144.614520000003</v>
      </c>
      <c r="L24" s="68">
        <v>20551.339959999987</v>
      </c>
      <c r="M24" s="68">
        <v>19595.138150000013</v>
      </c>
      <c r="N24" s="37">
        <v>20439.90289999999</v>
      </c>
      <c r="O24" s="62">
        <f t="shared" si="2"/>
        <v>255639.52986000001</v>
      </c>
    </row>
    <row r="25" spans="1:18" s="7" customFormat="1" ht="10" x14ac:dyDescent="0.2">
      <c r="A25" s="113"/>
      <c r="B25" s="15" t="s">
        <v>6</v>
      </c>
      <c r="C25" s="47">
        <v>3404.334260000001</v>
      </c>
      <c r="D25" s="68">
        <v>3704.5358300000025</v>
      </c>
      <c r="E25" s="68">
        <v>3499.1850900000004</v>
      </c>
      <c r="F25" s="68">
        <v>2635.7411900000002</v>
      </c>
      <c r="G25" s="68">
        <v>3926.0965899999997</v>
      </c>
      <c r="H25" s="68">
        <v>2118.3070699999998</v>
      </c>
      <c r="I25" s="37">
        <v>2831.3189400000006</v>
      </c>
      <c r="J25" s="68">
        <v>2796.2817600000003</v>
      </c>
      <c r="K25" s="68">
        <v>3936.1888899999994</v>
      </c>
      <c r="L25" s="68">
        <v>4207.8652899999997</v>
      </c>
      <c r="M25" s="68">
        <v>3876.8003999999992</v>
      </c>
      <c r="N25" s="37">
        <v>2985.7860199999991</v>
      </c>
      <c r="O25" s="62">
        <f t="shared" si="2"/>
        <v>39922.441330000009</v>
      </c>
    </row>
    <row r="26" spans="1:18" s="7" customFormat="1" ht="10" x14ac:dyDescent="0.2">
      <c r="A26" s="113"/>
      <c r="B26" s="15" t="s">
        <v>7</v>
      </c>
      <c r="C26" s="47">
        <v>63437.566550000003</v>
      </c>
      <c r="D26" s="68">
        <v>71741.626199999999</v>
      </c>
      <c r="E26" s="68">
        <v>72438.318830000018</v>
      </c>
      <c r="F26" s="68">
        <v>63212.916090000006</v>
      </c>
      <c r="G26" s="68">
        <v>71061.796650000018</v>
      </c>
      <c r="H26" s="68">
        <v>68350.872730000003</v>
      </c>
      <c r="I26" s="37">
        <v>75995.631910000026</v>
      </c>
      <c r="J26" s="68">
        <v>76582.231209999998</v>
      </c>
      <c r="K26" s="68">
        <v>76167.134749999968</v>
      </c>
      <c r="L26" s="68">
        <v>76684.573260000005</v>
      </c>
      <c r="M26" s="68">
        <v>76296.039679999973</v>
      </c>
      <c r="N26" s="37">
        <v>79262.501720000015</v>
      </c>
      <c r="O26" s="62">
        <f t="shared" si="2"/>
        <v>871231.20958000002</v>
      </c>
    </row>
    <row r="27" spans="1:18" s="7" customFormat="1" ht="10" x14ac:dyDescent="0.2">
      <c r="A27" s="113"/>
      <c r="B27" s="15" t="s">
        <v>57</v>
      </c>
      <c r="C27" s="47">
        <v>1455.9152300000001</v>
      </c>
      <c r="D27" s="68">
        <v>1729.1572099999998</v>
      </c>
      <c r="E27" s="68">
        <v>1888.0288199999998</v>
      </c>
      <c r="F27" s="68">
        <v>2125.7968799999999</v>
      </c>
      <c r="G27" s="68">
        <v>2072.2278700000002</v>
      </c>
      <c r="H27" s="68">
        <v>1764.452</v>
      </c>
      <c r="I27" s="37">
        <v>1595.29025</v>
      </c>
      <c r="J27" s="68">
        <v>1608.5178799999999</v>
      </c>
      <c r="K27" s="68">
        <v>1538.19398</v>
      </c>
      <c r="L27" s="68">
        <v>1472.08158</v>
      </c>
      <c r="M27" s="68">
        <v>919.68931000000009</v>
      </c>
      <c r="N27" s="37">
        <v>1401.2464600000001</v>
      </c>
      <c r="O27" s="62">
        <f t="shared" si="2"/>
        <v>19570.597469999997</v>
      </c>
    </row>
    <row r="28" spans="1:18" s="7" customFormat="1" ht="10" x14ac:dyDescent="0.2">
      <c r="A28" s="113"/>
      <c r="B28" s="15" t="s">
        <v>16</v>
      </c>
      <c r="C28" s="47">
        <v>1852.9986399999996</v>
      </c>
      <c r="D28" s="68">
        <v>1835.4511200000002</v>
      </c>
      <c r="E28" s="68">
        <v>1726.0288799999998</v>
      </c>
      <c r="F28" s="68">
        <v>1772.0311899999999</v>
      </c>
      <c r="G28" s="68">
        <v>1738.69723</v>
      </c>
      <c r="H28" s="68">
        <v>1824.7702899999999</v>
      </c>
      <c r="I28" s="37">
        <v>1893.2376899999999</v>
      </c>
      <c r="J28" s="68">
        <v>1894.3406699999998</v>
      </c>
      <c r="K28" s="68">
        <v>1881.7804800000001</v>
      </c>
      <c r="L28" s="68">
        <v>1884.0777899999998</v>
      </c>
      <c r="M28" s="68">
        <v>1657.9027900000001</v>
      </c>
      <c r="N28" s="37">
        <v>1980.9352100000001</v>
      </c>
      <c r="O28" s="62">
        <f t="shared" si="2"/>
        <v>21942.251979999997</v>
      </c>
    </row>
    <row r="29" spans="1:18" s="7" customFormat="1" ht="10" x14ac:dyDescent="0.2">
      <c r="A29" s="113"/>
      <c r="B29" s="15" t="s">
        <v>17</v>
      </c>
      <c r="C29" s="47">
        <v>166.18095000000005</v>
      </c>
      <c r="D29" s="68">
        <v>192.35533999999996</v>
      </c>
      <c r="E29" s="68">
        <v>150.82043000000007</v>
      </c>
      <c r="F29" s="68">
        <v>156.34712999999999</v>
      </c>
      <c r="G29" s="68">
        <v>186.46620000000007</v>
      </c>
      <c r="H29" s="68">
        <v>152.81096000000002</v>
      </c>
      <c r="I29" s="37">
        <v>193.16318000000007</v>
      </c>
      <c r="J29" s="68">
        <v>177.61515000000003</v>
      </c>
      <c r="K29" s="68">
        <v>145.59565000000001</v>
      </c>
      <c r="L29" s="68">
        <v>168.58475000000001</v>
      </c>
      <c r="M29" s="68">
        <v>148.74558000000002</v>
      </c>
      <c r="N29" s="37">
        <v>140.56433000000001</v>
      </c>
      <c r="O29" s="62">
        <f t="shared" si="2"/>
        <v>1979.2496500000002</v>
      </c>
      <c r="Q29" s="89"/>
    </row>
    <row r="30" spans="1:18" s="7" customFormat="1" ht="10" x14ac:dyDescent="0.2">
      <c r="A30" s="113"/>
      <c r="B30" s="15" t="s">
        <v>18</v>
      </c>
      <c r="C30" s="47">
        <v>2601.8458900000001</v>
      </c>
      <c r="D30" s="68">
        <v>2714.7984900000001</v>
      </c>
      <c r="E30" s="68">
        <v>2627.4038100000002</v>
      </c>
      <c r="F30" s="68">
        <v>2498.5624600000001</v>
      </c>
      <c r="G30" s="68">
        <v>2594.9013100000002</v>
      </c>
      <c r="H30" s="68">
        <v>2482.4872999999998</v>
      </c>
      <c r="I30" s="37">
        <v>2678.7743100000002</v>
      </c>
      <c r="J30" s="68">
        <v>2666.95363</v>
      </c>
      <c r="K30" s="68">
        <v>2605.5697500000006</v>
      </c>
      <c r="L30" s="68">
        <v>2634.54441</v>
      </c>
      <c r="M30" s="68">
        <v>2434.2558899999999</v>
      </c>
      <c r="N30" s="37">
        <v>2592.2740199999998</v>
      </c>
      <c r="O30" s="62">
        <f t="shared" si="2"/>
        <v>31132.371270000003</v>
      </c>
    </row>
    <row r="31" spans="1:18" s="7" customFormat="1" ht="10" x14ac:dyDescent="0.2">
      <c r="A31" s="113"/>
      <c r="B31" s="15" t="s">
        <v>19</v>
      </c>
      <c r="C31" s="47">
        <v>6468.5405000000001</v>
      </c>
      <c r="D31" s="68">
        <v>7008.157760000001</v>
      </c>
      <c r="E31" s="68">
        <v>6780.60005</v>
      </c>
      <c r="F31" s="68">
        <v>6270.2639799999997</v>
      </c>
      <c r="G31" s="68">
        <v>6623.4937</v>
      </c>
      <c r="H31" s="68">
        <v>6198.7812400000003</v>
      </c>
      <c r="I31" s="37">
        <v>6706.3957499999997</v>
      </c>
      <c r="J31" s="68">
        <v>6836.709859999999</v>
      </c>
      <c r="K31" s="68">
        <v>6598.3995699999996</v>
      </c>
      <c r="L31" s="68">
        <v>5344.4919699999991</v>
      </c>
      <c r="M31" s="68">
        <v>4816.6007800000007</v>
      </c>
      <c r="N31" s="37">
        <v>5227.5480399999997</v>
      </c>
      <c r="O31" s="62">
        <f t="shared" si="2"/>
        <v>74879.983199999988</v>
      </c>
      <c r="Q31" s="89"/>
    </row>
    <row r="32" spans="1:18" s="7" customFormat="1" ht="10" x14ac:dyDescent="0.2">
      <c r="A32" s="113"/>
      <c r="B32" s="15" t="s">
        <v>8</v>
      </c>
      <c r="C32" s="47">
        <v>204.38589999999999</v>
      </c>
      <c r="D32" s="68">
        <v>219.54897</v>
      </c>
      <c r="E32" s="68">
        <v>218.74341000000001</v>
      </c>
      <c r="F32" s="68">
        <v>223.04774</v>
      </c>
      <c r="G32" s="68">
        <v>195.86690999999999</v>
      </c>
      <c r="H32" s="68">
        <v>201.13307999999998</v>
      </c>
      <c r="I32" s="37">
        <v>211.45938000000001</v>
      </c>
      <c r="J32" s="68">
        <v>218.53853000000001</v>
      </c>
      <c r="K32" s="68">
        <v>177.42248999999998</v>
      </c>
      <c r="L32" s="68">
        <v>202.28424999999999</v>
      </c>
      <c r="M32" s="68">
        <v>192.32153</v>
      </c>
      <c r="N32" s="37">
        <v>159.72958</v>
      </c>
      <c r="O32" s="62">
        <f t="shared" si="2"/>
        <v>2424.4817700000003</v>
      </c>
      <c r="Q32" s="92"/>
    </row>
    <row r="33" spans="1:18" s="7" customFormat="1" ht="10" x14ac:dyDescent="0.2">
      <c r="A33" s="113"/>
      <c r="B33" s="15" t="s">
        <v>9</v>
      </c>
      <c r="C33" s="47">
        <v>281334.49995999993</v>
      </c>
      <c r="D33" s="68">
        <v>306117.58096999978</v>
      </c>
      <c r="E33" s="68">
        <v>292743.90962999995</v>
      </c>
      <c r="F33" s="68">
        <v>278359.73457000003</v>
      </c>
      <c r="G33" s="68">
        <v>289446.34284999996</v>
      </c>
      <c r="H33" s="68">
        <v>263640.55494000023</v>
      </c>
      <c r="I33" s="37">
        <v>281922.80742000003</v>
      </c>
      <c r="J33" s="68">
        <v>289793.17220999993</v>
      </c>
      <c r="K33" s="68">
        <v>293308.00430999993</v>
      </c>
      <c r="L33" s="68">
        <v>286755.86997</v>
      </c>
      <c r="M33" s="68">
        <v>276211.49654000008</v>
      </c>
      <c r="N33" s="37">
        <v>269549.13041999988</v>
      </c>
      <c r="O33" s="62">
        <f t="shared" si="2"/>
        <v>3409183.1037899991</v>
      </c>
      <c r="Q33" s="89"/>
    </row>
    <row r="34" spans="1:18" s="7" customFormat="1" ht="10" x14ac:dyDescent="0.2">
      <c r="A34" s="113"/>
      <c r="B34" s="15" t="s">
        <v>10</v>
      </c>
      <c r="C34" s="47">
        <v>21916.567530000015</v>
      </c>
      <c r="D34" s="68">
        <v>24140.62530000004</v>
      </c>
      <c r="E34" s="68">
        <v>23948.886269999963</v>
      </c>
      <c r="F34" s="68">
        <v>22368.071209999962</v>
      </c>
      <c r="G34" s="68">
        <v>23423.315039999936</v>
      </c>
      <c r="H34" s="68">
        <v>21356.38695999996</v>
      </c>
      <c r="I34" s="37">
        <v>23793.17308</v>
      </c>
      <c r="J34" s="68">
        <v>24575.518469999959</v>
      </c>
      <c r="K34" s="68">
        <v>24321.624700000059</v>
      </c>
      <c r="L34" s="68">
        <v>23006.60569000004</v>
      </c>
      <c r="M34" s="68">
        <v>21959.334710000046</v>
      </c>
      <c r="N34" s="37">
        <v>21320.767529999983</v>
      </c>
      <c r="O34" s="62">
        <f t="shared" si="2"/>
        <v>276130.87649</v>
      </c>
    </row>
    <row r="35" spans="1:18" s="7" customFormat="1" ht="10" x14ac:dyDescent="0.2">
      <c r="A35" s="113"/>
      <c r="B35" s="15" t="s">
        <v>20</v>
      </c>
      <c r="C35" s="47">
        <v>9088.8495300000013</v>
      </c>
      <c r="D35" s="68">
        <v>11872.802920000002</v>
      </c>
      <c r="E35" s="68">
        <v>10057.024370000003</v>
      </c>
      <c r="F35" s="68">
        <v>8965.7849600000009</v>
      </c>
      <c r="G35" s="68">
        <v>9386.5838900000017</v>
      </c>
      <c r="H35" s="68">
        <v>10122.534800000003</v>
      </c>
      <c r="I35" s="37">
        <v>8766.6672299999991</v>
      </c>
      <c r="J35" s="68">
        <v>8184.5740399999995</v>
      </c>
      <c r="K35" s="68">
        <v>7321.6051299999999</v>
      </c>
      <c r="L35" s="68">
        <v>10295.53541</v>
      </c>
      <c r="M35" s="68">
        <v>10430.69544</v>
      </c>
      <c r="N35" s="37">
        <v>10182.66275</v>
      </c>
      <c r="O35" s="62">
        <f t="shared" si="2"/>
        <v>114675.32047000001</v>
      </c>
      <c r="Q35" s="89"/>
    </row>
    <row r="36" spans="1:18" s="7" customFormat="1" ht="10" x14ac:dyDescent="0.2">
      <c r="A36" s="113"/>
      <c r="B36" s="15" t="s">
        <v>21</v>
      </c>
      <c r="C36" s="47">
        <v>4511.3770100000002</v>
      </c>
      <c r="D36" s="68">
        <v>3244.4615100000001</v>
      </c>
      <c r="E36" s="68">
        <v>6332.6629599999997</v>
      </c>
      <c r="F36" s="68">
        <v>5562.4537300000002</v>
      </c>
      <c r="G36" s="68">
        <v>5273.1702800000003</v>
      </c>
      <c r="H36" s="68">
        <v>5761.7671700000001</v>
      </c>
      <c r="I36" s="37">
        <v>6509.8269499999997</v>
      </c>
      <c r="J36" s="68">
        <v>5501.8188399999999</v>
      </c>
      <c r="K36" s="68">
        <v>6160.4102899999998</v>
      </c>
      <c r="L36" s="68">
        <v>6128.33817</v>
      </c>
      <c r="M36" s="68">
        <v>5427.9858299999996</v>
      </c>
      <c r="N36" s="37">
        <v>5633.5389100000002</v>
      </c>
      <c r="O36" s="62">
        <f t="shared" si="2"/>
        <v>66047.811650000003</v>
      </c>
      <c r="Q36" s="89"/>
    </row>
    <row r="37" spans="1:18" s="7" customFormat="1" ht="10" x14ac:dyDescent="0.2">
      <c r="A37" s="113"/>
      <c r="B37" s="15" t="s">
        <v>12</v>
      </c>
      <c r="C37" s="47">
        <v>16140.849040000008</v>
      </c>
      <c r="D37" s="68">
        <v>18934.284359999991</v>
      </c>
      <c r="E37" s="68">
        <v>18132.96278999998</v>
      </c>
      <c r="F37" s="68">
        <v>18212.317919999987</v>
      </c>
      <c r="G37" s="68">
        <v>19075.387130000021</v>
      </c>
      <c r="H37" s="68">
        <v>17722.005999999998</v>
      </c>
      <c r="I37" s="37">
        <v>16765.431859999982</v>
      </c>
      <c r="J37" s="68">
        <v>17127.797879999995</v>
      </c>
      <c r="K37" s="68">
        <v>16625.516940000001</v>
      </c>
      <c r="L37" s="68">
        <v>17548.583609999994</v>
      </c>
      <c r="M37" s="68">
        <v>17673.209680000011</v>
      </c>
      <c r="N37" s="37">
        <v>15703.227459999995</v>
      </c>
      <c r="O37" s="62">
        <f t="shared" si="2"/>
        <v>209661.57466999994</v>
      </c>
    </row>
    <row r="38" spans="1:18" s="7" customFormat="1" ht="10" x14ac:dyDescent="0.2">
      <c r="A38" s="113"/>
      <c r="B38" s="15" t="s">
        <v>11</v>
      </c>
      <c r="C38" s="47">
        <v>51833.371210000056</v>
      </c>
      <c r="D38" s="68">
        <v>57880.887920000016</v>
      </c>
      <c r="E38" s="68">
        <v>56847.603700000021</v>
      </c>
      <c r="F38" s="68">
        <v>55339.665710000059</v>
      </c>
      <c r="G38" s="68">
        <v>63955.395410000026</v>
      </c>
      <c r="H38" s="68">
        <v>60628.467789999995</v>
      </c>
      <c r="I38" s="37">
        <v>67765.391670000026</v>
      </c>
      <c r="J38" s="68">
        <v>68146.924909999943</v>
      </c>
      <c r="K38" s="68">
        <v>62324.414170000025</v>
      </c>
      <c r="L38" s="68">
        <v>67252.195529999939</v>
      </c>
      <c r="M38" s="68">
        <v>63675.59644000003</v>
      </c>
      <c r="N38" s="37">
        <v>64038.954600000056</v>
      </c>
      <c r="O38" s="62">
        <f t="shared" si="2"/>
        <v>739688.86906000017</v>
      </c>
      <c r="Q38" s="89"/>
    </row>
    <row r="39" spans="1:18" s="7" customFormat="1" ht="10.5" x14ac:dyDescent="0.25">
      <c r="A39" s="17" t="s">
        <v>22</v>
      </c>
      <c r="B39" s="18"/>
      <c r="C39" s="49">
        <f t="shared" ref="C39:J39" si="3">SUM(C21:C38)</f>
        <v>498027.86774999998</v>
      </c>
      <c r="D39" s="70">
        <f t="shared" si="3"/>
        <v>548869.37390999985</v>
      </c>
      <c r="E39" s="70">
        <f t="shared" si="3"/>
        <v>534070.98773999989</v>
      </c>
      <c r="F39" s="70">
        <f t="shared" si="3"/>
        <v>503876.8496800001</v>
      </c>
      <c r="G39" s="70">
        <f t="shared" si="3"/>
        <v>534937.23858</v>
      </c>
      <c r="H39" s="70">
        <f t="shared" si="3"/>
        <v>496043.18180000025</v>
      </c>
      <c r="I39" s="51">
        <f t="shared" si="3"/>
        <v>532458.14532000013</v>
      </c>
      <c r="J39" s="70">
        <f t="shared" si="3"/>
        <v>542161.18156999978</v>
      </c>
      <c r="K39" s="70">
        <f>SUM(K21:K38)</f>
        <v>539083.14356999996</v>
      </c>
      <c r="L39" s="70">
        <f>SUM(L21:L38)</f>
        <v>537356.15032000002</v>
      </c>
      <c r="M39" s="70">
        <f>SUM(M21:M38)</f>
        <v>520615.61494000017</v>
      </c>
      <c r="N39" s="51">
        <f>SUM(N21:N38)</f>
        <v>514448.95845999988</v>
      </c>
      <c r="O39" s="36">
        <f t="shared" si="2"/>
        <v>6301948.6936399993</v>
      </c>
      <c r="Q39" s="89"/>
    </row>
    <row r="40" spans="1:18" s="7" customFormat="1" ht="10" x14ac:dyDescent="0.2">
      <c r="A40" s="108" t="s">
        <v>50</v>
      </c>
      <c r="B40" s="18" t="s">
        <v>3</v>
      </c>
      <c r="C40" s="52">
        <v>1193.0144399999999</v>
      </c>
      <c r="D40" s="52">
        <v>1316.8923300000001</v>
      </c>
      <c r="E40" s="67">
        <v>1290.61574</v>
      </c>
      <c r="F40" s="67">
        <v>1195.1666600000001</v>
      </c>
      <c r="G40" s="67">
        <v>1282.3323400000002</v>
      </c>
      <c r="H40" s="67">
        <f>1192244.45/1000</f>
        <v>1192.2444499999999</v>
      </c>
      <c r="I40" s="67">
        <f>1299260.83/1000</f>
        <v>1299.2608300000002</v>
      </c>
      <c r="J40" s="67">
        <v>1332.5532800000001</v>
      </c>
      <c r="K40" s="67">
        <v>1333.2628500000001</v>
      </c>
      <c r="L40" s="67">
        <v>1357.35393</v>
      </c>
      <c r="M40" s="68">
        <v>0</v>
      </c>
      <c r="N40" s="48">
        <v>0</v>
      </c>
      <c r="O40" s="62">
        <f t="shared" ref="O40:O45" si="4">SUM(C40:N40)</f>
        <v>12792.696849999998</v>
      </c>
      <c r="Q40" s="89"/>
    </row>
    <row r="41" spans="1:18" s="7" customFormat="1" ht="10" x14ac:dyDescent="0.2">
      <c r="A41" s="108"/>
      <c r="B41" s="18" t="s">
        <v>6</v>
      </c>
      <c r="C41" s="52">
        <v>0</v>
      </c>
      <c r="D41" s="52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8">
        <v>0</v>
      </c>
      <c r="L41" s="67">
        <v>0</v>
      </c>
      <c r="M41" s="68">
        <v>0</v>
      </c>
      <c r="N41" s="48">
        <v>0</v>
      </c>
      <c r="O41" s="62">
        <f t="shared" si="4"/>
        <v>0</v>
      </c>
      <c r="Q41" s="89"/>
    </row>
    <row r="42" spans="1:18" s="7" customFormat="1" ht="10" x14ac:dyDescent="0.2">
      <c r="A42" s="108"/>
      <c r="B42" s="18" t="s">
        <v>18</v>
      </c>
      <c r="C42" s="52">
        <v>0</v>
      </c>
      <c r="D42" s="52">
        <v>0</v>
      </c>
      <c r="E42" s="68">
        <v>0</v>
      </c>
      <c r="F42" s="68">
        <v>0</v>
      </c>
      <c r="G42" s="67">
        <v>0</v>
      </c>
      <c r="H42" s="68">
        <v>0</v>
      </c>
      <c r="I42" s="68">
        <v>0</v>
      </c>
      <c r="J42" s="68">
        <v>0</v>
      </c>
      <c r="K42" s="68">
        <v>0</v>
      </c>
      <c r="L42" s="67">
        <v>0</v>
      </c>
      <c r="M42" s="68">
        <v>0</v>
      </c>
      <c r="N42" s="48">
        <v>0</v>
      </c>
      <c r="O42" s="62">
        <f t="shared" si="4"/>
        <v>0</v>
      </c>
      <c r="Q42" s="89"/>
    </row>
    <row r="43" spans="1:18" s="7" customFormat="1" ht="10" x14ac:dyDescent="0.2">
      <c r="A43" s="108"/>
      <c r="B43" s="18" t="s">
        <v>9</v>
      </c>
      <c r="C43" s="52">
        <v>0</v>
      </c>
      <c r="D43" s="52">
        <v>0</v>
      </c>
      <c r="E43" s="68">
        <v>0</v>
      </c>
      <c r="F43" s="68">
        <v>0</v>
      </c>
      <c r="G43" s="67">
        <v>0</v>
      </c>
      <c r="H43" s="68">
        <v>0</v>
      </c>
      <c r="I43" s="68">
        <v>0</v>
      </c>
      <c r="J43" s="68">
        <v>0</v>
      </c>
      <c r="K43" s="68">
        <v>0</v>
      </c>
      <c r="L43" s="67">
        <v>0</v>
      </c>
      <c r="M43" s="68">
        <v>0</v>
      </c>
      <c r="N43" s="48">
        <v>0</v>
      </c>
      <c r="O43" s="62">
        <f t="shared" si="4"/>
        <v>0</v>
      </c>
      <c r="Q43" s="89"/>
    </row>
    <row r="44" spans="1:18" s="7" customFormat="1" ht="10" x14ac:dyDescent="0.2">
      <c r="A44" s="108"/>
      <c r="B44" s="18" t="s">
        <v>10</v>
      </c>
      <c r="C44" s="52">
        <v>1789.0525299999999</v>
      </c>
      <c r="D44" s="52">
        <v>2048.3737999999998</v>
      </c>
      <c r="E44" s="68">
        <v>2007.6244899999999</v>
      </c>
      <c r="F44" s="68">
        <v>1930.6538399999999</v>
      </c>
      <c r="G44" s="67">
        <v>1996.9160900000002</v>
      </c>
      <c r="H44" s="68">
        <f>1854602.49/1000</f>
        <v>1854.60249</v>
      </c>
      <c r="I44" s="68">
        <f>2021072.4/1000</f>
        <v>2021.0724</v>
      </c>
      <c r="J44" s="68">
        <v>2238.6895199999999</v>
      </c>
      <c r="K44" s="68">
        <v>2239.88159</v>
      </c>
      <c r="L44" s="67">
        <v>2036.03088</v>
      </c>
      <c r="M44" s="68">
        <v>1934.49836</v>
      </c>
      <c r="N44" s="48">
        <v>1902.6721100000002</v>
      </c>
      <c r="O44" s="62">
        <f t="shared" si="4"/>
        <v>24000.0681</v>
      </c>
      <c r="Q44" s="89"/>
    </row>
    <row r="45" spans="1:18" s="7" customFormat="1" ht="10" x14ac:dyDescent="0.2">
      <c r="A45" s="108"/>
      <c r="B45" s="18" t="s">
        <v>12</v>
      </c>
      <c r="C45" s="52">
        <v>352.31885999999997</v>
      </c>
      <c r="D45" s="52">
        <v>354.59800999999999</v>
      </c>
      <c r="E45" s="67">
        <v>337.51584000000003</v>
      </c>
      <c r="F45" s="67">
        <v>341.43796000000003</v>
      </c>
      <c r="G45" s="67">
        <v>340.67816999999997</v>
      </c>
      <c r="H45" s="67">
        <f>347388.75/1000</f>
        <v>347.38875000000002</v>
      </c>
      <c r="I45" s="67">
        <f>359761.51/1000</f>
        <v>359.76150999999999</v>
      </c>
      <c r="J45" s="67">
        <v>0</v>
      </c>
      <c r="K45" s="67">
        <v>0</v>
      </c>
      <c r="L45" s="67">
        <v>0</v>
      </c>
      <c r="M45" s="67">
        <v>0</v>
      </c>
      <c r="N45" s="48">
        <v>0</v>
      </c>
      <c r="O45" s="62">
        <f t="shared" si="4"/>
        <v>2433.6990999999998</v>
      </c>
    </row>
    <row r="46" spans="1:18" s="7" customFormat="1" ht="10.5" x14ac:dyDescent="0.25">
      <c r="A46" s="17" t="s">
        <v>23</v>
      </c>
      <c r="B46" s="18"/>
      <c r="C46" s="53">
        <f>SUM(C40:C45)</f>
        <v>3334.3858299999997</v>
      </c>
      <c r="D46" s="70">
        <f t="shared" ref="D46:I46" si="5">SUM(D40:D45)</f>
        <v>3719.8641400000001</v>
      </c>
      <c r="E46" s="70">
        <f t="shared" si="5"/>
        <v>3635.7560699999999</v>
      </c>
      <c r="F46" s="70">
        <f>SUM(F40:F45)</f>
        <v>3467.25846</v>
      </c>
      <c r="G46" s="70">
        <f t="shared" si="5"/>
        <v>3619.9266000000007</v>
      </c>
      <c r="H46" s="70">
        <f>SUM(H40:H45)</f>
        <v>3394.23569</v>
      </c>
      <c r="I46" s="51">
        <f t="shared" si="5"/>
        <v>3680.09474</v>
      </c>
      <c r="J46" s="70">
        <f t="shared" ref="J46:N46" si="6">SUM(J40:J45)</f>
        <v>3571.2428</v>
      </c>
      <c r="K46" s="70">
        <f t="shared" si="6"/>
        <v>3573.14444</v>
      </c>
      <c r="L46" s="70">
        <f t="shared" si="6"/>
        <v>3393.38481</v>
      </c>
      <c r="M46" s="70">
        <f t="shared" si="6"/>
        <v>1934.49836</v>
      </c>
      <c r="N46" s="51">
        <f t="shared" si="6"/>
        <v>1902.6721100000002</v>
      </c>
      <c r="O46" s="36">
        <f>SUM(O40:O45)</f>
        <v>39226.464049999995</v>
      </c>
      <c r="P46" s="89"/>
      <c r="Q46" s="89"/>
    </row>
    <row r="47" spans="1:18" s="7" customFormat="1" ht="10.5" x14ac:dyDescent="0.2">
      <c r="A47" s="17" t="s">
        <v>24</v>
      </c>
      <c r="B47" s="18"/>
      <c r="C47" s="54">
        <f>SUM(C20+C39+C46)</f>
        <v>934502.39005000005</v>
      </c>
      <c r="D47" s="69">
        <f t="shared" ref="D47:I47" si="7">SUM(D20+D39+D46)</f>
        <v>1029914.16505</v>
      </c>
      <c r="E47" s="69">
        <f t="shared" si="7"/>
        <v>1006434.7586399999</v>
      </c>
      <c r="F47" s="69">
        <f t="shared" si="7"/>
        <v>944983.18561000016</v>
      </c>
      <c r="G47" s="69">
        <f t="shared" si="7"/>
        <v>1004505.26383</v>
      </c>
      <c r="H47" s="69">
        <f t="shared" si="7"/>
        <v>930882.26516000018</v>
      </c>
      <c r="I47" s="50">
        <f t="shared" si="7"/>
        <v>996162.3329700001</v>
      </c>
      <c r="J47" s="69">
        <f>SUM(J20+J39+J46)</f>
        <v>1013412.4165899998</v>
      </c>
      <c r="K47" s="69">
        <f>SUM(K20+K39+K46)</f>
        <v>1007901.8323899999</v>
      </c>
      <c r="L47" s="69">
        <f>SUM(L20+L39+L46)</f>
        <v>1002945.31376</v>
      </c>
      <c r="M47" s="69">
        <f>SUM(M20+M39+M46)</f>
        <v>968166.87885000021</v>
      </c>
      <c r="N47" s="51">
        <f>SUM(N20+N39+N46)</f>
        <v>957300.71290999989</v>
      </c>
      <c r="O47" s="36">
        <f>SUM(C47:N47)</f>
        <v>11797111.515809998</v>
      </c>
      <c r="Q47" s="89"/>
      <c r="R47" s="89"/>
    </row>
    <row r="48" spans="1:18" s="7" customFormat="1" ht="10" x14ac:dyDescent="0.2">
      <c r="A48" s="14" t="s">
        <v>25</v>
      </c>
      <c r="B48" s="18"/>
      <c r="C48" s="47">
        <v>190256.30405000001</v>
      </c>
      <c r="D48" s="67">
        <v>209665.54543</v>
      </c>
      <c r="E48" s="67">
        <v>202528.50900999998</v>
      </c>
      <c r="F48" s="67">
        <v>184458.03803</v>
      </c>
      <c r="G48" s="67">
        <v>198824.38455000002</v>
      </c>
      <c r="H48" s="67">
        <v>182275.60059000002</v>
      </c>
      <c r="I48" s="48">
        <v>191859.60605999999</v>
      </c>
      <c r="J48" s="67">
        <v>194441.40307</v>
      </c>
      <c r="K48" s="67">
        <v>194559.98085000002</v>
      </c>
      <c r="L48" s="67">
        <v>189503.69081999999</v>
      </c>
      <c r="M48" s="67">
        <v>183862.94703000001</v>
      </c>
      <c r="N48" s="21">
        <v>175782.49602000002</v>
      </c>
      <c r="O48" s="62">
        <f>SUM(C48:N48)</f>
        <v>2298018.5055099996</v>
      </c>
      <c r="Q48" s="92"/>
    </row>
    <row r="49" spans="1:17" s="7" customFormat="1" ht="10" x14ac:dyDescent="0.2">
      <c r="A49" s="14" t="s">
        <v>26</v>
      </c>
      <c r="B49" s="18"/>
      <c r="C49" s="47">
        <v>134632.65453</v>
      </c>
      <c r="D49" s="67">
        <v>148379.51637999999</v>
      </c>
      <c r="E49" s="67">
        <v>143279.43686000002</v>
      </c>
      <c r="F49" s="67">
        <v>130369.71812000001</v>
      </c>
      <c r="G49" s="67">
        <v>140574.12263</v>
      </c>
      <c r="H49" s="67">
        <v>128860.88073999999</v>
      </c>
      <c r="I49" s="48">
        <v>135702.45228999999</v>
      </c>
      <c r="J49" s="67">
        <v>137533.50250999999</v>
      </c>
      <c r="K49" s="67">
        <v>137692.39598</v>
      </c>
      <c r="L49" s="67">
        <v>134106.95014</v>
      </c>
      <c r="M49" s="67">
        <v>130105.73858</v>
      </c>
      <c r="N49" s="21">
        <v>124353.84065000001</v>
      </c>
      <c r="O49" s="62">
        <f>SUM(C49:N49)</f>
        <v>1625591.2094099999</v>
      </c>
      <c r="Q49" s="92"/>
    </row>
    <row r="50" spans="1:17" s="7" customFormat="1" ht="10" x14ac:dyDescent="0.2">
      <c r="A50" s="14" t="s">
        <v>55</v>
      </c>
      <c r="B50" s="18"/>
      <c r="C50" s="47">
        <v>88372.863360000003</v>
      </c>
      <c r="D50" s="67">
        <v>97891.024720000001</v>
      </c>
      <c r="E50" s="67">
        <v>101159.56874</v>
      </c>
      <c r="F50" s="67">
        <v>99390.499440000014</v>
      </c>
      <c r="G50" s="67">
        <v>104670.00916</v>
      </c>
      <c r="H50" s="67">
        <v>101299.11140000001</v>
      </c>
      <c r="I50" s="48">
        <v>115409.6434</v>
      </c>
      <c r="J50" s="67">
        <v>117846.16368000001</v>
      </c>
      <c r="K50" s="67">
        <v>111773.4664</v>
      </c>
      <c r="L50" s="67">
        <v>119684.87658</v>
      </c>
      <c r="M50" s="67">
        <v>114537.13376</v>
      </c>
      <c r="N50" s="21">
        <v>123586.83713999999</v>
      </c>
      <c r="O50" s="62">
        <f>SUM(C50:N50)</f>
        <v>1295621.19778</v>
      </c>
      <c r="Q50" s="92"/>
    </row>
    <row r="51" spans="1:17" s="7" customFormat="1" ht="10.5" x14ac:dyDescent="0.2">
      <c r="A51" s="17" t="s">
        <v>27</v>
      </c>
      <c r="B51" s="18"/>
      <c r="C51" s="54">
        <f>SUM(C48:C50)</f>
        <v>413261.82193999999</v>
      </c>
      <c r="D51" s="69">
        <f>SUM(D48:D50)</f>
        <v>455936.08652999997</v>
      </c>
      <c r="E51" s="69">
        <f>SUM(E48:E50)</f>
        <v>446967.51461000001</v>
      </c>
      <c r="F51" s="69">
        <f>SUM(F48:F50)</f>
        <v>414218.25559000007</v>
      </c>
      <c r="G51" s="69">
        <f t="shared" ref="G51:O51" si="8">SUM(G48:G50)</f>
        <v>444068.51634000003</v>
      </c>
      <c r="H51" s="69">
        <f t="shared" si="8"/>
        <v>412435.59272999997</v>
      </c>
      <c r="I51" s="50">
        <f t="shared" si="8"/>
        <v>442971.70174999995</v>
      </c>
      <c r="J51" s="69">
        <f t="shared" si="8"/>
        <v>449821.06926000002</v>
      </c>
      <c r="K51" s="69">
        <f t="shared" si="8"/>
        <v>444025.84323</v>
      </c>
      <c r="L51" s="69">
        <f t="shared" si="8"/>
        <v>443295.51753999997</v>
      </c>
      <c r="M51" s="69">
        <f t="shared" si="8"/>
        <v>428505.81937000004</v>
      </c>
      <c r="N51" s="51">
        <f t="shared" si="8"/>
        <v>423723.17381000007</v>
      </c>
      <c r="O51" s="36">
        <f t="shared" si="8"/>
        <v>5219230.9126999993</v>
      </c>
    </row>
    <row r="52" spans="1:17" s="7" customFormat="1" ht="10" x14ac:dyDescent="0.2">
      <c r="A52" s="14" t="s">
        <v>28</v>
      </c>
      <c r="B52" s="18"/>
      <c r="C52" s="47">
        <v>116257.74400000001</v>
      </c>
      <c r="D52" s="67">
        <v>128278.36229</v>
      </c>
      <c r="E52" s="67">
        <v>125705.43062</v>
      </c>
      <c r="F52" s="67">
        <f>116358069.61/1000</f>
        <v>116358.06961000001</v>
      </c>
      <c r="G52" s="67">
        <v>124883.26431</v>
      </c>
      <c r="H52" s="67">
        <f>116097858.29/1000</f>
        <v>116097.85829</v>
      </c>
      <c r="I52" s="48">
        <f>124915051.13/1000</f>
        <v>124915.05112999999</v>
      </c>
      <c r="J52" s="67">
        <v>127591.89366</v>
      </c>
      <c r="K52" s="67">
        <v>127567.48118999999</v>
      </c>
      <c r="L52" s="67">
        <v>127521.52031000001</v>
      </c>
      <c r="M52" s="67">
        <v>123549.54104000001</v>
      </c>
      <c r="N52" s="21">
        <v>122234.83501000001</v>
      </c>
      <c r="O52" s="62">
        <f>SUM(C52:N52)</f>
        <v>1480961.0514600002</v>
      </c>
      <c r="Q52" s="92"/>
    </row>
    <row r="53" spans="1:17" s="7" customFormat="1" ht="10" x14ac:dyDescent="0.2">
      <c r="A53" s="14" t="s">
        <v>58</v>
      </c>
      <c r="B53" s="18"/>
      <c r="C53" s="47">
        <v>0</v>
      </c>
      <c r="D53" s="67">
        <v>0</v>
      </c>
      <c r="E53" s="67">
        <v>59.31447</v>
      </c>
      <c r="F53" s="67">
        <f>185465.59/1000</f>
        <v>185.46558999999999</v>
      </c>
      <c r="G53" s="67">
        <v>0</v>
      </c>
      <c r="H53" s="67">
        <v>0</v>
      </c>
      <c r="I53" s="48">
        <f>101195.26/1000</f>
        <v>101.19525999999999</v>
      </c>
      <c r="J53" s="67">
        <v>2211.2135499999999</v>
      </c>
      <c r="K53" s="67">
        <v>7578.9703000000009</v>
      </c>
      <c r="L53" s="67">
        <v>7602.52124</v>
      </c>
      <c r="M53" s="67">
        <v>7865.6460399999996</v>
      </c>
      <c r="N53" s="21">
        <v>8073.6105700000007</v>
      </c>
      <c r="O53" s="62">
        <f>SUM(C53:N53)</f>
        <v>33677.937019999998</v>
      </c>
      <c r="Q53" s="92"/>
    </row>
    <row r="54" spans="1:17" s="7" customFormat="1" ht="11" thickBot="1" x14ac:dyDescent="0.25">
      <c r="A54" s="22" t="s">
        <v>29</v>
      </c>
      <c r="B54" s="23"/>
      <c r="C54" s="55">
        <f t="shared" ref="C54:H54" si="9">SUM(C47+C51+C52)</f>
        <v>1464021.9559899999</v>
      </c>
      <c r="D54" s="71">
        <f>SUM(D47+D51+D52)</f>
        <v>1614128.61387</v>
      </c>
      <c r="E54" s="71">
        <f>SUM(E47+E51+E52)+E53</f>
        <v>1579167.01834</v>
      </c>
      <c r="F54" s="71">
        <f>SUM(F47+F51+F52)+F53</f>
        <v>1475744.9764000003</v>
      </c>
      <c r="G54" s="71">
        <f t="shared" si="9"/>
        <v>1573457.0444799999</v>
      </c>
      <c r="H54" s="71">
        <f t="shared" si="9"/>
        <v>1459415.71618</v>
      </c>
      <c r="I54" s="56">
        <f>SUM(I47+I51+I52)+I53</f>
        <v>1564150.2811100001</v>
      </c>
      <c r="J54" s="71">
        <f>SUM(J47+J51+J52)+J53</f>
        <v>1593036.5930599999</v>
      </c>
      <c r="K54" s="71">
        <f>SUM(K47+K51+K52+K53)</f>
        <v>1587074.1271099998</v>
      </c>
      <c r="L54" s="71">
        <f>SUM(L47+L51+L52+L53)</f>
        <v>1581364.8728499999</v>
      </c>
      <c r="M54" s="71">
        <f>SUM(M47+M51+M52+M53)</f>
        <v>1528087.8853000002</v>
      </c>
      <c r="N54" s="61">
        <f>SUM(N47+N51+N52+N53)</f>
        <v>1511332.3322999999</v>
      </c>
      <c r="O54" s="40">
        <f>SUM(C54:N54)</f>
        <v>18530981.416990001</v>
      </c>
    </row>
    <row r="55" spans="1:17" s="7" customFormat="1" ht="10.5" x14ac:dyDescent="0.2">
      <c r="A55" s="17" t="s">
        <v>56</v>
      </c>
      <c r="B55" s="18"/>
      <c r="C55" s="57"/>
      <c r="D55" s="72"/>
      <c r="E55" s="72"/>
      <c r="F55" s="72"/>
      <c r="G55" s="72"/>
      <c r="H55" s="72"/>
      <c r="I55" s="24"/>
      <c r="J55" s="72"/>
      <c r="K55" s="72"/>
      <c r="L55" s="72"/>
      <c r="M55" s="72"/>
      <c r="N55" s="25"/>
      <c r="O55" s="19"/>
    </row>
    <row r="56" spans="1:17" s="7" customFormat="1" ht="10" x14ac:dyDescent="0.2">
      <c r="A56" s="113" t="s">
        <v>2</v>
      </c>
      <c r="B56" s="18" t="s">
        <v>3</v>
      </c>
      <c r="C56" s="58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/>
      <c r="L56" s="73"/>
      <c r="M56" s="73">
        <v>0</v>
      </c>
      <c r="N56" s="20"/>
      <c r="O56" s="26">
        <f>SUM(C56:N56)</f>
        <v>0</v>
      </c>
    </row>
    <row r="57" spans="1:17" s="7" customFormat="1" ht="10" x14ac:dyDescent="0.2">
      <c r="A57" s="113"/>
      <c r="B57" s="18" t="s">
        <v>4</v>
      </c>
      <c r="C57" s="58">
        <v>0</v>
      </c>
      <c r="D57" s="73">
        <v>18303.84086</v>
      </c>
      <c r="E57" s="73">
        <v>0</v>
      </c>
      <c r="F57" s="73">
        <v>0</v>
      </c>
      <c r="G57" s="73">
        <v>20101.139199999998</v>
      </c>
      <c r="H57" s="73">
        <v>0</v>
      </c>
      <c r="I57" s="73">
        <v>0</v>
      </c>
      <c r="J57" s="73">
        <v>16344.357320000001</v>
      </c>
      <c r="K57" s="73"/>
      <c r="L57" s="73"/>
      <c r="M57" s="73">
        <v>15226.7214</v>
      </c>
      <c r="N57" s="20"/>
      <c r="O57" s="26">
        <f t="shared" ref="O57:O64" si="10">SUM(C57:N57)</f>
        <v>69976.058780000007</v>
      </c>
    </row>
    <row r="58" spans="1:17" s="7" customFormat="1" ht="10" x14ac:dyDescent="0.2">
      <c r="A58" s="113"/>
      <c r="B58" s="18" t="s">
        <v>5</v>
      </c>
      <c r="C58" s="58">
        <v>0</v>
      </c>
      <c r="D58" s="73">
        <v>2641.5120299999999</v>
      </c>
      <c r="E58" s="73">
        <v>0</v>
      </c>
      <c r="F58" s="73">
        <v>0</v>
      </c>
      <c r="G58" s="73">
        <v>2739.5688799999998</v>
      </c>
      <c r="H58" s="73">
        <v>0</v>
      </c>
      <c r="I58" s="73">
        <v>0</v>
      </c>
      <c r="J58" s="73">
        <v>2508.29936</v>
      </c>
      <c r="K58" s="73"/>
      <c r="L58" s="73"/>
      <c r="M58" s="73">
        <v>2438.5686900000001</v>
      </c>
      <c r="N58" s="20"/>
      <c r="O58" s="26">
        <f t="shared" si="10"/>
        <v>10327.94896</v>
      </c>
    </row>
    <row r="59" spans="1:17" s="7" customFormat="1" ht="10" x14ac:dyDescent="0.2">
      <c r="A59" s="113"/>
      <c r="B59" s="18" t="s">
        <v>7</v>
      </c>
      <c r="C59" s="58">
        <v>0</v>
      </c>
      <c r="D59" s="73">
        <v>225408.95566000001</v>
      </c>
      <c r="E59" s="73">
        <v>0</v>
      </c>
      <c r="F59" s="73">
        <v>0</v>
      </c>
      <c r="G59" s="73">
        <v>199623.04997999998</v>
      </c>
      <c r="H59" s="73">
        <v>0</v>
      </c>
      <c r="I59" s="73">
        <v>0</v>
      </c>
      <c r="J59" s="73">
        <v>253491.28014999998</v>
      </c>
      <c r="K59" s="73"/>
      <c r="L59" s="73"/>
      <c r="M59" s="73">
        <v>258421.60319999998</v>
      </c>
      <c r="N59" s="20"/>
      <c r="O59" s="26">
        <f t="shared" si="10"/>
        <v>936944.88899000001</v>
      </c>
    </row>
    <row r="60" spans="1:17" s="7" customFormat="1" ht="10" x14ac:dyDescent="0.2">
      <c r="A60" s="113"/>
      <c r="B60" s="18" t="s">
        <v>57</v>
      </c>
      <c r="C60" s="58">
        <v>0</v>
      </c>
      <c r="D60" s="73">
        <v>97.716009999999997</v>
      </c>
      <c r="E60" s="73">
        <v>0</v>
      </c>
      <c r="F60" s="73">
        <v>0</v>
      </c>
      <c r="G60" s="73">
        <v>2080.0716200000002</v>
      </c>
      <c r="H60" s="73"/>
      <c r="I60" s="73"/>
      <c r="J60" s="73">
        <v>0</v>
      </c>
      <c r="K60" s="73"/>
      <c r="L60" s="73"/>
      <c r="M60" s="73">
        <v>0</v>
      </c>
      <c r="N60" s="20"/>
      <c r="O60" s="26"/>
    </row>
    <row r="61" spans="1:17" s="7" customFormat="1" ht="10" x14ac:dyDescent="0.2">
      <c r="A61" s="113"/>
      <c r="B61" s="18" t="s">
        <v>9</v>
      </c>
      <c r="C61" s="58">
        <v>0</v>
      </c>
      <c r="D61" s="73">
        <v>1452499.5648700001</v>
      </c>
      <c r="E61" s="73">
        <v>0</v>
      </c>
      <c r="F61" s="73">
        <v>0</v>
      </c>
      <c r="G61" s="73">
        <v>1397540.5668899999</v>
      </c>
      <c r="H61" s="73">
        <v>0</v>
      </c>
      <c r="I61" s="73">
        <v>0</v>
      </c>
      <c r="J61" s="73">
        <v>1272389.94786</v>
      </c>
      <c r="K61" s="73"/>
      <c r="L61" s="73"/>
      <c r="M61" s="73">
        <v>1369781.5817800001</v>
      </c>
      <c r="N61" s="20"/>
      <c r="O61" s="26">
        <f t="shared" si="10"/>
        <v>5492211.6613999996</v>
      </c>
    </row>
    <row r="62" spans="1:17" s="7" customFormat="1" ht="10" x14ac:dyDescent="0.2">
      <c r="A62" s="113"/>
      <c r="B62" s="18" t="s">
        <v>10</v>
      </c>
      <c r="C62" s="58">
        <v>0</v>
      </c>
      <c r="D62" s="73">
        <v>5584.9232000000002</v>
      </c>
      <c r="E62" s="73">
        <v>0</v>
      </c>
      <c r="F62" s="73">
        <v>0</v>
      </c>
      <c r="G62" s="73">
        <v>5571.2878000000001</v>
      </c>
      <c r="H62" s="73">
        <v>0</v>
      </c>
      <c r="I62" s="73">
        <v>0</v>
      </c>
      <c r="J62" s="73">
        <v>4877.8051099999993</v>
      </c>
      <c r="K62" s="73"/>
      <c r="L62" s="73"/>
      <c r="M62" s="73">
        <v>3943.4965499999998</v>
      </c>
      <c r="N62" s="20"/>
      <c r="O62" s="26">
        <f t="shared" si="10"/>
        <v>19977.51266</v>
      </c>
      <c r="Q62" s="92"/>
    </row>
    <row r="63" spans="1:17" s="7" customFormat="1" ht="10" x14ac:dyDescent="0.2">
      <c r="A63" s="113"/>
      <c r="B63" s="18" t="s">
        <v>12</v>
      </c>
      <c r="C63" s="58">
        <v>0</v>
      </c>
      <c r="D63" s="73">
        <v>3235.0194000000001</v>
      </c>
      <c r="E63" s="73">
        <v>0</v>
      </c>
      <c r="F63" s="73">
        <v>0</v>
      </c>
      <c r="G63" s="73">
        <v>3532.2466399999998</v>
      </c>
      <c r="H63" s="73">
        <v>0</v>
      </c>
      <c r="I63" s="73">
        <v>0</v>
      </c>
      <c r="J63" s="73">
        <v>2809.9541999999997</v>
      </c>
      <c r="K63" s="73"/>
      <c r="L63" s="73"/>
      <c r="M63" s="73">
        <v>2342.3678699999996</v>
      </c>
      <c r="N63" s="20"/>
      <c r="O63" s="26">
        <f t="shared" si="10"/>
        <v>11919.588110000001</v>
      </c>
      <c r="Q63" s="89"/>
    </row>
    <row r="64" spans="1:17" s="7" customFormat="1" ht="10" x14ac:dyDescent="0.2">
      <c r="A64" s="14"/>
      <c r="B64" s="18" t="s">
        <v>11</v>
      </c>
      <c r="C64" s="58">
        <v>0</v>
      </c>
      <c r="D64" s="58">
        <v>39662.971560000005</v>
      </c>
      <c r="E64" s="58">
        <v>0</v>
      </c>
      <c r="F64" s="58">
        <v>0</v>
      </c>
      <c r="G64" s="73">
        <v>5291.9291299999995</v>
      </c>
      <c r="H64" s="58">
        <v>0</v>
      </c>
      <c r="I64" s="58">
        <v>0</v>
      </c>
      <c r="J64" s="73">
        <v>64232.28789</v>
      </c>
      <c r="K64" s="73"/>
      <c r="L64" s="73"/>
      <c r="M64" s="73">
        <v>78287.161529999998</v>
      </c>
      <c r="N64" s="20"/>
      <c r="O64" s="26">
        <f t="shared" si="10"/>
        <v>187474.35011</v>
      </c>
      <c r="Q64" s="89"/>
    </row>
    <row r="65" spans="1:18" s="7" customFormat="1" ht="10.5" x14ac:dyDescent="0.2">
      <c r="A65" s="17" t="s">
        <v>13</v>
      </c>
      <c r="B65" s="18"/>
      <c r="C65" s="60">
        <f t="shared" ref="C65:K65" si="11">SUM(C56:C64)</f>
        <v>0</v>
      </c>
      <c r="D65" s="60">
        <f t="shared" si="11"/>
        <v>1747434.5035900003</v>
      </c>
      <c r="E65" s="60">
        <f t="shared" si="11"/>
        <v>0</v>
      </c>
      <c r="F65" s="60">
        <f t="shared" si="11"/>
        <v>0</v>
      </c>
      <c r="G65" s="60">
        <f t="shared" si="11"/>
        <v>1636479.86014</v>
      </c>
      <c r="H65" s="60">
        <f t="shared" si="11"/>
        <v>0</v>
      </c>
      <c r="I65" s="60">
        <f t="shared" si="11"/>
        <v>0</v>
      </c>
      <c r="J65" s="60">
        <f t="shared" si="11"/>
        <v>1616653.9318900001</v>
      </c>
      <c r="K65" s="60">
        <f t="shared" si="11"/>
        <v>0</v>
      </c>
      <c r="L65" s="60">
        <f>SUM(L56:L63)</f>
        <v>0</v>
      </c>
      <c r="M65" s="60">
        <f>SUM(M56:M64)</f>
        <v>1730441.5010200001</v>
      </c>
      <c r="N65" s="101">
        <f>SUM(N56:N64)</f>
        <v>0</v>
      </c>
      <c r="O65" s="28">
        <f>SUM(C65:N65)</f>
        <v>6731009.7966400003</v>
      </c>
      <c r="Q65" s="92"/>
      <c r="R65" s="92"/>
    </row>
    <row r="66" spans="1:18" s="7" customFormat="1" ht="10" x14ac:dyDescent="0.2">
      <c r="A66" s="113" t="s">
        <v>14</v>
      </c>
      <c r="B66" s="18" t="s">
        <v>3</v>
      </c>
      <c r="C66" s="59">
        <v>0</v>
      </c>
      <c r="D66" s="73">
        <v>0</v>
      </c>
      <c r="E66" s="67">
        <v>0</v>
      </c>
      <c r="F66" s="67">
        <v>0</v>
      </c>
      <c r="G66" s="67">
        <v>0</v>
      </c>
      <c r="H66" s="67">
        <v>0</v>
      </c>
      <c r="I66" s="73">
        <v>0</v>
      </c>
      <c r="J66" s="67">
        <v>0</v>
      </c>
      <c r="K66" s="67"/>
      <c r="L66" s="73"/>
      <c r="M66" s="67">
        <v>0</v>
      </c>
      <c r="N66" s="20"/>
      <c r="O66" s="26">
        <f>SUM(C66:N66)</f>
        <v>0</v>
      </c>
    </row>
    <row r="67" spans="1:18" s="7" customFormat="1" ht="10" x14ac:dyDescent="0.2">
      <c r="A67" s="113"/>
      <c r="B67" s="18" t="s">
        <v>4</v>
      </c>
      <c r="C67" s="59">
        <v>0</v>
      </c>
      <c r="D67" s="73">
        <v>4575.9602100000002</v>
      </c>
      <c r="E67" s="67">
        <v>0</v>
      </c>
      <c r="F67" s="67">
        <v>0</v>
      </c>
      <c r="G67" s="67">
        <v>5025.2847999999994</v>
      </c>
      <c r="H67" s="67">
        <v>0</v>
      </c>
      <c r="I67" s="73">
        <v>0</v>
      </c>
      <c r="J67" s="67">
        <v>4086.0893300000002</v>
      </c>
      <c r="K67" s="67"/>
      <c r="L67" s="73"/>
      <c r="M67" s="67">
        <v>3806.6803500000001</v>
      </c>
      <c r="N67" s="16"/>
      <c r="O67" s="26">
        <f t="shared" ref="O67:O74" si="12">SUM(C67:N67)</f>
        <v>17494.01469</v>
      </c>
    </row>
    <row r="68" spans="1:18" s="7" customFormat="1" ht="10" x14ac:dyDescent="0.2">
      <c r="A68" s="113"/>
      <c r="B68" s="18" t="s">
        <v>5</v>
      </c>
      <c r="C68" s="59">
        <v>0</v>
      </c>
      <c r="D68" s="73">
        <v>660.37800000000004</v>
      </c>
      <c r="E68" s="67">
        <v>0</v>
      </c>
      <c r="F68" s="67">
        <v>0</v>
      </c>
      <c r="G68" s="67">
        <v>684.89221999999995</v>
      </c>
      <c r="H68" s="67">
        <v>0</v>
      </c>
      <c r="I68" s="73">
        <v>0</v>
      </c>
      <c r="J68" s="67">
        <v>627.07483999999999</v>
      </c>
      <c r="K68" s="67"/>
      <c r="L68" s="73"/>
      <c r="M68" s="67">
        <v>609.64217000000008</v>
      </c>
      <c r="N68" s="16"/>
      <c r="O68" s="26">
        <f t="shared" si="12"/>
        <v>2581.9872299999997</v>
      </c>
      <c r="Q68" s="89"/>
    </row>
    <row r="69" spans="1:18" s="7" customFormat="1" ht="10" x14ac:dyDescent="0.2">
      <c r="A69" s="113"/>
      <c r="B69" s="29" t="s">
        <v>7</v>
      </c>
      <c r="C69" s="59">
        <v>0</v>
      </c>
      <c r="D69" s="73">
        <v>56352.238880000004</v>
      </c>
      <c r="E69" s="67">
        <v>0</v>
      </c>
      <c r="F69" s="67">
        <v>0</v>
      </c>
      <c r="G69" s="67">
        <v>49905.762479999998</v>
      </c>
      <c r="H69" s="67">
        <v>0</v>
      </c>
      <c r="I69" s="73">
        <v>0</v>
      </c>
      <c r="J69" s="67">
        <v>63372.82</v>
      </c>
      <c r="K69" s="67"/>
      <c r="L69" s="73"/>
      <c r="M69" s="67">
        <v>64605.400789999992</v>
      </c>
      <c r="N69" s="16"/>
      <c r="O69" s="26">
        <f t="shared" si="12"/>
        <v>234236.22214999999</v>
      </c>
    </row>
    <row r="70" spans="1:18" s="7" customFormat="1" ht="10" x14ac:dyDescent="0.2">
      <c r="A70" s="113"/>
      <c r="B70" s="29" t="s">
        <v>57</v>
      </c>
      <c r="C70" s="59">
        <v>0</v>
      </c>
      <c r="D70" s="73">
        <v>24.429009999999998</v>
      </c>
      <c r="E70" s="67"/>
      <c r="F70" s="67"/>
      <c r="G70" s="67">
        <v>520.01791000000003</v>
      </c>
      <c r="H70" s="67"/>
      <c r="I70" s="73"/>
      <c r="J70" s="67">
        <v>0</v>
      </c>
      <c r="K70" s="67"/>
      <c r="L70" s="73"/>
      <c r="M70" s="67">
        <v>0</v>
      </c>
      <c r="N70" s="16"/>
      <c r="O70" s="26"/>
    </row>
    <row r="71" spans="1:18" s="7" customFormat="1" ht="10" x14ac:dyDescent="0.2">
      <c r="A71" s="113"/>
      <c r="B71" s="29" t="s">
        <v>9</v>
      </c>
      <c r="C71" s="59">
        <v>0</v>
      </c>
      <c r="D71" s="73">
        <v>363124.89123999997</v>
      </c>
      <c r="E71" s="67">
        <v>0</v>
      </c>
      <c r="F71" s="67">
        <v>0</v>
      </c>
      <c r="G71" s="67">
        <v>349385.14171</v>
      </c>
      <c r="H71" s="67">
        <v>0</v>
      </c>
      <c r="I71" s="73">
        <v>0</v>
      </c>
      <c r="J71" s="67">
        <v>318097.48697999999</v>
      </c>
      <c r="K71" s="67"/>
      <c r="L71" s="73"/>
      <c r="M71" s="67">
        <v>342445.39545000001</v>
      </c>
      <c r="N71" s="16"/>
      <c r="O71" s="26">
        <f t="shared" si="12"/>
        <v>1373052.9153799999</v>
      </c>
    </row>
    <row r="72" spans="1:18" s="7" customFormat="1" ht="10" x14ac:dyDescent="0.2">
      <c r="A72" s="113"/>
      <c r="B72" s="29" t="s">
        <v>10</v>
      </c>
      <c r="C72" s="59">
        <v>0</v>
      </c>
      <c r="D72" s="73">
        <v>1396.2307900000001</v>
      </c>
      <c r="E72" s="67">
        <v>0</v>
      </c>
      <c r="F72" s="67">
        <v>0</v>
      </c>
      <c r="G72" s="67">
        <v>1392.82196</v>
      </c>
      <c r="H72" s="67">
        <v>0</v>
      </c>
      <c r="I72" s="73">
        <v>0</v>
      </c>
      <c r="J72" s="67">
        <v>1219.45129</v>
      </c>
      <c r="K72" s="67"/>
      <c r="L72" s="73"/>
      <c r="M72" s="67">
        <v>985.87414000000012</v>
      </c>
      <c r="N72" s="16"/>
      <c r="O72" s="26">
        <f t="shared" si="12"/>
        <v>4994.3781799999997</v>
      </c>
      <c r="Q72" s="89"/>
    </row>
    <row r="73" spans="1:18" s="7" customFormat="1" ht="10" x14ac:dyDescent="0.2">
      <c r="A73" s="113"/>
      <c r="B73" s="29" t="s">
        <v>12</v>
      </c>
      <c r="C73" s="59">
        <v>0</v>
      </c>
      <c r="D73" s="73">
        <v>808.75487999999996</v>
      </c>
      <c r="E73" s="67">
        <v>0</v>
      </c>
      <c r="F73" s="67">
        <v>0</v>
      </c>
      <c r="G73" s="67">
        <v>883.06167000000005</v>
      </c>
      <c r="H73" s="67">
        <v>0</v>
      </c>
      <c r="I73" s="73">
        <v>0</v>
      </c>
      <c r="J73" s="67">
        <v>702.48855999999989</v>
      </c>
      <c r="K73" s="67"/>
      <c r="L73" s="73"/>
      <c r="M73" s="67">
        <v>585.59198000000004</v>
      </c>
      <c r="N73" s="16"/>
      <c r="O73" s="26">
        <f t="shared" si="12"/>
        <v>2979.8970899999999</v>
      </c>
    </row>
    <row r="74" spans="1:18" s="7" customFormat="1" ht="10" x14ac:dyDescent="0.2">
      <c r="A74" s="14"/>
      <c r="B74" s="29" t="s">
        <v>11</v>
      </c>
      <c r="C74" s="59">
        <v>0</v>
      </c>
      <c r="D74" s="73">
        <v>9915.7429000000011</v>
      </c>
      <c r="E74" s="67">
        <v>0</v>
      </c>
      <c r="F74" s="67">
        <v>0</v>
      </c>
      <c r="G74" s="67">
        <v>1322.9822799999999</v>
      </c>
      <c r="H74" s="67">
        <v>0</v>
      </c>
      <c r="I74" s="97">
        <v>0</v>
      </c>
      <c r="J74" s="67">
        <v>16058.071969999999</v>
      </c>
      <c r="K74" s="67"/>
      <c r="L74" s="73"/>
      <c r="M74" s="67">
        <v>19571.790370000002</v>
      </c>
      <c r="N74" s="16"/>
      <c r="O74" s="26">
        <f t="shared" si="12"/>
        <v>46868.587520000001</v>
      </c>
    </row>
    <row r="75" spans="1:18" s="7" customFormat="1" ht="10.5" x14ac:dyDescent="0.2">
      <c r="A75" s="17" t="s">
        <v>22</v>
      </c>
      <c r="B75" s="30"/>
      <c r="C75" s="51">
        <f t="shared" ref="C75:J75" si="13">SUM(C66:C74)</f>
        <v>0</v>
      </c>
      <c r="D75" s="70">
        <f t="shared" si="13"/>
        <v>436858.62591</v>
      </c>
      <c r="E75" s="70">
        <f t="shared" si="13"/>
        <v>0</v>
      </c>
      <c r="F75" s="70">
        <f t="shared" si="13"/>
        <v>0</v>
      </c>
      <c r="G75" s="70">
        <f>SUM(G66:G74)</f>
        <v>409119.96502999996</v>
      </c>
      <c r="H75" s="70">
        <f t="shared" si="13"/>
        <v>0</v>
      </c>
      <c r="I75" s="51">
        <f t="shared" si="13"/>
        <v>0</v>
      </c>
      <c r="J75" s="70">
        <f t="shared" si="13"/>
        <v>404163.48297000001</v>
      </c>
      <c r="K75" s="70">
        <f>SUM(K66:K74)</f>
        <v>0</v>
      </c>
      <c r="L75" s="70">
        <f>SUM(L67:L73)</f>
        <v>0</v>
      </c>
      <c r="M75" s="70">
        <f>SUM(M67:M74)</f>
        <v>432610.37525000004</v>
      </c>
      <c r="N75" s="27">
        <f>SUM(N66:N74)</f>
        <v>0</v>
      </c>
      <c r="O75" s="28">
        <f>SUM(C75:N75)</f>
        <v>1682752.4491600001</v>
      </c>
      <c r="P75" s="93"/>
      <c r="Q75" s="92"/>
    </row>
    <row r="76" spans="1:18" s="7" customFormat="1" ht="10.5" x14ac:dyDescent="0.2">
      <c r="A76" s="91" t="s">
        <v>50</v>
      </c>
      <c r="B76" s="18" t="s">
        <v>9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0</v>
      </c>
      <c r="I76" s="73">
        <v>0</v>
      </c>
      <c r="J76" s="67">
        <v>0</v>
      </c>
      <c r="K76" s="67">
        <v>0</v>
      </c>
      <c r="L76" s="73">
        <v>0</v>
      </c>
      <c r="M76" s="67">
        <v>0</v>
      </c>
      <c r="N76" s="16">
        <v>0</v>
      </c>
      <c r="O76" s="26">
        <f>SUM(C76:N76)</f>
        <v>0</v>
      </c>
    </row>
    <row r="77" spans="1:18" s="7" customFormat="1" ht="10.5" x14ac:dyDescent="0.2">
      <c r="A77" s="17" t="s">
        <v>30</v>
      </c>
      <c r="B77" s="29"/>
      <c r="C77" s="51">
        <f t="shared" ref="C77:O77" si="14">C65+C75+C76</f>
        <v>0</v>
      </c>
      <c r="D77" s="70">
        <f>D65+D75+D76</f>
        <v>2184293.1295000003</v>
      </c>
      <c r="E77" s="70">
        <f t="shared" si="14"/>
        <v>0</v>
      </c>
      <c r="F77" s="70">
        <f t="shared" si="14"/>
        <v>0</v>
      </c>
      <c r="G77" s="70">
        <f>G65+G75+G76</f>
        <v>2045599.8251700001</v>
      </c>
      <c r="H77" s="70">
        <f t="shared" si="14"/>
        <v>0</v>
      </c>
      <c r="I77" s="51">
        <f t="shared" si="14"/>
        <v>0</v>
      </c>
      <c r="J77" s="70">
        <f t="shared" si="14"/>
        <v>2020817.4148600001</v>
      </c>
      <c r="K77" s="70">
        <f t="shared" si="14"/>
        <v>0</v>
      </c>
      <c r="L77" s="70">
        <f t="shared" si="14"/>
        <v>0</v>
      </c>
      <c r="M77" s="70">
        <f t="shared" si="14"/>
        <v>2163051.8762699999</v>
      </c>
      <c r="N77" s="27">
        <f t="shared" si="14"/>
        <v>0</v>
      </c>
      <c r="O77" s="28">
        <f t="shared" si="14"/>
        <v>8413762.2457999997</v>
      </c>
      <c r="Q77" s="92"/>
    </row>
    <row r="78" spans="1:18" s="7" customFormat="1" ht="10" x14ac:dyDescent="0.2">
      <c r="A78" s="14" t="s">
        <v>31</v>
      </c>
      <c r="B78" s="29"/>
      <c r="C78" s="48">
        <v>0</v>
      </c>
      <c r="D78" s="67">
        <v>1510758.62732</v>
      </c>
      <c r="E78" s="67">
        <v>0</v>
      </c>
      <c r="F78" s="67">
        <v>0</v>
      </c>
      <c r="G78" s="67">
        <v>1299789.5743699998</v>
      </c>
      <c r="H78" s="67">
        <v>0</v>
      </c>
      <c r="I78" s="73">
        <v>0</v>
      </c>
      <c r="J78" s="67">
        <v>1292157.5111599998</v>
      </c>
      <c r="K78" s="67"/>
      <c r="L78" s="73"/>
      <c r="M78" s="67">
        <v>1311201.60748</v>
      </c>
      <c r="N78" s="16"/>
      <c r="O78" s="26">
        <f>SUM(C78:N78)</f>
        <v>5413907.3203299996</v>
      </c>
      <c r="Q78" s="89"/>
    </row>
    <row r="79" spans="1:18" s="7" customFormat="1" ht="10" x14ac:dyDescent="0.2">
      <c r="A79" s="14" t="s">
        <v>32</v>
      </c>
      <c r="B79" s="29"/>
      <c r="C79" s="48">
        <v>0</v>
      </c>
      <c r="D79" s="67">
        <v>377689.65681999997</v>
      </c>
      <c r="E79" s="67">
        <v>0</v>
      </c>
      <c r="F79" s="67">
        <v>0</v>
      </c>
      <c r="G79" s="67">
        <v>324947.39358999999</v>
      </c>
      <c r="H79" s="67">
        <v>0</v>
      </c>
      <c r="I79" s="73">
        <v>0</v>
      </c>
      <c r="J79" s="67">
        <v>323039.37776999996</v>
      </c>
      <c r="K79" s="67"/>
      <c r="L79" s="73"/>
      <c r="M79" s="67">
        <v>327800.40187</v>
      </c>
      <c r="N79" s="16"/>
      <c r="O79" s="26">
        <f>SUM(C79:N79)</f>
        <v>1353476.8300499998</v>
      </c>
    </row>
    <row r="80" spans="1:18" s="7" customFormat="1" ht="10" x14ac:dyDescent="0.2">
      <c r="A80" s="14" t="s">
        <v>55</v>
      </c>
      <c r="B80" s="29"/>
      <c r="C80" s="48">
        <v>0</v>
      </c>
      <c r="D80" s="67">
        <v>295844.84535000002</v>
      </c>
      <c r="E80" s="67">
        <v>0</v>
      </c>
      <c r="F80" s="67">
        <v>0</v>
      </c>
      <c r="G80" s="67">
        <v>420862.85720999999</v>
      </c>
      <c r="H80" s="67">
        <v>0</v>
      </c>
      <c r="I80" s="73">
        <v>0</v>
      </c>
      <c r="J80" s="67">
        <v>405620.52592000004</v>
      </c>
      <c r="K80" s="67"/>
      <c r="L80" s="73"/>
      <c r="M80" s="67">
        <v>524049.86691000004</v>
      </c>
      <c r="N80" s="16"/>
      <c r="O80" s="26">
        <f>SUM(C80:N80)</f>
        <v>1646378.0953900001</v>
      </c>
    </row>
    <row r="81" spans="1:18" s="7" customFormat="1" ht="10.5" x14ac:dyDescent="0.2">
      <c r="A81" s="17" t="s">
        <v>27</v>
      </c>
      <c r="B81" s="65"/>
      <c r="C81" s="51">
        <f>SUM(C78:C80)</f>
        <v>0</v>
      </c>
      <c r="D81" s="70">
        <f>SUM(D78+D79+D80)</f>
        <v>2184293.1294899997</v>
      </c>
      <c r="E81" s="70">
        <f>SUM(E78+E79)</f>
        <v>0</v>
      </c>
      <c r="F81" s="70">
        <f>SUM(F78+F79)</f>
        <v>0</v>
      </c>
      <c r="G81" s="70">
        <f>SUM(G78+G79+G80)</f>
        <v>2045599.8251699999</v>
      </c>
      <c r="H81" s="70">
        <f t="shared" ref="H81:M81" si="15">SUM(H78+H79+H80)</f>
        <v>0</v>
      </c>
      <c r="I81" s="51">
        <f t="shared" si="15"/>
        <v>0</v>
      </c>
      <c r="J81" s="70">
        <f>SUM(J78+J79+J80)</f>
        <v>2020817.4148499998</v>
      </c>
      <c r="K81" s="70">
        <f t="shared" si="15"/>
        <v>0</v>
      </c>
      <c r="L81" s="70">
        <f t="shared" si="15"/>
        <v>0</v>
      </c>
      <c r="M81" s="70">
        <f t="shared" si="15"/>
        <v>2163051.8762599998</v>
      </c>
      <c r="N81" s="27">
        <f>SUM(N78+N79+N80)</f>
        <v>0</v>
      </c>
      <c r="O81" s="28">
        <f>SUM(O78+O79+O80)</f>
        <v>8413762.2457699999</v>
      </c>
      <c r="Q81" s="89"/>
    </row>
    <row r="82" spans="1:18" s="7" customFormat="1" ht="11" thickBot="1" x14ac:dyDescent="0.25">
      <c r="A82" s="17" t="s">
        <v>29</v>
      </c>
      <c r="B82" s="29"/>
      <c r="C82" s="51">
        <f>C77+C81</f>
        <v>0</v>
      </c>
      <c r="D82" s="70">
        <f t="shared" ref="D82:I82" si="16">SUM(D77+D81)</f>
        <v>4368586.25899</v>
      </c>
      <c r="E82" s="70">
        <f t="shared" si="16"/>
        <v>0</v>
      </c>
      <c r="F82" s="70">
        <f t="shared" si="16"/>
        <v>0</v>
      </c>
      <c r="G82" s="70">
        <f t="shared" si="16"/>
        <v>4091199.6503400002</v>
      </c>
      <c r="H82" s="70">
        <f t="shared" si="16"/>
        <v>0</v>
      </c>
      <c r="I82" s="51">
        <f t="shared" si="16"/>
        <v>0</v>
      </c>
      <c r="J82" s="70">
        <f>J77+J81</f>
        <v>4041634.8297100002</v>
      </c>
      <c r="K82" s="70">
        <f>K77+K81</f>
        <v>0</v>
      </c>
      <c r="L82" s="70">
        <f>L77+L81</f>
        <v>0</v>
      </c>
      <c r="M82" s="70">
        <f>M77+M81</f>
        <v>4326103.7525299992</v>
      </c>
      <c r="N82" s="27">
        <f>N77+N81</f>
        <v>0</v>
      </c>
      <c r="O82" s="28">
        <f>SUM(C82:N82)</f>
        <v>16827524.491569996</v>
      </c>
      <c r="Q82" s="92"/>
      <c r="R82" s="92"/>
    </row>
    <row r="83" spans="1:18" s="7" customFormat="1" ht="11" thickBot="1" x14ac:dyDescent="0.25">
      <c r="A83" s="116" t="s">
        <v>51</v>
      </c>
      <c r="B83" s="117"/>
      <c r="C83" s="85">
        <v>218502.70089999997</v>
      </c>
      <c r="D83" s="86">
        <v>0</v>
      </c>
      <c r="E83" s="86">
        <v>0</v>
      </c>
      <c r="F83" s="86">
        <v>0</v>
      </c>
      <c r="G83" s="86">
        <v>0</v>
      </c>
      <c r="H83" s="86">
        <v>0</v>
      </c>
      <c r="I83" s="87">
        <v>0</v>
      </c>
      <c r="J83" s="86">
        <v>0</v>
      </c>
      <c r="K83" s="86">
        <v>0</v>
      </c>
      <c r="L83" s="86">
        <v>0</v>
      </c>
      <c r="M83" s="86">
        <v>0</v>
      </c>
      <c r="N83" s="85">
        <v>0</v>
      </c>
      <c r="O83" s="88">
        <f>SUM(C83:N83)</f>
        <v>218502.70089999997</v>
      </c>
    </row>
    <row r="84" spans="1:18" s="7" customFormat="1" ht="11" thickBot="1" x14ac:dyDescent="0.25">
      <c r="A84" s="118" t="s">
        <v>53</v>
      </c>
      <c r="B84" s="119"/>
      <c r="C84" s="31">
        <v>0</v>
      </c>
      <c r="D84" s="74">
        <v>0</v>
      </c>
      <c r="E84" s="74">
        <v>0</v>
      </c>
      <c r="F84" s="74">
        <v>114122.2078</v>
      </c>
      <c r="G84" s="74">
        <v>49253.791299999997</v>
      </c>
      <c r="H84" s="74">
        <v>900</v>
      </c>
      <c r="I84" s="98">
        <v>0</v>
      </c>
      <c r="J84" s="74">
        <v>0</v>
      </c>
      <c r="K84" s="86">
        <v>0</v>
      </c>
      <c r="L84" s="74">
        <v>0</v>
      </c>
      <c r="M84" s="74">
        <v>0</v>
      </c>
      <c r="N84" s="32">
        <v>0</v>
      </c>
      <c r="O84" s="99">
        <f>SUM(C84:N84)</f>
        <v>164275.99910000002</v>
      </c>
    </row>
    <row r="85" spans="1:18" s="7" customFormat="1" ht="11.5" thickTop="1" thickBot="1" x14ac:dyDescent="0.25">
      <c r="A85" s="41" t="s">
        <v>33</v>
      </c>
      <c r="B85" s="42"/>
      <c r="C85" s="43">
        <f>SUM(C54+C83+C84)+C82</f>
        <v>1682524.65689</v>
      </c>
      <c r="D85" s="75">
        <f>SUM(D54+D83+D84)+D82</f>
        <v>5982714.8728599995</v>
      </c>
      <c r="E85" s="75">
        <f t="shared" ref="E85:L85" si="17">SUM(E54+E83+E84)+E82</f>
        <v>1579167.01834</v>
      </c>
      <c r="F85" s="75">
        <f t="shared" si="17"/>
        <v>1589867.1842000003</v>
      </c>
      <c r="G85" s="75">
        <f t="shared" si="17"/>
        <v>5713910.4861200005</v>
      </c>
      <c r="H85" s="75">
        <f t="shared" si="17"/>
        <v>1460315.71618</v>
      </c>
      <c r="I85" s="44">
        <f t="shared" si="17"/>
        <v>1564150.2811100001</v>
      </c>
      <c r="J85" s="75">
        <f t="shared" si="17"/>
        <v>5634671.4227700001</v>
      </c>
      <c r="K85" s="75">
        <f t="shared" si="17"/>
        <v>1587074.1271099998</v>
      </c>
      <c r="L85" s="75">
        <f t="shared" si="17"/>
        <v>1581364.8728499999</v>
      </c>
      <c r="M85" s="75">
        <f>SUM(M54+M82+M83+M84)</f>
        <v>5854191.6378299994</v>
      </c>
      <c r="N85" s="44">
        <f>N83+N82+N54</f>
        <v>1511332.3322999999</v>
      </c>
      <c r="O85" s="45">
        <f>SUM(C85:N85)</f>
        <v>35741284.608560003</v>
      </c>
    </row>
    <row r="86" spans="1:18" s="7" customFormat="1" ht="11" thickTop="1" x14ac:dyDescent="0.2">
      <c r="A86" s="113" t="s">
        <v>52</v>
      </c>
      <c r="B86" s="120"/>
      <c r="C86" s="33"/>
      <c r="D86" s="76"/>
      <c r="E86" s="76"/>
      <c r="F86" s="76"/>
      <c r="G86" s="76"/>
      <c r="H86" s="76"/>
      <c r="I86" s="34"/>
      <c r="J86" s="76"/>
      <c r="K86" s="76"/>
      <c r="L86" s="76"/>
      <c r="M86" s="76"/>
      <c r="N86" s="20"/>
      <c r="O86" s="35"/>
    </row>
    <row r="87" spans="1:18" s="7" customFormat="1" ht="10.5" x14ac:dyDescent="0.2">
      <c r="A87" s="121" t="s">
        <v>2</v>
      </c>
      <c r="B87" s="29" t="s">
        <v>3</v>
      </c>
      <c r="C87" s="46">
        <v>439.07816000000003</v>
      </c>
      <c r="D87" s="77">
        <v>491.81837999999993</v>
      </c>
      <c r="E87" s="77">
        <v>523.49039000000005</v>
      </c>
      <c r="F87" s="77">
        <v>570.37991</v>
      </c>
      <c r="G87" s="77">
        <v>576.89906999999994</v>
      </c>
      <c r="H87" s="77">
        <v>529.47226000000001</v>
      </c>
      <c r="I87" s="48">
        <v>541.64897999999994</v>
      </c>
      <c r="J87" s="77">
        <v>560.72286999999994</v>
      </c>
      <c r="K87" s="77">
        <v>513.50417999999991</v>
      </c>
      <c r="L87" s="77">
        <f>VLOOKUP($B87,'[1]OUT-14-AGO'!$A$22:$F$29,6,0)/1000</f>
        <v>495.64195000000001</v>
      </c>
      <c r="M87" s="77">
        <f>VLOOKUP($B87,'[1]NOV-14-SET'!$A$22:$F$29,6,0)/1000</f>
        <v>458.1574</v>
      </c>
      <c r="N87" s="20">
        <f>VLOOKUP($B87,'[1]DEZ-14-OUT'!$A$22:$F$29,6,0)/1000</f>
        <v>428.82049999999998</v>
      </c>
      <c r="O87" s="63">
        <f t="shared" ref="O87:O94" si="18">SUM(C87:N87)</f>
        <v>6129.6340499999997</v>
      </c>
    </row>
    <row r="88" spans="1:18" s="7" customFormat="1" ht="10.5" x14ac:dyDescent="0.2">
      <c r="A88" s="121"/>
      <c r="B88" s="29" t="s">
        <v>4</v>
      </c>
      <c r="C88" s="46">
        <v>3189.4970199999998</v>
      </c>
      <c r="D88" s="77">
        <v>3510.39347</v>
      </c>
      <c r="E88" s="77">
        <v>3580.5566400000002</v>
      </c>
      <c r="F88" s="77">
        <v>3352.7987000000003</v>
      </c>
      <c r="G88" s="77">
        <v>3302.8019900000004</v>
      </c>
      <c r="H88" s="77">
        <v>2986.19688</v>
      </c>
      <c r="I88" s="48">
        <v>3064.5258699999999</v>
      </c>
      <c r="J88" s="77">
        <v>3168.80764</v>
      </c>
      <c r="K88" s="77">
        <v>3046.1788500000002</v>
      </c>
      <c r="L88" s="77">
        <f>VLOOKUP($B88,'[1]OUT-14-AGO'!$A$22:$F$29,6,0)/1000</f>
        <v>2983.8109100000001</v>
      </c>
      <c r="M88" s="77">
        <f>VLOOKUP($B88,'[1]NOV-14-SET'!$A$22:$F$29,6,0)/1000</f>
        <v>2862.07044</v>
      </c>
      <c r="N88" s="20">
        <f>VLOOKUP($B88,'[1]DEZ-14-OUT'!$A$22:$F$29,6,0)/1000</f>
        <v>2828.0859799999998</v>
      </c>
      <c r="O88" s="63">
        <f t="shared" si="18"/>
        <v>37875.724390000003</v>
      </c>
    </row>
    <row r="89" spans="1:18" s="7" customFormat="1" ht="10.5" x14ac:dyDescent="0.2">
      <c r="A89" s="121"/>
      <c r="B89" s="29" t="s">
        <v>5</v>
      </c>
      <c r="C89" s="46">
        <v>2214.4770800000001</v>
      </c>
      <c r="D89" s="77">
        <v>2474.3007499999999</v>
      </c>
      <c r="E89" s="77">
        <v>2476.8796899999998</v>
      </c>
      <c r="F89" s="77">
        <v>2367.4115099999999</v>
      </c>
      <c r="G89" s="77">
        <v>2475.3626900000004</v>
      </c>
      <c r="H89" s="77">
        <v>2106.6260000000002</v>
      </c>
      <c r="I89" s="48">
        <v>2227.2993500000002</v>
      </c>
      <c r="J89" s="77">
        <v>2105.4081299999998</v>
      </c>
      <c r="K89" s="77">
        <v>2225.2535999999996</v>
      </c>
      <c r="L89" s="77">
        <f>VLOOKUP($B89,'[1]OUT-14-AGO'!$A$22:$F$29,6,0)/1000</f>
        <v>2136.0588000000002</v>
      </c>
      <c r="M89" s="77">
        <f>VLOOKUP($B89,'[1]NOV-14-SET'!$A$22:$F$29,6,0)/1000</f>
        <v>2106.8499700000002</v>
      </c>
      <c r="N89" s="20">
        <f>VLOOKUP($B89,'[1]DEZ-14-OUT'!$A$22:$F$29,6,0)/1000</f>
        <v>2153.7083600000005</v>
      </c>
      <c r="O89" s="63">
        <f t="shared" si="18"/>
        <v>27069.635929999997</v>
      </c>
      <c r="Q89" s="89"/>
    </row>
    <row r="90" spans="1:18" s="7" customFormat="1" ht="10.5" x14ac:dyDescent="0.2">
      <c r="A90" s="121"/>
      <c r="B90" s="29" t="s">
        <v>6</v>
      </c>
      <c r="C90" s="46">
        <v>68.919119999999992</v>
      </c>
      <c r="D90" s="77">
        <v>73.816539999999989</v>
      </c>
      <c r="E90" s="77">
        <v>72.327939999999998</v>
      </c>
      <c r="F90" s="77">
        <v>66.431450000000012</v>
      </c>
      <c r="G90" s="77">
        <v>67.967029999999994</v>
      </c>
      <c r="H90" s="77">
        <v>62.26247</v>
      </c>
      <c r="I90" s="48">
        <v>58.147289999999998</v>
      </c>
      <c r="J90" s="77">
        <v>62.127679999999998</v>
      </c>
      <c r="K90" s="77">
        <v>60.651020000000003</v>
      </c>
      <c r="L90" s="77">
        <f>VLOOKUP($B90,'[1]OUT-14-AGO'!$A$22:$F$29,6,0)/1000</f>
        <v>64.317570000000003</v>
      </c>
      <c r="M90" s="77">
        <f>VLOOKUP($B90,'[1]NOV-14-SET'!$A$22:$F$29,6,0)/1000</f>
        <v>76.027019999999993</v>
      </c>
      <c r="N90" s="20">
        <f>VLOOKUP($B90,'[1]DEZ-14-OUT'!$A$22:$F$29,6,0)/1000</f>
        <v>80.111740000000012</v>
      </c>
      <c r="O90" s="63">
        <f t="shared" si="18"/>
        <v>813.10687000000019</v>
      </c>
      <c r="Q90" s="92"/>
    </row>
    <row r="91" spans="1:18" s="7" customFormat="1" ht="10.5" x14ac:dyDescent="0.2">
      <c r="A91" s="121"/>
      <c r="B91" s="29" t="s">
        <v>7</v>
      </c>
      <c r="C91" s="46">
        <v>951.66842000000008</v>
      </c>
      <c r="D91" s="77">
        <v>930.44444999999996</v>
      </c>
      <c r="E91" s="77">
        <v>762.26433999999995</v>
      </c>
      <c r="F91" s="77">
        <v>1002.81472</v>
      </c>
      <c r="G91" s="77">
        <v>1032.36997</v>
      </c>
      <c r="H91" s="77">
        <v>959.71285999999986</v>
      </c>
      <c r="I91" s="48">
        <v>1019.5847</v>
      </c>
      <c r="J91" s="77">
        <v>1027.6963999999998</v>
      </c>
      <c r="K91" s="77">
        <v>1007.4541800000001</v>
      </c>
      <c r="L91" s="77">
        <f>VLOOKUP($B91,'[1]OUT-14-AGO'!$A$22:$F$29,6,0)/1000</f>
        <v>678.52558999999985</v>
      </c>
      <c r="M91" s="77">
        <f>VLOOKUP($B91,'[1]NOV-14-SET'!$A$22:$F$29,6,0)/1000</f>
        <v>607.02096000000006</v>
      </c>
      <c r="N91" s="20">
        <f>VLOOKUP($B91,'[1]DEZ-14-OUT'!$A$22:$F$29,6,0)/1000</f>
        <v>581.79061000000013</v>
      </c>
      <c r="O91" s="63">
        <f t="shared" si="18"/>
        <v>10561.347199999998</v>
      </c>
      <c r="Q91" s="89"/>
    </row>
    <row r="92" spans="1:18" s="7" customFormat="1" ht="10.5" x14ac:dyDescent="0.2">
      <c r="A92" s="121"/>
      <c r="B92" s="29" t="s">
        <v>10</v>
      </c>
      <c r="C92" s="46">
        <v>4042.1988499999998</v>
      </c>
      <c r="D92" s="77">
        <v>4137.1147499999997</v>
      </c>
      <c r="E92" s="77">
        <v>3992.6999500000002</v>
      </c>
      <c r="F92" s="77">
        <v>3769.8267800000008</v>
      </c>
      <c r="G92" s="77">
        <v>4180.9397299999991</v>
      </c>
      <c r="H92" s="77">
        <v>3659.06574</v>
      </c>
      <c r="I92" s="48">
        <v>3757.1195200000006</v>
      </c>
      <c r="J92" s="77">
        <v>3713.1691500000006</v>
      </c>
      <c r="K92" s="77">
        <v>3682.7386699999993</v>
      </c>
      <c r="L92" s="77">
        <f>VLOOKUP($B92,'[1]OUT-14-AGO'!$A$22:$F$29,6,0)/1000</f>
        <v>3546.3870200000001</v>
      </c>
      <c r="M92" s="77">
        <f>VLOOKUP($B92,'[1]NOV-14-SET'!$A$22:$F$29,6,0)/1000</f>
        <v>3307.0419800000004</v>
      </c>
      <c r="N92" s="20">
        <f>VLOOKUP($B92,'[1]DEZ-14-OUT'!$A$22:$F$29,6,0)/1000</f>
        <v>3183.1480999999994</v>
      </c>
      <c r="O92" s="63">
        <f t="shared" si="18"/>
        <v>44971.450240000006</v>
      </c>
      <c r="Q92" s="92"/>
    </row>
    <row r="93" spans="1:18" s="7" customFormat="1" ht="10.5" x14ac:dyDescent="0.2">
      <c r="A93" s="121"/>
      <c r="B93" s="29" t="s">
        <v>12</v>
      </c>
      <c r="C93" s="46">
        <v>1278.0096600000002</v>
      </c>
      <c r="D93" s="77">
        <v>1382.9787600000002</v>
      </c>
      <c r="E93" s="77">
        <v>1405.80915</v>
      </c>
      <c r="F93" s="77">
        <v>1241.5997100000002</v>
      </c>
      <c r="G93" s="77">
        <v>1363.20562</v>
      </c>
      <c r="H93" s="77">
        <v>1241.7530599999998</v>
      </c>
      <c r="I93" s="48">
        <v>1295.5097000000001</v>
      </c>
      <c r="J93" s="77">
        <v>1324.9082700000001</v>
      </c>
      <c r="K93" s="77">
        <v>1197.3969299999999</v>
      </c>
      <c r="L93" s="77">
        <f>VLOOKUP($B93,'[1]OUT-14-AGO'!$A$22:$F$29,6,0)/1000</f>
        <v>1170.68821</v>
      </c>
      <c r="M93" s="77">
        <f>VLOOKUP($B93,'[1]NOV-14-SET'!$A$22:$F$29,6,0)/1000</f>
        <v>1133.8902</v>
      </c>
      <c r="N93" s="20">
        <f>VLOOKUP($B93,'[1]DEZ-14-OUT'!$A$22:$F$29,6,0)/1000</f>
        <v>1079.02178</v>
      </c>
      <c r="O93" s="63">
        <f t="shared" si="18"/>
        <v>15114.771050000003</v>
      </c>
      <c r="Q93" s="92"/>
    </row>
    <row r="94" spans="1:18" s="7" customFormat="1" ht="10.5" x14ac:dyDescent="0.2">
      <c r="A94" s="121"/>
      <c r="B94" s="29" t="s">
        <v>57</v>
      </c>
      <c r="C94" s="46">
        <v>556.94065000000001</v>
      </c>
      <c r="D94" s="77">
        <v>679.00295999999992</v>
      </c>
      <c r="E94" s="77">
        <v>789.58085000000005</v>
      </c>
      <c r="F94" s="77">
        <v>906.24599000000012</v>
      </c>
      <c r="G94" s="77">
        <v>798.64709000000005</v>
      </c>
      <c r="H94" s="77">
        <v>721.83387000000005</v>
      </c>
      <c r="I94" s="48">
        <v>639.13268999999991</v>
      </c>
      <c r="J94" s="77">
        <v>645.11810000000003</v>
      </c>
      <c r="K94" s="77">
        <v>607.81736999999998</v>
      </c>
      <c r="L94" s="77">
        <f>VLOOKUP($B94,'[1]OUT-14-AGO'!$A$22:$F$29,6,0)/1000</f>
        <v>586.31831000000011</v>
      </c>
      <c r="M94" s="77">
        <f>VLOOKUP($B94,'[1]NOV-14-SET'!$A$22:$F$29,6,0)/1000</f>
        <v>356.29899</v>
      </c>
      <c r="N94" s="20">
        <f>VLOOKUP($B94,'[1]DEZ-14-OUT'!$A$22:$F$29,6,0)/1000</f>
        <v>561.13601999999992</v>
      </c>
      <c r="O94" s="63">
        <f t="shared" si="18"/>
        <v>7848.0728899999986</v>
      </c>
      <c r="Q94" s="89"/>
    </row>
    <row r="95" spans="1:18" s="7" customFormat="1" ht="11" thickBot="1" x14ac:dyDescent="0.25">
      <c r="A95" s="114" t="s">
        <v>34</v>
      </c>
      <c r="B95" s="115"/>
      <c r="C95" s="103">
        <f t="shared" ref="C95:I95" si="19">SUM(C87:C94)</f>
        <v>12740.78896</v>
      </c>
      <c r="D95" s="104">
        <f t="shared" si="19"/>
        <v>13679.870059999999</v>
      </c>
      <c r="E95" s="104">
        <f t="shared" si="19"/>
        <v>13603.60895</v>
      </c>
      <c r="F95" s="104">
        <f t="shared" si="19"/>
        <v>13277.508770000002</v>
      </c>
      <c r="G95" s="104">
        <f t="shared" si="19"/>
        <v>13798.19319</v>
      </c>
      <c r="H95" s="104">
        <f t="shared" si="19"/>
        <v>12266.923139999999</v>
      </c>
      <c r="I95" s="105">
        <f t="shared" si="19"/>
        <v>12602.968100000002</v>
      </c>
      <c r="J95" s="104">
        <f>SUM(J87:J94)</f>
        <v>12607.95824</v>
      </c>
      <c r="K95" s="104">
        <f>SUM(K87:K94)</f>
        <v>12340.9948</v>
      </c>
      <c r="L95" s="104">
        <f>SUM(L87:L94)</f>
        <v>11661.748360000001</v>
      </c>
      <c r="M95" s="104">
        <f>SUM(M87:M94)</f>
        <v>10907.356959999999</v>
      </c>
      <c r="N95" s="106">
        <f>SUM(N87:N94)</f>
        <v>10895.82309</v>
      </c>
      <c r="O95" s="107">
        <f>SUM(C95:N95)</f>
        <v>150383.74261999998</v>
      </c>
      <c r="P95" s="89"/>
      <c r="Q95" s="89"/>
    </row>
    <row r="96" spans="1:18" s="7" customFormat="1" ht="11" thickTop="1" x14ac:dyDescent="0.2">
      <c r="A96" s="3" t="s">
        <v>35</v>
      </c>
      <c r="B96" s="4"/>
      <c r="C96" s="102">
        <v>41579</v>
      </c>
      <c r="D96" s="102">
        <v>41609</v>
      </c>
      <c r="E96" s="102">
        <v>41640</v>
      </c>
      <c r="F96" s="102">
        <v>41671</v>
      </c>
      <c r="G96" s="102">
        <v>41699</v>
      </c>
      <c r="H96" s="102">
        <v>41730</v>
      </c>
      <c r="I96" s="102">
        <v>41760</v>
      </c>
      <c r="J96" s="102">
        <v>41791</v>
      </c>
      <c r="K96" s="102">
        <v>41821</v>
      </c>
      <c r="L96" s="102">
        <v>41852</v>
      </c>
      <c r="M96" s="102">
        <v>41883</v>
      </c>
      <c r="N96" s="102">
        <v>41913</v>
      </c>
      <c r="O96" s="100" t="s">
        <v>36</v>
      </c>
    </row>
    <row r="97" spans="1:15" s="7" customFormat="1" ht="10.5" x14ac:dyDescent="0.2">
      <c r="A97" s="14" t="s">
        <v>37</v>
      </c>
      <c r="B97" s="18" t="s">
        <v>38</v>
      </c>
      <c r="C97" s="81">
        <v>1385.9156865399614</v>
      </c>
      <c r="D97" s="82">
        <v>1449.9327631159297</v>
      </c>
      <c r="E97" s="82">
        <v>1451.5528943198108</v>
      </c>
      <c r="F97" s="82">
        <v>1446.0662129069167</v>
      </c>
      <c r="G97" s="78">
        <v>1397.9723410118745</v>
      </c>
      <c r="H97" s="78">
        <v>1311.2551205262921</v>
      </c>
      <c r="I97" s="82">
        <v>1348.0472419109551</v>
      </c>
      <c r="J97" s="82">
        <v>1391.064996765994</v>
      </c>
      <c r="K97" s="82">
        <v>1328.7444061895151</v>
      </c>
      <c r="L97" s="82">
        <v>1291.7084306439801</v>
      </c>
      <c r="M97" s="82">
        <v>1274.0820975710899</v>
      </c>
      <c r="N97" s="82">
        <v>1187.0732396960709</v>
      </c>
      <c r="O97" s="36">
        <f>AVERAGE(C97:N97)</f>
        <v>1355.2846192665324</v>
      </c>
    </row>
    <row r="98" spans="1:15" s="7" customFormat="1" ht="10.5" x14ac:dyDescent="0.2">
      <c r="A98" s="14" t="s">
        <v>37</v>
      </c>
      <c r="B98" s="18" t="s">
        <v>39</v>
      </c>
      <c r="C98" s="83">
        <v>96.022389530626569</v>
      </c>
      <c r="D98" s="79">
        <v>98.311352869972822</v>
      </c>
      <c r="E98" s="79">
        <v>96.900419889663979</v>
      </c>
      <c r="F98" s="79">
        <v>96.477435581801075</v>
      </c>
      <c r="G98" s="79">
        <v>95.579009452332883</v>
      </c>
      <c r="H98" s="79">
        <v>93.397481227146457</v>
      </c>
      <c r="I98" s="79">
        <v>96.53273887473965</v>
      </c>
      <c r="J98" s="79">
        <v>98.962435403989218</v>
      </c>
      <c r="K98" s="79">
        <v>94.987898789052338</v>
      </c>
      <c r="L98" s="79">
        <v>90.572835963127133</v>
      </c>
      <c r="M98" s="79">
        <v>86.854682465712585</v>
      </c>
      <c r="N98" s="79">
        <v>77.107866138077796</v>
      </c>
      <c r="O98" s="36">
        <f t="shared" ref="O98:O103" si="20">AVERAGE(C98:N98)</f>
        <v>93.475545515520196</v>
      </c>
    </row>
    <row r="99" spans="1:15" s="7" customFormat="1" ht="10.5" x14ac:dyDescent="0.2">
      <c r="A99" s="14" t="s">
        <v>40</v>
      </c>
      <c r="B99" s="18" t="s">
        <v>39</v>
      </c>
      <c r="C99" s="83">
        <v>107.9659</v>
      </c>
      <c r="D99" s="79">
        <v>110.8117</v>
      </c>
      <c r="E99" s="79">
        <v>108.2527</v>
      </c>
      <c r="F99" s="79">
        <v>108.8652</v>
      </c>
      <c r="G99" s="79">
        <v>107.54349999999999</v>
      </c>
      <c r="H99" s="79">
        <v>107.6277</v>
      </c>
      <c r="I99" s="79">
        <v>109.614</v>
      </c>
      <c r="J99" s="79">
        <v>111.654</v>
      </c>
      <c r="K99" s="79">
        <v>106.6354</v>
      </c>
      <c r="L99" s="79">
        <v>101.60720000000001</v>
      </c>
      <c r="M99" s="79">
        <v>97.297200000000004</v>
      </c>
      <c r="N99" s="79">
        <v>87.402600000000007</v>
      </c>
      <c r="O99" s="36">
        <f>AVERAGE(C99:N99)</f>
        <v>105.43975833333336</v>
      </c>
    </row>
    <row r="100" spans="1:15" s="7" customFormat="1" ht="10.5" x14ac:dyDescent="0.2">
      <c r="A100" s="38" t="s">
        <v>41</v>
      </c>
      <c r="B100" s="18" t="s">
        <v>54</v>
      </c>
      <c r="C100" s="83">
        <v>532.23461613286156</v>
      </c>
      <c r="D100" s="79">
        <v>591.79015147598068</v>
      </c>
      <c r="E100" s="79">
        <v>643.58240828335431</v>
      </c>
      <c r="F100" s="79">
        <v>745.67818539156224</v>
      </c>
      <c r="G100" s="79">
        <v>625.39387455721771</v>
      </c>
      <c r="H100" s="79">
        <v>577.70522940144645</v>
      </c>
      <c r="I100" s="79">
        <v>563.29045870144739</v>
      </c>
      <c r="J100" s="79">
        <v>564.88173277469161</v>
      </c>
      <c r="K100" s="79">
        <v>539.81577288495635</v>
      </c>
      <c r="L100" s="79">
        <v>514.68569709679389</v>
      </c>
      <c r="M100" s="79">
        <v>535.76254859753908</v>
      </c>
      <c r="N100" s="79">
        <v>511.84497793353921</v>
      </c>
      <c r="O100" s="36">
        <f>AVERAGE(C100:N100)</f>
        <v>578.88880443594917</v>
      </c>
    </row>
    <row r="101" spans="1:15" s="7" customFormat="1" ht="10.5" x14ac:dyDescent="0.2">
      <c r="A101" s="14" t="s">
        <v>42</v>
      </c>
      <c r="B101" s="18" t="s">
        <v>43</v>
      </c>
      <c r="C101" s="72">
        <v>2.2947000000000002</v>
      </c>
      <c r="D101" s="79">
        <v>2.3448000000000002</v>
      </c>
      <c r="E101" s="79">
        <v>2.3816000000000002</v>
      </c>
      <c r="F101" s="79">
        <v>2.383</v>
      </c>
      <c r="G101" s="79">
        <v>2.3254000000000001</v>
      </c>
      <c r="H101" s="79">
        <v>2.2321</v>
      </c>
      <c r="I101" s="79">
        <v>2.2202000000000002</v>
      </c>
      <c r="J101" s="79">
        <v>2.2347999999999999</v>
      </c>
      <c r="K101" s="79">
        <v>2.2240000000000002</v>
      </c>
      <c r="L101" s="79">
        <v>2.2673999999999999</v>
      </c>
      <c r="M101" s="79">
        <v>2.3321999999999998</v>
      </c>
      <c r="N101" s="79">
        <v>2.4476</v>
      </c>
      <c r="O101" s="36">
        <f t="shared" si="20"/>
        <v>2.3073166666666669</v>
      </c>
    </row>
    <row r="102" spans="1:15" s="7" customFormat="1" ht="10.5" x14ac:dyDescent="0.2">
      <c r="A102" s="14" t="s">
        <v>44</v>
      </c>
      <c r="B102" s="18" t="s">
        <v>45</v>
      </c>
      <c r="C102" s="83">
        <v>2084022.8707734987</v>
      </c>
      <c r="D102" s="79">
        <v>2112171.8493396784</v>
      </c>
      <c r="E102" s="79">
        <v>2055428.765048149</v>
      </c>
      <c r="F102" s="79">
        <v>1953400.9073047906</v>
      </c>
      <c r="G102" s="79">
        <v>2121346.4824330341</v>
      </c>
      <c r="H102" s="79">
        <v>2149145.2756598555</v>
      </c>
      <c r="I102" s="79">
        <v>2192388.8465054063</v>
      </c>
      <c r="J102" s="79">
        <v>2248254.7590054562</v>
      </c>
      <c r="K102" s="79">
        <v>2268854.9090562682</v>
      </c>
      <c r="L102" s="79">
        <v>2328755.2823470877</v>
      </c>
      <c r="M102" s="79">
        <v>2361243.3549745157</v>
      </c>
      <c r="N102" s="79">
        <v>2395431.7249290226</v>
      </c>
      <c r="O102" s="36">
        <f>AVERAGE(C102:N102)</f>
        <v>2189203.7522813971</v>
      </c>
    </row>
    <row r="103" spans="1:15" s="7" customFormat="1" ht="11" thickBot="1" x14ac:dyDescent="0.25">
      <c r="A103" s="39" t="s">
        <v>46</v>
      </c>
      <c r="B103" s="23" t="s">
        <v>47</v>
      </c>
      <c r="C103" s="84">
        <v>66.00054486244035</v>
      </c>
      <c r="D103" s="80">
        <v>67.750454962031569</v>
      </c>
      <c r="E103" s="80">
        <v>66.23921927231639</v>
      </c>
      <c r="F103" s="80">
        <v>63.827448824722659</v>
      </c>
      <c r="G103" s="80">
        <v>68.042675231296116</v>
      </c>
      <c r="H103" s="80">
        <v>67.508493975573344</v>
      </c>
      <c r="I103" s="80">
        <v>68.442580113027404</v>
      </c>
      <c r="J103" s="80">
        <v>70.824547494000015</v>
      </c>
      <c r="K103" s="80">
        <v>73.122547302258042</v>
      </c>
      <c r="L103" s="80">
        <v>75.368522756774183</v>
      </c>
      <c r="M103" s="80">
        <v>73.028692474666684</v>
      </c>
      <c r="N103" s="80">
        <v>76.038022976774144</v>
      </c>
      <c r="O103" s="40">
        <f t="shared" si="20"/>
        <v>69.682812520490089</v>
      </c>
    </row>
    <row r="104" spans="1:15" ht="13" x14ac:dyDescent="0.3">
      <c r="A104" s="64" t="s">
        <v>61</v>
      </c>
    </row>
    <row r="106" spans="1:15" x14ac:dyDescent="0.25">
      <c r="D106" s="94"/>
      <c r="O106" s="90"/>
    </row>
    <row r="107" spans="1:15" x14ac:dyDescent="0.25">
      <c r="E107" s="90"/>
      <c r="F107" s="90"/>
      <c r="G107" s="90"/>
    </row>
    <row r="108" spans="1:15" x14ac:dyDescent="0.25">
      <c r="N108" s="90"/>
    </row>
    <row r="109" spans="1:15" x14ac:dyDescent="0.25">
      <c r="J109" s="90"/>
    </row>
    <row r="110" spans="1:15" x14ac:dyDescent="0.25">
      <c r="D110" s="90"/>
    </row>
  </sheetData>
  <mergeCells count="13">
    <mergeCell ref="A95:B95"/>
    <mergeCell ref="A56:A63"/>
    <mergeCell ref="A66:A73"/>
    <mergeCell ref="A83:B83"/>
    <mergeCell ref="A84:B84"/>
    <mergeCell ref="A86:B86"/>
    <mergeCell ref="A87:A94"/>
    <mergeCell ref="A40:A45"/>
    <mergeCell ref="C2:O2"/>
    <mergeCell ref="A5:E5"/>
    <mergeCell ref="A7:B7"/>
    <mergeCell ref="A9:A19"/>
    <mergeCell ref="A21:A38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OB-2014</vt:lpstr>
      <vt:lpstr>'OB-2014'!Area_de_impressao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Marcio de Araujo Alves Dias</cp:lastModifiedBy>
  <cp:lastPrinted>2014-12-09T19:36:09Z</cp:lastPrinted>
  <dcterms:created xsi:type="dcterms:W3CDTF">2008-01-15T17:31:37Z</dcterms:created>
  <dcterms:modified xsi:type="dcterms:W3CDTF">2026-05-22T14:56:07Z</dcterms:modified>
</cp:coreProperties>
</file>