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Banco_de_Dados\Consolidação\2010\"/>
    </mc:Choice>
  </mc:AlternateContent>
  <xr:revisionPtr revIDLastSave="0" documentId="13_ncr:20001_{A1C526E8-1AC6-484D-9F5D-5303EA08B2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B-2010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wIBGCWhiq+1ExIsaRHZQf5oasiGgtFuwhGIDNnhhQs="/>
    </ext>
  </extLst>
</workbook>
</file>

<file path=xl/calcChain.xml><?xml version="1.0" encoding="utf-8"?>
<calcChain xmlns="http://schemas.openxmlformats.org/spreadsheetml/2006/main">
  <c r="M74" i="1" l="1"/>
  <c r="O91" i="1"/>
  <c r="O90" i="1"/>
  <c r="O89" i="1"/>
  <c r="O88" i="1"/>
  <c r="O87" i="1"/>
  <c r="O86" i="1"/>
  <c r="O85" i="1"/>
  <c r="N83" i="1"/>
  <c r="M83" i="1"/>
  <c r="L83" i="1"/>
  <c r="K83" i="1"/>
  <c r="J83" i="1"/>
  <c r="I83" i="1"/>
  <c r="H83" i="1"/>
  <c r="G83" i="1"/>
  <c r="F83" i="1"/>
  <c r="E83" i="1"/>
  <c r="D83" i="1"/>
  <c r="C83" i="1"/>
  <c r="O82" i="1"/>
  <c r="O81" i="1"/>
  <c r="O80" i="1"/>
  <c r="O79" i="1"/>
  <c r="O78" i="1"/>
  <c r="O77" i="1"/>
  <c r="O76" i="1"/>
  <c r="I73" i="1"/>
  <c r="H73" i="1"/>
  <c r="O73" i="1" s="1"/>
  <c r="F72" i="1"/>
  <c r="E72" i="1"/>
  <c r="D72" i="1"/>
  <c r="O72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H67" i="1"/>
  <c r="H71" i="1" s="1"/>
  <c r="G67" i="1"/>
  <c r="G71" i="1" s="1"/>
  <c r="C67" i="1"/>
  <c r="C71" i="1" s="1"/>
  <c r="N66" i="1"/>
  <c r="M66" i="1"/>
  <c r="L66" i="1"/>
  <c r="K66" i="1"/>
  <c r="J66" i="1"/>
  <c r="I66" i="1"/>
  <c r="H66" i="1"/>
  <c r="G66" i="1"/>
  <c r="F66" i="1"/>
  <c r="F67" i="1" s="1"/>
  <c r="F71" i="1" s="1"/>
  <c r="E66" i="1"/>
  <c r="D66" i="1"/>
  <c r="C66" i="1"/>
  <c r="O66" i="1" s="1"/>
  <c r="O65" i="1"/>
  <c r="O64" i="1"/>
  <c r="O63" i="1"/>
  <c r="O62" i="1"/>
  <c r="O61" i="1"/>
  <c r="O60" i="1"/>
  <c r="O59" i="1"/>
  <c r="N58" i="1"/>
  <c r="N67" i="1" s="1"/>
  <c r="M58" i="1"/>
  <c r="M67" i="1" s="1"/>
  <c r="M71" i="1" s="1"/>
  <c r="L58" i="1"/>
  <c r="L67" i="1" s="1"/>
  <c r="L71" i="1" s="1"/>
  <c r="K58" i="1"/>
  <c r="K67" i="1" s="1"/>
  <c r="K71" i="1" s="1"/>
  <c r="J58" i="1"/>
  <c r="J67" i="1" s="1"/>
  <c r="J71" i="1" s="1"/>
  <c r="I58" i="1"/>
  <c r="I67" i="1" s="1"/>
  <c r="I71" i="1" s="1"/>
  <c r="H58" i="1"/>
  <c r="G58" i="1"/>
  <c r="F58" i="1"/>
  <c r="E58" i="1"/>
  <c r="E67" i="1" s="1"/>
  <c r="E71" i="1" s="1"/>
  <c r="D58" i="1"/>
  <c r="D67" i="1" s="1"/>
  <c r="D71" i="1" s="1"/>
  <c r="C58" i="1"/>
  <c r="O58" i="1" s="1"/>
  <c r="O57" i="1"/>
  <c r="O56" i="1"/>
  <c r="O55" i="1"/>
  <c r="O54" i="1"/>
  <c r="O53" i="1"/>
  <c r="O52" i="1"/>
  <c r="O51" i="1"/>
  <c r="O48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K44" i="1"/>
  <c r="K49" i="1" s="1"/>
  <c r="F44" i="1"/>
  <c r="F49" i="1" s="1"/>
  <c r="E44" i="1"/>
  <c r="E49" i="1" s="1"/>
  <c r="E74" i="1" s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O41" i="1"/>
  <c r="O40" i="1"/>
  <c r="O43" i="1" s="1"/>
  <c r="O39" i="1"/>
  <c r="O38" i="1"/>
  <c r="N37" i="1"/>
  <c r="M37" i="1"/>
  <c r="L37" i="1"/>
  <c r="K37" i="1"/>
  <c r="J37" i="1"/>
  <c r="I37" i="1"/>
  <c r="H37" i="1"/>
  <c r="H44" i="1" s="1"/>
  <c r="H49" i="1" s="1"/>
  <c r="G37" i="1"/>
  <c r="F37" i="1"/>
  <c r="E37" i="1"/>
  <c r="D37" i="1"/>
  <c r="C37" i="1"/>
  <c r="O37" i="1" s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N19" i="1"/>
  <c r="N44" i="1" s="1"/>
  <c r="N49" i="1" s="1"/>
  <c r="M19" i="1"/>
  <c r="M44" i="1" s="1"/>
  <c r="M49" i="1" s="1"/>
  <c r="L19" i="1"/>
  <c r="L44" i="1" s="1"/>
  <c r="L49" i="1" s="1"/>
  <c r="K19" i="1"/>
  <c r="J19" i="1"/>
  <c r="J44" i="1" s="1"/>
  <c r="J49" i="1" s="1"/>
  <c r="J74" i="1" s="1"/>
  <c r="I19" i="1"/>
  <c r="I44" i="1" s="1"/>
  <c r="I49" i="1" s="1"/>
  <c r="I74" i="1" s="1"/>
  <c r="H19" i="1"/>
  <c r="G19" i="1"/>
  <c r="G44" i="1" s="1"/>
  <c r="G49" i="1" s="1"/>
  <c r="F19" i="1"/>
  <c r="E19" i="1"/>
  <c r="D19" i="1"/>
  <c r="D44" i="1" s="1"/>
  <c r="D49" i="1" s="1"/>
  <c r="C19" i="1"/>
  <c r="C44" i="1" s="1"/>
  <c r="O18" i="1"/>
  <c r="O17" i="1"/>
  <c r="O16" i="1"/>
  <c r="O15" i="1"/>
  <c r="O14" i="1"/>
  <c r="O13" i="1"/>
  <c r="O12" i="1"/>
  <c r="O11" i="1"/>
  <c r="O10" i="1"/>
  <c r="O9" i="1"/>
  <c r="O83" i="1" l="1"/>
  <c r="L74" i="1"/>
  <c r="N71" i="1"/>
  <c r="F74" i="1"/>
  <c r="H74" i="1"/>
  <c r="O44" i="1"/>
  <c r="C49" i="1"/>
  <c r="K74" i="1"/>
  <c r="D74" i="1"/>
  <c r="N74" i="1"/>
  <c r="G74" i="1"/>
  <c r="O71" i="1"/>
  <c r="O67" i="1"/>
  <c r="O19" i="1"/>
  <c r="C74" i="1" l="1"/>
  <c r="O74" i="1" s="1"/>
  <c r="O49" i="1"/>
</calcChain>
</file>

<file path=xl/sharedStrings.xml><?xml version="1.0" encoding="utf-8"?>
<sst xmlns="http://schemas.openxmlformats.org/spreadsheetml/2006/main" count="116" uniqueCount="60">
  <si>
    <t>SUPERINTENDÊNCIA DE CONTROLE DAS PARTICIPAÇÕES GOVERNAMENTAIS</t>
  </si>
  <si>
    <t xml:space="preserve">      Consolidação das Participações Governamentais e de Terceiros no ano de 2010.</t>
  </si>
  <si>
    <t xml:space="preserve">      Mês de Crédito (R$ 1000).</t>
  </si>
  <si>
    <t>Item de Receita</t>
  </si>
  <si>
    <t>Total - 2010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</si>
  <si>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</si>
  <si>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</si>
  <si>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</si>
  <si>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</si>
  <si>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</si>
  <si>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</si>
  <si>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</si>
  <si>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</si>
  <si>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</si>
  <si>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</si>
  <si>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SE</t>
  </si>
  <si>
    <t>SP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</si>
  <si>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</si>
  <si>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</si>
  <si>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</si>
  <si>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</si>
  <si>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</si>
  <si>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</si>
  <si>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</si>
  <si>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</si>
  <si>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</si>
  <si>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</si>
  <si>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Depósitos Judiciais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</si>
  <si>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</si>
  <si>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</si>
  <si>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</si>
  <si>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</si>
  <si>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</si>
  <si>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</si>
  <si>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Total Brasil</t>
  </si>
  <si>
    <t>PARTICIPAÇÃO ESPECIAL</t>
  </si>
  <si>
    <t>-</t>
  </si>
  <si>
    <t>Total Estados e Municípios</t>
  </si>
  <si>
    <t>Ministério de Minas e Energia</t>
  </si>
  <si>
    <t>Ministério do Meio Ambiente</t>
  </si>
  <si>
    <t>TAXA DE OCUPAÇÃO OU RETENÇÃO DE ÁREA (*)</t>
  </si>
  <si>
    <t>BÔNUS DE ASSINATURA (*)</t>
  </si>
  <si>
    <t>TOTAL DAS PARTICIPAÇÕES</t>
  </si>
  <si>
    <t>PAGAMENTO AOS PROPRIETÁRIOS DE TERRA (*)</t>
  </si>
  <si>
    <t>Total do Pagamento aos Proprietários de Terra</t>
  </si>
  <si>
    <t>Variáveis Mensais</t>
  </si>
  <si>
    <t>Média</t>
  </si>
  <si>
    <t>Preço Petróleo</t>
  </si>
  <si>
    <t>R$/m3</t>
  </si>
  <si>
    <t>US$/bbl</t>
  </si>
  <si>
    <t>Brent Dated</t>
  </si>
  <si>
    <t>Preço Gás Natural</t>
  </si>
  <si>
    <t>R$/1.000m3</t>
  </si>
  <si>
    <t>Taxa Câmbio</t>
  </si>
  <si>
    <t>R$/US$</t>
  </si>
  <si>
    <t>Produção Petróleo</t>
  </si>
  <si>
    <t>bbl/dia</t>
  </si>
  <si>
    <t>Produção Gás Natural</t>
  </si>
  <si>
    <t>Milhões m3/dia</t>
  </si>
  <si>
    <t>* Os dados serão atualizados quando encerrar o mês de fevereiro de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</si>
</sst>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-yy"/>
    <numFmt numFmtId="165" formatCode="_(* #,##0.0_);_(* \(#,##0.0\);_(* &quot;-&quot;_);_(@_)"/>
    <numFmt numFmtId="166" formatCode="_(* #,##0.00_);_(* \(#,##0.00\);_(* &quot;-&quot;??_);_(@_)"/>
    <numFmt numFmtId="167" formatCode="_(* #,##0.0_);_(* \(#,##0.0\);_(* &quot;-&quot;??_);_(@_)"/>
    <numFmt numFmtId="168" formatCode="_(* #,##0.0_);_(* \(#,##0.0\);_(* &quot;-&quot;?_);_(@_)"/>
    <numFmt numFmtId="169" formatCode="_(* #,##0.00_);_(* \(#,##0.00\);_(* &quot;-&quot;_);_(@_)"/>
  </numFmts>
  <fonts count="8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2" borderId="1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left" vertical="center"/>
    </xf>
    <xf numFmtId="165" fontId="1" fillId="2" borderId="12" xfId="0" applyNumberFormat="1" applyFont="1" applyFill="1" applyBorder="1" applyAlignment="1">
      <alignment horizontal="left" vertical="center"/>
    </xf>
    <xf numFmtId="165" fontId="1" fillId="2" borderId="10" xfId="0" applyNumberFormat="1" applyFont="1" applyFill="1" applyBorder="1" applyAlignment="1">
      <alignment horizontal="left" vertical="center"/>
    </xf>
    <xf numFmtId="165" fontId="1" fillId="2" borderId="13" xfId="0" applyNumberFormat="1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166" fontId="1" fillId="2" borderId="15" xfId="0" applyNumberFormat="1" applyFont="1" applyFill="1" applyBorder="1"/>
    <xf numFmtId="166" fontId="1" fillId="2" borderId="16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17" xfId="0" applyNumberFormat="1" applyFont="1" applyFill="1" applyBorder="1" applyAlignment="1">
      <alignment horizontal="right" vertical="center"/>
    </xf>
    <xf numFmtId="0" fontId="3" fillId="0" borderId="18" xfId="0" applyFont="1" applyBorder="1"/>
    <xf numFmtId="166" fontId="1" fillId="0" borderId="19" xfId="0" applyNumberFormat="1" applyFont="1" applyBorder="1" applyAlignment="1">
      <alignment horizontal="center"/>
    </xf>
    <xf numFmtId="166" fontId="1" fillId="2" borderId="1" xfId="0" applyNumberFormat="1" applyFont="1" applyFill="1" applyBorder="1"/>
    <xf numFmtId="0" fontId="3" fillId="0" borderId="20" xfId="0" applyFont="1" applyBorder="1"/>
    <xf numFmtId="166" fontId="1" fillId="4" borderId="16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4" fillId="2" borderId="15" xfId="0" applyNumberFormat="1" applyFont="1" applyFill="1" applyBorder="1"/>
    <xf numFmtId="166" fontId="4" fillId="2" borderId="16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vertical="center"/>
    </xf>
    <xf numFmtId="166" fontId="1" fillId="2" borderId="15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right" vertical="center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right" vertical="center"/>
    </xf>
    <xf numFmtId="166" fontId="1" fillId="2" borderId="15" xfId="0" applyNumberFormat="1" applyFont="1" applyFill="1" applyBorder="1" applyAlignment="1">
      <alignment horizontal="right" vertical="center"/>
    </xf>
    <xf numFmtId="166" fontId="1" fillId="2" borderId="1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27" xfId="0" applyNumberFormat="1" applyFont="1" applyFill="1" applyBorder="1" applyAlignment="1">
      <alignment horizontal="right" vertical="center"/>
    </xf>
    <xf numFmtId="165" fontId="4" fillId="2" borderId="17" xfId="0" applyNumberFormat="1" applyFont="1" applyFill="1" applyBorder="1" applyAlignment="1">
      <alignment horizontal="right" vertical="center"/>
    </xf>
    <xf numFmtId="166" fontId="1" fillId="2" borderId="15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1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3" fillId="0" borderId="30" xfId="0" applyFont="1" applyBorder="1"/>
    <xf numFmtId="166" fontId="4" fillId="2" borderId="31" xfId="0" applyNumberFormat="1" applyFont="1" applyFill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right" vertical="center"/>
    </xf>
    <xf numFmtId="166" fontId="4" fillId="2" borderId="3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/>
    </xf>
    <xf numFmtId="0" fontId="3" fillId="0" borderId="35" xfId="0" applyFont="1" applyBorder="1"/>
    <xf numFmtId="165" fontId="4" fillId="2" borderId="36" xfId="0" applyNumberFormat="1" applyFont="1" applyFill="1" applyBorder="1" applyAlignment="1">
      <alignment horizontal="center" vertical="center"/>
    </xf>
    <xf numFmtId="165" fontId="4" fillId="2" borderId="37" xfId="0" applyNumberFormat="1" applyFont="1" applyFill="1" applyBorder="1" applyAlignment="1">
      <alignment horizontal="center" vertical="center"/>
    </xf>
    <xf numFmtId="165" fontId="4" fillId="2" borderId="38" xfId="0" applyNumberFormat="1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center" vertical="center"/>
    </xf>
    <xf numFmtId="167" fontId="4" fillId="3" borderId="42" xfId="0" applyNumberFormat="1" applyFont="1" applyFill="1" applyBorder="1" applyAlignment="1">
      <alignment horizontal="right" vertical="center"/>
    </xf>
    <xf numFmtId="168" fontId="4" fillId="3" borderId="43" xfId="0" applyNumberFormat="1" applyFont="1" applyFill="1" applyBorder="1" applyAlignment="1">
      <alignment horizontal="center" vertical="center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4" xfId="0" applyNumberFormat="1" applyFont="1" applyFill="1" applyBorder="1" applyAlignment="1">
      <alignment horizontal="right" vertical="center"/>
    </xf>
    <xf numFmtId="0" fontId="1" fillId="2" borderId="45" xfId="0" applyFont="1" applyFill="1" applyBorder="1" applyAlignment="1">
      <alignment horizontal="left" vertical="center"/>
    </xf>
    <xf numFmtId="0" fontId="3" fillId="0" borderId="46" xfId="0" applyFont="1" applyBorder="1"/>
    <xf numFmtId="165" fontId="4" fillId="2" borderId="15" xfId="0" applyNumberFormat="1" applyFont="1" applyFill="1" applyBorder="1" applyAlignment="1">
      <alignment horizontal="left" vertical="center"/>
    </xf>
    <xf numFmtId="165" fontId="4" fillId="2" borderId="16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9" fontId="1" fillId="2" borderId="16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3" fillId="0" borderId="48" xfId="0" applyFont="1" applyBorder="1"/>
    <xf numFmtId="0" fontId="4" fillId="3" borderId="49" xfId="0" applyFont="1" applyFill="1" applyBorder="1" applyAlignment="1">
      <alignment horizontal="left" vertical="center"/>
    </xf>
    <xf numFmtId="0" fontId="1" fillId="3" borderId="50" xfId="0" applyFont="1" applyFill="1" applyBorder="1" applyAlignment="1">
      <alignment horizontal="center" vertical="center"/>
    </xf>
    <xf numFmtId="165" fontId="4" fillId="3" borderId="50" xfId="0" applyNumberFormat="1" applyFont="1" applyFill="1" applyBorder="1" applyAlignment="1">
      <alignment horizontal="center" vertical="center"/>
    </xf>
    <xf numFmtId="169" fontId="1" fillId="2" borderId="12" xfId="0" applyNumberFormat="1" applyFont="1" applyFill="1" applyBorder="1" applyAlignment="1">
      <alignment horizontal="right" vertical="center"/>
    </xf>
    <xf numFmtId="169" fontId="1" fillId="2" borderId="12" xfId="0" applyNumberFormat="1" applyFont="1" applyFill="1" applyBorder="1" applyAlignment="1">
      <alignment horizontal="center" vertical="center"/>
    </xf>
    <xf numFmtId="169" fontId="1" fillId="2" borderId="16" xfId="0" applyNumberFormat="1" applyFont="1" applyFill="1" applyBorder="1" applyAlignment="1">
      <alignment horizontal="right" vertical="center"/>
    </xf>
    <xf numFmtId="166" fontId="1" fillId="2" borderId="16" xfId="0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169" fontId="1" fillId="2" borderId="25" xfId="0" applyNumberFormat="1" applyFont="1" applyFill="1" applyBorder="1" applyAlignment="1">
      <alignment horizontal="right" vertical="center"/>
    </xf>
    <xf numFmtId="166" fontId="1" fillId="2" borderId="25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7" fillId="0" borderId="3" xfId="0" applyFont="1" applyBorder="1"/>
    <xf numFmtId="0" fontId="7" fillId="0" borderId="4" xfId="0" applyFont="1" applyBorder="1"/>
    <xf numFmtId="164" fontId="4" fillId="3" borderId="52" xfId="0" applyNumberFormat="1" applyFont="1" applyFill="1" applyBorder="1" applyAlignment="1">
      <alignment horizontal="center" vertical="center"/>
    </xf>
    <xf numFmtId="169" fontId="4" fillId="2" borderId="53" xfId="0" applyNumberFormat="1" applyFont="1" applyFill="1" applyBorder="1" applyAlignment="1">
      <alignment horizontal="center" vertical="center"/>
    </xf>
    <xf numFmtId="169" fontId="4" fillId="2" borderId="51" xfId="0" applyNumberFormat="1" applyFont="1" applyFill="1" applyBorder="1" applyAlignment="1">
      <alignment horizontal="center" vertical="center"/>
    </xf>
    <xf numFmtId="166" fontId="4" fillId="2" borderId="54" xfId="0" applyNumberFormat="1" applyFont="1" applyFill="1" applyBorder="1" applyAlignment="1">
      <alignment horizontal="center" vertical="center"/>
    </xf>
    <xf numFmtId="165" fontId="4" fillId="2" borderId="4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13906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4" sqref="E4"/>
    </sheetView>
  </sheetViews>
  <sheetFormatPr defaultColWidth="12.6328125" defaultRowHeight="15" customHeight="1" x14ac:dyDescent="0.2"/>
  <cols>
    <col min="1" max="1" width="16.26953125" style="2" customWidth="1"/>
    <col min="2" max="2" width="21.7265625" style="2" customWidth="1"/>
    <col min="3" max="3" width="11.08984375" style="2" customWidth="1"/>
    <col min="4" max="4" width="12.08984375" style="2" customWidth="1"/>
    <col min="5" max="6" width="11.08984375" style="2" customWidth="1"/>
    <col min="7" max="7" width="12.7265625" style="2" customWidth="1"/>
    <col min="8" max="8" width="11" style="2" customWidth="1"/>
    <col min="9" max="9" width="11.08984375" style="2" customWidth="1"/>
    <col min="10" max="10" width="12.453125" style="2" customWidth="1"/>
    <col min="11" max="12" width="11.08984375" style="2" customWidth="1"/>
    <col min="13" max="13" width="12.7265625" style="2" customWidth="1"/>
    <col min="14" max="14" width="11.08984375" style="2" customWidth="1"/>
    <col min="15" max="15" width="12.7265625" style="2" customWidth="1"/>
    <col min="16" max="16" width="9.08984375" style="2" customWidth="1"/>
    <col min="17" max="17" width="14.90625" style="2" customWidth="1"/>
    <col min="18" max="18" width="9.08984375" style="2" customWidth="1"/>
    <col min="19" max="26" width="8" style="2" customWidth="1"/>
    <col min="27" max="16384" width="12.6328125" style="2"/>
  </cols>
  <sheetData>
    <row r="1" spans="1:26" ht="10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25">
      <c r="A2" s="1"/>
      <c r="B2" s="1"/>
      <c r="C2" s="99" t="s">
        <v>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25">
      <c r="A3" s="1"/>
      <c r="B3" s="1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99" t="s">
        <v>1</v>
      </c>
      <c r="B5" s="100"/>
      <c r="C5" s="100"/>
      <c r="D5" s="100"/>
      <c r="E5" s="10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">
      <c r="A7" s="4" t="s">
        <v>3</v>
      </c>
      <c r="B7" s="5"/>
      <c r="C7" s="6">
        <v>40179</v>
      </c>
      <c r="D7" s="6">
        <v>40211</v>
      </c>
      <c r="E7" s="6">
        <v>40243</v>
      </c>
      <c r="F7" s="6">
        <v>40275</v>
      </c>
      <c r="G7" s="6">
        <v>40307</v>
      </c>
      <c r="H7" s="6">
        <v>40339</v>
      </c>
      <c r="I7" s="6">
        <v>40371</v>
      </c>
      <c r="J7" s="6">
        <v>40403</v>
      </c>
      <c r="K7" s="6">
        <v>40435</v>
      </c>
      <c r="L7" s="6">
        <v>40467</v>
      </c>
      <c r="M7" s="6">
        <v>40499</v>
      </c>
      <c r="N7" s="6">
        <v>40531</v>
      </c>
      <c r="O7" s="7" t="s">
        <v>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.75" customHeight="1" x14ac:dyDescent="0.2">
      <c r="A8" s="8" t="s">
        <v>5</v>
      </c>
      <c r="B8" s="9"/>
      <c r="C8" s="10"/>
      <c r="D8" s="11"/>
      <c r="E8" s="11"/>
      <c r="F8" s="11"/>
      <c r="G8" s="11"/>
      <c r="H8" s="11"/>
      <c r="I8" s="12"/>
      <c r="J8" s="11"/>
      <c r="K8" s="11"/>
      <c r="L8" s="11"/>
      <c r="M8" s="11"/>
      <c r="N8" s="12"/>
      <c r="O8" s="1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14" t="s">
        <v>6</v>
      </c>
      <c r="B9" s="15" t="s">
        <v>7</v>
      </c>
      <c r="C9" s="16">
        <v>2745.9036700000001</v>
      </c>
      <c r="D9" s="17">
        <v>2957.1437199999996</v>
      </c>
      <c r="E9" s="17">
        <v>2881.4705199999994</v>
      </c>
      <c r="F9" s="17">
        <v>2676.9951299999998</v>
      </c>
      <c r="G9" s="17">
        <v>2559.9695999999994</v>
      </c>
      <c r="H9" s="17">
        <v>2623.7435499999997</v>
      </c>
      <c r="I9" s="18">
        <v>2500.9109800000001</v>
      </c>
      <c r="J9" s="17">
        <v>2336.1374999999998</v>
      </c>
      <c r="K9" s="17">
        <v>2080.0044199999998</v>
      </c>
      <c r="L9" s="17">
        <v>2240.66221</v>
      </c>
      <c r="M9" s="17">
        <v>2105.1680799999999</v>
      </c>
      <c r="N9" s="18">
        <v>1992.1603600000001</v>
      </c>
      <c r="O9" s="19">
        <f t="shared" ref="O9:O42" si="0">SUM(C9:N9)</f>
        <v>29700.26974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">
      <c r="A10" s="20"/>
      <c r="B10" s="15" t="s">
        <v>8</v>
      </c>
      <c r="C10" s="16">
        <v>11620.271779999999</v>
      </c>
      <c r="D10" s="17">
        <v>11484.993539999999</v>
      </c>
      <c r="E10" s="17">
        <v>11801.232940000002</v>
      </c>
      <c r="F10" s="17">
        <v>10507.40841</v>
      </c>
      <c r="G10" s="17">
        <v>11257.377849999999</v>
      </c>
      <c r="H10" s="17">
        <v>12086.927740000001</v>
      </c>
      <c r="I10" s="18">
        <v>11646.04098</v>
      </c>
      <c r="J10" s="17">
        <v>11273.38183</v>
      </c>
      <c r="K10" s="17">
        <v>11232.301629999998</v>
      </c>
      <c r="L10" s="17">
        <v>11262.22458</v>
      </c>
      <c r="M10" s="17">
        <v>10685.681490000001</v>
      </c>
      <c r="N10" s="18">
        <v>9643.9598999999998</v>
      </c>
      <c r="O10" s="19">
        <f t="shared" si="0"/>
        <v>134501.80267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75" customHeight="1" x14ac:dyDescent="0.2">
      <c r="A11" s="20"/>
      <c r="B11" s="15" t="s">
        <v>9</v>
      </c>
      <c r="C11" s="16">
        <v>12630.06309</v>
      </c>
      <c r="D11" s="17">
        <v>13231.06266</v>
      </c>
      <c r="E11" s="17">
        <v>13481.101640000001</v>
      </c>
      <c r="F11" s="17">
        <v>12093.35158</v>
      </c>
      <c r="G11" s="17">
        <v>13199.603879999999</v>
      </c>
      <c r="H11" s="17">
        <v>13214.220539999998</v>
      </c>
      <c r="I11" s="18">
        <v>12832.65857</v>
      </c>
      <c r="J11" s="17">
        <v>12671.87248</v>
      </c>
      <c r="K11" s="17">
        <v>13247.507160000001</v>
      </c>
      <c r="L11" s="17">
        <v>14282.589169999999</v>
      </c>
      <c r="M11" s="17">
        <v>13315.83822</v>
      </c>
      <c r="N11" s="18">
        <v>14180.94989</v>
      </c>
      <c r="O11" s="19">
        <f t="shared" si="0"/>
        <v>158380.81887999998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20"/>
      <c r="B12" s="15" t="s">
        <v>10</v>
      </c>
      <c r="C12" s="16">
        <v>1010.6755000000001</v>
      </c>
      <c r="D12" s="17">
        <v>1103.0622900000001</v>
      </c>
      <c r="E12" s="17">
        <v>1007.0159200000001</v>
      </c>
      <c r="F12" s="17">
        <v>566.95044999999993</v>
      </c>
      <c r="G12" s="17">
        <v>1025.2919099999999</v>
      </c>
      <c r="H12" s="17">
        <v>1134.2381799999998</v>
      </c>
      <c r="I12" s="18">
        <v>1077.54908</v>
      </c>
      <c r="J12" s="17">
        <v>1064.7491600000001</v>
      </c>
      <c r="K12" s="17">
        <v>1013.9110400000001</v>
      </c>
      <c r="L12" s="17">
        <v>1076.3569399999999</v>
      </c>
      <c r="M12" s="17">
        <v>960.84515999999996</v>
      </c>
      <c r="N12" s="18">
        <v>1027.67094</v>
      </c>
      <c r="O12" s="19">
        <f t="shared" si="0"/>
        <v>12068.316570000001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">
      <c r="A13" s="20"/>
      <c r="B13" s="15" t="s">
        <v>11</v>
      </c>
      <c r="C13" s="16">
        <v>15716.38716</v>
      </c>
      <c r="D13" s="17">
        <v>18931.611689999998</v>
      </c>
      <c r="E13" s="17">
        <v>22050.692599999998</v>
      </c>
      <c r="F13" s="17">
        <v>20994.993340000001</v>
      </c>
      <c r="G13" s="17">
        <v>25061.8161</v>
      </c>
      <c r="H13" s="17">
        <v>26156.066179999998</v>
      </c>
      <c r="I13" s="18">
        <v>26803.315730000002</v>
      </c>
      <c r="J13" s="17">
        <v>25797.059080000003</v>
      </c>
      <c r="K13" s="17">
        <v>28581.35511</v>
      </c>
      <c r="L13" s="17">
        <v>29748.261869999998</v>
      </c>
      <c r="M13" s="17">
        <v>28146.802079999998</v>
      </c>
      <c r="N13" s="18">
        <v>29433.317489999998</v>
      </c>
      <c r="O13" s="19">
        <f t="shared" si="0"/>
        <v>297421.67842999997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.75" customHeight="1" x14ac:dyDescent="0.2">
      <c r="A14" s="20"/>
      <c r="B14" s="15" t="s">
        <v>12</v>
      </c>
      <c r="C14" s="16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8">
        <v>0</v>
      </c>
      <c r="J14" s="17">
        <v>0</v>
      </c>
      <c r="K14" s="17">
        <v>0</v>
      </c>
      <c r="L14" s="17">
        <v>0</v>
      </c>
      <c r="M14" s="17">
        <v>0</v>
      </c>
      <c r="N14" s="18">
        <v>0</v>
      </c>
      <c r="O14" s="19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x14ac:dyDescent="0.2">
      <c r="A15" s="20"/>
      <c r="B15" s="15" t="s">
        <v>13</v>
      </c>
      <c r="C15" s="16">
        <v>169184.36307999998</v>
      </c>
      <c r="D15" s="17">
        <v>171219.87343000001</v>
      </c>
      <c r="E15" s="17">
        <v>175360.53379000002</v>
      </c>
      <c r="F15" s="17">
        <v>160310.62447000001</v>
      </c>
      <c r="G15" s="17">
        <v>177693.88798</v>
      </c>
      <c r="H15" s="17">
        <v>181161.19211999999</v>
      </c>
      <c r="I15" s="18">
        <v>180446.29022000002</v>
      </c>
      <c r="J15" s="17">
        <v>163173.48838999998</v>
      </c>
      <c r="K15" s="17">
        <v>164484.67337999999</v>
      </c>
      <c r="L15" s="17">
        <v>168874.44655000002</v>
      </c>
      <c r="M15" s="17">
        <v>152047.31089999998</v>
      </c>
      <c r="N15" s="18">
        <v>162656.70848000003</v>
      </c>
      <c r="O15" s="19">
        <f t="shared" si="0"/>
        <v>2026613.3927900002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.75" customHeight="1" x14ac:dyDescent="0.2">
      <c r="A16" s="20"/>
      <c r="B16" s="15" t="s">
        <v>14</v>
      </c>
      <c r="C16" s="16">
        <v>12877.132099999999</v>
      </c>
      <c r="D16" s="17">
        <v>13276.688049999999</v>
      </c>
      <c r="E16" s="17">
        <v>13731.716480000001</v>
      </c>
      <c r="F16" s="17">
        <v>12468.365969999999</v>
      </c>
      <c r="G16" s="17">
        <v>13855.525689999999</v>
      </c>
      <c r="H16" s="17">
        <v>13560.012940000001</v>
      </c>
      <c r="I16" s="18">
        <v>12707.10448</v>
      </c>
      <c r="J16" s="17">
        <v>12954.916050000002</v>
      </c>
      <c r="K16" s="17">
        <v>13382.19001</v>
      </c>
      <c r="L16" s="17">
        <v>13562.901159999999</v>
      </c>
      <c r="M16" s="17">
        <v>13037.771620000001</v>
      </c>
      <c r="N16" s="18">
        <v>13519.32569</v>
      </c>
      <c r="O16" s="19">
        <f t="shared" si="0"/>
        <v>158933.65024000002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0"/>
      <c r="B17" s="15" t="s">
        <v>15</v>
      </c>
      <c r="C17" s="16">
        <v>9545.8988600000012</v>
      </c>
      <c r="D17" s="21">
        <v>9488.6487899999993</v>
      </c>
      <c r="E17" s="21">
        <v>9625.7928499999998</v>
      </c>
      <c r="F17" s="21">
        <v>8498.2792099999988</v>
      </c>
      <c r="G17" s="17">
        <v>9267.3786700000019</v>
      </c>
      <c r="H17" s="17">
        <v>9201.4901299999983</v>
      </c>
      <c r="I17" s="18">
        <v>8915.7773100000013</v>
      </c>
      <c r="J17" s="17">
        <v>8203.6326099999987</v>
      </c>
      <c r="K17" s="21">
        <v>8232.1698500000002</v>
      </c>
      <c r="L17" s="17">
        <v>8532.0102499999994</v>
      </c>
      <c r="M17" s="17">
        <v>8094.66626</v>
      </c>
      <c r="N17" s="18">
        <v>8768.4491600000001</v>
      </c>
      <c r="O17" s="19">
        <f t="shared" si="0"/>
        <v>106374.19395</v>
      </c>
      <c r="P17" s="1"/>
      <c r="Q17" s="22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23"/>
      <c r="B18" s="15" t="s">
        <v>16</v>
      </c>
      <c r="C18" s="16">
        <v>326.14841000000001</v>
      </c>
      <c r="D18" s="24">
        <v>349.53189000000003</v>
      </c>
      <c r="E18" s="24">
        <v>392.51350000000002</v>
      </c>
      <c r="F18" s="24">
        <v>369.97107999999997</v>
      </c>
      <c r="G18" s="17">
        <v>1032.64996</v>
      </c>
      <c r="H18" s="17">
        <v>1564.8105800000001</v>
      </c>
      <c r="I18" s="18">
        <v>2275.0725700000003</v>
      </c>
      <c r="J18" s="17">
        <v>2181.28962</v>
      </c>
      <c r="K18" s="24">
        <v>2410.7383300000001</v>
      </c>
      <c r="L18" s="17">
        <v>2357.82665</v>
      </c>
      <c r="M18" s="17">
        <v>2190.6902599999999</v>
      </c>
      <c r="N18" s="18">
        <v>2698.0512400000002</v>
      </c>
      <c r="O18" s="19">
        <f t="shared" si="0"/>
        <v>18149.294089999999</v>
      </c>
      <c r="P18" s="1"/>
      <c r="Q18" s="22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5">
      <c r="A19" s="25" t="s">
        <v>17</v>
      </c>
      <c r="B19" s="26"/>
      <c r="C19" s="27">
        <f t="shared" ref="C19:N19" si="1">SUM(C9:C18)</f>
        <v>235656.84364999997</v>
      </c>
      <c r="D19" s="28">
        <f t="shared" si="1"/>
        <v>242042.61606000003</v>
      </c>
      <c r="E19" s="28">
        <f t="shared" si="1"/>
        <v>250332.07024</v>
      </c>
      <c r="F19" s="28">
        <f t="shared" si="1"/>
        <v>228486.93964</v>
      </c>
      <c r="G19" s="28">
        <f t="shared" si="1"/>
        <v>254953.50164</v>
      </c>
      <c r="H19" s="28">
        <f t="shared" si="1"/>
        <v>260702.70195999998</v>
      </c>
      <c r="I19" s="29">
        <f t="shared" si="1"/>
        <v>259204.71992000003</v>
      </c>
      <c r="J19" s="28">
        <f t="shared" si="1"/>
        <v>239656.52671999999</v>
      </c>
      <c r="K19" s="28">
        <f t="shared" si="1"/>
        <v>244664.85092999999</v>
      </c>
      <c r="L19" s="28">
        <f t="shared" si="1"/>
        <v>251937.27938000002</v>
      </c>
      <c r="M19" s="28">
        <f t="shared" si="1"/>
        <v>230584.77407000001</v>
      </c>
      <c r="N19" s="29">
        <f t="shared" si="1"/>
        <v>243920.59315000003</v>
      </c>
      <c r="O19" s="30">
        <f t="shared" si="0"/>
        <v>2942143.4173600003</v>
      </c>
      <c r="P19" s="1"/>
      <c r="Q19" s="22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">
      <c r="A20" s="14" t="s">
        <v>18</v>
      </c>
      <c r="B20" s="15" t="s">
        <v>7</v>
      </c>
      <c r="C20" s="16">
        <v>3284.2388000000001</v>
      </c>
      <c r="D20" s="24">
        <v>3580.7565499999996</v>
      </c>
      <c r="E20" s="24">
        <v>2430.7037999999993</v>
      </c>
      <c r="F20" s="24">
        <v>2404.6368499999999</v>
      </c>
      <c r="G20" s="24">
        <v>3652.3815700000009</v>
      </c>
      <c r="H20" s="24">
        <v>2645.4037399999997</v>
      </c>
      <c r="I20" s="31">
        <v>2548.5815300000008</v>
      </c>
      <c r="J20" s="24">
        <v>2388.8227900000006</v>
      </c>
      <c r="K20" s="24">
        <v>2493.4484299999995</v>
      </c>
      <c r="L20" s="24">
        <v>2708.8678599999989</v>
      </c>
      <c r="M20" s="24">
        <v>2383.3200400000001</v>
      </c>
      <c r="N20" s="31">
        <v>2363.9253599999993</v>
      </c>
      <c r="O20" s="19">
        <f t="shared" si="0"/>
        <v>32885.087319999999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">
      <c r="A21" s="20"/>
      <c r="B21" s="15" t="s">
        <v>8</v>
      </c>
      <c r="C21" s="16">
        <v>4854.3690400000014</v>
      </c>
      <c r="D21" s="24">
        <v>4998.8130200000005</v>
      </c>
      <c r="E21" s="24">
        <v>5299.7635599999985</v>
      </c>
      <c r="F21" s="24">
        <v>4768.3512499999997</v>
      </c>
      <c r="G21" s="24">
        <v>5122.9934699999994</v>
      </c>
      <c r="H21" s="24">
        <v>5463.7235099999998</v>
      </c>
      <c r="I21" s="31">
        <v>4095.8137999999985</v>
      </c>
      <c r="J21" s="24">
        <v>5171.7485199999974</v>
      </c>
      <c r="K21" s="24">
        <v>5329.1715900000008</v>
      </c>
      <c r="L21" s="24">
        <v>5450.7227600000015</v>
      </c>
      <c r="M21" s="24">
        <v>6108.264320000003</v>
      </c>
      <c r="N21" s="31">
        <v>4641.09692</v>
      </c>
      <c r="O21" s="19">
        <f t="shared" si="0"/>
        <v>61304.831760000001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.75" customHeight="1" x14ac:dyDescent="0.2">
      <c r="A22" s="20"/>
      <c r="B22" s="15" t="s">
        <v>19</v>
      </c>
      <c r="C22" s="16">
        <v>19.988579999999999</v>
      </c>
      <c r="D22" s="24">
        <v>21.59646</v>
      </c>
      <c r="E22" s="24">
        <v>22.349160000000001</v>
      </c>
      <c r="F22" s="24">
        <v>20.858370000000001</v>
      </c>
      <c r="G22" s="24">
        <v>19.23312</v>
      </c>
      <c r="H22" s="24">
        <v>22.921290000000003</v>
      </c>
      <c r="I22" s="31">
        <v>19.464839999999999</v>
      </c>
      <c r="J22" s="24">
        <v>24.87903</v>
      </c>
      <c r="K22" s="24">
        <v>20.834970000000002</v>
      </c>
      <c r="L22" s="24">
        <v>23.131229999999999</v>
      </c>
      <c r="M22" s="24">
        <v>23.004960000000001</v>
      </c>
      <c r="N22" s="31">
        <v>21.918510000000001</v>
      </c>
      <c r="O22" s="19">
        <f t="shared" si="0"/>
        <v>260.18052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.75" customHeight="1" x14ac:dyDescent="0.2">
      <c r="A23" s="20"/>
      <c r="B23" s="15" t="s">
        <v>9</v>
      </c>
      <c r="C23" s="16">
        <v>10641.960410000007</v>
      </c>
      <c r="D23" s="24">
        <v>11118.497379999986</v>
      </c>
      <c r="E23" s="24">
        <v>11596.48965</v>
      </c>
      <c r="F23" s="24">
        <v>10416.317370000004</v>
      </c>
      <c r="G23" s="24">
        <v>11449.944259999973</v>
      </c>
      <c r="H23" s="24">
        <v>11883.221530000003</v>
      </c>
      <c r="I23" s="31">
        <v>11414.377860000004</v>
      </c>
      <c r="J23" s="24">
        <v>10304.094639999999</v>
      </c>
      <c r="K23" s="24">
        <v>10958.276499999998</v>
      </c>
      <c r="L23" s="24">
        <v>12056.224459999999</v>
      </c>
      <c r="M23" s="24">
        <v>10960.24121</v>
      </c>
      <c r="N23" s="31">
        <v>11637.973259999997</v>
      </c>
      <c r="O23" s="19">
        <f t="shared" si="0"/>
        <v>134437.61852999995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">
      <c r="A24" s="20"/>
      <c r="B24" s="15" t="s">
        <v>10</v>
      </c>
      <c r="C24" s="16">
        <v>2271.2547800000007</v>
      </c>
      <c r="D24" s="24">
        <v>2662.5735899999986</v>
      </c>
      <c r="E24" s="24">
        <v>1696.6374199999996</v>
      </c>
      <c r="F24" s="24">
        <v>1245.6764699999997</v>
      </c>
      <c r="G24" s="24">
        <v>1700.716279999999</v>
      </c>
      <c r="H24" s="24">
        <v>3060.6651100000013</v>
      </c>
      <c r="I24" s="31">
        <v>3097.0784200000003</v>
      </c>
      <c r="J24" s="24">
        <v>1787.8506599999998</v>
      </c>
      <c r="K24" s="24">
        <v>1776.8789500000003</v>
      </c>
      <c r="L24" s="24">
        <v>3258.1940500000042</v>
      </c>
      <c r="M24" s="24">
        <v>2810.2123499999998</v>
      </c>
      <c r="N24" s="31">
        <v>2932.139900000001</v>
      </c>
      <c r="O24" s="19">
        <f t="shared" si="0"/>
        <v>28299.877980000005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">
      <c r="A25" s="20"/>
      <c r="B25" s="15" t="s">
        <v>11</v>
      </c>
      <c r="C25" s="16">
        <v>15916.187830000004</v>
      </c>
      <c r="D25" s="24">
        <v>18491.497179999991</v>
      </c>
      <c r="E25" s="24">
        <v>22692.579009999998</v>
      </c>
      <c r="F25" s="24">
        <v>21839.495709999996</v>
      </c>
      <c r="G25" s="24">
        <v>25909.694649999994</v>
      </c>
      <c r="H25" s="24">
        <v>27078.100419999999</v>
      </c>
      <c r="I25" s="31">
        <v>27646.613160000001</v>
      </c>
      <c r="J25" s="24">
        <v>26589.494729999991</v>
      </c>
      <c r="K25" s="24">
        <v>28641.492169999994</v>
      </c>
      <c r="L25" s="24">
        <v>29593.191370000011</v>
      </c>
      <c r="M25" s="24">
        <v>27737.823739999967</v>
      </c>
      <c r="N25" s="31">
        <v>31959.815040000001</v>
      </c>
      <c r="O25" s="19">
        <f t="shared" si="0"/>
        <v>304095.98500999995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">
      <c r="A26" s="20"/>
      <c r="B26" s="15" t="s">
        <v>20</v>
      </c>
      <c r="C26" s="16">
        <v>41.018560000000001</v>
      </c>
      <c r="D26" s="24">
        <v>42.180219999999998</v>
      </c>
      <c r="E26" s="24">
        <v>44.52026</v>
      </c>
      <c r="F26" s="24">
        <v>40.645849999999996</v>
      </c>
      <c r="G26" s="24">
        <v>43.590969999999999</v>
      </c>
      <c r="H26" s="24">
        <v>44.368180000000002</v>
      </c>
      <c r="I26" s="31">
        <v>42.592589999999994</v>
      </c>
      <c r="J26" s="24">
        <v>41.378389999999996</v>
      </c>
      <c r="K26" s="24">
        <v>42.286830000000002</v>
      </c>
      <c r="L26" s="24">
        <v>44.019570000000002</v>
      </c>
      <c r="M26" s="24">
        <v>41.907620000000001</v>
      </c>
      <c r="N26" s="31">
        <v>42.757529999999996</v>
      </c>
      <c r="O26" s="19">
        <f t="shared" si="0"/>
        <v>511.26657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">
      <c r="A27" s="20"/>
      <c r="B27" s="15" t="s">
        <v>21</v>
      </c>
      <c r="C27" s="16">
        <v>113.26862</v>
      </c>
      <c r="D27" s="24">
        <v>122.37994000000003</v>
      </c>
      <c r="E27" s="24">
        <v>126.64524</v>
      </c>
      <c r="F27" s="24">
        <v>118.19742999999995</v>
      </c>
      <c r="G27" s="24">
        <v>108.98767999999997</v>
      </c>
      <c r="H27" s="24">
        <v>129.88730999999993</v>
      </c>
      <c r="I27" s="31">
        <v>110.30076</v>
      </c>
      <c r="J27" s="24">
        <v>140.98116999999999</v>
      </c>
      <c r="K27" s="24">
        <v>118.06483000000003</v>
      </c>
      <c r="L27" s="24">
        <v>131.07697000000002</v>
      </c>
      <c r="M27" s="24">
        <v>130.36144000000007</v>
      </c>
      <c r="N27" s="31">
        <v>124.20488999999999</v>
      </c>
      <c r="O27" s="19">
        <f t="shared" si="0"/>
        <v>1474.35628</v>
      </c>
      <c r="P27" s="1"/>
      <c r="Q27" s="22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">
      <c r="A28" s="20"/>
      <c r="B28" s="15" t="s">
        <v>22</v>
      </c>
      <c r="C28" s="16">
        <v>1.925E-2</v>
      </c>
      <c r="D28" s="24">
        <v>0</v>
      </c>
      <c r="E28" s="24">
        <v>0.106</v>
      </c>
      <c r="F28" s="24">
        <v>0</v>
      </c>
      <c r="G28" s="24">
        <v>0</v>
      </c>
      <c r="H28" s="24">
        <v>0</v>
      </c>
      <c r="I28" s="31">
        <v>1.08233</v>
      </c>
      <c r="J28" s="24">
        <v>8.3000000000000001E-3</v>
      </c>
      <c r="K28" s="24">
        <v>1.9499999999999999E-3</v>
      </c>
      <c r="L28" s="24">
        <v>0</v>
      </c>
      <c r="M28" s="24">
        <v>0</v>
      </c>
      <c r="N28" s="31">
        <v>0</v>
      </c>
      <c r="O28" s="19">
        <f t="shared" si="0"/>
        <v>1.21783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20"/>
      <c r="B29" s="15" t="s">
        <v>23</v>
      </c>
      <c r="C29" s="16">
        <v>4103.9589399999995</v>
      </c>
      <c r="D29" s="24">
        <v>4295.0465300000005</v>
      </c>
      <c r="E29" s="24">
        <v>3607.9153499999989</v>
      </c>
      <c r="F29" s="24">
        <v>3431.15515</v>
      </c>
      <c r="G29" s="24">
        <v>3772.8826300000001</v>
      </c>
      <c r="H29" s="24">
        <v>3857.6108200000003</v>
      </c>
      <c r="I29" s="31">
        <v>3856.9513199999992</v>
      </c>
      <c r="J29" s="24">
        <v>3602.3269199999995</v>
      </c>
      <c r="K29" s="24">
        <v>3678.1054600000002</v>
      </c>
      <c r="L29" s="24">
        <v>3777.1968299999999</v>
      </c>
      <c r="M29" s="24">
        <v>3450.4065799999998</v>
      </c>
      <c r="N29" s="31">
        <v>3669.2928700000002</v>
      </c>
      <c r="O29" s="19">
        <f t="shared" si="0"/>
        <v>45102.849399999999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">
      <c r="A30" s="20"/>
      <c r="B30" s="15" t="s">
        <v>12</v>
      </c>
      <c r="C30" s="16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31">
        <v>0</v>
      </c>
      <c r="J30" s="24">
        <v>0</v>
      </c>
      <c r="K30" s="24">
        <v>0</v>
      </c>
      <c r="L30" s="24">
        <v>0</v>
      </c>
      <c r="M30" s="24">
        <v>0</v>
      </c>
      <c r="N30" s="31">
        <v>0</v>
      </c>
      <c r="O30" s="19">
        <f t="shared" si="0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20"/>
      <c r="B31" s="15" t="s">
        <v>13</v>
      </c>
      <c r="C31" s="16">
        <v>182119.37613999995</v>
      </c>
      <c r="D31" s="24">
        <v>186792.96344999995</v>
      </c>
      <c r="E31" s="24">
        <v>192245.40016999992</v>
      </c>
      <c r="F31" s="24">
        <v>176608.32207000002</v>
      </c>
      <c r="G31" s="24">
        <v>198602.41650999989</v>
      </c>
      <c r="H31" s="24">
        <v>202041.89318999997</v>
      </c>
      <c r="I31" s="31">
        <v>201633.69643999994</v>
      </c>
      <c r="J31" s="24">
        <v>181207.69609000007</v>
      </c>
      <c r="K31" s="24">
        <v>182973.10376999987</v>
      </c>
      <c r="L31" s="24">
        <v>185830.93655000004</v>
      </c>
      <c r="M31" s="24">
        <v>165693.21554999991</v>
      </c>
      <c r="N31" s="31">
        <v>177306.34913000005</v>
      </c>
      <c r="O31" s="19">
        <f t="shared" si="0"/>
        <v>2233055.3690599995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">
      <c r="A32" s="20"/>
      <c r="B32" s="15" t="s">
        <v>14</v>
      </c>
      <c r="C32" s="16">
        <v>14494.063349999973</v>
      </c>
      <c r="D32" s="24">
        <v>12744.371090000004</v>
      </c>
      <c r="E32" s="24">
        <v>12117.530419999977</v>
      </c>
      <c r="F32" s="24">
        <v>11422.346289999987</v>
      </c>
      <c r="G32" s="24">
        <v>12526.324910000025</v>
      </c>
      <c r="H32" s="24">
        <v>12677.792889999986</v>
      </c>
      <c r="I32" s="31">
        <v>12332.570499999978</v>
      </c>
      <c r="J32" s="24">
        <v>12006.623820000015</v>
      </c>
      <c r="K32" s="24">
        <v>12708.404050000017</v>
      </c>
      <c r="L32" s="24">
        <v>13120.275670000014</v>
      </c>
      <c r="M32" s="24">
        <v>11103.033649999987</v>
      </c>
      <c r="N32" s="31">
        <v>11467.552559999978</v>
      </c>
      <c r="O32" s="19">
        <f t="shared" si="0"/>
        <v>148720.88919999992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">
      <c r="A33" s="20"/>
      <c r="B33" s="15" t="s">
        <v>24</v>
      </c>
      <c r="C33" s="16">
        <v>3220.4200299999984</v>
      </c>
      <c r="D33" s="24">
        <v>3565.7945100000002</v>
      </c>
      <c r="E33" s="24">
        <v>4106.2651499999993</v>
      </c>
      <c r="F33" s="24">
        <v>3365.5057999999999</v>
      </c>
      <c r="G33" s="24">
        <v>3643.1489500000002</v>
      </c>
      <c r="H33" s="24">
        <v>3424.2756300000001</v>
      </c>
      <c r="I33" s="31">
        <v>3471.6363999999994</v>
      </c>
      <c r="J33" s="24">
        <v>3241.4966600000002</v>
      </c>
      <c r="K33" s="24">
        <v>3666.9936700000003</v>
      </c>
      <c r="L33" s="24">
        <v>3374.6124799999998</v>
      </c>
      <c r="M33" s="24">
        <v>3467.997370000001</v>
      </c>
      <c r="N33" s="31">
        <v>3613.9033300000001</v>
      </c>
      <c r="O33" s="19">
        <f t="shared" si="0"/>
        <v>42162.049979999996</v>
      </c>
      <c r="P33" s="1"/>
      <c r="Q33" s="22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">
      <c r="A34" s="20"/>
      <c r="B34" s="15" t="s">
        <v>25</v>
      </c>
      <c r="C34" s="16">
        <v>2290.3152099999998</v>
      </c>
      <c r="D34" s="24">
        <v>2572.4687999999996</v>
      </c>
      <c r="E34" s="24">
        <v>2588.3917999999999</v>
      </c>
      <c r="F34" s="24">
        <v>2408.7010399999999</v>
      </c>
      <c r="G34" s="24">
        <v>2672.3409900000001</v>
      </c>
      <c r="H34" s="24">
        <v>2651.6495800000002</v>
      </c>
      <c r="I34" s="31">
        <v>2592.48596</v>
      </c>
      <c r="J34" s="24">
        <v>2511.0430000000001</v>
      </c>
      <c r="K34" s="24">
        <v>2834.1892699999999</v>
      </c>
      <c r="L34" s="24">
        <v>1.21827</v>
      </c>
      <c r="M34" s="24">
        <v>2536.4645399999999</v>
      </c>
      <c r="N34" s="31">
        <v>2837.3203800000001</v>
      </c>
      <c r="O34" s="19">
        <f t="shared" si="0"/>
        <v>28496.588840000004</v>
      </c>
      <c r="P34" s="1"/>
      <c r="Q34" s="22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20"/>
      <c r="B35" s="15" t="s">
        <v>15</v>
      </c>
      <c r="C35" s="16">
        <v>8501.4558500000039</v>
      </c>
      <c r="D35" s="21">
        <v>9016.7794099999992</v>
      </c>
      <c r="E35" s="21">
        <v>9700.6314900000052</v>
      </c>
      <c r="F35" s="21">
        <v>8949.5127600000069</v>
      </c>
      <c r="G35" s="24">
        <v>9678.3721200000073</v>
      </c>
      <c r="H35" s="21">
        <v>9831.4143999999997</v>
      </c>
      <c r="I35" s="31">
        <v>9881.0064500000026</v>
      </c>
      <c r="J35" s="24">
        <v>9311.7846599999975</v>
      </c>
      <c r="K35" s="21">
        <v>9778.0993900000012</v>
      </c>
      <c r="L35" s="24">
        <v>9097.6993499999971</v>
      </c>
      <c r="M35" s="24">
        <v>7970.4677200000033</v>
      </c>
      <c r="N35" s="31">
        <v>8267.7085600000137</v>
      </c>
      <c r="O35" s="19">
        <f t="shared" si="0"/>
        <v>109984.93216000003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x14ac:dyDescent="0.2">
      <c r="A36" s="23"/>
      <c r="B36" s="15" t="s">
        <v>16</v>
      </c>
      <c r="C36" s="16">
        <v>15338.471859999998</v>
      </c>
      <c r="D36" s="24">
        <v>14578.199580000011</v>
      </c>
      <c r="E36" s="24">
        <v>15423.967170000007</v>
      </c>
      <c r="F36" s="24">
        <v>14103.462199999993</v>
      </c>
      <c r="G36" s="24">
        <v>12791.326430000001</v>
      </c>
      <c r="H36" s="24">
        <v>13664.879049999994</v>
      </c>
      <c r="I36" s="31">
        <v>15028.518180000001</v>
      </c>
      <c r="J36" s="24">
        <v>14976.543469999997</v>
      </c>
      <c r="K36" s="24">
        <v>16073.15319999999</v>
      </c>
      <c r="L36" s="24">
        <v>18999.489600000001</v>
      </c>
      <c r="M36" s="24">
        <v>18249.00082999999</v>
      </c>
      <c r="N36" s="31">
        <v>16929.99323</v>
      </c>
      <c r="O36" s="19">
        <f t="shared" si="0"/>
        <v>186157.00479999997</v>
      </c>
      <c r="P36" s="1"/>
      <c r="Q36" s="22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25">
      <c r="A37" s="25" t="s">
        <v>26</v>
      </c>
      <c r="B37" s="26"/>
      <c r="C37" s="27">
        <f t="shared" ref="C37:N37" si="2">SUM(C20:C36)</f>
        <v>267210.36724999995</v>
      </c>
      <c r="D37" s="28">
        <f t="shared" si="2"/>
        <v>274603.91770999995</v>
      </c>
      <c r="E37" s="28">
        <f t="shared" si="2"/>
        <v>283699.8956499999</v>
      </c>
      <c r="F37" s="28">
        <f t="shared" si="2"/>
        <v>261143.18461000003</v>
      </c>
      <c r="G37" s="28">
        <f t="shared" si="2"/>
        <v>291694.35453999991</v>
      </c>
      <c r="H37" s="28">
        <f t="shared" si="2"/>
        <v>298477.80664999998</v>
      </c>
      <c r="I37" s="29">
        <f t="shared" si="2"/>
        <v>297772.77053999994</v>
      </c>
      <c r="J37" s="28">
        <f t="shared" si="2"/>
        <v>273306.77285000007</v>
      </c>
      <c r="K37" s="28">
        <f t="shared" si="2"/>
        <v>281092.50502999988</v>
      </c>
      <c r="L37" s="28">
        <f t="shared" si="2"/>
        <v>287466.85702000011</v>
      </c>
      <c r="M37" s="28">
        <f t="shared" si="2"/>
        <v>262665.72191999987</v>
      </c>
      <c r="N37" s="29">
        <f t="shared" si="2"/>
        <v>277815.95147000003</v>
      </c>
      <c r="O37" s="30">
        <f t="shared" si="0"/>
        <v>3356950.1052399995</v>
      </c>
      <c r="P37" s="1"/>
      <c r="Q37" s="22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32" t="s">
        <v>27</v>
      </c>
      <c r="B38" s="26" t="s">
        <v>8</v>
      </c>
      <c r="C38" s="33">
        <v>0</v>
      </c>
      <c r="D38" s="33">
        <v>0</v>
      </c>
      <c r="E38" s="17">
        <v>0</v>
      </c>
      <c r="F38" s="17">
        <v>0</v>
      </c>
      <c r="G38" s="17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18">
        <v>0</v>
      </c>
      <c r="O38" s="19">
        <f t="shared" si="0"/>
        <v>0</v>
      </c>
      <c r="P38" s="1"/>
      <c r="Q38" s="22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">
      <c r="A39" s="20"/>
      <c r="B39" s="26" t="s">
        <v>10</v>
      </c>
      <c r="C39" s="33">
        <v>600.86434999999994</v>
      </c>
      <c r="D39" s="33">
        <v>629.63386000000003</v>
      </c>
      <c r="E39" s="17">
        <v>685.96559999999999</v>
      </c>
      <c r="F39" s="17">
        <v>653.71434999999997</v>
      </c>
      <c r="G39" s="17">
        <v>719.70375000000001</v>
      </c>
      <c r="H39" s="17">
        <v>736.02761999999996</v>
      </c>
      <c r="I39" s="17">
        <v>737.29773</v>
      </c>
      <c r="J39" s="17">
        <v>687.35021999999992</v>
      </c>
      <c r="K39" s="24">
        <v>701.78643</v>
      </c>
      <c r="L39" s="24">
        <v>720.22370999999998</v>
      </c>
      <c r="M39" s="24">
        <v>656.55521999999996</v>
      </c>
      <c r="N39" s="18">
        <v>699.65255000000002</v>
      </c>
      <c r="O39" s="19">
        <f t="shared" si="0"/>
        <v>8228.7753900000007</v>
      </c>
      <c r="P39" s="1"/>
      <c r="Q39" s="22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20"/>
      <c r="B40" s="26" t="s">
        <v>22</v>
      </c>
      <c r="C40" s="33">
        <v>0</v>
      </c>
      <c r="D40" s="33">
        <v>0</v>
      </c>
      <c r="E40" s="24">
        <v>0</v>
      </c>
      <c r="F40" s="24">
        <v>0</v>
      </c>
      <c r="G40" s="17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18">
        <v>0</v>
      </c>
      <c r="O40" s="19">
        <f t="shared" si="0"/>
        <v>0</v>
      </c>
      <c r="P40" s="1"/>
      <c r="Q40" s="22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">
      <c r="A41" s="20"/>
      <c r="B41" s="26" t="s">
        <v>13</v>
      </c>
      <c r="C41" s="33">
        <v>0</v>
      </c>
      <c r="D41" s="33">
        <v>0</v>
      </c>
      <c r="E41" s="24">
        <v>0</v>
      </c>
      <c r="F41" s="24">
        <v>0</v>
      </c>
      <c r="G41" s="17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18">
        <v>715.69187999999997</v>
      </c>
      <c r="O41" s="19">
        <f t="shared" si="0"/>
        <v>715.69187999999997</v>
      </c>
      <c r="P41" s="1"/>
      <c r="Q41" s="22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">
      <c r="A42" s="23"/>
      <c r="B42" s="26" t="s">
        <v>15</v>
      </c>
      <c r="C42" s="33">
        <v>2207.7473000000005</v>
      </c>
      <c r="D42" s="33">
        <v>2559.7930300000003</v>
      </c>
      <c r="E42" s="17">
        <v>2960.8802799999994</v>
      </c>
      <c r="F42" s="17">
        <v>2126.7125000000001</v>
      </c>
      <c r="G42" s="17">
        <v>2403.7765100000001</v>
      </c>
      <c r="H42" s="17">
        <v>2355.6694700000003</v>
      </c>
      <c r="I42" s="17">
        <v>2462.4533999999999</v>
      </c>
      <c r="J42" s="17">
        <v>2297.71135</v>
      </c>
      <c r="K42" s="17">
        <v>1362.3888100000001</v>
      </c>
      <c r="L42" s="17">
        <v>1451.0512900000001</v>
      </c>
      <c r="M42" s="17">
        <v>1137.9269899999999</v>
      </c>
      <c r="N42" s="34">
        <v>1159.8447200000001</v>
      </c>
      <c r="O42" s="19">
        <f t="shared" si="0"/>
        <v>24485.955650000004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5">
      <c r="A43" s="25" t="s">
        <v>28</v>
      </c>
      <c r="B43" s="26"/>
      <c r="C43" s="35">
        <f t="shared" ref="C43:O43" si="3">SUM(C38:C42)</f>
        <v>2808.6116500000003</v>
      </c>
      <c r="D43" s="28">
        <f t="shared" si="3"/>
        <v>3189.4268900000002</v>
      </c>
      <c r="E43" s="28">
        <f t="shared" si="3"/>
        <v>3646.8458799999994</v>
      </c>
      <c r="F43" s="28">
        <f t="shared" si="3"/>
        <v>2780.4268499999998</v>
      </c>
      <c r="G43" s="28">
        <f t="shared" si="3"/>
        <v>3123.4802600000003</v>
      </c>
      <c r="H43" s="28">
        <f t="shared" si="3"/>
        <v>3091.6970900000001</v>
      </c>
      <c r="I43" s="29">
        <f t="shared" si="3"/>
        <v>3199.7511299999996</v>
      </c>
      <c r="J43" s="28">
        <f t="shared" si="3"/>
        <v>2985.0615699999998</v>
      </c>
      <c r="K43" s="28">
        <f t="shared" si="3"/>
        <v>2064.17524</v>
      </c>
      <c r="L43" s="28">
        <f t="shared" si="3"/>
        <v>2171.2750000000001</v>
      </c>
      <c r="M43" s="28">
        <f t="shared" si="3"/>
        <v>1794.4822099999999</v>
      </c>
      <c r="N43" s="29">
        <f t="shared" si="3"/>
        <v>2575.1891500000002</v>
      </c>
      <c r="O43" s="30">
        <f t="shared" si="3"/>
        <v>33430.422920000005</v>
      </c>
      <c r="P43" s="22"/>
      <c r="Q43" s="22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25" t="s">
        <v>29</v>
      </c>
      <c r="B44" s="26"/>
      <c r="C44" s="36">
        <f t="shared" ref="C44:N44" si="4">SUM(C19+C37+C43)</f>
        <v>505675.82254999992</v>
      </c>
      <c r="D44" s="28">
        <f t="shared" si="4"/>
        <v>519835.96065999998</v>
      </c>
      <c r="E44" s="28">
        <f t="shared" si="4"/>
        <v>537678.81176999991</v>
      </c>
      <c r="F44" s="28">
        <f t="shared" si="4"/>
        <v>492410.55109999998</v>
      </c>
      <c r="G44" s="28">
        <f t="shared" si="4"/>
        <v>549771.33643999987</v>
      </c>
      <c r="H44" s="28">
        <f t="shared" si="4"/>
        <v>562272.20569999993</v>
      </c>
      <c r="I44" s="29">
        <f t="shared" si="4"/>
        <v>560177.24158999999</v>
      </c>
      <c r="J44" s="28">
        <f t="shared" si="4"/>
        <v>515948.36114000005</v>
      </c>
      <c r="K44" s="28">
        <f t="shared" si="4"/>
        <v>527821.53119999985</v>
      </c>
      <c r="L44" s="28">
        <f t="shared" si="4"/>
        <v>541575.41140000022</v>
      </c>
      <c r="M44" s="28">
        <f t="shared" si="4"/>
        <v>495044.97819999984</v>
      </c>
      <c r="N44" s="29">
        <f t="shared" si="4"/>
        <v>524311.73377000005</v>
      </c>
      <c r="O44" s="30">
        <f t="shared" ref="O44:O49" si="5">SUM(C44:N44)</f>
        <v>6332523.9455199996</v>
      </c>
      <c r="P44" s="1"/>
      <c r="Q44" s="22"/>
      <c r="R44" s="22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">
      <c r="A45" s="37" t="s">
        <v>30</v>
      </c>
      <c r="B45" s="26"/>
      <c r="C45" s="16">
        <v>125284.12351</v>
      </c>
      <c r="D45" s="17">
        <v>129034.98851000001</v>
      </c>
      <c r="E45" s="17">
        <v>133477.21335999999</v>
      </c>
      <c r="F45" s="17">
        <v>122471.66726999999</v>
      </c>
      <c r="G45" s="17">
        <v>137520.77494999999</v>
      </c>
      <c r="H45" s="17">
        <v>140739.79941000001</v>
      </c>
      <c r="I45" s="18">
        <v>141065.41900999998</v>
      </c>
      <c r="J45" s="17">
        <v>129014.17973999999</v>
      </c>
      <c r="K45" s="17">
        <v>131669.15630999999</v>
      </c>
      <c r="L45" s="17">
        <v>135101.40805</v>
      </c>
      <c r="M45" s="17">
        <v>123075.88515</v>
      </c>
      <c r="N45" s="34">
        <v>131205.01734999998</v>
      </c>
      <c r="O45" s="19">
        <f t="shared" si="5"/>
        <v>1579659.6326199998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">
      <c r="A46" s="37" t="s">
        <v>31</v>
      </c>
      <c r="B46" s="26"/>
      <c r="C46" s="16">
        <v>97824.653529999996</v>
      </c>
      <c r="D46" s="17">
        <v>100543.25698999999</v>
      </c>
      <c r="E46" s="17">
        <v>104032.05022</v>
      </c>
      <c r="F46" s="17">
        <v>95158.76397</v>
      </c>
      <c r="G46" s="17">
        <v>106629.09823</v>
      </c>
      <c r="H46" s="17">
        <v>109193.72329000001</v>
      </c>
      <c r="I46" s="18">
        <v>109093.56744</v>
      </c>
      <c r="J46" s="17">
        <v>100173.41920999999</v>
      </c>
      <c r="K46" s="17">
        <v>102202.15409</v>
      </c>
      <c r="L46" s="17">
        <v>104969.17204</v>
      </c>
      <c r="M46" s="17">
        <v>95821.32865000001</v>
      </c>
      <c r="N46" s="34">
        <v>101775.00128</v>
      </c>
      <c r="O46" s="19">
        <f t="shared" si="5"/>
        <v>1227416.1889399998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">
      <c r="A47" s="25" t="s">
        <v>32</v>
      </c>
      <c r="B47" s="26"/>
      <c r="C47" s="36">
        <f t="shared" ref="C47:N47" si="6">SUM(C45:C46)</f>
        <v>223108.77704000002</v>
      </c>
      <c r="D47" s="28">
        <f t="shared" si="6"/>
        <v>229578.24550000002</v>
      </c>
      <c r="E47" s="28">
        <f t="shared" si="6"/>
        <v>237509.26358</v>
      </c>
      <c r="F47" s="28">
        <f t="shared" si="6"/>
        <v>217630.43124000001</v>
      </c>
      <c r="G47" s="28">
        <f t="shared" si="6"/>
        <v>244149.87318</v>
      </c>
      <c r="H47" s="28">
        <f t="shared" si="6"/>
        <v>249933.52270000003</v>
      </c>
      <c r="I47" s="29">
        <f t="shared" si="6"/>
        <v>250158.98644999997</v>
      </c>
      <c r="J47" s="28">
        <f t="shared" si="6"/>
        <v>229187.59894999999</v>
      </c>
      <c r="K47" s="28">
        <f t="shared" si="6"/>
        <v>233871.31039999999</v>
      </c>
      <c r="L47" s="28">
        <f t="shared" si="6"/>
        <v>240070.58009</v>
      </c>
      <c r="M47" s="28">
        <f t="shared" si="6"/>
        <v>218897.21380000003</v>
      </c>
      <c r="N47" s="29">
        <f t="shared" si="6"/>
        <v>232980.01862999998</v>
      </c>
      <c r="O47" s="30">
        <f t="shared" si="5"/>
        <v>2807075.8215600001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">
      <c r="A48" s="37" t="s">
        <v>33</v>
      </c>
      <c r="B48" s="26"/>
      <c r="C48" s="16">
        <v>62642.07357</v>
      </c>
      <c r="D48" s="17">
        <v>64517.49424</v>
      </c>
      <c r="E48" s="17">
        <v>66738.606679999997</v>
      </c>
      <c r="F48" s="17">
        <v>61235.833630000001</v>
      </c>
      <c r="G48" s="17">
        <v>68760.387470000001</v>
      </c>
      <c r="H48" s="17">
        <v>70369.899700000009</v>
      </c>
      <c r="I48" s="18">
        <v>70532.709470000002</v>
      </c>
      <c r="J48" s="17">
        <v>64507.08986</v>
      </c>
      <c r="K48" s="17">
        <v>65834.57815999999</v>
      </c>
      <c r="L48" s="17">
        <v>67550.704030000008</v>
      </c>
      <c r="M48" s="17">
        <v>61537.942569999999</v>
      </c>
      <c r="N48" s="34">
        <v>65602.508669999996</v>
      </c>
      <c r="O48" s="19">
        <f t="shared" si="5"/>
        <v>789829.82805000001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">
      <c r="A49" s="38" t="s">
        <v>34</v>
      </c>
      <c r="B49" s="39"/>
      <c r="C49" s="40">
        <f t="shared" ref="C49:N49" si="7">SUM(C44+C47+C48)</f>
        <v>791426.67316000001</v>
      </c>
      <c r="D49" s="41">
        <f t="shared" si="7"/>
        <v>813931.70040000009</v>
      </c>
      <c r="E49" s="41">
        <f t="shared" si="7"/>
        <v>841926.68202999991</v>
      </c>
      <c r="F49" s="41">
        <f t="shared" si="7"/>
        <v>771276.81597</v>
      </c>
      <c r="G49" s="41">
        <f t="shared" si="7"/>
        <v>862681.59708999982</v>
      </c>
      <c r="H49" s="41">
        <f t="shared" si="7"/>
        <v>882575.62809999986</v>
      </c>
      <c r="I49" s="42">
        <f t="shared" si="7"/>
        <v>880868.93750999996</v>
      </c>
      <c r="J49" s="41">
        <f t="shared" si="7"/>
        <v>809643.04995000002</v>
      </c>
      <c r="K49" s="41">
        <f t="shared" si="7"/>
        <v>827527.41975999984</v>
      </c>
      <c r="L49" s="41">
        <f t="shared" si="7"/>
        <v>849196.69552000018</v>
      </c>
      <c r="M49" s="41">
        <f t="shared" si="7"/>
        <v>775480.13456999976</v>
      </c>
      <c r="N49" s="42">
        <f t="shared" si="7"/>
        <v>822894.26107000001</v>
      </c>
      <c r="O49" s="43">
        <f t="shared" si="5"/>
        <v>9929429.5951299984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">
      <c r="A50" s="25" t="s">
        <v>35</v>
      </c>
      <c r="B50" s="26"/>
      <c r="C50" s="44"/>
      <c r="D50" s="45"/>
      <c r="E50" s="45"/>
      <c r="F50" s="45"/>
      <c r="G50" s="45"/>
      <c r="H50" s="45"/>
      <c r="I50" s="46"/>
      <c r="J50" s="45"/>
      <c r="K50" s="45"/>
      <c r="L50" s="45"/>
      <c r="M50" s="45"/>
      <c r="N50" s="47"/>
      <c r="O50" s="4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14" t="s">
        <v>6</v>
      </c>
      <c r="B51" s="26" t="s">
        <v>7</v>
      </c>
      <c r="C51" s="49" t="s">
        <v>36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50">
        <v>0</v>
      </c>
      <c r="J51" s="17">
        <v>0</v>
      </c>
      <c r="K51" s="17">
        <v>0</v>
      </c>
      <c r="L51" s="50">
        <v>0</v>
      </c>
      <c r="M51" s="17">
        <v>0</v>
      </c>
      <c r="N51" s="50">
        <v>0</v>
      </c>
      <c r="O51" s="51">
        <f t="shared" ref="O51:O74" si="8">SUM(C51:N51)</f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">
      <c r="A52" s="20"/>
      <c r="B52" s="26" t="s">
        <v>8</v>
      </c>
      <c r="C52" s="49" t="s">
        <v>36</v>
      </c>
      <c r="D52" s="17">
        <v>7440.6981299999998</v>
      </c>
      <c r="E52" s="17">
        <v>0</v>
      </c>
      <c r="F52" s="17">
        <v>0</v>
      </c>
      <c r="G52" s="17">
        <v>7024.2457300000005</v>
      </c>
      <c r="H52" s="17">
        <v>0</v>
      </c>
      <c r="I52" s="50">
        <v>0</v>
      </c>
      <c r="J52" s="17">
        <v>8251.9066000000003</v>
      </c>
      <c r="K52" s="17">
        <v>0</v>
      </c>
      <c r="L52" s="50">
        <v>0</v>
      </c>
      <c r="M52" s="17">
        <v>7315.2214199999999</v>
      </c>
      <c r="N52" s="50">
        <v>0</v>
      </c>
      <c r="O52" s="51">
        <f t="shared" si="8"/>
        <v>30032.071880000003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20"/>
      <c r="B53" s="26" t="s">
        <v>9</v>
      </c>
      <c r="C53" s="49" t="s">
        <v>36</v>
      </c>
      <c r="D53" s="17">
        <v>89.455380000000005</v>
      </c>
      <c r="E53" s="17">
        <v>0</v>
      </c>
      <c r="F53" s="17">
        <v>0</v>
      </c>
      <c r="G53" s="17">
        <v>1.2999999999999999E-3</v>
      </c>
      <c r="H53" s="17">
        <v>0</v>
      </c>
      <c r="I53" s="50">
        <v>0</v>
      </c>
      <c r="J53" s="17">
        <v>1851.5290799999998</v>
      </c>
      <c r="K53" s="17">
        <v>0</v>
      </c>
      <c r="L53" s="50">
        <v>0</v>
      </c>
      <c r="M53" s="17">
        <v>3124.8732899999995</v>
      </c>
      <c r="N53" s="50">
        <v>0</v>
      </c>
      <c r="O53" s="51">
        <f t="shared" si="8"/>
        <v>5065.8590499999991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">
      <c r="A54" s="20"/>
      <c r="B54" s="26" t="s">
        <v>11</v>
      </c>
      <c r="C54" s="49" t="s">
        <v>36</v>
      </c>
      <c r="D54" s="17">
        <v>54511.984210000002</v>
      </c>
      <c r="E54" s="17">
        <v>0</v>
      </c>
      <c r="F54" s="17">
        <v>0</v>
      </c>
      <c r="G54" s="17">
        <v>58147.550080000001</v>
      </c>
      <c r="H54" s="17">
        <v>0</v>
      </c>
      <c r="I54" s="50">
        <v>0</v>
      </c>
      <c r="J54" s="17">
        <v>62310.687760000001</v>
      </c>
      <c r="K54" s="17">
        <v>319.49434000000002</v>
      </c>
      <c r="L54" s="50">
        <v>0</v>
      </c>
      <c r="M54" s="17">
        <v>60645.12743</v>
      </c>
      <c r="N54" s="50">
        <v>0</v>
      </c>
      <c r="O54" s="51">
        <f t="shared" si="8"/>
        <v>235934.84382000001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20"/>
      <c r="B55" s="26" t="s">
        <v>13</v>
      </c>
      <c r="C55" s="49">
        <v>104982.28758</v>
      </c>
      <c r="D55" s="17">
        <v>1057387.9002999999</v>
      </c>
      <c r="E55" s="17">
        <v>106417.7133</v>
      </c>
      <c r="F55" s="17">
        <v>107026.99473000001</v>
      </c>
      <c r="G55" s="17">
        <v>1076446.8770699999</v>
      </c>
      <c r="H55" s="17">
        <v>108503.72768000001</v>
      </c>
      <c r="I55" s="50">
        <v>0</v>
      </c>
      <c r="J55" s="17">
        <v>965101.51988000015</v>
      </c>
      <c r="K55" s="17">
        <v>3498.3925099999997</v>
      </c>
      <c r="L55" s="50">
        <v>0</v>
      </c>
      <c r="M55" s="17">
        <v>843841.71048999997</v>
      </c>
      <c r="N55" s="50">
        <v>7130.79889</v>
      </c>
      <c r="O55" s="51">
        <f t="shared" si="8"/>
        <v>4380337.9224300003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">
      <c r="A56" s="20"/>
      <c r="B56" s="26" t="s">
        <v>14</v>
      </c>
      <c r="C56" s="49" t="s">
        <v>36</v>
      </c>
      <c r="D56" s="17">
        <v>2469.1124699999996</v>
      </c>
      <c r="E56" s="17">
        <v>0</v>
      </c>
      <c r="F56" s="17">
        <v>0</v>
      </c>
      <c r="G56" s="17">
        <v>2269.6222699999998</v>
      </c>
      <c r="H56" s="17">
        <v>0</v>
      </c>
      <c r="I56" s="50">
        <v>0</v>
      </c>
      <c r="J56" s="17">
        <v>1896.24827</v>
      </c>
      <c r="K56" s="17">
        <v>0</v>
      </c>
      <c r="L56" s="50">
        <v>0</v>
      </c>
      <c r="M56" s="17">
        <v>2056.4258</v>
      </c>
      <c r="N56" s="50">
        <v>0</v>
      </c>
      <c r="O56" s="51">
        <f t="shared" si="8"/>
        <v>8691.4088100000008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23"/>
      <c r="B57" s="26" t="s">
        <v>15</v>
      </c>
      <c r="C57" s="49" t="s">
        <v>36</v>
      </c>
      <c r="D57" s="17">
        <v>2124.0904099999998</v>
      </c>
      <c r="E57" s="17">
        <v>0</v>
      </c>
      <c r="F57" s="17">
        <v>0</v>
      </c>
      <c r="G57" s="17">
        <v>2065.16644</v>
      </c>
      <c r="H57" s="17">
        <v>0</v>
      </c>
      <c r="I57" s="50">
        <v>0</v>
      </c>
      <c r="J57" s="17">
        <v>1994.61339</v>
      </c>
      <c r="K57" s="17">
        <v>0</v>
      </c>
      <c r="L57" s="50">
        <v>0</v>
      </c>
      <c r="M57" s="17">
        <v>1758.39428</v>
      </c>
      <c r="N57" s="50">
        <v>0</v>
      </c>
      <c r="O57" s="51">
        <f t="shared" si="8"/>
        <v>7942.2645200000006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">
      <c r="A58" s="25" t="s">
        <v>17</v>
      </c>
      <c r="B58" s="26"/>
      <c r="C58" s="52">
        <f t="shared" ref="C58:N58" si="9">SUM(C51:C57)</f>
        <v>104982.28758</v>
      </c>
      <c r="D58" s="52">
        <f t="shared" si="9"/>
        <v>1124023.2408999999</v>
      </c>
      <c r="E58" s="52">
        <f t="shared" si="9"/>
        <v>106417.7133</v>
      </c>
      <c r="F58" s="52">
        <f t="shared" si="9"/>
        <v>107026.99473000001</v>
      </c>
      <c r="G58" s="52">
        <f t="shared" si="9"/>
        <v>1145953.4628899998</v>
      </c>
      <c r="H58" s="52">
        <f t="shared" si="9"/>
        <v>108503.72768000001</v>
      </c>
      <c r="I58" s="52">
        <f t="shared" si="9"/>
        <v>0</v>
      </c>
      <c r="J58" s="52">
        <f t="shared" si="9"/>
        <v>1041406.5049800001</v>
      </c>
      <c r="K58" s="52">
        <f t="shared" si="9"/>
        <v>3817.8868499999999</v>
      </c>
      <c r="L58" s="52">
        <f t="shared" si="9"/>
        <v>0</v>
      </c>
      <c r="M58" s="52">
        <f t="shared" si="9"/>
        <v>918741.75270999991</v>
      </c>
      <c r="N58" s="52">
        <f t="shared" si="9"/>
        <v>7130.79889</v>
      </c>
      <c r="O58" s="53">
        <f t="shared" si="8"/>
        <v>4668004.3705099998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">
      <c r="A59" s="14" t="s">
        <v>18</v>
      </c>
      <c r="B59" s="26" t="s">
        <v>7</v>
      </c>
      <c r="C59" s="49" t="s">
        <v>36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50">
        <v>0</v>
      </c>
      <c r="J59" s="17">
        <v>0</v>
      </c>
      <c r="K59" s="17">
        <v>0</v>
      </c>
      <c r="L59" s="50">
        <v>0</v>
      </c>
      <c r="M59" s="17">
        <v>0</v>
      </c>
      <c r="N59" s="50">
        <v>0</v>
      </c>
      <c r="O59" s="51">
        <f t="shared" si="8"/>
        <v>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">
      <c r="A60" s="20"/>
      <c r="B60" s="26" t="s">
        <v>8</v>
      </c>
      <c r="C60" s="49" t="s">
        <v>36</v>
      </c>
      <c r="D60" s="17">
        <v>1860.17453</v>
      </c>
      <c r="E60" s="17">
        <v>0</v>
      </c>
      <c r="F60" s="17">
        <v>0</v>
      </c>
      <c r="G60" s="17">
        <v>1756.06143</v>
      </c>
      <c r="H60" s="17">
        <v>0</v>
      </c>
      <c r="I60" s="50">
        <v>0</v>
      </c>
      <c r="J60" s="17">
        <v>2062.9766500000001</v>
      </c>
      <c r="K60" s="17">
        <v>0</v>
      </c>
      <c r="L60" s="50">
        <v>0</v>
      </c>
      <c r="M60" s="17">
        <v>1828.8053600000001</v>
      </c>
      <c r="N60" s="50">
        <v>0</v>
      </c>
      <c r="O60" s="51">
        <f t="shared" si="8"/>
        <v>7508.0179700000008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">
      <c r="A61" s="20"/>
      <c r="B61" s="26" t="s">
        <v>9</v>
      </c>
      <c r="C61" s="49" t="s">
        <v>36</v>
      </c>
      <c r="D61" s="17">
        <v>22.36384</v>
      </c>
      <c r="E61" s="17">
        <v>0</v>
      </c>
      <c r="F61" s="17">
        <v>0</v>
      </c>
      <c r="G61" s="17">
        <v>3.3E-4</v>
      </c>
      <c r="H61" s="17">
        <v>0</v>
      </c>
      <c r="I61" s="50">
        <v>0</v>
      </c>
      <c r="J61" s="17">
        <v>462.88226999999995</v>
      </c>
      <c r="K61" s="17">
        <v>0</v>
      </c>
      <c r="L61" s="50">
        <v>0</v>
      </c>
      <c r="M61" s="17">
        <v>781.21832000000006</v>
      </c>
      <c r="N61" s="50">
        <v>0</v>
      </c>
      <c r="O61" s="51">
        <f t="shared" si="8"/>
        <v>1266.4647600000001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">
      <c r="A62" s="20"/>
      <c r="B62" s="54" t="s">
        <v>11</v>
      </c>
      <c r="C62" s="18" t="s">
        <v>36</v>
      </c>
      <c r="D62" s="17">
        <v>13627.996059999999</v>
      </c>
      <c r="E62" s="17">
        <v>0</v>
      </c>
      <c r="F62" s="17">
        <v>0</v>
      </c>
      <c r="G62" s="17">
        <v>14536.88753</v>
      </c>
      <c r="H62" s="17">
        <v>0</v>
      </c>
      <c r="I62" s="50">
        <v>0</v>
      </c>
      <c r="J62" s="17">
        <v>15577.67195</v>
      </c>
      <c r="K62" s="17">
        <v>79.873590000000007</v>
      </c>
      <c r="L62" s="50">
        <v>0</v>
      </c>
      <c r="M62" s="17">
        <v>15161.281849999999</v>
      </c>
      <c r="N62" s="50">
        <v>0</v>
      </c>
      <c r="O62" s="51">
        <f t="shared" si="8"/>
        <v>58983.710980000003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">
      <c r="A63" s="20"/>
      <c r="B63" s="54" t="s">
        <v>13</v>
      </c>
      <c r="C63" s="18">
        <v>26245.571889999999</v>
      </c>
      <c r="D63" s="17">
        <v>264346.97506999999</v>
      </c>
      <c r="E63" s="17">
        <v>26604.428329999999</v>
      </c>
      <c r="F63" s="17">
        <v>26756.748680000001</v>
      </c>
      <c r="G63" s="17">
        <v>269111.71925000002</v>
      </c>
      <c r="H63" s="17">
        <v>27125.931919999999</v>
      </c>
      <c r="I63" s="50">
        <v>0</v>
      </c>
      <c r="J63" s="17">
        <v>241275.37995999999</v>
      </c>
      <c r="K63" s="17">
        <v>874.59813000000008</v>
      </c>
      <c r="L63" s="50">
        <v>0</v>
      </c>
      <c r="M63" s="17">
        <v>210960.42763000002</v>
      </c>
      <c r="N63" s="50">
        <v>1782.6997200000001</v>
      </c>
      <c r="O63" s="51">
        <f t="shared" si="8"/>
        <v>1095084.48058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20"/>
      <c r="B64" s="54" t="s">
        <v>14</v>
      </c>
      <c r="C64" s="18" t="s">
        <v>36</v>
      </c>
      <c r="D64" s="17">
        <v>617.27810999999997</v>
      </c>
      <c r="E64" s="17">
        <v>0</v>
      </c>
      <c r="F64" s="17">
        <v>0</v>
      </c>
      <c r="G64" s="17">
        <v>567.40556000000004</v>
      </c>
      <c r="H64" s="17">
        <v>0</v>
      </c>
      <c r="I64" s="50">
        <v>0</v>
      </c>
      <c r="J64" s="17">
        <v>474.06207000000001</v>
      </c>
      <c r="K64" s="17">
        <v>0</v>
      </c>
      <c r="L64" s="50">
        <v>0</v>
      </c>
      <c r="M64" s="17">
        <v>514.10645</v>
      </c>
      <c r="N64" s="50">
        <v>0</v>
      </c>
      <c r="O64" s="51">
        <f t="shared" si="8"/>
        <v>2172.8521899999996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">
      <c r="A65" s="23"/>
      <c r="B65" s="54" t="s">
        <v>15</v>
      </c>
      <c r="C65" s="18" t="s">
        <v>36</v>
      </c>
      <c r="D65" s="17">
        <v>531.02260999999999</v>
      </c>
      <c r="E65" s="17">
        <v>0</v>
      </c>
      <c r="F65" s="17">
        <v>0</v>
      </c>
      <c r="G65" s="17">
        <v>516.29160999999999</v>
      </c>
      <c r="H65" s="17">
        <v>0</v>
      </c>
      <c r="I65" s="50">
        <v>0</v>
      </c>
      <c r="J65" s="17">
        <v>498.65334999999999</v>
      </c>
      <c r="K65" s="17">
        <v>0</v>
      </c>
      <c r="L65" s="50">
        <v>0</v>
      </c>
      <c r="M65" s="17">
        <v>439.59857</v>
      </c>
      <c r="N65" s="50">
        <v>0</v>
      </c>
      <c r="O65" s="51">
        <f t="shared" si="8"/>
        <v>1985.5661399999999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">
      <c r="A66" s="25" t="s">
        <v>26</v>
      </c>
      <c r="B66" s="55"/>
      <c r="C66" s="29">
        <f t="shared" ref="C66:K66" si="10">SUM(C59:C65)</f>
        <v>26245.571889999999</v>
      </c>
      <c r="D66" s="28">
        <f t="shared" si="10"/>
        <v>281005.81021999998</v>
      </c>
      <c r="E66" s="28">
        <f t="shared" si="10"/>
        <v>26604.428329999999</v>
      </c>
      <c r="F66" s="28">
        <f t="shared" si="10"/>
        <v>26756.748680000001</v>
      </c>
      <c r="G66" s="28">
        <f t="shared" si="10"/>
        <v>286488.36571000004</v>
      </c>
      <c r="H66" s="28">
        <f t="shared" si="10"/>
        <v>27125.931919999999</v>
      </c>
      <c r="I66" s="29">
        <f t="shared" si="10"/>
        <v>0</v>
      </c>
      <c r="J66" s="28">
        <f t="shared" si="10"/>
        <v>260351.62625</v>
      </c>
      <c r="K66" s="28">
        <f t="shared" si="10"/>
        <v>954.47172000000012</v>
      </c>
      <c r="L66" s="28">
        <f t="shared" ref="L66:M66" si="11">SUM(L60:L65)</f>
        <v>0</v>
      </c>
      <c r="M66" s="28">
        <f t="shared" si="11"/>
        <v>229685.43818</v>
      </c>
      <c r="N66" s="56">
        <f>SUM(N59:N65)</f>
        <v>1782.6997200000001</v>
      </c>
      <c r="O66" s="53">
        <f t="shared" si="8"/>
        <v>1167001.09262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">
      <c r="A67" s="25" t="s">
        <v>37</v>
      </c>
      <c r="B67" s="54"/>
      <c r="C67" s="29">
        <f>C58+C66</f>
        <v>131227.85947</v>
      </c>
      <c r="D67" s="28">
        <f t="shared" ref="D67:I67" si="12">SUM(D58+D66)</f>
        <v>1405029.05112</v>
      </c>
      <c r="E67" s="28">
        <f t="shared" si="12"/>
        <v>133022.14163</v>
      </c>
      <c r="F67" s="28">
        <f t="shared" si="12"/>
        <v>133783.74341</v>
      </c>
      <c r="G67" s="28">
        <f t="shared" si="12"/>
        <v>1432441.8285999999</v>
      </c>
      <c r="H67" s="28">
        <f t="shared" si="12"/>
        <v>135629.65960000001</v>
      </c>
      <c r="I67" s="29">
        <f t="shared" si="12"/>
        <v>0</v>
      </c>
      <c r="J67" s="28">
        <f t="shared" ref="J67:N67" si="13">J58+J66</f>
        <v>1301758.1312300002</v>
      </c>
      <c r="K67" s="28">
        <f t="shared" si="13"/>
        <v>4772.3585700000003</v>
      </c>
      <c r="L67" s="28">
        <f t="shared" si="13"/>
        <v>0</v>
      </c>
      <c r="M67" s="28">
        <f t="shared" si="13"/>
        <v>1148427.19089</v>
      </c>
      <c r="N67" s="56">
        <f t="shared" si="13"/>
        <v>8913.4986100000006</v>
      </c>
      <c r="O67" s="53">
        <f t="shared" si="8"/>
        <v>5835005.463130001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">
      <c r="A68" s="37" t="s">
        <v>38</v>
      </c>
      <c r="B68" s="54"/>
      <c r="C68" s="18">
        <v>104982.28758</v>
      </c>
      <c r="D68" s="17">
        <v>1124023.2409000001</v>
      </c>
      <c r="E68" s="17">
        <v>106417.71331000001</v>
      </c>
      <c r="F68" s="17">
        <v>107026.99473000001</v>
      </c>
      <c r="G68" s="17">
        <v>1145953.4628900001</v>
      </c>
      <c r="H68" s="17">
        <v>108503.72768000001</v>
      </c>
      <c r="I68" s="50">
        <v>0</v>
      </c>
      <c r="J68" s="17">
        <v>1041406.50498</v>
      </c>
      <c r="K68" s="17">
        <v>3817.8868499999994</v>
      </c>
      <c r="L68" s="50">
        <v>0</v>
      </c>
      <c r="M68" s="17">
        <v>918741.75271000003</v>
      </c>
      <c r="N68" s="50">
        <v>7130.79889</v>
      </c>
      <c r="O68" s="51">
        <f t="shared" si="8"/>
        <v>4668004.3705200003</v>
      </c>
      <c r="P68" s="1"/>
      <c r="Q68" s="22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">
      <c r="A69" s="37" t="s">
        <v>39</v>
      </c>
      <c r="B69" s="54"/>
      <c r="C69" s="18">
        <v>26245.571889999999</v>
      </c>
      <c r="D69" s="17">
        <v>281005.81021999998</v>
      </c>
      <c r="E69" s="17">
        <v>26604.428319999999</v>
      </c>
      <c r="F69" s="17">
        <v>26756.748680000001</v>
      </c>
      <c r="G69" s="17">
        <v>286488.36570999998</v>
      </c>
      <c r="H69" s="17">
        <v>27125.931920000003</v>
      </c>
      <c r="I69" s="50">
        <v>0</v>
      </c>
      <c r="J69" s="17">
        <v>260351.62624000001</v>
      </c>
      <c r="K69" s="17">
        <v>954.47172</v>
      </c>
      <c r="L69" s="50">
        <v>0</v>
      </c>
      <c r="M69" s="17">
        <v>229685.43817999997</v>
      </c>
      <c r="N69" s="50">
        <v>1782.6997200000001</v>
      </c>
      <c r="O69" s="51">
        <f t="shared" si="8"/>
        <v>1167001.0926000001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">
      <c r="A70" s="25" t="s">
        <v>32</v>
      </c>
      <c r="B70" s="57"/>
      <c r="C70" s="29">
        <f>SUM(C68:C69)</f>
        <v>131227.85947</v>
      </c>
      <c r="D70" s="28">
        <f t="shared" ref="D70:I70" si="14">SUM(D68+D69)</f>
        <v>1405029.05112</v>
      </c>
      <c r="E70" s="28">
        <f t="shared" si="14"/>
        <v>133022.14163</v>
      </c>
      <c r="F70" s="28">
        <f t="shared" si="14"/>
        <v>133783.74341</v>
      </c>
      <c r="G70" s="28">
        <f t="shared" si="14"/>
        <v>1432441.8286000001</v>
      </c>
      <c r="H70" s="28">
        <f t="shared" si="14"/>
        <v>135629.65960000001</v>
      </c>
      <c r="I70" s="29">
        <f t="shared" si="14"/>
        <v>0</v>
      </c>
      <c r="J70" s="28">
        <f t="shared" ref="J70:M70" si="15">SUM(J68:J69)</f>
        <v>1301758.1312199999</v>
      </c>
      <c r="K70" s="28">
        <f t="shared" si="15"/>
        <v>4772.3585699999994</v>
      </c>
      <c r="L70" s="28">
        <f t="shared" si="15"/>
        <v>0</v>
      </c>
      <c r="M70" s="28">
        <f t="shared" si="15"/>
        <v>1148427.19089</v>
      </c>
      <c r="N70" s="56">
        <f>N68+N69</f>
        <v>8913.4986100000006</v>
      </c>
      <c r="O70" s="53">
        <f t="shared" si="8"/>
        <v>5835005.4631200004</v>
      </c>
      <c r="P70" s="1"/>
      <c r="Q70" s="22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">
      <c r="A71" s="25" t="s">
        <v>34</v>
      </c>
      <c r="B71" s="54"/>
      <c r="C71" s="29">
        <f>C67+C70</f>
        <v>262455.71893999999</v>
      </c>
      <c r="D71" s="28">
        <f t="shared" ref="D71:I71" si="16">SUM(D67+D70)</f>
        <v>2810058.1022399999</v>
      </c>
      <c r="E71" s="28">
        <f t="shared" si="16"/>
        <v>266044.28326</v>
      </c>
      <c r="F71" s="28">
        <f t="shared" si="16"/>
        <v>267567.48681999999</v>
      </c>
      <c r="G71" s="28">
        <f t="shared" si="16"/>
        <v>2864883.6572000002</v>
      </c>
      <c r="H71" s="28">
        <f t="shared" si="16"/>
        <v>271259.31920000003</v>
      </c>
      <c r="I71" s="29">
        <f t="shared" si="16"/>
        <v>0</v>
      </c>
      <c r="J71" s="28">
        <f t="shared" ref="J71:M71" si="17">J67+J70</f>
        <v>2603516.2624500003</v>
      </c>
      <c r="K71" s="28">
        <f t="shared" si="17"/>
        <v>9544.7171400000007</v>
      </c>
      <c r="L71" s="28">
        <f t="shared" si="17"/>
        <v>0</v>
      </c>
      <c r="M71" s="28">
        <f t="shared" si="17"/>
        <v>2296854.3817799999</v>
      </c>
      <c r="N71" s="56">
        <f>N70+N67</f>
        <v>17826.997220000001</v>
      </c>
      <c r="O71" s="53">
        <f t="shared" si="8"/>
        <v>11670010.926250001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">
      <c r="A72" s="58" t="s">
        <v>40</v>
      </c>
      <c r="B72" s="59"/>
      <c r="C72" s="60">
        <v>166576.95383999997</v>
      </c>
      <c r="D72" s="61">
        <f>12305.03/1000+319.54/1000</f>
        <v>12.62457</v>
      </c>
      <c r="E72" s="61">
        <f>512789.42/1000</f>
        <v>512.78941999999995</v>
      </c>
      <c r="F72" s="61">
        <f>139515.41/1000</f>
        <v>139.51541</v>
      </c>
      <c r="G72" s="61">
        <v>514.27151000000003</v>
      </c>
      <c r="H72" s="61">
        <v>287.786</v>
      </c>
      <c r="I72" s="62">
        <v>16.773669999999999</v>
      </c>
      <c r="J72" s="61">
        <v>0</v>
      </c>
      <c r="K72" s="61">
        <v>344.48390000000001</v>
      </c>
      <c r="L72" s="61">
        <v>0</v>
      </c>
      <c r="M72" s="61">
        <v>0</v>
      </c>
      <c r="N72" s="60">
        <v>3.64</v>
      </c>
      <c r="O72" s="63">
        <f t="shared" si="8"/>
        <v>168408.83831999995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">
      <c r="A73" s="64" t="s">
        <v>41</v>
      </c>
      <c r="B73" s="65"/>
      <c r="C73" s="66">
        <v>0</v>
      </c>
      <c r="D73" s="67">
        <v>0</v>
      </c>
      <c r="E73" s="67">
        <v>0</v>
      </c>
      <c r="F73" s="67">
        <v>0</v>
      </c>
      <c r="G73" s="67">
        <v>0</v>
      </c>
      <c r="H73" s="67">
        <f>3275200/1000</f>
        <v>3275.2</v>
      </c>
      <c r="I73" s="66">
        <f>1115550/1000</f>
        <v>1115.55</v>
      </c>
      <c r="J73" s="67">
        <v>0</v>
      </c>
      <c r="K73" s="67">
        <v>0</v>
      </c>
      <c r="L73" s="67">
        <v>0</v>
      </c>
      <c r="M73" s="67">
        <v>0</v>
      </c>
      <c r="N73" s="68">
        <v>0</v>
      </c>
      <c r="O73" s="69">
        <f t="shared" si="8"/>
        <v>4390.75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">
      <c r="A74" s="70" t="s">
        <v>42</v>
      </c>
      <c r="B74" s="71"/>
      <c r="C74" s="72">
        <f t="shared" ref="C74:L74" si="18">SUM(C49+C72+C73)+C71</f>
        <v>1220459.3459399999</v>
      </c>
      <c r="D74" s="73">
        <f t="shared" si="18"/>
        <v>3624002.4272099999</v>
      </c>
      <c r="E74" s="73">
        <f t="shared" si="18"/>
        <v>1108483.75471</v>
      </c>
      <c r="F74" s="73">
        <f t="shared" si="18"/>
        <v>1038983.8182</v>
      </c>
      <c r="G74" s="73">
        <f t="shared" si="18"/>
        <v>3728079.5257999999</v>
      </c>
      <c r="H74" s="73">
        <f t="shared" si="18"/>
        <v>1157397.9332999997</v>
      </c>
      <c r="I74" s="74">
        <f t="shared" si="18"/>
        <v>882001.26118000003</v>
      </c>
      <c r="J74" s="73">
        <f t="shared" si="18"/>
        <v>3413159.3124000002</v>
      </c>
      <c r="K74" s="73">
        <f t="shared" si="18"/>
        <v>837416.6207999998</v>
      </c>
      <c r="L74" s="73">
        <f t="shared" si="18"/>
        <v>849196.69552000018</v>
      </c>
      <c r="M74" s="73">
        <f>SUM(M49+M71+M72+M73)</f>
        <v>3072334.5163499997</v>
      </c>
      <c r="N74" s="74">
        <f>N72+N71+N49</f>
        <v>840724.89829000004</v>
      </c>
      <c r="O74" s="75">
        <f t="shared" si="8"/>
        <v>21772240.109700002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">
      <c r="A75" s="76" t="s">
        <v>43</v>
      </c>
      <c r="B75" s="77"/>
      <c r="C75" s="78"/>
      <c r="D75" s="79"/>
      <c r="E75" s="79"/>
      <c r="F75" s="79"/>
      <c r="G75" s="79"/>
      <c r="H75" s="79"/>
      <c r="I75" s="80"/>
      <c r="J75" s="79"/>
      <c r="K75" s="79"/>
      <c r="L75" s="79"/>
      <c r="M75" s="79"/>
      <c r="N75" s="50"/>
      <c r="O75" s="8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">
      <c r="A76" s="82" t="s">
        <v>6</v>
      </c>
      <c r="B76" s="54" t="s">
        <v>7</v>
      </c>
      <c r="C76" s="83">
        <v>452.48283999999995</v>
      </c>
      <c r="D76" s="84">
        <v>489.4676</v>
      </c>
      <c r="E76" s="84">
        <v>485.34721999999999</v>
      </c>
      <c r="F76" s="84">
        <v>447.02963</v>
      </c>
      <c r="G76" s="84">
        <v>420.15249000000006</v>
      </c>
      <c r="H76" s="84">
        <v>434.23759000000001</v>
      </c>
      <c r="I76" s="18">
        <v>459.69397000000004</v>
      </c>
      <c r="J76" s="84">
        <v>385.70428999999996</v>
      </c>
      <c r="K76" s="84">
        <v>339.15986999999996</v>
      </c>
      <c r="L76" s="84">
        <v>368.69126</v>
      </c>
      <c r="M76" s="84">
        <v>354.32254999999998</v>
      </c>
      <c r="N76" s="50">
        <v>329.33974999999998</v>
      </c>
      <c r="O76" s="85">
        <f t="shared" ref="O76:O83" si="19">SUM(C76:N76)</f>
        <v>4965.6290600000002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">
      <c r="A77" s="20"/>
      <c r="B77" s="54" t="s">
        <v>8</v>
      </c>
      <c r="C77" s="83">
        <v>1904.607</v>
      </c>
      <c r="D77" s="84">
        <v>1882.0724499999999</v>
      </c>
      <c r="E77" s="84">
        <v>1933.8317299999999</v>
      </c>
      <c r="F77" s="84">
        <v>1722.1921599999998</v>
      </c>
      <c r="G77" s="84">
        <v>1842.9766499999998</v>
      </c>
      <c r="H77" s="84">
        <v>1978.36097</v>
      </c>
      <c r="I77" s="18">
        <v>1906.34094</v>
      </c>
      <c r="J77" s="84">
        <v>1845.52522</v>
      </c>
      <c r="K77" s="84">
        <v>1838.9433300000001</v>
      </c>
      <c r="L77" s="84">
        <v>1841.12257</v>
      </c>
      <c r="M77" s="84">
        <v>1744.60106</v>
      </c>
      <c r="N77" s="50">
        <v>1574.5240700000002</v>
      </c>
      <c r="O77" s="85">
        <f t="shared" si="19"/>
        <v>22015.098149999998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">
      <c r="A78" s="20"/>
      <c r="B78" s="54" t="s">
        <v>9</v>
      </c>
      <c r="C78" s="83">
        <v>1338.9961799999999</v>
      </c>
      <c r="D78" s="84">
        <v>1353.4668799999999</v>
      </c>
      <c r="E78" s="84">
        <v>1406.7937299999999</v>
      </c>
      <c r="F78" s="84">
        <v>1280.079655215794</v>
      </c>
      <c r="G78" s="84">
        <v>1395.2779864005831</v>
      </c>
      <c r="H78" s="84">
        <v>1428.0736165666999</v>
      </c>
      <c r="I78" s="18">
        <v>1351.1483735049073</v>
      </c>
      <c r="J78" s="84">
        <v>1354.5806263033874</v>
      </c>
      <c r="K78" s="84">
        <v>1424.8082200000001</v>
      </c>
      <c r="L78" s="84">
        <v>1550.17832</v>
      </c>
      <c r="M78" s="84">
        <v>1485.0046318399582</v>
      </c>
      <c r="N78" s="50">
        <v>1515.7662944574242</v>
      </c>
      <c r="O78" s="85">
        <f t="shared" si="19"/>
        <v>16884.174514288756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">
      <c r="A79" s="20"/>
      <c r="B79" s="54" t="s">
        <v>10</v>
      </c>
      <c r="C79" s="83">
        <v>66.401819999999987</v>
      </c>
      <c r="D79" s="84">
        <v>66.709760000000003</v>
      </c>
      <c r="E79" s="84">
        <v>73.443480000000008</v>
      </c>
      <c r="F79" s="84">
        <v>60.26229</v>
      </c>
      <c r="G79" s="84">
        <v>66.50461</v>
      </c>
      <c r="H79" s="84">
        <v>69.325679999999991</v>
      </c>
      <c r="I79" s="18">
        <v>56.231720000000003</v>
      </c>
      <c r="J79" s="84">
        <v>57.807079999999999</v>
      </c>
      <c r="K79" s="84">
        <v>56.815829999999991</v>
      </c>
      <c r="L79" s="84">
        <v>90.165870000000012</v>
      </c>
      <c r="M79" s="84">
        <v>62.581940000000003</v>
      </c>
      <c r="N79" s="50">
        <v>66.006569999999996</v>
      </c>
      <c r="O79" s="85">
        <f t="shared" si="19"/>
        <v>792.25665000000015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">
      <c r="A80" s="20"/>
      <c r="B80" s="54" t="s">
        <v>11</v>
      </c>
      <c r="C80" s="83">
        <v>471.83336000000003</v>
      </c>
      <c r="D80" s="84">
        <v>485.31346000000008</v>
      </c>
      <c r="E80" s="84">
        <v>527.37033000000008</v>
      </c>
      <c r="F80" s="84">
        <v>455.76860999999997</v>
      </c>
      <c r="G80" s="84">
        <v>528.18541999999991</v>
      </c>
      <c r="H80" s="84">
        <v>528.35735999999997</v>
      </c>
      <c r="I80" s="18">
        <v>499.36721</v>
      </c>
      <c r="J80" s="84">
        <v>478.28308999999996</v>
      </c>
      <c r="K80" s="84">
        <v>510.56496999999996</v>
      </c>
      <c r="L80" s="84">
        <v>571.25483999999994</v>
      </c>
      <c r="M80" s="84">
        <v>496.59866999999997</v>
      </c>
      <c r="N80" s="50">
        <v>519.54436999999996</v>
      </c>
      <c r="O80" s="85">
        <f t="shared" si="19"/>
        <v>6072.4416899999997</v>
      </c>
      <c r="P80" s="1"/>
      <c r="Q80" s="22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">
      <c r="A81" s="20"/>
      <c r="B81" s="54" t="s">
        <v>14</v>
      </c>
      <c r="C81" s="83">
        <v>2096.3855200000003</v>
      </c>
      <c r="D81" s="84">
        <v>2136.2891600000003</v>
      </c>
      <c r="E81" s="84">
        <v>2272.3588199999999</v>
      </c>
      <c r="F81" s="84">
        <v>2980.5560699999996</v>
      </c>
      <c r="G81" s="84">
        <v>2335.2350900000001</v>
      </c>
      <c r="H81" s="84">
        <v>2200.4321596121681</v>
      </c>
      <c r="I81" s="18">
        <v>2022.9116200000001</v>
      </c>
      <c r="J81" s="84">
        <v>2068.1868300000001</v>
      </c>
      <c r="K81" s="84">
        <v>2162.6767299999997</v>
      </c>
      <c r="L81" s="84">
        <v>2181.9676300000006</v>
      </c>
      <c r="M81" s="84">
        <v>2102.5490900000004</v>
      </c>
      <c r="N81" s="50">
        <v>2185.2138800000002</v>
      </c>
      <c r="O81" s="85">
        <f t="shared" si="19"/>
        <v>26744.762599612168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">
      <c r="A82" s="23"/>
      <c r="B82" s="54" t="s">
        <v>15</v>
      </c>
      <c r="C82" s="83">
        <v>812.30906999999991</v>
      </c>
      <c r="D82" s="84">
        <v>877.45848999999998</v>
      </c>
      <c r="E82" s="84">
        <v>910.45679999999982</v>
      </c>
      <c r="F82" s="84">
        <v>769.57857000000001</v>
      </c>
      <c r="G82" s="84">
        <v>850.54141000000004</v>
      </c>
      <c r="H82" s="84">
        <v>847.27662999999995</v>
      </c>
      <c r="I82" s="18">
        <v>818.43002000000013</v>
      </c>
      <c r="J82" s="84">
        <v>742.52133000000003</v>
      </c>
      <c r="K82" s="84">
        <v>759.96829000000002</v>
      </c>
      <c r="L82" s="84">
        <v>766.6949850329313</v>
      </c>
      <c r="M82" s="84">
        <v>738.41431</v>
      </c>
      <c r="N82" s="50">
        <v>905.49906999999985</v>
      </c>
      <c r="O82" s="85">
        <f t="shared" si="19"/>
        <v>9799.1489750329292</v>
      </c>
      <c r="P82" s="1"/>
      <c r="Q82" s="22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thickBot="1" x14ac:dyDescent="0.25">
      <c r="A83" s="86" t="s">
        <v>44</v>
      </c>
      <c r="B83" s="87"/>
      <c r="C83" s="103">
        <f t="shared" ref="C83:N83" si="20">SUM(C76:C82)</f>
        <v>7143.0157900000004</v>
      </c>
      <c r="D83" s="104">
        <f t="shared" si="20"/>
        <v>7290.7778000000008</v>
      </c>
      <c r="E83" s="104">
        <f t="shared" si="20"/>
        <v>7609.6021099999998</v>
      </c>
      <c r="F83" s="104">
        <f t="shared" si="20"/>
        <v>7715.4669852157931</v>
      </c>
      <c r="G83" s="104">
        <f t="shared" si="20"/>
        <v>7438.8736564005831</v>
      </c>
      <c r="H83" s="104">
        <f t="shared" si="20"/>
        <v>7486.0640061788681</v>
      </c>
      <c r="I83" s="105">
        <f t="shared" si="20"/>
        <v>7114.1238535049079</v>
      </c>
      <c r="J83" s="104">
        <f t="shared" si="20"/>
        <v>6932.6084663033871</v>
      </c>
      <c r="K83" s="104">
        <f t="shared" si="20"/>
        <v>7092.9372400000002</v>
      </c>
      <c r="L83" s="104">
        <f t="shared" si="20"/>
        <v>7370.0754750329306</v>
      </c>
      <c r="M83" s="104">
        <f t="shared" si="20"/>
        <v>6984.0722518399589</v>
      </c>
      <c r="N83" s="106">
        <f t="shared" si="20"/>
        <v>7095.8940044574247</v>
      </c>
      <c r="O83" s="85">
        <f t="shared" si="19"/>
        <v>87273.511638933851</v>
      </c>
      <c r="P83" s="22"/>
      <c r="Q83" s="22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thickTop="1" x14ac:dyDescent="0.2">
      <c r="A84" s="88" t="s">
        <v>45</v>
      </c>
      <c r="B84" s="89"/>
      <c r="C84" s="102">
        <v>40118</v>
      </c>
      <c r="D84" s="102">
        <v>40148</v>
      </c>
      <c r="E84" s="102">
        <v>40179</v>
      </c>
      <c r="F84" s="102">
        <v>40210</v>
      </c>
      <c r="G84" s="102">
        <v>40238</v>
      </c>
      <c r="H84" s="102">
        <v>40269</v>
      </c>
      <c r="I84" s="102">
        <v>40299</v>
      </c>
      <c r="J84" s="102">
        <v>40330</v>
      </c>
      <c r="K84" s="102">
        <v>40360</v>
      </c>
      <c r="L84" s="102">
        <v>40391</v>
      </c>
      <c r="M84" s="102">
        <v>40422</v>
      </c>
      <c r="N84" s="102">
        <v>40452</v>
      </c>
      <c r="O84" s="90" t="s">
        <v>46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">
      <c r="A85" s="37" t="s">
        <v>47</v>
      </c>
      <c r="B85" s="26" t="s">
        <v>48</v>
      </c>
      <c r="C85" s="91">
        <v>770.25947552767127</v>
      </c>
      <c r="D85" s="92">
        <v>761.14899378293273</v>
      </c>
      <c r="E85" s="92">
        <v>791.55810407606475</v>
      </c>
      <c r="F85" s="92">
        <v>791.89841640175541</v>
      </c>
      <c r="G85" s="84">
        <v>799.16748609649903</v>
      </c>
      <c r="H85" s="84">
        <v>831.76808774213828</v>
      </c>
      <c r="I85" s="92">
        <v>799.26889809525846</v>
      </c>
      <c r="J85" s="92">
        <v>762.29134608566062</v>
      </c>
      <c r="K85" s="92">
        <v>754.60605348981346</v>
      </c>
      <c r="L85" s="92">
        <v>771.47999608686439</v>
      </c>
      <c r="M85" s="92">
        <v>756.71263242329178</v>
      </c>
      <c r="N85" s="92">
        <v>779.94793466175088</v>
      </c>
      <c r="O85" s="30">
        <f t="shared" ref="O85:O91" si="21">AVERAGE(C85:N85)</f>
        <v>780.84228537247509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">
      <c r="A86" s="37" t="s">
        <v>47</v>
      </c>
      <c r="B86" s="26" t="s">
        <v>49</v>
      </c>
      <c r="C86" s="93">
        <v>70.979680771876119</v>
      </c>
      <c r="D86" s="94">
        <v>69.169931451595957</v>
      </c>
      <c r="E86" s="94">
        <v>70.740555532738227</v>
      </c>
      <c r="F86" s="94">
        <v>68.395020387041441</v>
      </c>
      <c r="G86" s="94">
        <v>71.180527233626933</v>
      </c>
      <c r="H86" s="94">
        <v>75.32056328863662</v>
      </c>
      <c r="I86" s="94">
        <v>70.117179441301587</v>
      </c>
      <c r="J86" s="94">
        <v>67.117690779266169</v>
      </c>
      <c r="K86" s="94">
        <v>67.827087644835458</v>
      </c>
      <c r="L86" s="94">
        <v>69.742019752011316</v>
      </c>
      <c r="M86" s="94">
        <v>70.031708068619764</v>
      </c>
      <c r="N86" s="94">
        <v>73.692032024762455</v>
      </c>
      <c r="O86" s="30">
        <f t="shared" si="21"/>
        <v>70.359499698025999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">
      <c r="A87" s="37" t="s">
        <v>50</v>
      </c>
      <c r="B87" s="26" t="s">
        <v>49</v>
      </c>
      <c r="C87" s="93">
        <v>76.652799999999999</v>
      </c>
      <c r="D87" s="94">
        <v>74.272800000000004</v>
      </c>
      <c r="E87" s="94">
        <v>74.272800000000004</v>
      </c>
      <c r="F87" s="94">
        <v>74.272800000000004</v>
      </c>
      <c r="G87" s="94">
        <v>74.272800000000004</v>
      </c>
      <c r="H87" s="94">
        <v>84.882999999999996</v>
      </c>
      <c r="I87" s="94">
        <v>75.158900000000003</v>
      </c>
      <c r="J87" s="94">
        <v>74.847200000000001</v>
      </c>
      <c r="K87" s="94">
        <v>75.679000000000002</v>
      </c>
      <c r="L87" s="94">
        <v>77.146100000000004</v>
      </c>
      <c r="M87" s="94">
        <v>77.792199999999994</v>
      </c>
      <c r="N87" s="94">
        <v>82.741900000000001</v>
      </c>
      <c r="O87" s="30">
        <f t="shared" si="21"/>
        <v>76.832691666666662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">
      <c r="A88" s="95" t="s">
        <v>51</v>
      </c>
      <c r="B88" s="26" t="s">
        <v>52</v>
      </c>
      <c r="C88" s="93">
        <v>511.34952360746308</v>
      </c>
      <c r="D88" s="94">
        <v>508.33799547804347</v>
      </c>
      <c r="E88" s="94">
        <v>520.90257783042534</v>
      </c>
      <c r="F88" s="94">
        <v>523.4813106532248</v>
      </c>
      <c r="G88" s="94">
        <v>490.49976664517732</v>
      </c>
      <c r="H88" s="94">
        <v>478.51597372859788</v>
      </c>
      <c r="I88" s="94">
        <v>473.06331796264357</v>
      </c>
      <c r="J88" s="94">
        <v>500.40065933731393</v>
      </c>
      <c r="K88" s="94">
        <v>473.32439852103329</v>
      </c>
      <c r="L88" s="94">
        <v>466.51771388968245</v>
      </c>
      <c r="M88" s="94">
        <v>427.97144437274801</v>
      </c>
      <c r="N88" s="94">
        <v>411.00098094632727</v>
      </c>
      <c r="O88" s="30">
        <f t="shared" si="21"/>
        <v>482.11380524772335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">
      <c r="A89" s="37" t="s">
        <v>53</v>
      </c>
      <c r="B89" s="26" t="s">
        <v>54</v>
      </c>
      <c r="C89" s="45">
        <v>1.7253000000000001</v>
      </c>
      <c r="D89" s="94">
        <v>1.7495000000000001</v>
      </c>
      <c r="E89" s="94">
        <v>1.7789999999999999</v>
      </c>
      <c r="F89" s="94">
        <v>1.8408</v>
      </c>
      <c r="G89" s="94">
        <v>1.7849999999999999</v>
      </c>
      <c r="H89" s="94">
        <v>1.7557</v>
      </c>
      <c r="I89" s="94">
        <v>1.8123</v>
      </c>
      <c r="J89" s="94">
        <v>1.8057000000000001</v>
      </c>
      <c r="K89" s="94">
        <v>1.7687999999999999</v>
      </c>
      <c r="L89" s="94">
        <v>1.7586999999999999</v>
      </c>
      <c r="M89" s="94">
        <v>1.7179</v>
      </c>
      <c r="N89" s="94">
        <v>1.6827000000000001</v>
      </c>
      <c r="O89" s="30">
        <f t="shared" si="21"/>
        <v>1.7651166666666669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">
      <c r="A90" s="37" t="s">
        <v>55</v>
      </c>
      <c r="B90" s="26" t="s">
        <v>56</v>
      </c>
      <c r="C90" s="93">
        <v>1984098.3836324147</v>
      </c>
      <c r="D90" s="94">
        <v>1998980.2392039779</v>
      </c>
      <c r="E90" s="94">
        <v>1996721.1905097421</v>
      </c>
      <c r="F90" s="94">
        <v>2016594.4276475532</v>
      </c>
      <c r="G90" s="94">
        <v>2036756.4472506873</v>
      </c>
      <c r="H90" s="94">
        <v>2077193.1856063723</v>
      </c>
      <c r="I90" s="94">
        <v>2075207.0688676746</v>
      </c>
      <c r="J90" s="94">
        <v>2051418.4010852047</v>
      </c>
      <c r="K90" s="94">
        <v>2055690.5180115148</v>
      </c>
      <c r="L90" s="94">
        <v>2078154.9252251706</v>
      </c>
      <c r="M90" s="94">
        <v>1997668.9289082359</v>
      </c>
      <c r="N90" s="94">
        <v>1997698.020349402</v>
      </c>
      <c r="O90" s="30">
        <f t="shared" si="21"/>
        <v>2030515.1446914959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">
      <c r="A91" s="96" t="s">
        <v>57</v>
      </c>
      <c r="B91" s="39" t="s">
        <v>58</v>
      </c>
      <c r="C91" s="97">
        <v>45.576673994877368</v>
      </c>
      <c r="D91" s="98">
        <v>48.100878151935497</v>
      </c>
      <c r="E91" s="98">
        <v>46.273888865483883</v>
      </c>
      <c r="F91" s="98">
        <v>48.304050356071421</v>
      </c>
      <c r="G91" s="98">
        <v>47.522266806774212</v>
      </c>
      <c r="H91" s="98">
        <v>48.667074592333364</v>
      </c>
      <c r="I91" s="98">
        <v>49.408896368064518</v>
      </c>
      <c r="J91" s="98">
        <v>50.006275665000018</v>
      </c>
      <c r="K91" s="98">
        <v>49.423885105161311</v>
      </c>
      <c r="L91" s="98">
        <v>49.556368821612885</v>
      </c>
      <c r="M91" s="98">
        <v>52.061435151666657</v>
      </c>
      <c r="N91" s="98">
        <v>53.436247350645147</v>
      </c>
      <c r="O91" s="43">
        <f t="shared" si="21"/>
        <v>49.028161769135522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" t="s">
        <v>59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83:B83"/>
    <mergeCell ref="C2:O2"/>
    <mergeCell ref="A5:E5"/>
    <mergeCell ref="A7:B7"/>
    <mergeCell ref="A9:A18"/>
    <mergeCell ref="A20:A36"/>
    <mergeCell ref="A38:A42"/>
    <mergeCell ref="A51:A57"/>
    <mergeCell ref="A59:A65"/>
    <mergeCell ref="A72:B72"/>
    <mergeCell ref="A73:B73"/>
    <mergeCell ref="A75:B75"/>
    <mergeCell ref="A76:A8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Marcio de Araujo Alves Dias</cp:lastModifiedBy>
  <dcterms:created xsi:type="dcterms:W3CDTF">2008-01-15T17:31:37Z</dcterms:created>
  <dcterms:modified xsi:type="dcterms:W3CDTF">2026-05-22T01:09:14Z</dcterms:modified>
</cp:coreProperties>
</file>