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3040" windowHeight="8988" activeTab="0"/>
  </bookViews>
  <sheets>
    <sheet name="Instruções" sheetId="1" r:id="rId1"/>
    <sheet name="Dados_Cadastrais" sheetId="2" r:id="rId2"/>
    <sheet name="Características" sheetId="3" r:id="rId3"/>
    <sheet name="(1) DADOS e (2) RECEITA" sheetId="4" r:id="rId4"/>
    <sheet name="(3) a (10) Demais Informações" sheetId="5" r:id="rId5"/>
    <sheet name="Participação_Especial" sheetId="6" r:id="rId6"/>
  </sheets>
  <definedNames>
    <definedName name="_xlnm.Print_Area" localSheetId="5">'Participação_Especial'!$A$1:$K$80</definedName>
  </definedNames>
  <calcPr fullCalcOnLoad="1"/>
</workbook>
</file>

<file path=xl/comments2.xml><?xml version="1.0" encoding="utf-8"?>
<comments xmlns="http://schemas.openxmlformats.org/spreadsheetml/2006/main">
  <authors>
    <author>ANP</author>
  </authors>
  <commentList>
    <comment ref="D11" authorId="0">
      <text>
        <r>
          <rPr>
            <b/>
            <sz val="8"/>
            <rFont val="Tahoma"/>
            <family val="0"/>
          </rPr>
          <t xml:space="preserve">Situação da Lavra
</t>
        </r>
        <r>
          <rPr>
            <sz val="8"/>
            <rFont val="Tahoma"/>
            <family val="2"/>
          </rPr>
          <t xml:space="preserve">Entre com uma das três possíveis situações:
</t>
        </r>
        <r>
          <rPr>
            <sz val="8"/>
            <rFont val="Tahoma"/>
            <family val="0"/>
          </rPr>
          <t xml:space="preserve">
mar &gt; 400 m
mar &lt; 400 m
terra</t>
        </r>
      </text>
    </comment>
    <comment ref="D4" authorId="0">
      <text>
        <r>
          <rPr>
            <b/>
            <sz val="8"/>
            <rFont val="Tahoma"/>
            <family val="0"/>
          </rPr>
          <t xml:space="preserve">Concessionário:
</t>
        </r>
        <r>
          <rPr>
            <sz val="8"/>
            <rFont val="Tahoma"/>
            <family val="2"/>
          </rPr>
          <t>Entre com o nome do(s) Concessionário(s)</t>
        </r>
        <r>
          <rPr>
            <sz val="8"/>
            <rFont val="Tahoma"/>
            <family val="0"/>
          </rPr>
          <t xml:space="preserve">
Ex.: Petróleo Brasileiro S/A - PETROBRAS, Devon Energy do Brasil Ltda., UP Petróleo Brasil Ltda., ETC.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Ano de produção
</t>
        </r>
        <r>
          <rPr>
            <sz val="8"/>
            <rFont val="Tahoma"/>
            <family val="2"/>
          </rPr>
          <t>Entre com o ano de produção
Ex.: 1, 2, 3, 4, 5, 6, 7, etc.</t>
        </r>
        <r>
          <rPr>
            <sz val="8"/>
            <rFont val="Tahoma"/>
            <family val="0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0"/>
          </rPr>
          <t xml:space="preserve">Operador:
</t>
        </r>
        <r>
          <rPr>
            <sz val="8"/>
            <rFont val="Tahoma"/>
            <family val="2"/>
          </rPr>
          <t>Entre com o nome do Operador
Ex.: Petróleo Brasileiro S/A - PETROBRAS, Devon Energy do Brasil Ltda., UP Petróleo Brasil Ltda., ETC.</t>
        </r>
        <r>
          <rPr>
            <sz val="8"/>
            <rFont val="Tahoma"/>
            <family val="0"/>
          </rPr>
          <t xml:space="preserve">
</t>
        </r>
      </text>
    </comment>
    <comment ref="D15" authorId="0">
      <text>
        <r>
          <rPr>
            <b/>
            <sz val="8"/>
            <rFont val="Tahoma"/>
            <family val="0"/>
          </rPr>
          <t xml:space="preserve">Data de Emissão:
</t>
        </r>
        <r>
          <rPr>
            <sz val="8"/>
            <rFont val="Tahoma"/>
            <family val="2"/>
          </rPr>
          <t>Inserir a data de emissão do Demonstrativo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ANP</author>
  </authors>
  <commentList>
    <comment ref="D16" authorId="0">
      <text>
        <r>
          <rPr>
            <b/>
            <sz val="8"/>
            <rFont val="Tahoma"/>
            <family val="2"/>
          </rPr>
          <t xml:space="preserve">Inserir </t>
        </r>
        <r>
          <rPr>
            <sz val="8"/>
            <rFont val="Tahoma"/>
            <family val="0"/>
          </rPr>
          <t xml:space="preserve">
Produção Fiscalizada Trimestral de Petróleo 
do Trimestre Anterior, em m3
</t>
        </r>
      </text>
    </comment>
    <comment ref="E16" authorId="0">
      <text>
        <r>
          <rPr>
            <b/>
            <sz val="8"/>
            <rFont val="Tahoma"/>
            <family val="0"/>
          </rPr>
          <t xml:space="preserve">Inserir 
</t>
        </r>
        <r>
          <rPr>
            <sz val="8"/>
            <rFont val="Tahoma"/>
            <family val="2"/>
          </rPr>
          <t>Produção Fiscalizada Trimestral de Gás Natural 
do Trimestre Anterior, em m3</t>
        </r>
        <r>
          <rPr>
            <sz val="8"/>
            <rFont val="Tahoma"/>
            <family val="0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2"/>
          </rPr>
          <t>Inserir</t>
        </r>
        <r>
          <rPr>
            <sz val="8"/>
            <rFont val="Tahoma"/>
            <family val="2"/>
          </rPr>
          <t xml:space="preserve"> 
Receita Bruta do Petróleo 
do Trimestre Anterior, em R$</t>
        </r>
        <r>
          <rPr>
            <sz val="8"/>
            <rFont val="Tahoma"/>
            <family val="0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0"/>
          </rPr>
          <t xml:space="preserve">Inserir 
</t>
        </r>
        <r>
          <rPr>
            <sz val="8"/>
            <rFont val="Tahoma"/>
            <family val="2"/>
          </rPr>
          <t>Receita Bruta do Gás Natural 
do Trimestre Anterior, em R$</t>
        </r>
      </text>
    </comment>
  </commentList>
</comments>
</file>

<file path=xl/comments5.xml><?xml version="1.0" encoding="utf-8"?>
<comments xmlns="http://schemas.openxmlformats.org/spreadsheetml/2006/main">
  <authors>
    <author>ANP</author>
  </authors>
  <commentList>
    <comment ref="E60" authorId="0">
      <text>
        <r>
          <rPr>
            <b/>
            <sz val="10"/>
            <rFont val="Tahoma"/>
            <family val="2"/>
          </rPr>
          <t>Inserir a base de cálculo negativa acumulada.
Ex. -R$500.000,00 ou (R$500.000,00)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<sst xmlns="http://schemas.openxmlformats.org/spreadsheetml/2006/main" count="272" uniqueCount="125">
  <si>
    <t>Data de início da produção:</t>
  </si>
  <si>
    <t>Petróleo</t>
  </si>
  <si>
    <t>Tipo:</t>
  </si>
  <si>
    <t>ºAPI:</t>
  </si>
  <si>
    <r>
      <t>Preço de referência (R$/m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</si>
  <si>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Gás Natural</t>
  </si>
  <si>
    <t>Receita Bruta da Produção (R$)</t>
  </si>
  <si>
    <t>Ano de produção (ordem):</t>
  </si>
  <si>
    <t>VPF =</t>
  </si>
  <si>
    <t>Input</t>
  </si>
  <si>
    <t>1º ano</t>
  </si>
  <si>
    <t>2ºano</t>
  </si>
  <si>
    <t>3ºano</t>
  </si>
  <si>
    <t>4ºano</t>
  </si>
  <si>
    <t>Mar acima de 400m</t>
  </si>
  <si>
    <t>Mar abaixo de 400m</t>
  </si>
  <si>
    <t>Terra</t>
  </si>
  <si>
    <t>Alíquota ==&gt;</t>
  </si>
  <si>
    <t>Bacia:</t>
  </si>
  <si>
    <t>Período-base:</t>
  </si>
  <si>
    <t>R$</t>
  </si>
  <si>
    <t>Código / Nome do Campo:</t>
  </si>
  <si>
    <t>Concessionário:</t>
  </si>
  <si>
    <t>CNPJ-MF:</t>
  </si>
  <si>
    <t>Teor de Enxofre (%):</t>
  </si>
  <si>
    <t>x 103 m3</t>
  </si>
  <si>
    <t>Contrato de Concessão:</t>
  </si>
  <si>
    <t>Poder Calorífico Superior</t>
  </si>
  <si>
    <r>
      <t>Petróleo       (MJ/m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):</t>
    </r>
  </si>
  <si>
    <r>
      <t>Gás Natural  (MJ/m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):</t>
    </r>
  </si>
  <si>
    <t>DADOS CADASTRAIS</t>
  </si>
  <si>
    <t>CARACTERÍSTICAS DO PETRÓLEO</t>
  </si>
  <si>
    <t>INSTRUÇÕES DE PREENCHIMENTO</t>
  </si>
  <si>
    <t>Situação da lavra:</t>
  </si>
  <si>
    <t>Mar até 400m</t>
  </si>
  <si>
    <t>2º ano</t>
  </si>
  <si>
    <t>3º ano</t>
  </si>
  <si>
    <t>4º ano e seguintes</t>
  </si>
  <si>
    <t xml:space="preserve">                (I) O concessionário deverá preencher as seguintes planilhas na ordem indicada: </t>
  </si>
  <si>
    <r>
      <t>Produção Fiscalizada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</si>
  <si>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-</t>
  </si>
  <si>
    <r>
      <t>Produção Fiscalizada Trimestral (10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de petróleo equivalente)</t>
    </r>
  </si>
  <si>
    <t>mar &gt; 400 m</t>
  </si>
  <si>
    <t>terra</t>
  </si>
  <si>
    <t>mar &lt; 400 m</t>
  </si>
  <si>
    <t>DEMONSTRATIVO DA APURAÇÃO DA PARTICIPAÇÃO ESPECIAL</t>
  </si>
  <si>
    <t xml:space="preserve">   Período-base  :</t>
  </si>
  <si>
    <t xml:space="preserve">        ITENS</t>
  </si>
  <si>
    <t>unidade padrão</t>
  </si>
  <si>
    <t xml:space="preserve">Trimestre  Básico  de Apuração  </t>
  </si>
  <si>
    <t xml:space="preserve"> [ B ] Trimestre Anterior    </t>
  </si>
  <si>
    <t xml:space="preserve"> Variação Percentual            [A / B]</t>
  </si>
  <si>
    <t>[ A ]                    TOTAL</t>
  </si>
  <si>
    <t>mês 1</t>
  </si>
  <si>
    <t>mês 2</t>
  </si>
  <si>
    <t>mês 3</t>
  </si>
  <si>
    <t xml:space="preserve"> (1) Dados Básicos</t>
  </si>
  <si>
    <t xml:space="preserve">    - Volume de Produção Fiscalizada</t>
  </si>
  <si>
    <r>
      <t>m</t>
    </r>
    <r>
      <rPr>
        <b/>
        <vertAlign val="superscript"/>
        <sz val="10"/>
        <rFont val="Arial"/>
        <family val="2"/>
      </rPr>
      <t>3</t>
    </r>
  </si>
  <si>
    <t xml:space="preserve">    - Preço de Referência</t>
  </si>
  <si>
    <r>
      <t>R$/m</t>
    </r>
    <r>
      <rPr>
        <b/>
        <vertAlign val="superscript"/>
        <sz val="10"/>
        <rFont val="Arial"/>
        <family val="2"/>
      </rPr>
      <t>3</t>
    </r>
  </si>
  <si>
    <t xml:space="preserve">    - Poder Calorífico Superior</t>
  </si>
  <si>
    <r>
      <t>MJ/m</t>
    </r>
    <r>
      <rPr>
        <b/>
        <vertAlign val="superscript"/>
        <sz val="10"/>
        <rFont val="Arial"/>
        <family val="2"/>
      </rPr>
      <t>3</t>
    </r>
  </si>
  <si>
    <t xml:space="preserve">                 Volume de Produção Fiscalizada TOTAL</t>
  </si>
  <si>
    <r>
      <t>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oe</t>
    </r>
  </si>
  <si>
    <t xml:space="preserve"> (2) Receita Bruta</t>
  </si>
  <si>
    <t xml:space="preserve"> (3) Participações Governamentais e de Terceiros</t>
  </si>
  <si>
    <t xml:space="preserve">       3.1 Bônus de Assinatura </t>
  </si>
  <si>
    <t xml:space="preserve">       3.2 Royalties</t>
  </si>
  <si>
    <t xml:space="preserve">       3.3 Pagamento pela Ocupação ou Retenção de Área</t>
  </si>
  <si>
    <t xml:space="preserve">       3.4 Pagamento aos Proprietários de Terra</t>
  </si>
  <si>
    <t xml:space="preserve">       3.5 Pesquisa e desenvolvimento</t>
  </si>
  <si>
    <t>3.5.1 Até 0,5% - concessionário</t>
  </si>
  <si>
    <t>3.5.2 Até 1,0% - outras</t>
  </si>
  <si>
    <t xml:space="preserve"> (4) Gastos na Produção</t>
  </si>
  <si>
    <t xml:space="preserve">       4.1 Custos Operacionais</t>
  </si>
  <si>
    <t>4.1.1 Poços</t>
  </si>
  <si>
    <t>4.1.2 Sistema de Coleta da Produção</t>
  </si>
  <si>
    <t>4.1.3 Arrendamento ou Afretamento de Unid. de Prod.</t>
  </si>
  <si>
    <t>4.1.4 Unid. de Prod.e Plantas de Processo e Utilidades</t>
  </si>
  <si>
    <t>4.1.5 Sistema de Escoamento da Produção</t>
  </si>
  <si>
    <t>4.1.6 Segurança Operacional</t>
  </si>
  <si>
    <t>4.1.7 Proteção Ambiental</t>
  </si>
  <si>
    <t xml:space="preserve">       4.2 Administração</t>
  </si>
  <si>
    <t>4.2.1 Custos Administrativos Diretos</t>
  </si>
  <si>
    <t>4.2.2 Custos Administrativos Indiretos</t>
  </si>
  <si>
    <t xml:space="preserve">       4.3 Apoio Operacional</t>
  </si>
  <si>
    <t xml:space="preserve"> (5) Investimentos na Fase de Exploração</t>
  </si>
  <si>
    <t xml:space="preserve"> (6) Investimentos na Fase de Produção</t>
  </si>
  <si>
    <t xml:space="preserve">       6.1 Amortização de Gastos</t>
  </si>
  <si>
    <t xml:space="preserve">       6.2 Depreciação de Poços Produtores/Injetores</t>
  </si>
  <si>
    <t xml:space="preserve">       6.3 Depreciação de Bens (exceto Poços)</t>
  </si>
  <si>
    <t xml:space="preserve"> (7) Provisão de Gastos com Abandono</t>
  </si>
  <si>
    <t xml:space="preserve"> (8) Outros Gastos</t>
  </si>
  <si>
    <t xml:space="preserve"> (9) Receita Líquida Ajustada (Base de Cálculo)</t>
  </si>
  <si>
    <t xml:space="preserve">       9.1 Receita Líquida da Produção</t>
  </si>
  <si>
    <t xml:space="preserve"> (10) Participação Especial a Recolher</t>
  </si>
  <si>
    <t>10.1 (DARF 7335 ) Estados e Municípios</t>
  </si>
  <si>
    <t>10.2 (DARF 7348 ) MME e MMA</t>
  </si>
  <si>
    <t>(2) Receita Bruta</t>
  </si>
  <si>
    <t>(1) Dados Básicos</t>
  </si>
  <si>
    <t>Operador:</t>
  </si>
  <si>
    <t>Data de Inicío da Produção:</t>
  </si>
  <si>
    <t>Mês/Ano do Trimestre   Básico de Apuração</t>
  </si>
  <si>
    <t>TOTAL deste TRIMESTRE</t>
  </si>
  <si>
    <t xml:space="preserve">TOTAL do Trimestre Anterior    </t>
  </si>
  <si>
    <t xml:space="preserve">Trimestre Anterior, em R$    </t>
  </si>
  <si>
    <t>(1) DADOS BÁSICOS  E  (2) RECEITA BRUTA</t>
  </si>
  <si>
    <r>
      <t>(III) A planilha "</t>
    </r>
    <r>
      <rPr>
        <b/>
        <sz val="10"/>
        <rFont val="Arial"/>
        <family val="2"/>
      </rPr>
      <t>Participação_Especial</t>
    </r>
    <r>
      <rPr>
        <sz val="10"/>
        <rFont val="Arial"/>
        <family val="0"/>
      </rPr>
      <t xml:space="preserve">" </t>
    </r>
    <r>
      <rPr>
        <b/>
        <u val="single"/>
        <sz val="10"/>
        <rFont val="Arial"/>
        <family val="2"/>
      </rPr>
      <t>não</t>
    </r>
    <r>
      <rPr>
        <sz val="10"/>
        <rFont val="Arial"/>
        <family val="0"/>
      </rPr>
      <t xml:space="preserve"> deverá ser preenchida. Ela calcula o valor a recolher da participação especial.</t>
    </r>
  </si>
  <si>
    <t>Poder Calorífico Superior = MJ/m3 (megajoule por metro cúbico)</t>
  </si>
  <si>
    <t>Preços = R$/m3 (Real por metro cúbico)</t>
  </si>
  <si>
    <t>(IV) As unidades utilizadas são indicadas no campo a ser preenchido. As mais comuns são:</t>
  </si>
  <si>
    <t>Produções = m3 (metro cúbico)</t>
  </si>
  <si>
    <r>
      <t xml:space="preserve">(II) Em cada uma das 4 (quatro) planilhas, </t>
    </r>
    <r>
      <rPr>
        <b/>
        <u val="single"/>
        <sz val="10"/>
        <rFont val="Arial"/>
        <family val="2"/>
      </rPr>
      <t>somente</t>
    </r>
    <r>
      <rPr>
        <sz val="10"/>
        <rFont val="Arial"/>
        <family val="0"/>
      </rPr>
      <t xml:space="preserve"> as células em       </t>
    </r>
    <r>
      <rPr>
        <b/>
        <sz val="10"/>
        <rFont val="Arial"/>
        <family val="2"/>
      </rPr>
      <t xml:space="preserve">azul </t>
    </r>
    <r>
      <rPr>
        <sz val="10"/>
        <rFont val="Arial"/>
        <family val="0"/>
      </rPr>
      <t xml:space="preserve">     deverão ser preenchidas pelo concessionário.</t>
    </r>
  </si>
  <si>
    <r>
      <t>(1º)</t>
    </r>
    <r>
      <rPr>
        <sz val="10"/>
        <rFont val="Arial"/>
        <family val="0"/>
      </rPr>
      <t xml:space="preserve"> Dados_Cadastrais;</t>
    </r>
  </si>
  <si>
    <r>
      <t>(2º)</t>
    </r>
    <r>
      <rPr>
        <sz val="10"/>
        <rFont val="Arial"/>
        <family val="0"/>
      </rPr>
      <t xml:space="preserve"> Caracterísiticas;</t>
    </r>
  </si>
  <si>
    <r>
      <t>(3º)</t>
    </r>
    <r>
      <rPr>
        <sz val="10"/>
        <rFont val="Arial"/>
        <family val="0"/>
      </rPr>
      <t xml:space="preserve"> (1) DADOS e RECEITA; e</t>
    </r>
  </si>
  <si>
    <t>Receitas, Gastos, Investimentos, Participações = R$ (Real)</t>
  </si>
  <si>
    <r>
      <t xml:space="preserve">(V) Todas as informações preenchidas deverão estar em conformidade com o </t>
    </r>
    <r>
      <rPr>
        <b/>
        <sz val="10"/>
        <rFont val="Arial"/>
        <family val="2"/>
      </rPr>
      <t xml:space="preserve">Regulamento Técnico do Demonstrativo da Apuração da Participação Especial </t>
    </r>
  </si>
  <si>
    <t>Data de Emissão:</t>
  </si>
  <si>
    <t xml:space="preserve">Data de Emissão: </t>
  </si>
  <si>
    <t>(3) a (10)  Demais Informações</t>
  </si>
  <si>
    <r>
      <t xml:space="preserve">(4º) </t>
    </r>
    <r>
      <rPr>
        <sz val="10"/>
        <rFont val="Arial"/>
        <family val="0"/>
      </rPr>
      <t>(3) a (10) Demais Informações</t>
    </r>
  </si>
  <si>
    <t xml:space="preserve">       9.3 Base de Cálculo Negativa Acumulada</t>
  </si>
  <si>
    <t xml:space="preserve">       9.2 Adições à Base de Cálculo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</si>
</sst>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\ mmmm\,\ yyyy"/>
    <numFmt numFmtId="179" formatCode="dd\-mmm\-yy"/>
    <numFmt numFmtId="180" formatCode="#,##0.0000"/>
    <numFmt numFmtId="181" formatCode="#,##0.0000_);\(#,##0.0000\)"/>
    <numFmt numFmtId="182" formatCode="#,##0.00000_);\(#,##0.00000\)"/>
    <numFmt numFmtId="183" formatCode="#,##0.0"/>
    <numFmt numFmtId="184" formatCode="#,##0.000"/>
    <numFmt numFmtId="185" formatCode="#,##0.00000"/>
    <numFmt numFmtId="186" formatCode="0.0"/>
    <numFmt numFmtId="187" formatCode="0.0%"/>
    <numFmt numFmtId="188" formatCode="dd/mm/yy"/>
  </numFmts>
  <fonts count="56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ck"/>
    </border>
    <border>
      <left style="hair"/>
      <right style="hair"/>
      <top style="thick"/>
      <bottom style="thick"/>
    </border>
    <border>
      <left style="hair"/>
      <right style="thick"/>
      <top>
        <color indexed="63"/>
      </top>
      <bottom>
        <color indexed="63"/>
      </bottom>
    </border>
    <border>
      <left style="hair"/>
      <right style="thick"/>
      <top>
        <color indexed="63"/>
      </top>
      <bottom style="thick"/>
    </border>
    <border>
      <left style="hair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hair"/>
      <right style="hair"/>
      <top style="thick"/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Alignment="1">
      <alignment/>
    </xf>
    <xf numFmtId="10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3" fillId="35" borderId="15" xfId="0" applyNumberFormat="1" applyFont="1" applyFill="1" applyBorder="1" applyAlignment="1">
      <alignment/>
    </xf>
    <xf numFmtId="3" fontId="3" fillId="35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0" fillId="0" borderId="18" xfId="0" applyBorder="1" applyAlignment="1">
      <alignment horizontal="center" vertical="center"/>
    </xf>
    <xf numFmtId="182" fontId="3" fillId="35" borderId="15" xfId="0" applyNumberFormat="1" applyFont="1" applyFill="1" applyBorder="1" applyAlignment="1">
      <alignment/>
    </xf>
    <xf numFmtId="182" fontId="3" fillId="35" borderId="18" xfId="0" applyNumberFormat="1" applyFont="1" applyFill="1" applyBorder="1" applyAlignment="1">
      <alignment/>
    </xf>
    <xf numFmtId="182" fontId="3" fillId="35" borderId="16" xfId="0" applyNumberFormat="1" applyFont="1" applyFill="1" applyBorder="1" applyAlignment="1">
      <alignment/>
    </xf>
    <xf numFmtId="182" fontId="3" fillId="35" borderId="19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10" fillId="34" borderId="0" xfId="0" applyFont="1" applyFill="1" applyBorder="1" applyAlignment="1">
      <alignment/>
    </xf>
    <xf numFmtId="0" fontId="2" fillId="34" borderId="26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34" borderId="25" xfId="0" applyFont="1" applyFill="1" applyBorder="1" applyAlignment="1">
      <alignment/>
    </xf>
    <xf numFmtId="0" fontId="11" fillId="34" borderId="28" xfId="0" applyFont="1" applyFill="1" applyBorder="1" applyAlignment="1">
      <alignment/>
    </xf>
    <xf numFmtId="165" fontId="2" fillId="34" borderId="29" xfId="0" applyNumberFormat="1" applyFont="1" applyFill="1" applyBorder="1" applyAlignment="1">
      <alignment horizontal="center"/>
    </xf>
    <xf numFmtId="9" fontId="0" fillId="34" borderId="29" xfId="50" applyFill="1" applyBorder="1" applyAlignment="1">
      <alignment/>
    </xf>
    <xf numFmtId="0" fontId="0" fillId="34" borderId="29" xfId="0" applyFill="1" applyBorder="1" applyAlignment="1">
      <alignment/>
    </xf>
    <xf numFmtId="165" fontId="2" fillId="34" borderId="24" xfId="0" applyNumberFormat="1" applyFont="1" applyFill="1" applyBorder="1" applyAlignment="1">
      <alignment horizontal="center" vertical="center"/>
    </xf>
    <xf numFmtId="0" fontId="0" fillId="34" borderId="25" xfId="0" applyFill="1" applyBorder="1" applyAlignment="1">
      <alignment/>
    </xf>
    <xf numFmtId="0" fontId="0" fillId="0" borderId="30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165" fontId="2" fillId="0" borderId="36" xfId="0" applyNumberFormat="1" applyFont="1" applyBorder="1" applyAlignment="1">
      <alignment horizontal="center" vertical="center"/>
    </xf>
    <xf numFmtId="165" fontId="2" fillId="34" borderId="28" xfId="0" applyNumberFormat="1" applyFont="1" applyFill="1" applyBorder="1" applyAlignment="1">
      <alignment horizontal="center"/>
    </xf>
    <xf numFmtId="168" fontId="2" fillId="0" borderId="36" xfId="0" applyNumberFormat="1" applyFont="1" applyBorder="1" applyAlignment="1">
      <alignment horizontal="center" vertical="center"/>
    </xf>
    <xf numFmtId="0" fontId="2" fillId="34" borderId="23" xfId="0" applyFont="1" applyFill="1" applyBorder="1" applyAlignment="1">
      <alignment vertical="center" wrapText="1"/>
    </xf>
    <xf numFmtId="0" fontId="0" fillId="34" borderId="29" xfId="0" applyFont="1" applyFill="1" applyBorder="1" applyAlignment="1">
      <alignment vertical="center" wrapText="1"/>
    </xf>
    <xf numFmtId="165" fontId="2" fillId="34" borderId="29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0" fillId="0" borderId="0" xfId="0" applyFont="1" applyBorder="1" applyAlignment="1">
      <alignment/>
    </xf>
    <xf numFmtId="168" fontId="2" fillId="0" borderId="23" xfId="0" applyNumberFormat="1" applyFont="1" applyBorder="1" applyAlignment="1">
      <alignment horizontal="center"/>
    </xf>
    <xf numFmtId="0" fontId="2" fillId="34" borderId="2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65" fontId="2" fillId="34" borderId="23" xfId="0" applyNumberFormat="1" applyFont="1" applyFill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0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165" fontId="2" fillId="0" borderId="24" xfId="0" applyNumberFormat="1" applyFont="1" applyBorder="1" applyAlignment="1">
      <alignment horizontal="center"/>
    </xf>
    <xf numFmtId="165" fontId="2" fillId="34" borderId="0" xfId="0" applyNumberFormat="1" applyFont="1" applyFill="1" applyBorder="1" applyAlignment="1">
      <alignment horizontal="center"/>
    </xf>
    <xf numFmtId="0" fontId="0" fillId="34" borderId="29" xfId="0" applyFont="1" applyFill="1" applyBorder="1" applyAlignment="1">
      <alignment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/>
    </xf>
    <xf numFmtId="165" fontId="2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 wrapText="1"/>
    </xf>
    <xf numFmtId="165" fontId="2" fillId="34" borderId="2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4" xfId="0" applyFont="1" applyBorder="1" applyAlignment="1">
      <alignment/>
    </xf>
    <xf numFmtId="4" fontId="0" fillId="34" borderId="37" xfId="0" applyNumberFormat="1" applyFill="1" applyBorder="1" applyAlignment="1">
      <alignment/>
    </xf>
    <xf numFmtId="4" fontId="0" fillId="34" borderId="38" xfId="0" applyNumberFormat="1" applyFill="1" applyBorder="1" applyAlignment="1">
      <alignment/>
    </xf>
    <xf numFmtId="4" fontId="0" fillId="34" borderId="39" xfId="0" applyNumberFormat="1" applyFill="1" applyBorder="1" applyAlignment="1">
      <alignment/>
    </xf>
    <xf numFmtId="4" fontId="0" fillId="34" borderId="29" xfId="0" applyNumberFormat="1" applyFill="1" applyBorder="1" applyAlignment="1">
      <alignment/>
    </xf>
    <xf numFmtId="4" fontId="0" fillId="34" borderId="40" xfId="0" applyNumberFormat="1" applyFill="1" applyBorder="1" applyAlignment="1">
      <alignment/>
    </xf>
    <xf numFmtId="4" fontId="0" fillId="34" borderId="41" xfId="0" applyNumberFormat="1" applyFill="1" applyBorder="1" applyAlignment="1">
      <alignment/>
    </xf>
    <xf numFmtId="4" fontId="0" fillId="34" borderId="42" xfId="0" applyNumberFormat="1" applyFill="1" applyBorder="1" applyAlignment="1">
      <alignment/>
    </xf>
    <xf numFmtId="4" fontId="0" fillId="34" borderId="33" xfId="0" applyNumberFormat="1" applyFill="1" applyBorder="1" applyAlignment="1">
      <alignment/>
    </xf>
    <xf numFmtId="4" fontId="0" fillId="34" borderId="43" xfId="0" applyNumberFormat="1" applyFill="1" applyBorder="1" applyAlignment="1">
      <alignment/>
    </xf>
    <xf numFmtId="4" fontId="0" fillId="34" borderId="44" xfId="0" applyNumberFormat="1" applyFill="1" applyBorder="1" applyAlignment="1">
      <alignment/>
    </xf>
    <xf numFmtId="4" fontId="0" fillId="34" borderId="45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46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34" borderId="0" xfId="0" applyNumberFormat="1" applyFill="1" applyBorder="1" applyAlignment="1">
      <alignment/>
    </xf>
    <xf numFmtId="4" fontId="0" fillId="0" borderId="47" xfId="0" applyNumberFormat="1" applyBorder="1" applyAlignment="1">
      <alignment/>
    </xf>
    <xf numFmtId="4" fontId="2" fillId="0" borderId="46" xfId="0" applyNumberFormat="1" applyFont="1" applyBorder="1" applyAlignment="1">
      <alignment/>
    </xf>
    <xf numFmtId="4" fontId="2" fillId="0" borderId="48" xfId="0" applyNumberFormat="1" applyFont="1" applyBorder="1" applyAlignment="1">
      <alignment/>
    </xf>
    <xf numFmtId="4" fontId="2" fillId="0" borderId="49" xfId="0" applyNumberFormat="1" applyFont="1" applyBorder="1" applyAlignment="1">
      <alignment/>
    </xf>
    <xf numFmtId="4" fontId="2" fillId="0" borderId="50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4" fontId="0" fillId="34" borderId="51" xfId="0" applyNumberFormat="1" applyFill="1" applyBorder="1" applyAlignment="1">
      <alignment/>
    </xf>
    <xf numFmtId="4" fontId="0" fillId="34" borderId="52" xfId="0" applyNumberFormat="1" applyFill="1" applyBorder="1" applyAlignment="1">
      <alignment/>
    </xf>
    <xf numFmtId="4" fontId="0" fillId="34" borderId="53" xfId="0" applyNumberFormat="1" applyFill="1" applyBorder="1" applyAlignment="1">
      <alignment/>
    </xf>
    <xf numFmtId="4" fontId="0" fillId="34" borderId="54" xfId="0" applyNumberFormat="1" applyFill="1" applyBorder="1" applyAlignment="1">
      <alignment/>
    </xf>
    <xf numFmtId="4" fontId="0" fillId="34" borderId="0" xfId="0" applyNumberFormat="1" applyFill="1" applyAlignment="1">
      <alignment/>
    </xf>
    <xf numFmtId="4" fontId="2" fillId="0" borderId="55" xfId="0" applyNumberFormat="1" applyFont="1" applyBorder="1" applyAlignment="1">
      <alignment/>
    </xf>
    <xf numFmtId="4" fontId="2" fillId="34" borderId="37" xfId="0" applyNumberFormat="1" applyFont="1" applyFill="1" applyBorder="1" applyAlignment="1">
      <alignment/>
    </xf>
    <xf numFmtId="4" fontId="2" fillId="34" borderId="38" xfId="0" applyNumberFormat="1" applyFont="1" applyFill="1" applyBorder="1" applyAlignment="1">
      <alignment/>
    </xf>
    <xf numFmtId="4" fontId="2" fillId="34" borderId="39" xfId="0" applyNumberFormat="1" applyFont="1" applyFill="1" applyBorder="1" applyAlignment="1">
      <alignment/>
    </xf>
    <xf numFmtId="4" fontId="2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2" fillId="0" borderId="39" xfId="0" applyNumberFormat="1" applyFont="1" applyBorder="1" applyAlignment="1">
      <alignment/>
    </xf>
    <xf numFmtId="3" fontId="3" fillId="35" borderId="56" xfId="0" applyNumberFormat="1" applyFont="1" applyFill="1" applyBorder="1" applyAlignment="1">
      <alignment/>
    </xf>
    <xf numFmtId="180" fontId="3" fillId="35" borderId="57" xfId="0" applyNumberFormat="1" applyFont="1" applyFill="1" applyBorder="1" applyAlignment="1">
      <alignment/>
    </xf>
    <xf numFmtId="0" fontId="3" fillId="35" borderId="57" xfId="0" applyFont="1" applyFill="1" applyBorder="1" applyAlignment="1">
      <alignment horizontal="right"/>
    </xf>
    <xf numFmtId="0" fontId="3" fillId="35" borderId="32" xfId="0" applyFont="1" applyFill="1" applyBorder="1" applyAlignment="1">
      <alignment/>
    </xf>
    <xf numFmtId="10" fontId="3" fillId="35" borderId="58" xfId="0" applyNumberFormat="1" applyFont="1" applyFill="1" applyBorder="1" applyAlignment="1">
      <alignment/>
    </xf>
    <xf numFmtId="17" fontId="3" fillId="35" borderId="59" xfId="0" applyNumberFormat="1" applyFont="1" applyFill="1" applyBorder="1" applyAlignment="1">
      <alignment horizontal="center"/>
    </xf>
    <xf numFmtId="17" fontId="3" fillId="35" borderId="60" xfId="0" applyNumberFormat="1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14" fontId="0" fillId="0" borderId="62" xfId="0" applyNumberFormat="1" applyFont="1" applyBorder="1" applyAlignment="1">
      <alignment/>
    </xf>
    <xf numFmtId="14" fontId="2" fillId="0" borderId="25" xfId="0" applyNumberFormat="1" applyFont="1" applyBorder="1" applyAlignment="1">
      <alignment horizontal="left"/>
    </xf>
    <xf numFmtId="0" fontId="0" fillId="35" borderId="55" xfId="0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 shrinkToFit="1"/>
    </xf>
    <xf numFmtId="0" fontId="2" fillId="34" borderId="55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/>
    </xf>
    <xf numFmtId="9" fontId="0" fillId="34" borderId="0" xfId="50" applyFont="1" applyFill="1" applyAlignment="1">
      <alignment/>
    </xf>
    <xf numFmtId="9" fontId="0" fillId="34" borderId="29" xfId="50" applyFont="1" applyFill="1" applyBorder="1" applyAlignment="1">
      <alignment/>
    </xf>
    <xf numFmtId="9" fontId="0" fillId="0" borderId="31" xfId="50" applyFont="1" applyBorder="1" applyAlignment="1">
      <alignment horizontal="right"/>
    </xf>
    <xf numFmtId="9" fontId="0" fillId="34" borderId="33" xfId="50" applyFont="1" applyFill="1" applyBorder="1" applyAlignment="1">
      <alignment/>
    </xf>
    <xf numFmtId="9" fontId="0" fillId="34" borderId="35" xfId="50" applyFont="1" applyFill="1" applyBorder="1" applyAlignment="1">
      <alignment/>
    </xf>
    <xf numFmtId="9" fontId="0" fillId="34" borderId="0" xfId="50" applyFont="1" applyFill="1" applyBorder="1" applyAlignment="1">
      <alignment/>
    </xf>
    <xf numFmtId="9" fontId="0" fillId="34" borderId="28" xfId="50" applyFont="1" applyFill="1" applyBorder="1" applyAlignment="1">
      <alignment/>
    </xf>
    <xf numFmtId="9" fontId="0" fillId="34" borderId="32" xfId="50" applyFont="1" applyFill="1" applyBorder="1" applyAlignment="1">
      <alignment/>
    </xf>
    <xf numFmtId="9" fontId="0" fillId="34" borderId="51" xfId="50" applyFont="1" applyFill="1" applyBorder="1" applyAlignment="1">
      <alignment/>
    </xf>
    <xf numFmtId="4" fontId="0" fillId="0" borderId="22" xfId="0" applyNumberFormat="1" applyBorder="1" applyAlignment="1">
      <alignment/>
    </xf>
    <xf numFmtId="4" fontId="0" fillId="0" borderId="6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0" fillId="34" borderId="32" xfId="0" applyNumberFormat="1" applyFill="1" applyBorder="1" applyAlignment="1">
      <alignment/>
    </xf>
    <xf numFmtId="4" fontId="0" fillId="34" borderId="35" xfId="0" applyNumberFormat="1" applyFill="1" applyBorder="1" applyAlignment="1">
      <alignment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34" borderId="28" xfId="0" applyNumberFormat="1" applyFill="1" applyBorder="1" applyAlignment="1">
      <alignment/>
    </xf>
    <xf numFmtId="4" fontId="0" fillId="0" borderId="47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4" fontId="0" fillId="0" borderId="52" xfId="0" applyNumberFormat="1" applyFill="1" applyBorder="1" applyAlignment="1">
      <alignment/>
    </xf>
    <xf numFmtId="4" fontId="0" fillId="0" borderId="53" xfId="0" applyNumberFormat="1" applyFill="1" applyBorder="1" applyAlignment="1">
      <alignment/>
    </xf>
    <xf numFmtId="4" fontId="0" fillId="0" borderId="54" xfId="0" applyNumberFormat="1" applyFill="1" applyBorder="1" applyAlignment="1">
      <alignment/>
    </xf>
    <xf numFmtId="4" fontId="2" fillId="0" borderId="52" xfId="0" applyNumberFormat="1" applyFont="1" applyBorder="1" applyAlignment="1">
      <alignment/>
    </xf>
    <xf numFmtId="4" fontId="2" fillId="0" borderId="53" xfId="0" applyNumberFormat="1" applyFont="1" applyBorder="1" applyAlignment="1">
      <alignment/>
    </xf>
    <xf numFmtId="4" fontId="2" fillId="0" borderId="54" xfId="0" applyNumberFormat="1" applyFont="1" applyBorder="1" applyAlignment="1">
      <alignment/>
    </xf>
    <xf numFmtId="4" fontId="0" fillId="0" borderId="35" xfId="0" applyNumberFormat="1" applyBorder="1" applyAlignment="1">
      <alignment/>
    </xf>
    <xf numFmtId="4" fontId="0" fillId="0" borderId="31" xfId="0" applyNumberFormat="1" applyBorder="1" applyAlignment="1">
      <alignment/>
    </xf>
    <xf numFmtId="3" fontId="0" fillId="0" borderId="34" xfId="0" applyNumberFormat="1" applyFill="1" applyBorder="1" applyAlignment="1">
      <alignment/>
    </xf>
    <xf numFmtId="180" fontId="0" fillId="0" borderId="34" xfId="0" applyNumberFormat="1" applyBorder="1" applyAlignment="1">
      <alignment/>
    </xf>
    <xf numFmtId="0" fontId="13" fillId="33" borderId="0" xfId="0" applyFont="1" applyFill="1" applyBorder="1" applyAlignment="1">
      <alignment/>
    </xf>
    <xf numFmtId="9" fontId="0" fillId="0" borderId="33" xfId="50" applyFont="1" applyBorder="1" applyAlignment="1">
      <alignment horizontal="right"/>
    </xf>
    <xf numFmtId="9" fontId="0" fillId="0" borderId="35" xfId="50" applyFont="1" applyBorder="1" applyAlignment="1">
      <alignment horizontal="right"/>
    </xf>
    <xf numFmtId="9" fontId="0" fillId="0" borderId="64" xfId="50" applyFont="1" applyBorder="1" applyAlignment="1">
      <alignment horizontal="right"/>
    </xf>
    <xf numFmtId="9" fontId="0" fillId="0" borderId="46" xfId="50" applyFont="1" applyBorder="1" applyAlignment="1">
      <alignment horizontal="right"/>
    </xf>
    <xf numFmtId="4" fontId="2" fillId="0" borderId="64" xfId="0" applyNumberFormat="1" applyFont="1" applyBorder="1" applyAlignment="1">
      <alignment/>
    </xf>
    <xf numFmtId="4" fontId="2" fillId="0" borderId="6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56" xfId="0" applyNumberFormat="1" applyFont="1" applyBorder="1" applyAlignment="1">
      <alignment/>
    </xf>
    <xf numFmtId="4" fontId="2" fillId="0" borderId="55" xfId="0" applyNumberFormat="1" applyFont="1" applyFill="1" applyBorder="1" applyAlignment="1">
      <alignment/>
    </xf>
    <xf numFmtId="4" fontId="0" fillId="0" borderId="47" xfId="0" applyNumberFormat="1" applyFont="1" applyBorder="1" applyAlignment="1">
      <alignment/>
    </xf>
    <xf numFmtId="4" fontId="0" fillId="34" borderId="33" xfId="0" applyNumberFormat="1" applyFont="1" applyFill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4" fontId="0" fillId="34" borderId="61" xfId="0" applyNumberFormat="1" applyFill="1" applyBorder="1" applyAlignment="1">
      <alignment/>
    </xf>
    <xf numFmtId="4" fontId="0" fillId="34" borderId="65" xfId="0" applyNumberFormat="1" applyFill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9" fontId="2" fillId="0" borderId="55" xfId="50" applyFont="1" applyBorder="1" applyAlignment="1">
      <alignment horizontal="right"/>
    </xf>
    <xf numFmtId="4" fontId="2" fillId="0" borderId="55" xfId="0" applyNumberFormat="1" applyFont="1" applyFill="1" applyBorder="1" applyAlignment="1">
      <alignment vertical="center"/>
    </xf>
    <xf numFmtId="4" fontId="2" fillId="34" borderId="37" xfId="0" applyNumberFormat="1" applyFont="1" applyFill="1" applyBorder="1" applyAlignment="1">
      <alignment vertical="center"/>
    </xf>
    <xf numFmtId="4" fontId="2" fillId="34" borderId="38" xfId="0" applyNumberFormat="1" applyFont="1" applyFill="1" applyBorder="1" applyAlignment="1">
      <alignment vertical="center"/>
    </xf>
    <xf numFmtId="4" fontId="2" fillId="34" borderId="39" xfId="0" applyNumberFormat="1" applyFont="1" applyFill="1" applyBorder="1" applyAlignment="1">
      <alignment vertical="center"/>
    </xf>
    <xf numFmtId="4" fontId="2" fillId="0" borderId="55" xfId="0" applyNumberFormat="1" applyFont="1" applyBorder="1" applyAlignment="1">
      <alignment vertical="center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0" fillId="35" borderId="0" xfId="0" applyFill="1" applyAlignment="1">
      <alignment/>
    </xf>
    <xf numFmtId="0" fontId="13" fillId="33" borderId="0" xfId="0" applyFont="1" applyFill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/>
    </xf>
    <xf numFmtId="0" fontId="3" fillId="35" borderId="32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178" fontId="0" fillId="0" borderId="32" xfId="0" applyNumberFormat="1" applyFon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/>
    </xf>
    <xf numFmtId="0" fontId="3" fillId="35" borderId="31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/>
    </xf>
    <xf numFmtId="3" fontId="3" fillId="35" borderId="33" xfId="0" applyNumberFormat="1" applyFont="1" applyFill="1" applyBorder="1" applyAlignment="1">
      <alignment horizontal="center"/>
    </xf>
    <xf numFmtId="14" fontId="3" fillId="35" borderId="33" xfId="0" applyNumberFormat="1" applyFont="1" applyFill="1" applyBorder="1" applyAlignment="1">
      <alignment horizontal="center"/>
    </xf>
    <xf numFmtId="14" fontId="3" fillId="35" borderId="35" xfId="0" applyNumberFormat="1" applyFont="1" applyFill="1" applyBorder="1" applyAlignment="1">
      <alignment horizontal="center"/>
    </xf>
    <xf numFmtId="14" fontId="2" fillId="0" borderId="26" xfId="0" applyNumberFormat="1" applyFont="1" applyFill="1" applyBorder="1" applyAlignment="1">
      <alignment horizontal="left"/>
    </xf>
    <xf numFmtId="4" fontId="0" fillId="0" borderId="31" xfId="0" applyNumberFormat="1" applyFill="1" applyBorder="1" applyAlignment="1">
      <alignment/>
    </xf>
    <xf numFmtId="40" fontId="0" fillId="0" borderId="35" xfId="0" applyNumberFormat="1" applyBorder="1" applyAlignment="1">
      <alignment/>
    </xf>
    <xf numFmtId="40" fontId="2" fillId="0" borderId="55" xfId="0" applyNumberFormat="1" applyFont="1" applyBorder="1" applyAlignment="1">
      <alignment/>
    </xf>
    <xf numFmtId="4" fontId="0" fillId="34" borderId="36" xfId="0" applyNumberFormat="1" applyFill="1" applyBorder="1" applyAlignment="1">
      <alignment/>
    </xf>
    <xf numFmtId="4" fontId="0" fillId="34" borderId="26" xfId="0" applyNumberForma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4" fontId="0" fillId="0" borderId="66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67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4" fontId="0" fillId="0" borderId="62" xfId="0" applyNumberFormat="1" applyFont="1" applyFill="1" applyBorder="1" applyAlignment="1">
      <alignment/>
    </xf>
    <xf numFmtId="4" fontId="0" fillId="0" borderId="54" xfId="0" applyNumberFormat="1" applyFont="1" applyFill="1" applyBorder="1" applyAlignment="1">
      <alignment/>
    </xf>
    <xf numFmtId="0" fontId="18" fillId="34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9" fillId="34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8" fillId="34" borderId="0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19" fillId="34" borderId="26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1" fillId="34" borderId="0" xfId="0" applyFont="1" applyFill="1" applyBorder="1" applyAlignment="1">
      <alignment horizontal="left"/>
    </xf>
    <xf numFmtId="0" fontId="18" fillId="34" borderId="0" xfId="0" applyFont="1" applyFill="1" applyBorder="1" applyAlignment="1">
      <alignment horizontal="center"/>
    </xf>
    <xf numFmtId="168" fontId="19" fillId="0" borderId="36" xfId="0" applyNumberFormat="1" applyFont="1" applyBorder="1" applyAlignment="1">
      <alignment horizontal="center" vertical="center"/>
    </xf>
    <xf numFmtId="4" fontId="19" fillId="0" borderId="55" xfId="0" applyNumberFormat="1" applyFont="1" applyBorder="1" applyAlignment="1">
      <alignment/>
    </xf>
    <xf numFmtId="4" fontId="19" fillId="34" borderId="37" xfId="0" applyNumberFormat="1" applyFont="1" applyFill="1" applyBorder="1" applyAlignment="1">
      <alignment/>
    </xf>
    <xf numFmtId="4" fontId="19" fillId="34" borderId="38" xfId="0" applyNumberFormat="1" applyFont="1" applyFill="1" applyBorder="1" applyAlignment="1">
      <alignment/>
    </xf>
    <xf numFmtId="4" fontId="19" fillId="34" borderId="39" xfId="0" applyNumberFormat="1" applyFont="1" applyFill="1" applyBorder="1" applyAlignment="1">
      <alignment/>
    </xf>
    <xf numFmtId="9" fontId="19" fillId="0" borderId="55" xfId="50" applyNumberFormat="1" applyFont="1" applyBorder="1" applyAlignment="1">
      <alignment horizontal="right"/>
    </xf>
    <xf numFmtId="0" fontId="19" fillId="34" borderId="23" xfId="0" applyFont="1" applyFill="1" applyBorder="1" applyAlignment="1">
      <alignment vertical="center" wrapText="1"/>
    </xf>
    <xf numFmtId="0" fontId="18" fillId="34" borderId="29" xfId="0" applyFont="1" applyFill="1" applyBorder="1" applyAlignment="1">
      <alignment vertical="center" wrapText="1"/>
    </xf>
    <xf numFmtId="165" fontId="19" fillId="34" borderId="29" xfId="0" applyNumberFormat="1" applyFont="1" applyFill="1" applyBorder="1" applyAlignment="1">
      <alignment horizontal="center" vertical="center"/>
    </xf>
    <xf numFmtId="4" fontId="18" fillId="34" borderId="29" xfId="0" applyNumberFormat="1" applyFont="1" applyFill="1" applyBorder="1" applyAlignment="1">
      <alignment/>
    </xf>
    <xf numFmtId="9" fontId="18" fillId="34" borderId="29" xfId="50" applyNumberFormat="1" applyFont="1" applyFill="1" applyBorder="1" applyAlignment="1">
      <alignment horizontal="right"/>
    </xf>
    <xf numFmtId="0" fontId="19" fillId="0" borderId="23" xfId="0" applyFont="1" applyBorder="1" applyAlignment="1">
      <alignment/>
    </xf>
    <xf numFmtId="0" fontId="18" fillId="0" borderId="0" xfId="0" applyFont="1" applyBorder="1" applyAlignment="1">
      <alignment/>
    </xf>
    <xf numFmtId="168" fontId="19" fillId="0" borderId="23" xfId="0" applyNumberFormat="1" applyFont="1" applyBorder="1" applyAlignment="1">
      <alignment horizontal="center"/>
    </xf>
    <xf numFmtId="4" fontId="18" fillId="35" borderId="47" xfId="0" applyNumberFormat="1" applyFont="1" applyFill="1" applyBorder="1" applyAlignment="1">
      <alignment/>
    </xf>
    <xf numFmtId="4" fontId="18" fillId="34" borderId="40" xfId="0" applyNumberFormat="1" applyFont="1" applyFill="1" applyBorder="1" applyAlignment="1">
      <alignment/>
    </xf>
    <xf numFmtId="4" fontId="18" fillId="34" borderId="41" xfId="0" applyNumberFormat="1" applyFont="1" applyFill="1" applyBorder="1" applyAlignment="1">
      <alignment/>
    </xf>
    <xf numFmtId="4" fontId="18" fillId="34" borderId="42" xfId="0" applyNumberFormat="1" applyFont="1" applyFill="1" applyBorder="1" applyAlignment="1">
      <alignment/>
    </xf>
    <xf numFmtId="9" fontId="18" fillId="0" borderId="31" xfId="50" applyNumberFormat="1" applyFont="1" applyBorder="1" applyAlignment="1">
      <alignment horizontal="right"/>
    </xf>
    <xf numFmtId="0" fontId="19" fillId="34" borderId="23" xfId="0" applyFont="1" applyFill="1" applyBorder="1" applyAlignment="1">
      <alignment/>
    </xf>
    <xf numFmtId="165" fontId="19" fillId="34" borderId="23" xfId="0" applyNumberFormat="1" applyFont="1" applyFill="1" applyBorder="1" applyAlignment="1">
      <alignment horizontal="center"/>
    </xf>
    <xf numFmtId="4" fontId="18" fillId="34" borderId="33" xfId="0" applyNumberFormat="1" applyFont="1" applyFill="1" applyBorder="1" applyAlignment="1">
      <alignment/>
    </xf>
    <xf numFmtId="4" fontId="18" fillId="34" borderId="43" xfId="0" applyNumberFormat="1" applyFont="1" applyFill="1" applyBorder="1" applyAlignment="1">
      <alignment/>
    </xf>
    <xf numFmtId="4" fontId="18" fillId="34" borderId="44" xfId="0" applyNumberFormat="1" applyFont="1" applyFill="1" applyBorder="1" applyAlignment="1">
      <alignment/>
    </xf>
    <xf numFmtId="4" fontId="18" fillId="34" borderId="45" xfId="0" applyNumberFormat="1" applyFont="1" applyFill="1" applyBorder="1" applyAlignment="1">
      <alignment/>
    </xf>
    <xf numFmtId="9" fontId="18" fillId="34" borderId="33" xfId="50" applyNumberFormat="1" applyFont="1" applyFill="1" applyBorder="1" applyAlignment="1">
      <alignment horizontal="right"/>
    </xf>
    <xf numFmtId="165" fontId="19" fillId="0" borderId="23" xfId="0" applyNumberFormat="1" applyFont="1" applyBorder="1" applyAlignment="1">
      <alignment horizontal="center"/>
    </xf>
    <xf numFmtId="4" fontId="18" fillId="0" borderId="33" xfId="0" applyNumberFormat="1" applyFont="1" applyBorder="1" applyAlignment="1">
      <alignment/>
    </xf>
    <xf numFmtId="4" fontId="18" fillId="35" borderId="43" xfId="0" applyNumberFormat="1" applyFont="1" applyFill="1" applyBorder="1" applyAlignment="1">
      <alignment/>
    </xf>
    <xf numFmtId="4" fontId="18" fillId="35" borderId="44" xfId="0" applyNumberFormat="1" applyFont="1" applyFill="1" applyBorder="1" applyAlignment="1">
      <alignment/>
    </xf>
    <xf numFmtId="4" fontId="18" fillId="35" borderId="45" xfId="0" applyNumberFormat="1" applyFont="1" applyFill="1" applyBorder="1" applyAlignment="1">
      <alignment/>
    </xf>
    <xf numFmtId="4" fontId="18" fillId="35" borderId="33" xfId="0" applyNumberFormat="1" applyFont="1" applyFill="1" applyBorder="1" applyAlignment="1">
      <alignment/>
    </xf>
    <xf numFmtId="9" fontId="18" fillId="0" borderId="33" xfId="50" applyNumberFormat="1" applyFont="1" applyBorder="1" applyAlignment="1">
      <alignment horizontal="right"/>
    </xf>
    <xf numFmtId="0" fontId="19" fillId="0" borderId="23" xfId="0" applyFont="1" applyBorder="1" applyAlignment="1">
      <alignment horizontal="left"/>
    </xf>
    <xf numFmtId="4" fontId="18" fillId="0" borderId="33" xfId="0" applyNumberFormat="1" applyFont="1" applyFill="1" applyBorder="1" applyAlignment="1">
      <alignment/>
    </xf>
    <xf numFmtId="4" fontId="18" fillId="0" borderId="46" xfId="0" applyNumberFormat="1" applyFont="1" applyFill="1" applyBorder="1" applyAlignment="1">
      <alignment/>
    </xf>
    <xf numFmtId="0" fontId="18" fillId="34" borderId="23" xfId="0" applyFont="1" applyFill="1" applyBorder="1" applyAlignment="1">
      <alignment/>
    </xf>
    <xf numFmtId="0" fontId="18" fillId="34" borderId="24" xfId="0" applyFont="1" applyFill="1" applyBorder="1" applyAlignment="1">
      <alignment/>
    </xf>
    <xf numFmtId="0" fontId="18" fillId="0" borderId="25" xfId="0" applyFont="1" applyBorder="1" applyAlignment="1">
      <alignment/>
    </xf>
    <xf numFmtId="165" fontId="19" fillId="0" borderId="24" xfId="0" applyNumberFormat="1" applyFont="1" applyBorder="1" applyAlignment="1">
      <alignment horizontal="center"/>
    </xf>
    <xf numFmtId="4" fontId="18" fillId="0" borderId="35" xfId="0" applyNumberFormat="1" applyFont="1" applyFill="1" applyBorder="1" applyAlignment="1">
      <alignment/>
    </xf>
    <xf numFmtId="4" fontId="18" fillId="35" borderId="52" xfId="0" applyNumberFormat="1" applyFont="1" applyFill="1" applyBorder="1" applyAlignment="1">
      <alignment/>
    </xf>
    <xf numFmtId="4" fontId="18" fillId="35" borderId="53" xfId="0" applyNumberFormat="1" applyFont="1" applyFill="1" applyBorder="1" applyAlignment="1">
      <alignment/>
    </xf>
    <xf numFmtId="4" fontId="18" fillId="35" borderId="54" xfId="0" applyNumberFormat="1" applyFont="1" applyFill="1" applyBorder="1" applyAlignment="1">
      <alignment/>
    </xf>
    <xf numFmtId="4" fontId="18" fillId="35" borderId="35" xfId="0" applyNumberFormat="1" applyFont="1" applyFill="1" applyBorder="1" applyAlignment="1">
      <alignment/>
    </xf>
    <xf numFmtId="9" fontId="18" fillId="0" borderId="35" xfId="50" applyNumberFormat="1" applyFont="1" applyBorder="1" applyAlignment="1">
      <alignment horizontal="right"/>
    </xf>
    <xf numFmtId="165" fontId="19" fillId="34" borderId="0" xfId="0" applyNumberFormat="1" applyFont="1" applyFill="1" applyBorder="1" applyAlignment="1">
      <alignment horizontal="center"/>
    </xf>
    <xf numFmtId="4" fontId="18" fillId="34" borderId="0" xfId="0" applyNumberFormat="1" applyFont="1" applyFill="1" applyBorder="1" applyAlignment="1">
      <alignment/>
    </xf>
    <xf numFmtId="9" fontId="18" fillId="34" borderId="0" xfId="50" applyNumberFormat="1" applyFont="1" applyFill="1" applyBorder="1" applyAlignment="1">
      <alignment horizontal="right"/>
    </xf>
    <xf numFmtId="165" fontId="19" fillId="0" borderId="36" xfId="0" applyNumberFormat="1" applyFont="1" applyBorder="1" applyAlignment="1">
      <alignment horizontal="center" vertical="center"/>
    </xf>
    <xf numFmtId="4" fontId="19" fillId="0" borderId="37" xfId="0" applyNumberFormat="1" applyFont="1" applyBorder="1" applyAlignment="1">
      <alignment/>
    </xf>
    <xf numFmtId="4" fontId="19" fillId="0" borderId="38" xfId="0" applyNumberFormat="1" applyFont="1" applyBorder="1" applyAlignment="1">
      <alignment/>
    </xf>
    <xf numFmtId="4" fontId="19" fillId="0" borderId="39" xfId="0" applyNumberFormat="1" applyFont="1" applyBorder="1" applyAlignment="1">
      <alignment/>
    </xf>
    <xf numFmtId="0" fontId="18" fillId="34" borderId="29" xfId="0" applyFont="1" applyFill="1" applyBorder="1" applyAlignment="1">
      <alignment/>
    </xf>
    <xf numFmtId="165" fontId="19" fillId="34" borderId="29" xfId="0" applyNumberFormat="1" applyFont="1" applyFill="1" applyBorder="1" applyAlignment="1">
      <alignment horizontal="center"/>
    </xf>
    <xf numFmtId="9" fontId="18" fillId="34" borderId="32" xfId="50" applyNumberFormat="1" applyFont="1" applyFill="1" applyBorder="1" applyAlignment="1">
      <alignment horizontal="right"/>
    </xf>
    <xf numFmtId="0" fontId="19" fillId="0" borderId="23" xfId="0" applyFont="1" applyBorder="1" applyAlignment="1">
      <alignment vertical="center"/>
    </xf>
    <xf numFmtId="4" fontId="19" fillId="0" borderId="68" xfId="0" applyNumberFormat="1" applyFont="1" applyBorder="1" applyAlignment="1">
      <alignment/>
    </xf>
    <xf numFmtId="4" fontId="19" fillId="0" borderId="69" xfId="0" applyNumberFormat="1" applyFont="1" applyBorder="1" applyAlignment="1">
      <alignment/>
    </xf>
    <xf numFmtId="4" fontId="19" fillId="0" borderId="57" xfId="0" applyNumberFormat="1" applyFont="1" applyBorder="1" applyAlignment="1">
      <alignment/>
    </xf>
    <xf numFmtId="9" fontId="19" fillId="0" borderId="31" xfId="50" applyNumberFormat="1" applyFont="1" applyBorder="1" applyAlignment="1">
      <alignment horizontal="right"/>
    </xf>
    <xf numFmtId="4" fontId="18" fillId="0" borderId="47" xfId="0" applyNumberFormat="1" applyFont="1" applyBorder="1" applyAlignment="1">
      <alignment/>
    </xf>
    <xf numFmtId="4" fontId="18" fillId="35" borderId="40" xfId="0" applyNumberFormat="1" applyFont="1" applyFill="1" applyBorder="1" applyAlignment="1">
      <alignment/>
    </xf>
    <xf numFmtId="4" fontId="18" fillId="35" borderId="41" xfId="0" applyNumberFormat="1" applyFont="1" applyFill="1" applyBorder="1" applyAlignment="1">
      <alignment/>
    </xf>
    <xf numFmtId="4" fontId="18" fillId="35" borderId="42" xfId="0" applyNumberFormat="1" applyFont="1" applyFill="1" applyBorder="1" applyAlignment="1">
      <alignment/>
    </xf>
    <xf numFmtId="4" fontId="19" fillId="0" borderId="46" xfId="0" applyNumberFormat="1" applyFont="1" applyBorder="1" applyAlignment="1">
      <alignment/>
    </xf>
    <xf numFmtId="4" fontId="19" fillId="0" borderId="48" xfId="0" applyNumberFormat="1" applyFont="1" applyBorder="1" applyAlignment="1">
      <alignment/>
    </xf>
    <xf numFmtId="4" fontId="19" fillId="0" borderId="49" xfId="0" applyNumberFormat="1" applyFont="1" applyBorder="1" applyAlignment="1">
      <alignment/>
    </xf>
    <xf numFmtId="4" fontId="19" fillId="0" borderId="50" xfId="0" applyNumberFormat="1" applyFont="1" applyBorder="1" applyAlignment="1">
      <alignment/>
    </xf>
    <xf numFmtId="9" fontId="19" fillId="0" borderId="33" xfId="50" applyNumberFormat="1" applyFont="1" applyBorder="1" applyAlignment="1">
      <alignment horizontal="right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/>
    </xf>
    <xf numFmtId="4" fontId="19" fillId="0" borderId="35" xfId="0" applyNumberFormat="1" applyFont="1" applyBorder="1" applyAlignment="1">
      <alignment/>
    </xf>
    <xf numFmtId="4" fontId="19" fillId="35" borderId="52" xfId="0" applyNumberFormat="1" applyFont="1" applyFill="1" applyBorder="1" applyAlignment="1">
      <alignment/>
    </xf>
    <xf numFmtId="4" fontId="19" fillId="35" borderId="53" xfId="0" applyNumberFormat="1" applyFont="1" applyFill="1" applyBorder="1" applyAlignment="1">
      <alignment/>
    </xf>
    <xf numFmtId="4" fontId="19" fillId="35" borderId="54" xfId="0" applyNumberFormat="1" applyFont="1" applyFill="1" applyBorder="1" applyAlignment="1">
      <alignment/>
    </xf>
    <xf numFmtId="4" fontId="19" fillId="35" borderId="35" xfId="0" applyNumberFormat="1" applyFont="1" applyFill="1" applyBorder="1" applyAlignment="1">
      <alignment/>
    </xf>
    <xf numFmtId="9" fontId="19" fillId="0" borderId="35" xfId="50" applyNumberFormat="1" applyFont="1" applyBorder="1" applyAlignment="1">
      <alignment horizontal="right"/>
    </xf>
    <xf numFmtId="4" fontId="18" fillId="35" borderId="55" xfId="0" applyNumberFormat="1" applyFont="1" applyFill="1" applyBorder="1" applyAlignment="1">
      <alignment/>
    </xf>
    <xf numFmtId="4" fontId="18" fillId="34" borderId="37" xfId="0" applyNumberFormat="1" applyFont="1" applyFill="1" applyBorder="1" applyAlignment="1">
      <alignment/>
    </xf>
    <xf numFmtId="4" fontId="18" fillId="34" borderId="38" xfId="0" applyNumberFormat="1" applyFont="1" applyFill="1" applyBorder="1" applyAlignment="1">
      <alignment/>
    </xf>
    <xf numFmtId="4" fontId="18" fillId="34" borderId="39" xfId="0" applyNumberFormat="1" applyFont="1" applyFill="1" applyBorder="1" applyAlignment="1">
      <alignment/>
    </xf>
    <xf numFmtId="4" fontId="18" fillId="0" borderId="55" xfId="0" applyNumberFormat="1" applyFont="1" applyBorder="1" applyAlignment="1">
      <alignment/>
    </xf>
    <xf numFmtId="4" fontId="18" fillId="0" borderId="37" xfId="0" applyNumberFormat="1" applyFont="1" applyBorder="1" applyAlignment="1">
      <alignment/>
    </xf>
    <xf numFmtId="4" fontId="18" fillId="0" borderId="38" xfId="0" applyNumberFormat="1" applyFont="1" applyBorder="1" applyAlignment="1">
      <alignment/>
    </xf>
    <xf numFmtId="4" fontId="18" fillId="0" borderId="39" xfId="0" applyNumberFormat="1" applyFont="1" applyBorder="1" applyAlignment="1">
      <alignment/>
    </xf>
    <xf numFmtId="165" fontId="19" fillId="34" borderId="0" xfId="0" applyNumberFormat="1" applyFont="1" applyFill="1" applyBorder="1" applyAlignment="1">
      <alignment horizontal="center" vertical="center"/>
    </xf>
    <xf numFmtId="4" fontId="18" fillId="0" borderId="47" xfId="0" applyNumberFormat="1" applyFont="1" applyFill="1" applyBorder="1" applyAlignment="1">
      <alignment/>
    </xf>
    <xf numFmtId="4" fontId="19" fillId="35" borderId="40" xfId="0" applyNumberFormat="1" applyFont="1" applyFill="1" applyBorder="1" applyAlignment="1">
      <alignment/>
    </xf>
    <xf numFmtId="4" fontId="19" fillId="35" borderId="66" xfId="0" applyNumberFormat="1" applyFont="1" applyFill="1" applyBorder="1" applyAlignment="1">
      <alignment/>
    </xf>
    <xf numFmtId="4" fontId="19" fillId="35" borderId="42" xfId="0" applyNumberFormat="1" applyFont="1" applyFill="1" applyBorder="1" applyAlignment="1">
      <alignment/>
    </xf>
    <xf numFmtId="4" fontId="19" fillId="35" borderId="47" xfId="0" applyNumberFormat="1" applyFont="1" applyFill="1" applyBorder="1" applyAlignment="1">
      <alignment/>
    </xf>
    <xf numFmtId="4" fontId="19" fillId="35" borderId="43" xfId="0" applyNumberFormat="1" applyFont="1" applyFill="1" applyBorder="1" applyAlignment="1">
      <alignment/>
    </xf>
    <xf numFmtId="4" fontId="19" fillId="35" borderId="67" xfId="0" applyNumberFormat="1" applyFont="1" applyFill="1" applyBorder="1" applyAlignment="1">
      <alignment/>
    </xf>
    <xf numFmtId="4" fontId="19" fillId="35" borderId="45" xfId="0" applyNumberFormat="1" applyFont="1" applyFill="1" applyBorder="1" applyAlignment="1">
      <alignment/>
    </xf>
    <xf numFmtId="4" fontId="19" fillId="35" borderId="33" xfId="0" applyNumberFormat="1" applyFont="1" applyFill="1" applyBorder="1" applyAlignment="1">
      <alignment/>
    </xf>
    <xf numFmtId="4" fontId="19" fillId="35" borderId="62" xfId="0" applyNumberFormat="1" applyFont="1" applyFill="1" applyBorder="1" applyAlignment="1">
      <alignment/>
    </xf>
    <xf numFmtId="4" fontId="18" fillId="34" borderId="51" xfId="0" applyNumberFormat="1" applyFont="1" applyFill="1" applyBorder="1" applyAlignment="1">
      <alignment/>
    </xf>
    <xf numFmtId="9" fontId="18" fillId="34" borderId="51" xfId="50" applyNumberFormat="1" applyFont="1" applyFill="1" applyBorder="1" applyAlignment="1">
      <alignment horizontal="right"/>
    </xf>
    <xf numFmtId="4" fontId="18" fillId="35" borderId="37" xfId="0" applyNumberFormat="1" applyFont="1" applyFill="1" applyBorder="1" applyAlignment="1">
      <alignment/>
    </xf>
    <xf numFmtId="4" fontId="18" fillId="35" borderId="38" xfId="0" applyNumberFormat="1" applyFont="1" applyFill="1" applyBorder="1" applyAlignment="1">
      <alignment/>
    </xf>
    <xf numFmtId="4" fontId="18" fillId="35" borderId="39" xfId="0" applyNumberFormat="1" applyFont="1" applyFill="1" applyBorder="1" applyAlignment="1">
      <alignment/>
    </xf>
    <xf numFmtId="40" fontId="18" fillId="0" borderId="55" xfId="0" applyNumberFormat="1" applyFont="1" applyBorder="1" applyAlignment="1">
      <alignment/>
    </xf>
    <xf numFmtId="0" fontId="18" fillId="34" borderId="0" xfId="0" applyFont="1" applyFill="1" applyBorder="1" applyAlignment="1">
      <alignment vertical="center" wrapText="1"/>
    </xf>
    <xf numFmtId="165" fontId="19" fillId="34" borderId="23" xfId="0" applyNumberFormat="1" applyFont="1" applyFill="1" applyBorder="1" applyAlignment="1">
      <alignment horizontal="center" vertical="center"/>
    </xf>
    <xf numFmtId="9" fontId="18" fillId="34" borderId="31" xfId="50" applyNumberFormat="1" applyFont="1" applyFill="1" applyBorder="1" applyAlignment="1">
      <alignment horizontal="right"/>
    </xf>
    <xf numFmtId="0" fontId="19" fillId="0" borderId="24" xfId="0" applyFont="1" applyBorder="1" applyAlignment="1">
      <alignment/>
    </xf>
    <xf numFmtId="40" fontId="18" fillId="35" borderId="35" xfId="0" applyNumberFormat="1" applyFont="1" applyFill="1" applyBorder="1" applyAlignment="1">
      <alignment/>
    </xf>
    <xf numFmtId="4" fontId="18" fillId="34" borderId="52" xfId="0" applyNumberFormat="1" applyFont="1" applyFill="1" applyBorder="1" applyAlignment="1">
      <alignment/>
    </xf>
    <xf numFmtId="4" fontId="18" fillId="34" borderId="53" xfId="0" applyNumberFormat="1" applyFont="1" applyFill="1" applyBorder="1" applyAlignment="1">
      <alignment/>
    </xf>
    <xf numFmtId="4" fontId="18" fillId="34" borderId="54" xfId="0" applyNumberFormat="1" applyFont="1" applyFill="1" applyBorder="1" applyAlignment="1">
      <alignment/>
    </xf>
    <xf numFmtId="4" fontId="18" fillId="34" borderId="0" xfId="0" applyNumberFormat="1" applyFont="1" applyFill="1" applyAlignment="1">
      <alignment/>
    </xf>
    <xf numFmtId="9" fontId="18" fillId="34" borderId="0" xfId="50" applyFont="1" applyFill="1" applyAlignment="1">
      <alignment/>
    </xf>
    <xf numFmtId="4" fontId="19" fillId="37" borderId="55" xfId="0" applyNumberFormat="1" applyFont="1" applyFill="1" applyBorder="1" applyAlignment="1">
      <alignment vertical="center"/>
    </xf>
    <xf numFmtId="4" fontId="19" fillId="34" borderId="37" xfId="0" applyNumberFormat="1" applyFont="1" applyFill="1" applyBorder="1" applyAlignment="1">
      <alignment vertical="center"/>
    </xf>
    <xf numFmtId="4" fontId="19" fillId="34" borderId="38" xfId="0" applyNumberFormat="1" applyFont="1" applyFill="1" applyBorder="1" applyAlignment="1">
      <alignment vertical="center"/>
    </xf>
    <xf numFmtId="4" fontId="19" fillId="34" borderId="39" xfId="0" applyNumberFormat="1" applyFont="1" applyFill="1" applyBorder="1" applyAlignment="1">
      <alignment vertical="center"/>
    </xf>
    <xf numFmtId="4" fontId="19" fillId="0" borderId="55" xfId="0" applyNumberFormat="1" applyFont="1" applyBorder="1" applyAlignment="1">
      <alignment vertical="center"/>
    </xf>
    <xf numFmtId="9" fontId="19" fillId="37" borderId="55" xfId="50" applyFont="1" applyFill="1" applyBorder="1" applyAlignment="1">
      <alignment horizontal="right"/>
    </xf>
    <xf numFmtId="0" fontId="18" fillId="0" borderId="32" xfId="0" applyFont="1" applyBorder="1" applyAlignment="1">
      <alignment/>
    </xf>
    <xf numFmtId="4" fontId="18" fillId="37" borderId="31" xfId="0" applyNumberFormat="1" applyFont="1" applyFill="1" applyBorder="1" applyAlignment="1">
      <alignment/>
    </xf>
    <xf numFmtId="4" fontId="18" fillId="35" borderId="31" xfId="0" applyNumberFormat="1" applyFont="1" applyFill="1" applyBorder="1" applyAlignment="1">
      <alignment/>
    </xf>
    <xf numFmtId="9" fontId="18" fillId="37" borderId="31" xfId="50" applyFont="1" applyFill="1" applyBorder="1" applyAlignment="1">
      <alignment horizontal="right"/>
    </xf>
    <xf numFmtId="0" fontId="18" fillId="0" borderId="34" xfId="0" applyFont="1" applyBorder="1" applyAlignment="1">
      <alignment/>
    </xf>
    <xf numFmtId="4" fontId="18" fillId="37" borderId="35" xfId="0" applyNumberFormat="1" applyFont="1" applyFill="1" applyBorder="1" applyAlignment="1">
      <alignment/>
    </xf>
    <xf numFmtId="9" fontId="18" fillId="37" borderId="35" xfId="50" applyFont="1" applyFill="1" applyBorder="1" applyAlignment="1">
      <alignment horizontal="right"/>
    </xf>
    <xf numFmtId="4" fontId="18" fillId="0" borderId="0" xfId="0" applyNumberFormat="1" applyFont="1" applyAlignment="1">
      <alignment/>
    </xf>
    <xf numFmtId="4" fontId="18" fillId="0" borderId="0" xfId="0" applyNumberFormat="1" applyFont="1" applyAlignment="1">
      <alignment horizontal="right"/>
    </xf>
    <xf numFmtId="0" fontId="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23" xfId="0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7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4" fontId="2" fillId="34" borderId="75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75" xfId="0" applyBorder="1" applyAlignment="1">
      <alignment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34" borderId="31" xfId="0" applyFont="1" applyFill="1" applyBorder="1" applyAlignment="1">
      <alignment horizontal="center" vertical="center" wrapText="1" shrinkToFit="1"/>
    </xf>
    <xf numFmtId="0" fontId="19" fillId="34" borderId="35" xfId="0" applyFont="1" applyFill="1" applyBorder="1" applyAlignment="1">
      <alignment horizontal="center" vertical="center" wrapText="1" shrinkToFit="1"/>
    </xf>
    <xf numFmtId="0" fontId="19" fillId="34" borderId="36" xfId="0" applyFont="1" applyFill="1" applyBorder="1" applyAlignment="1">
      <alignment horizontal="center"/>
    </xf>
    <xf numFmtId="0" fontId="19" fillId="34" borderId="28" xfId="0" applyFont="1" applyFill="1" applyBorder="1" applyAlignment="1">
      <alignment horizontal="center"/>
    </xf>
    <xf numFmtId="0" fontId="19" fillId="34" borderId="26" xfId="0" applyFont="1" applyFill="1" applyBorder="1" applyAlignment="1">
      <alignment horizontal="center"/>
    </xf>
    <xf numFmtId="0" fontId="19" fillId="0" borderId="3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  <xf numFmtId="0" fontId="19" fillId="34" borderId="24" xfId="0" applyFont="1" applyFill="1" applyBorder="1" applyAlignment="1">
      <alignment horizontal="center" vertical="center" wrapText="1"/>
    </xf>
    <xf numFmtId="0" fontId="19" fillId="34" borderId="34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2" fillId="0" borderId="65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2" fillId="0" borderId="3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2" fillId="34" borderId="31" xfId="0" applyFont="1" applyFill="1" applyBorder="1" applyAlignment="1">
      <alignment horizontal="center" vertical="center" wrapText="1" shrinkToFit="1"/>
    </xf>
    <xf numFmtId="0" fontId="0" fillId="34" borderId="35" xfId="0" applyFill="1" applyBorder="1" applyAlignment="1">
      <alignment horizontal="center" vertical="center" wrapText="1" shrinkToFit="1"/>
    </xf>
    <xf numFmtId="0" fontId="2" fillId="0" borderId="7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34" borderId="35" xfId="0" applyFont="1" applyFill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0" fillId="0" borderId="67" xfId="0" applyFont="1" applyBorder="1" applyAlignment="1">
      <alignment/>
    </xf>
    <xf numFmtId="0" fontId="2" fillId="0" borderId="80" xfId="0" applyFont="1" applyBorder="1" applyAlignment="1">
      <alignment/>
    </xf>
    <xf numFmtId="0" fontId="0" fillId="0" borderId="0" xfId="0" applyFont="1" applyAlignment="1">
      <alignment/>
    </xf>
    <xf numFmtId="0" fontId="2" fillId="0" borderId="29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4" fillId="0" borderId="30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2" fillId="0" borderId="36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28575</xdr:rowOff>
    </xdr:from>
    <xdr:to>
      <xdr:col>1</xdr:col>
      <xdr:colOff>447675</xdr:colOff>
      <xdr:row>6</xdr:row>
      <xdr:rowOff>47625</xdr:rowOff>
    </xdr:to>
    <xdr:pic>
      <xdr:nvPicPr>
        <xdr:cNvPr id="1" name="Picture 7" descr="C:\Download\Cartoes Visit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523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28575</xdr:rowOff>
    </xdr:from>
    <xdr:to>
      <xdr:col>1</xdr:col>
      <xdr:colOff>447675</xdr:colOff>
      <xdr:row>6</xdr:row>
      <xdr:rowOff>180975</xdr:rowOff>
    </xdr:to>
    <xdr:pic>
      <xdr:nvPicPr>
        <xdr:cNvPr id="1" name="Picture 5" descr="C:\Download\Cartoes Visit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523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28575</xdr:rowOff>
    </xdr:from>
    <xdr:to>
      <xdr:col>1</xdr:col>
      <xdr:colOff>85725</xdr:colOff>
      <xdr:row>7</xdr:row>
      <xdr:rowOff>47625</xdr:rowOff>
    </xdr:to>
    <xdr:pic>
      <xdr:nvPicPr>
        <xdr:cNvPr id="1" name="Picture 2" descr="C:\Download\Cartoes Visit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523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1</xdr:col>
      <xdr:colOff>47625</xdr:colOff>
      <xdr:row>8</xdr:row>
      <xdr:rowOff>114300</xdr:rowOff>
    </xdr:to>
    <xdr:pic>
      <xdr:nvPicPr>
        <xdr:cNvPr id="1" name="Picture 2" descr="C:\Download\Cartoes Visit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523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4:O24"/>
  <sheetViews>
    <sheetView tabSelected="1" zoomScale="85" zoomScaleNormal="85" zoomScalePageLayoutView="0" workbookViewId="0" topLeftCell="A1">
      <selection activeCell="K9" sqref="K9"/>
    </sheetView>
  </sheetViews>
  <sheetFormatPr defaultColWidth="9.140625" defaultRowHeight="12.75"/>
  <cols>
    <col min="1" max="1" width="3.7109375" style="0" customWidth="1"/>
    <col min="8" max="9" width="9.421875" style="0" customWidth="1"/>
  </cols>
  <sheetData>
    <row r="1" s="12" customFormat="1" ht="12.75"/>
    <row r="2" s="12" customFormat="1" ht="12.75"/>
    <row r="3" s="12" customFormat="1" ht="12.75"/>
    <row r="4" s="12" customFormat="1" ht="15">
      <c r="F4" s="202" t="s">
        <v>32</v>
      </c>
    </row>
    <row r="5" s="12" customFormat="1" ht="12.75"/>
    <row r="6" s="12" customFormat="1" ht="12.75">
      <c r="B6" s="12" t="s">
        <v>38</v>
      </c>
    </row>
    <row r="7" s="12" customFormat="1" ht="12.75"/>
    <row r="8" s="12" customFormat="1" ht="12.75">
      <c r="D8" s="201" t="s">
        <v>114</v>
      </c>
    </row>
    <row r="9" s="12" customFormat="1" ht="12.75">
      <c r="D9" s="201" t="s">
        <v>115</v>
      </c>
    </row>
    <row r="10" s="12" customFormat="1" ht="12.75">
      <c r="D10" s="201" t="s">
        <v>116</v>
      </c>
    </row>
    <row r="11" s="12" customFormat="1" ht="12.75">
      <c r="D11" s="201" t="s">
        <v>122</v>
      </c>
    </row>
    <row r="12" s="12" customFormat="1" ht="12.75"/>
    <row r="13" spans="2:15" ht="12.75">
      <c r="B13" s="12"/>
      <c r="C13" s="12" t="s">
        <v>113</v>
      </c>
      <c r="I13" s="203"/>
      <c r="M13" s="12"/>
      <c r="N13" s="12"/>
      <c r="O13" s="12"/>
    </row>
    <row r="14" s="12" customFormat="1" ht="12.75"/>
    <row r="15" s="12" customFormat="1" ht="12.75">
      <c r="C15" s="12" t="s">
        <v>108</v>
      </c>
    </row>
    <row r="16" s="12" customFormat="1" ht="12.75"/>
    <row r="17" s="12" customFormat="1" ht="12.75">
      <c r="C17" s="12" t="s">
        <v>111</v>
      </c>
    </row>
    <row r="18" s="12" customFormat="1" ht="12.75"/>
    <row r="19" s="12" customFormat="1" ht="12.75">
      <c r="D19" s="12" t="s">
        <v>112</v>
      </c>
    </row>
    <row r="20" s="12" customFormat="1" ht="12.75">
      <c r="D20" s="12" t="s">
        <v>110</v>
      </c>
    </row>
    <row r="21" s="12" customFormat="1" ht="12.75">
      <c r="D21" s="12" t="s">
        <v>109</v>
      </c>
    </row>
    <row r="22" s="12" customFormat="1" ht="12.75">
      <c r="D22" s="12" t="s">
        <v>117</v>
      </c>
    </row>
    <row r="23" s="12" customFormat="1" ht="12.75"/>
    <row r="24" spans="3:13" s="12" customFormat="1" ht="24.75" customHeight="1">
      <c r="C24" s="377" t="s">
        <v>118</v>
      </c>
      <c r="D24" s="378"/>
      <c r="E24" s="378"/>
      <c r="F24" s="378"/>
      <c r="G24" s="378"/>
      <c r="H24" s="378"/>
      <c r="I24" s="378"/>
      <c r="J24" s="378"/>
      <c r="K24" s="378"/>
      <c r="L24" s="378"/>
      <c r="M24" s="378"/>
    </row>
    <row r="25" s="12" customFormat="1" ht="12.75"/>
    <row r="26" s="12" customFormat="1" ht="12.75"/>
    <row r="27" s="12" customFormat="1" ht="12.75"/>
    <row r="28" s="12" customFormat="1" ht="12.75"/>
    <row r="29" s="12" customFormat="1" ht="12.75"/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</sheetData>
  <sheetProtection/>
  <mergeCells count="1">
    <mergeCell ref="C24:M24"/>
  </mergeCell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6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B1:J35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.7109375" style="12" customWidth="1"/>
    <col min="3" max="3" width="25.57421875" style="0" bestFit="1" customWidth="1"/>
    <col min="4" max="4" width="33.00390625" style="0" bestFit="1" customWidth="1"/>
    <col min="5" max="5" width="23.421875" style="0" bestFit="1" customWidth="1"/>
    <col min="6" max="6" width="8.57421875" style="0" bestFit="1" customWidth="1"/>
    <col min="7" max="7" width="5.421875" style="0" bestFit="1" customWidth="1"/>
  </cols>
  <sheetData>
    <row r="1" spans="2:10" ht="12.75">
      <c r="B1" s="12"/>
      <c r="C1" s="12"/>
      <c r="D1" s="12"/>
      <c r="E1" s="12"/>
      <c r="F1" s="12"/>
      <c r="G1" s="12"/>
      <c r="H1" s="12"/>
      <c r="I1" s="12"/>
      <c r="J1" s="12"/>
    </row>
    <row r="2" spans="2:10" ht="15.75">
      <c r="B2" s="12"/>
      <c r="C2" s="12"/>
      <c r="D2" s="204" t="s">
        <v>30</v>
      </c>
      <c r="E2" s="12"/>
      <c r="F2" s="12"/>
      <c r="G2" s="12"/>
      <c r="H2" s="12"/>
      <c r="I2" s="12"/>
      <c r="J2" s="12"/>
    </row>
    <row r="3" spans="2:10" ht="13.5" thickBot="1">
      <c r="B3" s="12"/>
      <c r="C3" s="12"/>
      <c r="D3" s="12"/>
      <c r="E3" s="12"/>
      <c r="F3" s="12"/>
      <c r="G3" s="12"/>
      <c r="H3" s="12"/>
      <c r="I3" s="12"/>
      <c r="J3" s="12"/>
    </row>
    <row r="4" spans="2:10" ht="19.5" customHeight="1">
      <c r="B4" s="12"/>
      <c r="C4" s="31" t="s">
        <v>22</v>
      </c>
      <c r="D4" s="213"/>
      <c r="E4" s="205"/>
      <c r="F4" s="12"/>
      <c r="G4" s="12"/>
      <c r="H4" s="12"/>
      <c r="I4" s="12"/>
      <c r="J4" s="12"/>
    </row>
    <row r="5" spans="2:10" ht="19.5" customHeight="1">
      <c r="B5" s="12"/>
      <c r="C5" s="32" t="s">
        <v>101</v>
      </c>
      <c r="D5" s="214"/>
      <c r="E5" s="206"/>
      <c r="F5" s="12"/>
      <c r="G5" s="12"/>
      <c r="H5" s="12"/>
      <c r="I5" s="12"/>
      <c r="J5" s="12"/>
    </row>
    <row r="6" spans="2:10" ht="19.5" customHeight="1">
      <c r="B6" s="12"/>
      <c r="C6" s="32" t="s">
        <v>23</v>
      </c>
      <c r="D6" s="215"/>
      <c r="E6" s="207"/>
      <c r="F6" s="12"/>
      <c r="G6" s="12"/>
      <c r="H6" s="12"/>
      <c r="I6" s="12"/>
      <c r="J6" s="12"/>
    </row>
    <row r="7" spans="2:10" ht="19.5" customHeight="1">
      <c r="B7" s="12"/>
      <c r="C7" s="32" t="s">
        <v>26</v>
      </c>
      <c r="D7" s="216"/>
      <c r="E7" s="207"/>
      <c r="F7" s="12"/>
      <c r="G7" s="12"/>
      <c r="H7" s="12"/>
      <c r="I7" s="12"/>
      <c r="J7" s="12"/>
    </row>
    <row r="8" spans="2:10" ht="19.5" customHeight="1">
      <c r="B8" s="12"/>
      <c r="C8" s="32" t="s">
        <v>21</v>
      </c>
      <c r="D8" s="215"/>
      <c r="E8" s="208"/>
      <c r="F8" s="12"/>
      <c r="G8" s="12"/>
      <c r="H8" s="12"/>
      <c r="I8" s="12"/>
      <c r="J8" s="12"/>
    </row>
    <row r="9" spans="2:10" ht="19.5" customHeight="1">
      <c r="B9" s="12"/>
      <c r="C9" s="32" t="s">
        <v>18</v>
      </c>
      <c r="D9" s="215"/>
      <c r="E9" s="209"/>
      <c r="F9" s="12"/>
      <c r="G9" s="12"/>
      <c r="H9" s="12"/>
      <c r="I9" s="12"/>
      <c r="J9" s="12"/>
    </row>
    <row r="10" spans="2:10" ht="19.5" customHeight="1">
      <c r="B10" s="12"/>
      <c r="C10" s="32" t="s">
        <v>0</v>
      </c>
      <c r="D10" s="217"/>
      <c r="E10" s="207"/>
      <c r="F10" s="12"/>
      <c r="G10" s="12"/>
      <c r="H10" s="12"/>
      <c r="I10" s="12"/>
      <c r="J10" s="12"/>
    </row>
    <row r="11" spans="2:10" ht="19.5" customHeight="1">
      <c r="B11" s="12"/>
      <c r="C11" s="32" t="s">
        <v>33</v>
      </c>
      <c r="D11" s="215"/>
      <c r="E11" s="210"/>
      <c r="F11" s="10"/>
      <c r="G11" s="10"/>
      <c r="H11" s="12"/>
      <c r="I11" s="12"/>
      <c r="J11" s="12"/>
    </row>
    <row r="12" spans="2:10" ht="19.5" customHeight="1">
      <c r="B12" s="12"/>
      <c r="C12" s="32" t="s">
        <v>7</v>
      </c>
      <c r="D12" s="215"/>
      <c r="E12" s="207"/>
      <c r="F12" s="12"/>
      <c r="G12" s="12"/>
      <c r="H12" s="12"/>
      <c r="I12" s="12"/>
      <c r="J12" s="12"/>
    </row>
    <row r="13" spans="2:10" ht="19.5" customHeight="1">
      <c r="B13" s="12"/>
      <c r="C13" s="379" t="s">
        <v>19</v>
      </c>
      <c r="D13" s="217"/>
      <c r="E13" s="207"/>
      <c r="F13" s="12"/>
      <c r="G13" s="12"/>
      <c r="H13" s="12"/>
      <c r="I13" s="12"/>
      <c r="J13" s="12"/>
    </row>
    <row r="14" spans="2:10" ht="19.5" customHeight="1">
      <c r="B14" s="12"/>
      <c r="C14" s="379"/>
      <c r="D14" s="217"/>
      <c r="E14" s="207"/>
      <c r="F14" s="12"/>
      <c r="G14" s="12"/>
      <c r="H14" s="12"/>
      <c r="I14" s="12"/>
      <c r="J14" s="12"/>
    </row>
    <row r="15" spans="2:10" ht="19.5" customHeight="1" thickBot="1">
      <c r="B15" s="12"/>
      <c r="C15" s="211" t="s">
        <v>119</v>
      </c>
      <c r="D15" s="218"/>
      <c r="E15" s="212"/>
      <c r="F15" s="12"/>
      <c r="G15" s="12"/>
      <c r="H15" s="12"/>
      <c r="I15" s="12"/>
      <c r="J15" s="12"/>
    </row>
    <row r="16" spans="2:10" ht="12.75">
      <c r="B16" s="12"/>
      <c r="C16" s="12"/>
      <c r="D16" s="12"/>
      <c r="E16" s="12"/>
      <c r="F16" s="12"/>
      <c r="G16" s="12"/>
      <c r="H16" s="12"/>
      <c r="I16" s="12"/>
      <c r="J16" s="12"/>
    </row>
    <row r="17" spans="2:10" ht="12.75">
      <c r="B17" s="12"/>
      <c r="C17" s="12"/>
      <c r="D17" s="12"/>
      <c r="E17" s="12"/>
      <c r="F17" s="12"/>
      <c r="G17" s="12"/>
      <c r="H17" s="12"/>
      <c r="I17" s="12"/>
      <c r="J17" s="12"/>
    </row>
    <row r="18" spans="2:10" ht="12.75">
      <c r="B18" s="12"/>
      <c r="C18" s="12"/>
      <c r="D18" s="12"/>
      <c r="E18" s="12"/>
      <c r="F18" s="12"/>
      <c r="G18" s="12"/>
      <c r="H18" s="12"/>
      <c r="I18" s="12"/>
      <c r="J18" s="12"/>
    </row>
    <row r="19" spans="2:10" ht="12.75">
      <c r="B19" s="12"/>
      <c r="C19" s="12"/>
      <c r="D19" s="12"/>
      <c r="E19" s="12"/>
      <c r="F19" s="12"/>
      <c r="G19" s="12"/>
      <c r="H19" s="12"/>
      <c r="I19" s="12"/>
      <c r="J19" s="12"/>
    </row>
    <row r="20" spans="2:10" ht="12.75">
      <c r="B20" s="12"/>
      <c r="C20" s="12"/>
      <c r="D20" s="12"/>
      <c r="E20" s="12"/>
      <c r="F20" s="12"/>
      <c r="G20" s="12"/>
      <c r="H20" s="12"/>
      <c r="I20" s="12"/>
      <c r="J20" s="12"/>
    </row>
    <row r="21" spans="2:10" ht="12.75">
      <c r="B21" s="12"/>
      <c r="C21" s="12"/>
      <c r="D21" s="12"/>
      <c r="E21" s="12"/>
      <c r="F21" s="12"/>
      <c r="G21" s="12"/>
      <c r="H21" s="12"/>
      <c r="I21" s="12"/>
      <c r="J21" s="12"/>
    </row>
    <row r="22" spans="2:10" ht="12.75">
      <c r="B22" s="12"/>
      <c r="C22" s="12"/>
      <c r="D22" s="12"/>
      <c r="E22" s="12"/>
      <c r="F22" s="12"/>
      <c r="G22" s="12"/>
      <c r="H22" s="12"/>
      <c r="I22" s="12"/>
      <c r="J22" s="12"/>
    </row>
    <row r="23" spans="2:10" ht="12.75">
      <c r="B23" s="12"/>
      <c r="C23" s="12"/>
      <c r="D23" s="12"/>
      <c r="E23" s="12"/>
      <c r="F23" s="12"/>
      <c r="G23" s="12"/>
      <c r="H23" s="12"/>
      <c r="I23" s="12"/>
      <c r="J23" s="12"/>
    </row>
    <row r="24" spans="2:10" ht="12.75">
      <c r="B24" s="12"/>
      <c r="C24" s="12"/>
      <c r="D24" s="12"/>
      <c r="E24" s="12"/>
      <c r="F24" s="12"/>
      <c r="G24" s="12"/>
      <c r="H24" s="12"/>
      <c r="I24" s="12"/>
      <c r="J24" s="12"/>
    </row>
    <row r="25" spans="2:10" ht="12.75">
      <c r="B25" s="12"/>
      <c r="C25" s="12"/>
      <c r="D25" s="12"/>
      <c r="E25" s="12"/>
      <c r="F25" s="12"/>
      <c r="G25" s="12"/>
      <c r="H25" s="12"/>
      <c r="I25" s="12"/>
      <c r="J25" s="12"/>
    </row>
    <row r="26" spans="2:10" ht="12.75">
      <c r="B26" s="12"/>
      <c r="C26" s="12"/>
      <c r="D26" s="12"/>
      <c r="E26" s="12"/>
      <c r="F26" s="12"/>
      <c r="G26" s="12"/>
      <c r="H26" s="12"/>
      <c r="I26" s="12"/>
      <c r="J26" s="12"/>
    </row>
    <row r="27" spans="2:10" ht="12.75">
      <c r="B27" s="12"/>
      <c r="C27" s="12"/>
      <c r="D27" s="12"/>
      <c r="E27" s="12"/>
      <c r="F27" s="12"/>
      <c r="G27" s="12"/>
      <c r="H27" s="12"/>
      <c r="I27" s="12"/>
      <c r="J27" s="12"/>
    </row>
    <row r="28" spans="6:10" ht="12.75">
      <c r="F28" s="12"/>
      <c r="G28" s="12"/>
      <c r="H28" s="12"/>
      <c r="I28" s="12"/>
      <c r="J28" s="12"/>
    </row>
    <row r="31" ht="12.75" hidden="1"/>
    <row r="32" ht="12.75" hidden="1">
      <c r="C32" t="s">
        <v>43</v>
      </c>
    </row>
    <row r="33" ht="12.75" hidden="1">
      <c r="C33" t="s">
        <v>44</v>
      </c>
    </row>
    <row r="34" ht="12.75" hidden="1">
      <c r="C34" t="s">
        <v>42</v>
      </c>
    </row>
    <row r="35" ht="12.75" hidden="1">
      <c r="E35">
        <v>1</v>
      </c>
    </row>
    <row r="36" ht="12.75" hidden="1"/>
  </sheetData>
  <sheetProtection/>
  <mergeCells count="1">
    <mergeCell ref="C13:C14"/>
  </mergeCells>
  <dataValidations count="11">
    <dataValidation type="list" showDropDown="1" showInputMessage="1" showErrorMessage="1" errorTitle="Atenção!" error="Valores Válidos:&#10;&#10;terra&#10;mar &lt; 400 m&#10;mar &gt; 400 m" sqref="D11">
      <formula1>$C$32:$C$34</formula1>
    </dataValidation>
    <dataValidation type="whole" allowBlank="1" showInputMessage="1" showErrorMessage="1" errorTitle="Atenção!" error="Valores Válidos:&#10;&#10;1 ==&gt; 1º ano&#10;2 ==&gt; 2º ano&#10;3 ==&gt; 3º ano&#10;etc." sqref="D12">
      <formula1>1</formula1>
      <formula2>50</formula2>
    </dataValidation>
    <dataValidation type="date" operator="greaterThanOrEqual" allowBlank="1" showInputMessage="1" showErrorMessage="1" promptTitle="Data de Início da Produção" prompt="Entre com a data de início da produção em dia/mês/ano." errorTitle="Atenção!" error="Data &gt; ou = a 06-ago-98" sqref="D10">
      <formula1>36013</formula1>
    </dataValidation>
    <dataValidation type="date" operator="greaterThanOrEqual" allowBlank="1" showInputMessage="1" showErrorMessage="1" promptTitle="Início do Trimestre" prompt="Entre com a data de início do trimestre." errorTitle="Atenção!" error="Data do início do trimestre." sqref="D13">
      <formula1>36013</formula1>
    </dataValidation>
    <dataValidation type="date" operator="greaterThanOrEqual" allowBlank="1" showInputMessage="1" showErrorMessage="1" promptTitle="Fim do Trimestre" prompt="Entre com o último dia do trimestre.&#10;" errorTitle="Atenção!" error="Último dia do trimestre!" sqref="D14">
      <formula1>36013</formula1>
    </dataValidation>
    <dataValidation allowBlank="1" showInputMessage="1" showErrorMessage="1" promptTitle="Contrato de Concessão" prompt="Entre com o nº do contrato de concessão.&#10;&#10;Ex.: 48000.003703/97-02." sqref="D7"/>
    <dataValidation allowBlank="1" showInputMessage="1" showErrorMessage="1" promptTitle="C.N.P.J. - M.F." prompt="Entre com o número do concessionário no Cadastro Nacional das Pessoas Jurídicas do Ministério da Fazenda. &#10;&#10;Ex.: 33.000.167/0001-01." sqref="D6"/>
    <dataValidation allowBlank="1" showErrorMessage="1" promptTitle="Razão Social" prompt="Entre com a razão social do concessionário. &#10;&#10;Ex.: Petróleo Brasileiro S/A - Petrobras." sqref="D4:E5"/>
    <dataValidation allowBlank="1" showInputMessage="1" showErrorMessage="1" promptTitle="Código do Campo" prompt="Entre com o código do campo, se houver.&#10;&#10;Ex.: AB = Albacora, MRL = Marlim, etc." sqref="D8"/>
    <dataValidation allowBlank="1" showInputMessage="1" showErrorMessage="1" promptTitle="Nome do Campo" prompt="Entre com o nome do campo.&#10;&#10;Ex.: ALBACORA, MARLIM, etc." sqref="E8"/>
    <dataValidation allowBlank="1" showInputMessage="1" showErrorMessage="1" promptTitle="Bacia" prompt="Entre com o nome da bacia onde se localiza o campo.&#10;&#10;Ex.: CAMPOS, SOLIMÕES, RECÔNCAVO, etc." sqref="D9"/>
  </dataValidations>
  <printOptions/>
  <pageMargins left="0.787401575" right="0.787401575" top="0.984251969" bottom="0.984251969" header="0.492125985" footer="0.49212598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7"/>
  <dimension ref="D1:I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9.140625" style="12" customWidth="1"/>
    <col min="5" max="5" width="27.28125" style="0" customWidth="1"/>
    <col min="6" max="6" width="13.7109375" style="0" customWidth="1"/>
    <col min="7" max="7" width="12.7109375" style="12" customWidth="1"/>
    <col min="8" max="8" width="13.7109375" style="12" customWidth="1"/>
    <col min="9" max="9" width="10.8515625" style="12" customWidth="1"/>
    <col min="10" max="10" width="9.140625" style="12" customWidth="1"/>
  </cols>
  <sheetData>
    <row r="1" spans="4:6" ht="12.75">
      <c r="D1" s="12"/>
      <c r="E1" s="12"/>
      <c r="F1" s="12"/>
    </row>
    <row r="2" spans="4:6" ht="12.75">
      <c r="D2" s="12"/>
      <c r="E2" s="12"/>
      <c r="F2" s="12"/>
    </row>
    <row r="3" spans="4:6" ht="12.75">
      <c r="D3" s="12"/>
      <c r="E3" s="12"/>
      <c r="F3" s="12"/>
    </row>
    <row r="4" spans="4:6" ht="12.75">
      <c r="D4" s="12"/>
      <c r="E4" s="12"/>
      <c r="F4" s="12"/>
    </row>
    <row r="5" spans="4:6" ht="12.75">
      <c r="D5" s="12"/>
      <c r="E5" s="12"/>
      <c r="F5" s="12"/>
    </row>
    <row r="6" spans="4:6" ht="15">
      <c r="D6" s="382" t="s">
        <v>31</v>
      </c>
      <c r="E6" s="383"/>
      <c r="F6" s="382"/>
    </row>
    <row r="7" spans="4:6" ht="12.75">
      <c r="D7" s="12"/>
      <c r="E7" s="12"/>
      <c r="F7" s="12"/>
    </row>
    <row r="8" spans="4:6" ht="13.5" thickBot="1">
      <c r="D8" s="12"/>
      <c r="E8" s="12"/>
      <c r="F8" s="12"/>
    </row>
    <row r="9" spans="4:9" ht="19.5" customHeight="1">
      <c r="D9" s="384" t="s">
        <v>27</v>
      </c>
      <c r="E9" s="17" t="s">
        <v>28</v>
      </c>
      <c r="F9" s="122">
        <v>40000</v>
      </c>
      <c r="G9" s="10"/>
      <c r="H9" s="10"/>
      <c r="I9" s="10"/>
    </row>
    <row r="10" spans="4:9" ht="19.5" customHeight="1">
      <c r="D10" s="385"/>
      <c r="E10" s="16" t="s">
        <v>29</v>
      </c>
      <c r="F10" s="123">
        <v>39.3559</v>
      </c>
      <c r="G10" s="10"/>
      <c r="H10" s="10"/>
      <c r="I10" s="10"/>
    </row>
    <row r="11" spans="4:9" ht="12.75">
      <c r="D11" s="386" t="s">
        <v>2</v>
      </c>
      <c r="E11" s="387"/>
      <c r="F11" s="124"/>
      <c r="G11" s="10"/>
      <c r="H11" s="10"/>
      <c r="I11" s="10"/>
    </row>
    <row r="12" spans="4:9" ht="12.75">
      <c r="D12" s="386" t="s">
        <v>3</v>
      </c>
      <c r="E12" s="387"/>
      <c r="F12" s="125"/>
      <c r="G12" s="10"/>
      <c r="H12" s="10"/>
      <c r="I12" s="10"/>
    </row>
    <row r="13" spans="4:9" ht="13.5" thickBot="1">
      <c r="D13" s="380" t="s">
        <v>24</v>
      </c>
      <c r="E13" s="381"/>
      <c r="F13" s="126"/>
      <c r="G13" s="10"/>
      <c r="H13" s="10"/>
      <c r="I13" s="10"/>
    </row>
    <row r="14" spans="4:9" ht="12.75">
      <c r="D14" s="10"/>
      <c r="E14" s="10"/>
      <c r="F14" s="10"/>
      <c r="G14" s="10"/>
      <c r="H14" s="10"/>
      <c r="I14" s="10"/>
    </row>
    <row r="15" spans="4:9" ht="12.75">
      <c r="D15" s="12"/>
      <c r="E15" s="12"/>
      <c r="F15" s="12"/>
      <c r="H15" s="10"/>
      <c r="I15" s="10"/>
    </row>
    <row r="16" spans="4:9" ht="12.75">
      <c r="D16" s="12"/>
      <c r="E16" s="12"/>
      <c r="F16" s="12"/>
      <c r="H16" s="10"/>
      <c r="I16" s="10"/>
    </row>
    <row r="17" spans="4:9" ht="12.75">
      <c r="D17" s="12"/>
      <c r="E17" s="12"/>
      <c r="F17" s="12"/>
      <c r="H17" s="10"/>
      <c r="I17" s="10"/>
    </row>
    <row r="18" spans="4:6" ht="12.75">
      <c r="D18" s="12"/>
      <c r="E18" s="12"/>
      <c r="F18" s="12"/>
    </row>
    <row r="19" spans="4:6" ht="12.75">
      <c r="D19" s="12"/>
      <c r="E19" s="12"/>
      <c r="F19" s="12"/>
    </row>
    <row r="20" spans="4:6" ht="12.75">
      <c r="D20" s="12"/>
      <c r="E20" s="12"/>
      <c r="F20" s="12"/>
    </row>
    <row r="21" spans="4:6" ht="12.75">
      <c r="D21" s="12"/>
      <c r="E21" s="12"/>
      <c r="F21" s="12"/>
    </row>
    <row r="22" spans="4:6" ht="12.75">
      <c r="D22" s="12"/>
      <c r="E22" s="12"/>
      <c r="F22" s="12"/>
    </row>
    <row r="23" spans="4:6" ht="12.75">
      <c r="D23" s="12"/>
      <c r="E23" s="12"/>
      <c r="F23" s="12"/>
    </row>
    <row r="24" spans="4:6" ht="12.75">
      <c r="D24" s="12"/>
      <c r="E24" s="12"/>
      <c r="F24" s="12"/>
    </row>
    <row r="25" spans="4:6" ht="12.75">
      <c r="D25" s="12"/>
      <c r="E25" s="12"/>
      <c r="F25" s="12"/>
    </row>
    <row r="26" spans="4:6" ht="12.75">
      <c r="D26" s="12"/>
      <c r="E26" s="12"/>
      <c r="F26" s="12"/>
    </row>
    <row r="27" spans="4:6" ht="12.75">
      <c r="D27" s="12"/>
      <c r="E27" s="12"/>
      <c r="F27" s="12"/>
    </row>
    <row r="28" spans="4:6" ht="12.75">
      <c r="D28" s="12"/>
      <c r="E28" s="12"/>
      <c r="F28" s="12"/>
    </row>
    <row r="29" spans="4:6" ht="12.75">
      <c r="D29" s="12"/>
      <c r="E29" s="12"/>
      <c r="F29" s="12"/>
    </row>
    <row r="30" spans="4:6" ht="12.75">
      <c r="D30" s="12"/>
      <c r="E30" s="12"/>
      <c r="F30" s="12"/>
    </row>
    <row r="31" spans="4:6" ht="12.75">
      <c r="D31" s="12"/>
      <c r="E31" s="12"/>
      <c r="F31" s="12"/>
    </row>
    <row r="32" spans="4:6" ht="12.75">
      <c r="D32" s="12"/>
      <c r="E32" s="12"/>
      <c r="F32" s="12"/>
    </row>
    <row r="33" spans="4:6" ht="12.75">
      <c r="D33" s="12"/>
      <c r="E33" s="12"/>
      <c r="F33" s="12"/>
    </row>
    <row r="34" spans="4:6" ht="12.75">
      <c r="D34" s="12"/>
      <c r="E34" s="12"/>
      <c r="F34" s="12"/>
    </row>
    <row r="35" spans="4:6" ht="12.75">
      <c r="D35" s="12"/>
      <c r="E35" s="12"/>
      <c r="F35" s="12"/>
    </row>
    <row r="36" spans="4:6" ht="12.75">
      <c r="D36" s="12"/>
      <c r="E36" s="12"/>
      <c r="F36" s="12"/>
    </row>
    <row r="37" spans="4:6" ht="12.75">
      <c r="D37" s="12"/>
      <c r="E37" s="12"/>
      <c r="F37" s="12"/>
    </row>
    <row r="38" spans="4:6" ht="12.75">
      <c r="D38" s="12"/>
      <c r="E38" s="12"/>
      <c r="F38" s="12"/>
    </row>
    <row r="39" spans="4:6" ht="12.75">
      <c r="D39" s="12"/>
      <c r="E39" s="12"/>
      <c r="F39" s="12"/>
    </row>
    <row r="40" spans="4:6" ht="12.75">
      <c r="D40" s="12"/>
      <c r="E40" s="12"/>
      <c r="F40" s="12"/>
    </row>
    <row r="41" spans="4:6" ht="12.75">
      <c r="D41" s="12"/>
      <c r="E41" s="12"/>
      <c r="F41" s="12"/>
    </row>
    <row r="42" spans="4:6" ht="12.75">
      <c r="D42" s="12"/>
      <c r="E42" s="12"/>
      <c r="F42" s="12"/>
    </row>
    <row r="43" spans="4:6" ht="12.75">
      <c r="D43" s="12"/>
      <c r="E43" s="12"/>
      <c r="F43" s="12"/>
    </row>
    <row r="44" spans="4:6" ht="12.75">
      <c r="D44" s="12"/>
      <c r="E44" s="12"/>
      <c r="F44" s="12"/>
    </row>
    <row r="45" spans="4:6" ht="12.75">
      <c r="D45" s="12"/>
      <c r="E45" s="12"/>
      <c r="F45" s="12"/>
    </row>
    <row r="46" spans="4:6" ht="12.75">
      <c r="D46" s="12"/>
      <c r="E46" s="12"/>
      <c r="F46" s="12"/>
    </row>
    <row r="47" spans="4:6" ht="12.75">
      <c r="D47" s="12"/>
      <c r="E47" s="12"/>
      <c r="F47" s="12"/>
    </row>
    <row r="48" spans="4:6" ht="12.75">
      <c r="D48" s="12"/>
      <c r="E48" s="12"/>
      <c r="F48" s="12"/>
    </row>
    <row r="49" spans="4:6" ht="12.75">
      <c r="D49" s="12"/>
      <c r="E49" s="12"/>
      <c r="F49" s="12"/>
    </row>
    <row r="50" spans="4:6" ht="12.75">
      <c r="D50" s="12"/>
      <c r="E50" s="12"/>
      <c r="F50" s="12"/>
    </row>
    <row r="51" spans="4:6" ht="12.75">
      <c r="D51" s="12"/>
      <c r="E51" s="12"/>
      <c r="F51" s="12"/>
    </row>
    <row r="52" spans="4:6" ht="12.75">
      <c r="D52" s="12"/>
      <c r="E52" s="12"/>
      <c r="F52" s="12"/>
    </row>
    <row r="53" spans="4:6" ht="12.75">
      <c r="D53" s="12"/>
      <c r="E53" s="12"/>
      <c r="F53" s="12"/>
    </row>
    <row r="54" spans="4:6" ht="12.75">
      <c r="D54" s="12"/>
      <c r="E54" s="12"/>
      <c r="F54" s="12"/>
    </row>
    <row r="55" spans="4:6" ht="12.75">
      <c r="D55" s="12"/>
      <c r="E55" s="12"/>
      <c r="F55" s="12"/>
    </row>
  </sheetData>
  <sheetProtection/>
  <mergeCells count="5">
    <mergeCell ref="D13:E13"/>
    <mergeCell ref="D6:F6"/>
    <mergeCell ref="D9:D10"/>
    <mergeCell ref="D11:E11"/>
    <mergeCell ref="D12:E12"/>
  </mergeCells>
  <dataValidations count="5">
    <dataValidation allowBlank="1" showInputMessage="1" showErrorMessage="1" promptTitle="Poder Calorífico Superior" prompt="Entre com o poder calorífico superior do petróleo produzido em megajoules por metro cúbico.&#10;1 cal = 4,187 J&#10;1 BTU = 1.055,124 J" sqref="F9"/>
    <dataValidation allowBlank="1" showInputMessage="1" showErrorMessage="1" promptTitle="Poder Calorífico Superior" prompt="Entre com o poder calorífico superior do gás natural produzido em megajoules por metro cúbico.&#10;1 cal = 4,1868 J&#10;1 BTU = 1.055,87 J" sqref="F10"/>
    <dataValidation allowBlank="1" showInputMessage="1" showErrorMessage="1" promptTitle="Tipo de Petróleo" prompt="Entre com o nome do tipo de petróleo produzido. Exemplo: Baiano Leve, Merluza, Roncador, etc." sqref="F11"/>
    <dataValidation allowBlank="1" showInputMessage="1" showErrorMessage="1" promptTitle="     ºAPI" prompt="Entre com o grau API do petróleo produzido." sqref="F12"/>
    <dataValidation allowBlank="1" showInputMessage="1" showErrorMessage="1" promptTitle="        %S" prompt="Entre com o teor de enxofre do petróleo produzido." sqref="F13"/>
  </dataValidations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N48"/>
  <sheetViews>
    <sheetView zoomScale="85" zoomScaleNormal="85" zoomScalePageLayoutView="0" workbookViewId="0" topLeftCell="A1">
      <selection activeCell="F35" sqref="F35"/>
    </sheetView>
  </sheetViews>
  <sheetFormatPr defaultColWidth="9.140625" defaultRowHeight="12.75"/>
  <cols>
    <col min="1" max="1" width="9.140625" style="12" customWidth="1"/>
    <col min="2" max="2" width="1.1484375" style="12" customWidth="1"/>
    <col min="3" max="3" width="28.57421875" style="0" customWidth="1"/>
    <col min="4" max="4" width="13.7109375" style="0" bestFit="1" customWidth="1"/>
    <col min="5" max="5" width="14.421875" style="0" customWidth="1"/>
    <col min="6" max="6" width="13.7109375" style="0" bestFit="1" customWidth="1"/>
    <col min="7" max="7" width="10.8515625" style="0" bestFit="1" customWidth="1"/>
    <col min="8" max="8" width="2.28125" style="12" customWidth="1"/>
    <col min="9" max="9" width="12.140625" style="12" customWidth="1"/>
    <col min="10" max="14" width="9.140625" style="12" customWidth="1"/>
  </cols>
  <sheetData>
    <row r="1" spans="1:14" s="1" customFormat="1" ht="4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" customFormat="1" ht="4.5" customHeight="1">
      <c r="A3" s="10"/>
      <c r="B3" s="10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s="1" customFormat="1" ht="4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1" customFormat="1" ht="4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" customFormat="1" ht="15.75">
      <c r="A6" s="10"/>
      <c r="B6" s="10"/>
      <c r="C6" s="392" t="s">
        <v>107</v>
      </c>
      <c r="D6" s="392"/>
      <c r="E6" s="392"/>
      <c r="F6" s="392"/>
      <c r="G6" s="392"/>
      <c r="H6" s="10"/>
      <c r="I6" s="10"/>
      <c r="J6" s="10"/>
      <c r="K6" s="10"/>
      <c r="L6" s="10"/>
      <c r="M6" s="10"/>
      <c r="N6" s="10"/>
    </row>
    <row r="7" spans="1:14" s="1" customFormat="1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2:9" ht="16.5" thickBot="1">
      <c r="B8" s="10"/>
      <c r="C8" s="177" t="s">
        <v>100</v>
      </c>
      <c r="D8" s="10"/>
      <c r="E8" s="10"/>
      <c r="F8" s="10"/>
      <c r="G8" s="13"/>
      <c r="I8" s="138"/>
    </row>
    <row r="9" spans="2:7" ht="15" thickTop="1">
      <c r="B9" s="10"/>
      <c r="C9" s="399" t="s">
        <v>103</v>
      </c>
      <c r="D9" s="393" t="s">
        <v>39</v>
      </c>
      <c r="E9" s="393"/>
      <c r="F9" s="393" t="s">
        <v>4</v>
      </c>
      <c r="G9" s="394"/>
    </row>
    <row r="10" spans="2:7" ht="12.75">
      <c r="B10" s="10"/>
      <c r="C10" s="400"/>
      <c r="D10" s="18" t="s">
        <v>1</v>
      </c>
      <c r="E10" s="18" t="s">
        <v>5</v>
      </c>
      <c r="F10" s="18" t="s">
        <v>1</v>
      </c>
      <c r="G10" s="22" t="s">
        <v>5</v>
      </c>
    </row>
    <row r="11" spans="2:7" ht="12.75">
      <c r="B11" s="10"/>
      <c r="C11" s="127"/>
      <c r="D11" s="19"/>
      <c r="E11" s="19"/>
      <c r="F11" s="23"/>
      <c r="G11" s="24"/>
    </row>
    <row r="12" spans="2:7" ht="12.75">
      <c r="B12" s="10"/>
      <c r="C12" s="127"/>
      <c r="D12" s="19"/>
      <c r="E12" s="19"/>
      <c r="F12" s="23"/>
      <c r="G12" s="24"/>
    </row>
    <row r="13" spans="2:7" ht="13.5" thickBot="1">
      <c r="B13" s="10"/>
      <c r="C13" s="128"/>
      <c r="D13" s="20"/>
      <c r="E13" s="20"/>
      <c r="F13" s="25"/>
      <c r="G13" s="26"/>
    </row>
    <row r="14" spans="3:7" ht="14.25" thickBot="1" thickTop="1">
      <c r="C14" s="140" t="s">
        <v>104</v>
      </c>
      <c r="D14" s="21">
        <f>SUM(D11:D13)</f>
        <v>0</v>
      </c>
      <c r="E14" s="21">
        <f>SUM(E11:E13)</f>
        <v>0</v>
      </c>
      <c r="F14" s="27" t="s">
        <v>40</v>
      </c>
      <c r="G14" s="28" t="s">
        <v>40</v>
      </c>
    </row>
    <row r="15" spans="3:7" ht="14.25" thickBot="1" thickTop="1">
      <c r="C15" s="11"/>
      <c r="D15" s="135"/>
      <c r="E15" s="135"/>
      <c r="F15" s="136"/>
      <c r="G15" s="137"/>
    </row>
    <row r="16" spans="3:7" ht="26.25" thickBot="1">
      <c r="C16" s="139" t="s">
        <v>105</v>
      </c>
      <c r="D16" s="134"/>
      <c r="E16" s="134"/>
      <c r="G16" s="12"/>
    </row>
    <row r="17" spans="3:10" ht="7.5" customHeight="1">
      <c r="C17" s="11"/>
      <c r="D17" s="135"/>
      <c r="E17" s="135"/>
      <c r="F17" s="136"/>
      <c r="G17" s="137"/>
      <c r="I17" s="388"/>
      <c r="J17" s="389"/>
    </row>
    <row r="18" spans="3:7" ht="4.5" customHeight="1" thickBot="1">
      <c r="C18" s="12"/>
      <c r="D18" s="12"/>
      <c r="E18" s="12"/>
      <c r="F18" s="12"/>
      <c r="G18" s="14"/>
    </row>
    <row r="19" spans="3:7" ht="14.25" customHeight="1" thickBot="1" thickTop="1">
      <c r="C19" s="396" t="s">
        <v>41</v>
      </c>
      <c r="D19" s="397"/>
      <c r="E19" s="398"/>
      <c r="F19" s="390">
        <f>IF(Características!F9&gt;0,(('(1) DADOS e (2) RECEITA'!D11+'(1) DADOS e (2) RECEITA'!D12+'(1) DADOS e (2) RECEITA'!D13)+('(1) DADOS e (2) RECEITA'!E11+'(1) DADOS e (2) RECEITA'!E12+'(1) DADOS e (2) RECEITA'!E13)*(Características!F10/Características!F9))/1000,0)</f>
        <v>0</v>
      </c>
      <c r="G19" s="395"/>
    </row>
    <row r="20" spans="4:7" ht="18" customHeight="1" thickTop="1">
      <c r="D20" s="12"/>
      <c r="E20" s="12"/>
      <c r="F20" s="12"/>
      <c r="G20" s="12"/>
    </row>
    <row r="21" spans="3:7" ht="16.5" thickBot="1">
      <c r="C21" s="177" t="s">
        <v>99</v>
      </c>
      <c r="D21" s="12"/>
      <c r="E21" s="12"/>
      <c r="F21" s="12"/>
      <c r="G21" s="14"/>
    </row>
    <row r="22" spans="3:7" ht="14.25" customHeight="1" thickBot="1" thickTop="1">
      <c r="C22" s="8" t="s">
        <v>6</v>
      </c>
      <c r="D22" s="9">
        <f>D11*F11+D12*F12+D13*F13</f>
        <v>0</v>
      </c>
      <c r="E22" s="9">
        <f>(E11*G11+E12*G12+E13*G13)*Características!F10/39.3559</f>
        <v>0</v>
      </c>
      <c r="F22" s="390">
        <f>D22+E22</f>
        <v>0</v>
      </c>
      <c r="G22" s="391"/>
    </row>
    <row r="23" spans="3:7" ht="14.25" thickBot="1" thickTop="1">
      <c r="C23" s="12"/>
      <c r="D23" s="12"/>
      <c r="E23" s="12"/>
      <c r="F23" s="12"/>
      <c r="G23" s="12"/>
    </row>
    <row r="24" spans="3:7" ht="14.25" thickBot="1" thickTop="1">
      <c r="C24" s="139" t="s">
        <v>106</v>
      </c>
      <c r="D24" s="134"/>
      <c r="E24" s="134"/>
      <c r="F24" s="390">
        <f>D24+E24</f>
        <v>0</v>
      </c>
      <c r="G24" s="391"/>
    </row>
    <row r="25" spans="3:7" ht="12.75">
      <c r="C25" s="12"/>
      <c r="D25" s="12"/>
      <c r="E25" s="12"/>
      <c r="F25" s="12"/>
      <c r="G25" s="12"/>
    </row>
    <row r="26" spans="3:7" ht="12.75">
      <c r="C26" s="12"/>
      <c r="D26" s="12"/>
      <c r="E26" s="12"/>
      <c r="F26" s="12"/>
      <c r="G26" s="12"/>
    </row>
    <row r="27" spans="3:7" ht="12.75">
      <c r="C27" s="12"/>
      <c r="D27" s="12"/>
      <c r="E27" s="12"/>
      <c r="F27" s="12"/>
      <c r="G27" s="12"/>
    </row>
    <row r="28" spans="3:7" ht="12.75">
      <c r="C28" s="12"/>
      <c r="D28" s="12"/>
      <c r="E28" s="12"/>
      <c r="F28" s="12"/>
      <c r="G28" s="12"/>
    </row>
    <row r="29" spans="3:7" ht="12.75">
      <c r="C29" s="12"/>
      <c r="D29" s="12"/>
      <c r="E29" s="12"/>
      <c r="F29" s="12"/>
      <c r="G29" s="12"/>
    </row>
    <row r="30" spans="3:7" ht="12.75">
      <c r="C30" s="12"/>
      <c r="D30" s="12"/>
      <c r="E30" s="12"/>
      <c r="F30" s="12"/>
      <c r="G30" s="12"/>
    </row>
    <row r="31" spans="3:7" ht="12.75">
      <c r="C31" s="12"/>
      <c r="D31" s="12"/>
      <c r="E31" s="12"/>
      <c r="F31" s="12"/>
      <c r="G31" s="12"/>
    </row>
    <row r="32" spans="3:7" ht="12.75">
      <c r="C32" s="12"/>
      <c r="D32" s="12"/>
      <c r="E32" s="12"/>
      <c r="F32" s="12"/>
      <c r="G32" s="12"/>
    </row>
    <row r="33" spans="3:7" ht="12.75">
      <c r="C33" s="12"/>
      <c r="D33" s="12"/>
      <c r="E33" s="12"/>
      <c r="F33" s="12"/>
      <c r="G33" s="12"/>
    </row>
    <row r="34" spans="3:7" ht="12.75">
      <c r="C34" s="12"/>
      <c r="D34" s="12"/>
      <c r="E34" s="12"/>
      <c r="F34" s="12"/>
      <c r="G34" s="12"/>
    </row>
    <row r="35" spans="3:7" ht="12.75">
      <c r="C35" s="12"/>
      <c r="D35" s="12"/>
      <c r="E35" s="12"/>
      <c r="F35" s="12"/>
      <c r="G35" s="12"/>
    </row>
    <row r="36" spans="3:7" ht="12.75">
      <c r="C36" s="12"/>
      <c r="D36" s="12"/>
      <c r="E36" s="12"/>
      <c r="F36" s="12"/>
      <c r="G36" s="12"/>
    </row>
    <row r="37" spans="3:7" ht="12.75">
      <c r="C37" s="12"/>
      <c r="D37" s="12"/>
      <c r="E37" s="12"/>
      <c r="F37" s="12"/>
      <c r="G37" s="12"/>
    </row>
    <row r="38" spans="3:7" ht="12.75">
      <c r="C38" s="12"/>
      <c r="D38" s="12"/>
      <c r="E38" s="12"/>
      <c r="F38" s="12"/>
      <c r="G38" s="12"/>
    </row>
    <row r="39" spans="3:7" ht="12.75">
      <c r="C39" s="12"/>
      <c r="D39" s="12"/>
      <c r="E39" s="12"/>
      <c r="F39" s="12"/>
      <c r="G39" s="12"/>
    </row>
    <row r="40" spans="3:7" ht="12.75">
      <c r="C40" s="12"/>
      <c r="D40" s="12"/>
      <c r="E40" s="12"/>
      <c r="F40" s="12"/>
      <c r="G40" s="12"/>
    </row>
    <row r="41" spans="3:7" ht="12.75">
      <c r="C41" s="12"/>
      <c r="D41" s="12"/>
      <c r="E41" s="12"/>
      <c r="F41" s="12"/>
      <c r="G41" s="12"/>
    </row>
    <row r="42" spans="3:7" ht="12.75">
      <c r="C42" s="12"/>
      <c r="D42" s="12"/>
      <c r="E42" s="12"/>
      <c r="F42" s="12"/>
      <c r="G42" s="12"/>
    </row>
    <row r="43" spans="3:7" ht="12.75">
      <c r="C43" s="12"/>
      <c r="D43" s="12"/>
      <c r="E43" s="12"/>
      <c r="F43" s="12"/>
      <c r="G43" s="12"/>
    </row>
    <row r="44" spans="3:7" ht="12.75">
      <c r="C44" s="12"/>
      <c r="D44" s="12"/>
      <c r="E44" s="12"/>
      <c r="F44" s="12"/>
      <c r="G44" s="12"/>
    </row>
    <row r="45" spans="3:7" ht="12.75">
      <c r="C45" s="12"/>
      <c r="D45" s="12"/>
      <c r="E45" s="12"/>
      <c r="F45" s="12"/>
      <c r="G45" s="12"/>
    </row>
    <row r="46" spans="3:7" ht="12.75">
      <c r="C46" s="12"/>
      <c r="D46" s="12"/>
      <c r="E46" s="12"/>
      <c r="F46" s="12"/>
      <c r="G46" s="12"/>
    </row>
    <row r="47" spans="3:7" ht="12.75">
      <c r="C47" s="12"/>
      <c r="D47" s="12"/>
      <c r="E47" s="12"/>
      <c r="F47" s="12"/>
      <c r="G47" s="12"/>
    </row>
    <row r="48" spans="3:7" ht="12.75">
      <c r="C48" s="12"/>
      <c r="D48" s="12"/>
      <c r="E48" s="12"/>
      <c r="F48" s="12"/>
      <c r="G48" s="12"/>
    </row>
  </sheetData>
  <sheetProtection/>
  <mergeCells count="9">
    <mergeCell ref="I17:J17"/>
    <mergeCell ref="F24:G24"/>
    <mergeCell ref="F22:G22"/>
    <mergeCell ref="C6:G6"/>
    <mergeCell ref="F9:G9"/>
    <mergeCell ref="D9:E9"/>
    <mergeCell ref="F19:G19"/>
    <mergeCell ref="C19:E19"/>
    <mergeCell ref="C9:C10"/>
  </mergeCells>
  <dataValidations count="15">
    <dataValidation allowBlank="1" showInputMessage="1" showErrorMessage="1" promptTitle="Mês e Ano" prompt="Entre com o terceiro mês e o ano do trimestre. Exemplo: Mar/99, Jun/99, Set/99, Dez/99." sqref="C13"/>
    <dataValidation allowBlank="1" showInputMessage="1" showErrorMessage="1" promptTitle="Produção de Petróleo" prompt="&#10;Entre com a produção de petróleo do 3º mês do trimestre em metros cúbicos." sqref="D13"/>
    <dataValidation allowBlank="1" showInputMessage="1" showErrorMessage="1" promptTitle="Produção de GN" prompt="&#10;Entre com a produção de gás natural do 3º mês do trimestre em metros cúbicos." sqref="E13"/>
    <dataValidation type="whole" operator="greaterThanOrEqual" allowBlank="1" showInputMessage="1" showErrorMessage="1" promptTitle="Produção de Petróleo" prompt="&#10;Entre com a produção de petróleo do 1º mês do trimestre em metros cúbicos." sqref="D11">
      <formula1>0</formula1>
    </dataValidation>
    <dataValidation allowBlank="1" showInputMessage="1" showErrorMessage="1" promptTitle="Preço de Referência" prompt="&#10;Entre com o preço de referência do petróleo para o 3º mês do trimestre, em reais por metro cúbico, calculado conforme art. 7º do Decreto nº 2.705/98." sqref="F13"/>
    <dataValidation allowBlank="1" showInputMessage="1" showErrorMessage="1" promptTitle="Preço de Referência" prompt="&#10;Entre com o preço de referência do gás natural para o 3º mês do trimestre, em reais por metro cúbico, calculado conforme art. 8º do Decreto nº 2.705/98." sqref="G13"/>
    <dataValidation allowBlank="1" showInputMessage="1" showErrorMessage="1" promptTitle="Mês e Ano" prompt="Entre com o primeiro mês e o ano do trimestre. Exemplo: Jan/99, Abr/99, Jul/99, Out/99." sqref="C11"/>
    <dataValidation allowBlank="1" showInputMessage="1" showErrorMessage="1" promptTitle="Mês e Ano" prompt="Entre com o segundo mês e o ano do trimestre. Exemplo: Fev/99, Mai/99, Ago/99, Nov/99." sqref="C12"/>
    <dataValidation allowBlank="1" showInputMessage="1" showErrorMessage="1" promptTitle="Produção de Petróleo" prompt="&#10;Entre com a produção de petróleo do 2º mês do trimestre em metros cúbicos." sqref="D12"/>
    <dataValidation allowBlank="1" showInputMessage="1" showErrorMessage="1" promptTitle="Produção de GN" prompt="&#10;Entre com a produção de gás natural do 1º mês do trimestre em metros cúbicos." sqref="E11"/>
    <dataValidation allowBlank="1" showInputMessage="1" showErrorMessage="1" promptTitle="Produção de GN" prompt="&#10;Entre com a produção de gás natural do 2º mês do trimestre em metros cúbicos." sqref="E12"/>
    <dataValidation allowBlank="1" showInputMessage="1" showErrorMessage="1" promptTitle="Preço de Referência" prompt="&#10;Entre com o preço de referência do petróleo para o 1º mês do trimestre, em reais por metro cúbico, calculado conforme art. 7º do Decreto nº 2.705/98." sqref="F11"/>
    <dataValidation allowBlank="1" showInputMessage="1" showErrorMessage="1" promptTitle="Preço de Referência" prompt="&#10;Entre com o preço de referência do petróleo para o 2º mês do trimestre, em reais por metro cúbico, calculado conforme art. 7º do Decreto nº 2.705/98." sqref="F12"/>
    <dataValidation allowBlank="1" showInputMessage="1" showErrorMessage="1" promptTitle="Preço de Referência" prompt="&#10;Entre com o preço de referência do gás natural para o 1º mês do trimestre, em reais por metro cúbico, calculado conforme art. 8º do Decreto nº 2.705/98." sqref="G11"/>
    <dataValidation allowBlank="1" showInputMessage="1" showErrorMessage="1" promptTitle="Preço de Referência" prompt="&#10;Entre com o preço de referência do gás natural para o 2º mês do trimestre, em reais por metro cúbico, calculado conforme art. 8º do Decreto nº 2.705/98." sqref="G12"/>
  </dataValidations>
  <printOptions/>
  <pageMargins left="0.787401575" right="0.787401575" top="0.984251969" bottom="0.984251969" header="0.492125985" footer="0.492125985"/>
  <pageSetup horizontalDpi="300" verticalDpi="3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1"/>
  <sheetViews>
    <sheetView zoomScale="75" zoomScaleNormal="75" zoomScalePageLayoutView="0" workbookViewId="0" topLeftCell="A2">
      <selection activeCell="C61" sqref="C61"/>
    </sheetView>
  </sheetViews>
  <sheetFormatPr defaultColWidth="9.140625" defaultRowHeight="12.75"/>
  <cols>
    <col min="1" max="1" width="1.7109375" style="235" customWidth="1"/>
    <col min="2" max="2" width="5.28125" style="235" customWidth="1"/>
    <col min="3" max="3" width="31.421875" style="235" customWidth="1"/>
    <col min="4" max="4" width="8.00390625" style="235" customWidth="1"/>
    <col min="5" max="5" width="9.00390625" style="235" customWidth="1"/>
    <col min="6" max="6" width="7.421875" style="235" customWidth="1"/>
    <col min="7" max="8" width="6.7109375" style="235" customWidth="1"/>
    <col min="9" max="9" width="9.28125" style="235" customWidth="1"/>
    <col min="10" max="10" width="11.140625" style="235" customWidth="1"/>
    <col min="11" max="11" width="1.7109375" style="235" customWidth="1"/>
    <col min="12" max="13" width="12.00390625" style="235" customWidth="1"/>
    <col min="14" max="16384" width="9.140625" style="235" customWidth="1"/>
  </cols>
  <sheetData>
    <row r="1" spans="1:11" ht="4.5" customHeight="1" thickBot="1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2.75" customHeight="1">
      <c r="A2" s="234"/>
      <c r="B2" s="236"/>
      <c r="C2" s="403" t="s">
        <v>121</v>
      </c>
      <c r="D2" s="403"/>
      <c r="E2" s="403"/>
      <c r="F2" s="403"/>
      <c r="G2" s="403"/>
      <c r="H2" s="403"/>
      <c r="I2" s="403"/>
      <c r="J2" s="404"/>
      <c r="K2" s="234"/>
    </row>
    <row r="3" spans="1:11" ht="11.25">
      <c r="A3" s="234"/>
      <c r="B3" s="237"/>
      <c r="C3" s="405"/>
      <c r="D3" s="405"/>
      <c r="E3" s="405"/>
      <c r="F3" s="405"/>
      <c r="G3" s="405"/>
      <c r="H3" s="405"/>
      <c r="I3" s="405"/>
      <c r="J3" s="406"/>
      <c r="K3" s="234"/>
    </row>
    <row r="4" spans="1:11" ht="11.25">
      <c r="A4" s="234"/>
      <c r="B4" s="237"/>
      <c r="C4" s="405"/>
      <c r="D4" s="405"/>
      <c r="E4" s="405"/>
      <c r="F4" s="405"/>
      <c r="G4" s="405"/>
      <c r="H4" s="405"/>
      <c r="I4" s="405"/>
      <c r="J4" s="406"/>
      <c r="K4" s="234"/>
    </row>
    <row r="5" spans="1:11" ht="11.25">
      <c r="A5" s="234"/>
      <c r="B5" s="237"/>
      <c r="C5" s="405"/>
      <c r="D5" s="405"/>
      <c r="E5" s="405"/>
      <c r="F5" s="405"/>
      <c r="G5" s="405"/>
      <c r="H5" s="405"/>
      <c r="I5" s="405"/>
      <c r="J5" s="406"/>
      <c r="K5" s="234"/>
    </row>
    <row r="6" spans="1:16" ht="24.75" customHeight="1" thickBot="1">
      <c r="A6" s="234"/>
      <c r="B6" s="238"/>
      <c r="C6" s="407"/>
      <c r="D6" s="407"/>
      <c r="E6" s="407"/>
      <c r="F6" s="407"/>
      <c r="G6" s="407"/>
      <c r="H6" s="407"/>
      <c r="I6" s="407"/>
      <c r="J6" s="408"/>
      <c r="K6" s="239"/>
      <c r="L6" s="240"/>
      <c r="M6" s="240"/>
      <c r="N6" s="240"/>
      <c r="O6" s="240"/>
      <c r="P6" s="240"/>
    </row>
    <row r="7" spans="1:13" ht="12" thickBot="1">
      <c r="A7" s="234"/>
      <c r="B7" s="234"/>
      <c r="C7" s="241"/>
      <c r="D7" s="242"/>
      <c r="E7" s="242"/>
      <c r="F7" s="242"/>
      <c r="G7" s="242"/>
      <c r="H7" s="242"/>
      <c r="I7" s="242"/>
      <c r="J7" s="242"/>
      <c r="K7" s="242"/>
      <c r="L7" s="243"/>
      <c r="M7" s="243"/>
    </row>
    <row r="8" spans="1:11" ht="13.5" customHeight="1" thickBot="1">
      <c r="A8" s="234"/>
      <c r="B8" s="416" t="s">
        <v>47</v>
      </c>
      <c r="C8" s="417"/>
      <c r="D8" s="414" t="s">
        <v>48</v>
      </c>
      <c r="E8" s="411" t="s">
        <v>49</v>
      </c>
      <c r="F8" s="412"/>
      <c r="G8" s="412"/>
      <c r="H8" s="413"/>
      <c r="I8" s="409" t="s">
        <v>50</v>
      </c>
      <c r="J8" s="409" t="s">
        <v>51</v>
      </c>
      <c r="K8" s="234"/>
    </row>
    <row r="9" spans="1:11" ht="26.25" customHeight="1" thickBot="1">
      <c r="A9" s="234"/>
      <c r="B9" s="418"/>
      <c r="C9" s="419"/>
      <c r="D9" s="415"/>
      <c r="E9" s="244" t="s">
        <v>52</v>
      </c>
      <c r="F9" s="245" t="s">
        <v>53</v>
      </c>
      <c r="G9" s="246" t="s">
        <v>54</v>
      </c>
      <c r="H9" s="246" t="s">
        <v>55</v>
      </c>
      <c r="I9" s="410"/>
      <c r="J9" s="410"/>
      <c r="K9" s="234"/>
    </row>
    <row r="10" spans="1:11" ht="12" customHeight="1" thickBot="1">
      <c r="A10" s="234"/>
      <c r="B10" s="234"/>
      <c r="C10" s="247"/>
      <c r="D10" s="248"/>
      <c r="E10" s="241"/>
      <c r="F10" s="241"/>
      <c r="G10" s="241"/>
      <c r="H10" s="241"/>
      <c r="I10" s="241"/>
      <c r="J10" s="241"/>
      <c r="K10" s="234"/>
    </row>
    <row r="11" spans="1:11" ht="24.75" customHeight="1" thickBot="1">
      <c r="A11" s="234"/>
      <c r="B11" s="401" t="s">
        <v>66</v>
      </c>
      <c r="C11" s="402"/>
      <c r="D11" s="249" t="s">
        <v>20</v>
      </c>
      <c r="E11" s="250">
        <f>E13+E15+E17+E19+E21</f>
        <v>0</v>
      </c>
      <c r="F11" s="251"/>
      <c r="G11" s="252"/>
      <c r="H11" s="253"/>
      <c r="I11" s="250">
        <f>I13+I15+I17+I19+I21</f>
        <v>0</v>
      </c>
      <c r="J11" s="254" t="str">
        <f>IF(I11&lt;&gt;0,E11/I11-1,"N.A.")</f>
        <v>N.A.</v>
      </c>
      <c r="K11" s="234"/>
    </row>
    <row r="12" spans="1:11" ht="4.5" customHeight="1" thickBot="1">
      <c r="A12" s="234"/>
      <c r="B12" s="255"/>
      <c r="C12" s="256"/>
      <c r="D12" s="257"/>
      <c r="E12" s="258"/>
      <c r="F12" s="258"/>
      <c r="G12" s="258"/>
      <c r="H12" s="258"/>
      <c r="I12" s="258"/>
      <c r="J12" s="259"/>
      <c r="K12" s="234"/>
    </row>
    <row r="13" spans="1:11" ht="11.25">
      <c r="A13" s="234"/>
      <c r="B13" s="260" t="s">
        <v>67</v>
      </c>
      <c r="C13" s="261"/>
      <c r="D13" s="262" t="s">
        <v>20</v>
      </c>
      <c r="E13" s="263"/>
      <c r="F13" s="264"/>
      <c r="G13" s="265"/>
      <c r="H13" s="266"/>
      <c r="I13" s="263"/>
      <c r="J13" s="267" t="str">
        <f>IF(I13&lt;&gt;0,E13/I13-1,"N.A.")</f>
        <v>N.A.</v>
      </c>
      <c r="K13" s="234"/>
    </row>
    <row r="14" spans="1:11" ht="4.5" customHeight="1">
      <c r="A14" s="234"/>
      <c r="B14" s="268"/>
      <c r="C14" s="241"/>
      <c r="D14" s="269"/>
      <c r="E14" s="270"/>
      <c r="F14" s="271"/>
      <c r="G14" s="272"/>
      <c r="H14" s="273"/>
      <c r="I14" s="270"/>
      <c r="J14" s="274"/>
      <c r="K14" s="234"/>
    </row>
    <row r="15" spans="1:11" ht="11.25">
      <c r="A15" s="234"/>
      <c r="B15" s="260" t="s">
        <v>68</v>
      </c>
      <c r="C15" s="261"/>
      <c r="D15" s="275" t="s">
        <v>20</v>
      </c>
      <c r="E15" s="276">
        <f>SUM(F15:H15)</f>
        <v>0</v>
      </c>
      <c r="F15" s="277"/>
      <c r="G15" s="278"/>
      <c r="H15" s="279"/>
      <c r="I15" s="280"/>
      <c r="J15" s="281" t="str">
        <f>IF(I15&lt;&gt;0,E15/I15-1,"N.A.")</f>
        <v>N.A.</v>
      </c>
      <c r="K15" s="234"/>
    </row>
    <row r="16" spans="1:11" ht="4.5" customHeight="1">
      <c r="A16" s="234"/>
      <c r="B16" s="268"/>
      <c r="C16" s="241"/>
      <c r="D16" s="269"/>
      <c r="E16" s="270"/>
      <c r="F16" s="271"/>
      <c r="G16" s="272"/>
      <c r="H16" s="273"/>
      <c r="I16" s="270"/>
      <c r="J16" s="274"/>
      <c r="K16" s="234"/>
    </row>
    <row r="17" spans="1:11" ht="11.25">
      <c r="A17" s="234"/>
      <c r="B17" s="282" t="s">
        <v>69</v>
      </c>
      <c r="C17" s="261"/>
      <c r="D17" s="275" t="s">
        <v>20</v>
      </c>
      <c r="E17" s="276">
        <f>SUM(F17:H17)</f>
        <v>0</v>
      </c>
      <c r="F17" s="277"/>
      <c r="G17" s="278"/>
      <c r="H17" s="279"/>
      <c r="I17" s="280"/>
      <c r="J17" s="281" t="str">
        <f>IF(I17&lt;&gt;0,E17/I17-1,"N.A.")</f>
        <v>N.A.</v>
      </c>
      <c r="K17" s="234"/>
    </row>
    <row r="18" spans="1:11" ht="4.5" customHeight="1">
      <c r="A18" s="234"/>
      <c r="B18" s="268"/>
      <c r="C18" s="241"/>
      <c r="D18" s="269"/>
      <c r="E18" s="270"/>
      <c r="F18" s="271"/>
      <c r="G18" s="272"/>
      <c r="H18" s="273"/>
      <c r="I18" s="270"/>
      <c r="J18" s="274"/>
      <c r="K18" s="234"/>
    </row>
    <row r="19" spans="1:11" ht="12.75" customHeight="1">
      <c r="A19" s="234"/>
      <c r="B19" s="260" t="s">
        <v>70</v>
      </c>
      <c r="C19" s="261"/>
      <c r="D19" s="275" t="s">
        <v>20</v>
      </c>
      <c r="E19" s="283">
        <f>SUM(F19:H19)</f>
        <v>0</v>
      </c>
      <c r="F19" s="277"/>
      <c r="G19" s="278"/>
      <c r="H19" s="279"/>
      <c r="I19" s="280"/>
      <c r="J19" s="281" t="str">
        <f>IF(I19&lt;&gt;0,E19/I19-1,"N.A.")</f>
        <v>N.A.</v>
      </c>
      <c r="K19" s="234"/>
    </row>
    <row r="20" spans="1:11" ht="4.5" customHeight="1">
      <c r="A20" s="234"/>
      <c r="B20" s="268"/>
      <c r="C20" s="241"/>
      <c r="D20" s="269"/>
      <c r="E20" s="270"/>
      <c r="F20" s="271"/>
      <c r="G20" s="272"/>
      <c r="H20" s="273"/>
      <c r="I20" s="270"/>
      <c r="J20" s="274"/>
      <c r="K20" s="234"/>
    </row>
    <row r="21" spans="1:11" ht="12.75" customHeight="1">
      <c r="A21" s="234"/>
      <c r="B21" s="260" t="s">
        <v>71</v>
      </c>
      <c r="C21" s="261"/>
      <c r="D21" s="275" t="s">
        <v>20</v>
      </c>
      <c r="E21" s="284">
        <f>SUM(E22:E23)</f>
        <v>0</v>
      </c>
      <c r="F21" s="271"/>
      <c r="G21" s="272"/>
      <c r="H21" s="273"/>
      <c r="I21" s="284">
        <f>SUM(I22:I23)</f>
        <v>0</v>
      </c>
      <c r="J21" s="281" t="str">
        <f>IF(I21&lt;&gt;0,E21/I21-1,"N.A.")</f>
        <v>N.A.</v>
      </c>
      <c r="K21" s="234"/>
    </row>
    <row r="22" spans="1:11" ht="12.75" customHeight="1">
      <c r="A22" s="234"/>
      <c r="B22" s="285"/>
      <c r="C22" s="261" t="s">
        <v>72</v>
      </c>
      <c r="D22" s="275" t="s">
        <v>20</v>
      </c>
      <c r="E22" s="283">
        <f>SUM(F22:H22)</f>
        <v>0</v>
      </c>
      <c r="F22" s="277"/>
      <c r="G22" s="278"/>
      <c r="H22" s="279"/>
      <c r="I22" s="280"/>
      <c r="J22" s="281" t="str">
        <f>IF(I22&lt;&gt;0,E22/I22-1,"N.A.")</f>
        <v>N.A.</v>
      </c>
      <c r="K22" s="234"/>
    </row>
    <row r="23" spans="1:11" ht="12" thickBot="1">
      <c r="A23" s="234"/>
      <c r="B23" s="286"/>
      <c r="C23" s="287" t="s">
        <v>73</v>
      </c>
      <c r="D23" s="288" t="s">
        <v>20</v>
      </c>
      <c r="E23" s="289">
        <f>SUM(F23:H23)</f>
        <v>0</v>
      </c>
      <c r="F23" s="290"/>
      <c r="G23" s="291"/>
      <c r="H23" s="292"/>
      <c r="I23" s="293"/>
      <c r="J23" s="294" t="str">
        <f>IF(I23&lt;&gt;0,E23/I23-1,"N.A.")</f>
        <v>N.A.</v>
      </c>
      <c r="K23" s="234"/>
    </row>
    <row r="24" spans="1:11" ht="12" customHeight="1" thickBot="1">
      <c r="A24" s="241"/>
      <c r="B24" s="239"/>
      <c r="C24" s="241"/>
      <c r="D24" s="295"/>
      <c r="E24" s="296"/>
      <c r="F24" s="296"/>
      <c r="G24" s="296"/>
      <c r="H24" s="296"/>
      <c r="I24" s="296"/>
      <c r="J24" s="297"/>
      <c r="K24" s="241"/>
    </row>
    <row r="25" spans="1:11" ht="24.75" customHeight="1" thickBot="1">
      <c r="A25" s="234"/>
      <c r="B25" s="401" t="s">
        <v>74</v>
      </c>
      <c r="C25" s="402"/>
      <c r="D25" s="298" t="s">
        <v>20</v>
      </c>
      <c r="E25" s="250">
        <f>E27+E36+E40</f>
        <v>0</v>
      </c>
      <c r="F25" s="299">
        <f>F27+F36+F40</f>
        <v>0</v>
      </c>
      <c r="G25" s="300">
        <f>G27+G36+G40</f>
        <v>0</v>
      </c>
      <c r="H25" s="301">
        <f>H27+H36+H40</f>
        <v>0</v>
      </c>
      <c r="I25" s="250">
        <f>I27+I36+I40</f>
        <v>0</v>
      </c>
      <c r="J25" s="254" t="str">
        <f>IF(I25&lt;&gt;0,E25/I25-1,"N.A.")</f>
        <v>N.A.</v>
      </c>
      <c r="K25" s="234"/>
    </row>
    <row r="26" spans="1:11" ht="4.5" customHeight="1" thickBot="1">
      <c r="A26" s="234"/>
      <c r="B26" s="268"/>
      <c r="C26" s="302"/>
      <c r="D26" s="303"/>
      <c r="E26" s="258"/>
      <c r="F26" s="258"/>
      <c r="G26" s="258"/>
      <c r="H26" s="258"/>
      <c r="I26" s="258"/>
      <c r="J26" s="304"/>
      <c r="K26" s="241"/>
    </row>
    <row r="27" spans="1:11" ht="15" customHeight="1">
      <c r="A27" s="234"/>
      <c r="B27" s="305" t="s">
        <v>75</v>
      </c>
      <c r="C27" s="240"/>
      <c r="D27" s="275" t="s">
        <v>20</v>
      </c>
      <c r="E27" s="306">
        <f>SUM(E28:E34)</f>
        <v>0</v>
      </c>
      <c r="F27" s="307">
        <f>SUM(F28:F34)</f>
        <v>0</v>
      </c>
      <c r="G27" s="308">
        <f>SUM(G28:G34)</f>
        <v>0</v>
      </c>
      <c r="H27" s="307">
        <f>SUM(H28:H34)</f>
        <v>0</v>
      </c>
      <c r="I27" s="306">
        <f>SUM(I28:I34)</f>
        <v>0</v>
      </c>
      <c r="J27" s="309" t="str">
        <f>IF(I27&lt;&gt;0,E27/I27-1,"N.A.")</f>
        <v>N.A.</v>
      </c>
      <c r="K27" s="234"/>
    </row>
    <row r="28" spans="1:11" ht="11.25">
      <c r="A28" s="234"/>
      <c r="B28" s="285"/>
      <c r="C28" s="261" t="s">
        <v>76</v>
      </c>
      <c r="D28" s="275" t="s">
        <v>20</v>
      </c>
      <c r="E28" s="310">
        <f aca="true" t="shared" si="0" ref="E28:E34">SUM(F28:H28)</f>
        <v>0</v>
      </c>
      <c r="F28" s="311"/>
      <c r="G28" s="312"/>
      <c r="H28" s="313"/>
      <c r="I28" s="263"/>
      <c r="J28" s="281" t="str">
        <f aca="true" t="shared" si="1" ref="J28:J34">IF(I28&lt;&gt;0,E28/I28-1,"N.A.")</f>
        <v>N.A.</v>
      </c>
      <c r="K28" s="234"/>
    </row>
    <row r="29" spans="1:11" ht="11.25">
      <c r="A29" s="234"/>
      <c r="B29" s="285"/>
      <c r="C29" s="261" t="s">
        <v>77</v>
      </c>
      <c r="D29" s="275" t="s">
        <v>20</v>
      </c>
      <c r="E29" s="310">
        <f t="shared" si="0"/>
        <v>0</v>
      </c>
      <c r="F29" s="277"/>
      <c r="G29" s="278"/>
      <c r="H29" s="279"/>
      <c r="I29" s="280"/>
      <c r="J29" s="281" t="str">
        <f t="shared" si="1"/>
        <v>N.A.</v>
      </c>
      <c r="K29" s="234"/>
    </row>
    <row r="30" spans="1:11" ht="11.25">
      <c r="A30" s="234"/>
      <c r="B30" s="285"/>
      <c r="C30" s="261" t="s">
        <v>78</v>
      </c>
      <c r="D30" s="275" t="s">
        <v>20</v>
      </c>
      <c r="E30" s="310">
        <f t="shared" si="0"/>
        <v>0</v>
      </c>
      <c r="F30" s="277"/>
      <c r="G30" s="278"/>
      <c r="H30" s="279"/>
      <c r="I30" s="280"/>
      <c r="J30" s="281" t="str">
        <f t="shared" si="1"/>
        <v>N.A.</v>
      </c>
      <c r="K30" s="234"/>
    </row>
    <row r="31" spans="1:11" ht="11.25">
      <c r="A31" s="234"/>
      <c r="B31" s="285"/>
      <c r="C31" s="261" t="s">
        <v>79</v>
      </c>
      <c r="D31" s="275" t="s">
        <v>20</v>
      </c>
      <c r="E31" s="310">
        <f t="shared" si="0"/>
        <v>0</v>
      </c>
      <c r="F31" s="277"/>
      <c r="G31" s="278"/>
      <c r="H31" s="279"/>
      <c r="I31" s="280"/>
      <c r="J31" s="281" t="str">
        <f t="shared" si="1"/>
        <v>N.A.</v>
      </c>
      <c r="K31" s="234"/>
    </row>
    <row r="32" spans="1:11" ht="11.25">
      <c r="A32" s="234"/>
      <c r="B32" s="285"/>
      <c r="C32" s="261" t="s">
        <v>80</v>
      </c>
      <c r="D32" s="275" t="s">
        <v>20</v>
      </c>
      <c r="E32" s="310">
        <f t="shared" si="0"/>
        <v>0</v>
      </c>
      <c r="F32" s="277"/>
      <c r="G32" s="278"/>
      <c r="H32" s="279"/>
      <c r="I32" s="280"/>
      <c r="J32" s="281" t="str">
        <f t="shared" si="1"/>
        <v>N.A.</v>
      </c>
      <c r="K32" s="234"/>
    </row>
    <row r="33" spans="1:11" ht="11.25">
      <c r="A33" s="234"/>
      <c r="B33" s="285"/>
      <c r="C33" s="261" t="s">
        <v>81</v>
      </c>
      <c r="D33" s="275" t="s">
        <v>20</v>
      </c>
      <c r="E33" s="310">
        <f t="shared" si="0"/>
        <v>0</v>
      </c>
      <c r="F33" s="277"/>
      <c r="G33" s="278"/>
      <c r="H33" s="279"/>
      <c r="I33" s="280"/>
      <c r="J33" s="281" t="str">
        <f t="shared" si="1"/>
        <v>N.A.</v>
      </c>
      <c r="K33" s="234"/>
    </row>
    <row r="34" spans="1:11" ht="11.25">
      <c r="A34" s="234"/>
      <c r="B34" s="285"/>
      <c r="C34" s="261" t="s">
        <v>82</v>
      </c>
      <c r="D34" s="275" t="s">
        <v>20</v>
      </c>
      <c r="E34" s="310">
        <f t="shared" si="0"/>
        <v>0</v>
      </c>
      <c r="F34" s="277"/>
      <c r="G34" s="278"/>
      <c r="H34" s="279"/>
      <c r="I34" s="280"/>
      <c r="J34" s="281" t="str">
        <f t="shared" si="1"/>
        <v>N.A.</v>
      </c>
      <c r="K34" s="234"/>
    </row>
    <row r="35" spans="1:11" ht="4.5" customHeight="1">
      <c r="A35" s="234"/>
      <c r="B35" s="285"/>
      <c r="C35" s="241"/>
      <c r="D35" s="269"/>
      <c r="E35" s="270"/>
      <c r="F35" s="271"/>
      <c r="G35" s="272"/>
      <c r="H35" s="273"/>
      <c r="I35" s="270"/>
      <c r="J35" s="274"/>
      <c r="K35" s="234"/>
    </row>
    <row r="36" spans="1:11" ht="15" customHeight="1">
      <c r="A36" s="234"/>
      <c r="B36" s="305" t="s">
        <v>83</v>
      </c>
      <c r="C36" s="240"/>
      <c r="D36" s="275" t="s">
        <v>20</v>
      </c>
      <c r="E36" s="314">
        <f>SUM(E37:E38)</f>
        <v>0</v>
      </c>
      <c r="F36" s="315">
        <f>SUM(F37:F38)</f>
        <v>0</v>
      </c>
      <c r="G36" s="316">
        <f>SUM(G37:G38)</f>
        <v>0</v>
      </c>
      <c r="H36" s="317">
        <f>SUM(H37:H38)</f>
        <v>0</v>
      </c>
      <c r="I36" s="314">
        <f>SUM(I37:I38)</f>
        <v>0</v>
      </c>
      <c r="J36" s="318" t="str">
        <f>IF(I36&lt;&gt;0,E36/I36-1,"N.A.")</f>
        <v>N.A.</v>
      </c>
      <c r="K36" s="234"/>
    </row>
    <row r="37" spans="1:11" ht="11.25">
      <c r="A37" s="234"/>
      <c r="B37" s="285"/>
      <c r="C37" s="261" t="s">
        <v>84</v>
      </c>
      <c r="D37" s="275" t="s">
        <v>20</v>
      </c>
      <c r="E37" s="310">
        <f>SUM(F37:H37)</f>
        <v>0</v>
      </c>
      <c r="F37" s="311"/>
      <c r="G37" s="312"/>
      <c r="H37" s="313"/>
      <c r="I37" s="263"/>
      <c r="J37" s="281" t="str">
        <f>IF(I37&lt;&gt;0,E37/I37-1,"N.A.")</f>
        <v>N.A.</v>
      </c>
      <c r="K37" s="234"/>
    </row>
    <row r="38" spans="1:11" ht="11.25">
      <c r="A38" s="234"/>
      <c r="B38" s="285"/>
      <c r="C38" s="261" t="s">
        <v>85</v>
      </c>
      <c r="D38" s="275" t="s">
        <v>20</v>
      </c>
      <c r="E38" s="276">
        <f>SUM(F38:H38)</f>
        <v>0</v>
      </c>
      <c r="F38" s="277"/>
      <c r="G38" s="278"/>
      <c r="H38" s="279"/>
      <c r="I38" s="280"/>
      <c r="J38" s="281" t="str">
        <f>IF(I38&lt;&gt;0,E38/I38-1,"N.A.")</f>
        <v>N.A.</v>
      </c>
      <c r="K38" s="234"/>
    </row>
    <row r="39" spans="1:11" ht="4.5" customHeight="1">
      <c r="A39" s="234"/>
      <c r="B39" s="285"/>
      <c r="C39" s="241"/>
      <c r="D39" s="269"/>
      <c r="E39" s="270"/>
      <c r="F39" s="271"/>
      <c r="G39" s="272"/>
      <c r="H39" s="273"/>
      <c r="I39" s="270"/>
      <c r="J39" s="274"/>
      <c r="K39" s="234"/>
    </row>
    <row r="40" spans="1:11" ht="15" customHeight="1" thickBot="1">
      <c r="A40" s="234"/>
      <c r="B40" s="319" t="s">
        <v>86</v>
      </c>
      <c r="C40" s="320"/>
      <c r="D40" s="288" t="s">
        <v>20</v>
      </c>
      <c r="E40" s="321">
        <f>SUM(F40:H40)</f>
        <v>0</v>
      </c>
      <c r="F40" s="322"/>
      <c r="G40" s="323"/>
      <c r="H40" s="324"/>
      <c r="I40" s="325"/>
      <c r="J40" s="326" t="str">
        <f>IF(I40&lt;&gt;0,E40/I40-1,"N.A.")</f>
        <v>N.A.</v>
      </c>
      <c r="K40" s="234"/>
    </row>
    <row r="41" spans="1:11" ht="12" customHeight="1" thickBot="1">
      <c r="A41" s="241"/>
      <c r="B41" s="241"/>
      <c r="C41" s="241"/>
      <c r="D41" s="295"/>
      <c r="E41" s="296"/>
      <c r="F41" s="296"/>
      <c r="G41" s="296"/>
      <c r="H41" s="296"/>
      <c r="I41" s="296"/>
      <c r="J41" s="297"/>
      <c r="K41" s="241"/>
    </row>
    <row r="42" spans="1:11" ht="24.75" customHeight="1" thickBot="1">
      <c r="A42" s="234"/>
      <c r="B42" s="401" t="s">
        <v>87</v>
      </c>
      <c r="C42" s="402"/>
      <c r="D42" s="298" t="s">
        <v>20</v>
      </c>
      <c r="E42" s="327"/>
      <c r="F42" s="328"/>
      <c r="G42" s="329"/>
      <c r="H42" s="330"/>
      <c r="I42" s="327"/>
      <c r="J42" s="254" t="str">
        <f>IF(I42&lt;&gt;0,E42/I42-1,"N.A.")</f>
        <v>N.A.</v>
      </c>
      <c r="K42" s="234"/>
    </row>
    <row r="43" spans="1:11" ht="12" customHeight="1" thickBot="1">
      <c r="A43" s="241"/>
      <c r="B43" s="241"/>
      <c r="C43" s="241"/>
      <c r="D43" s="295"/>
      <c r="E43" s="296"/>
      <c r="F43" s="296"/>
      <c r="G43" s="296"/>
      <c r="H43" s="296"/>
      <c r="I43" s="296"/>
      <c r="J43" s="297"/>
      <c r="K43" s="241"/>
    </row>
    <row r="44" spans="1:11" ht="24.75" customHeight="1" thickBot="1">
      <c r="A44" s="234"/>
      <c r="B44" s="401" t="s">
        <v>88</v>
      </c>
      <c r="C44" s="402"/>
      <c r="D44" s="298" t="s">
        <v>20</v>
      </c>
      <c r="E44" s="331">
        <f>E46+E48+E50</f>
        <v>0</v>
      </c>
      <c r="F44" s="332">
        <f>F46+F48+F50</f>
        <v>0</v>
      </c>
      <c r="G44" s="333">
        <f>G46+G48+G50</f>
        <v>0</v>
      </c>
      <c r="H44" s="334">
        <f>H46+H48+H50</f>
        <v>0</v>
      </c>
      <c r="I44" s="331">
        <f>I46+I48+I50</f>
        <v>0</v>
      </c>
      <c r="J44" s="254" t="str">
        <f>IF(I44&lt;&gt;0,E44/I44-1,"N.A.")</f>
        <v>N.A.</v>
      </c>
      <c r="K44" s="234"/>
    </row>
    <row r="45" spans="1:11" ht="4.5" customHeight="1" thickBot="1">
      <c r="A45" s="234"/>
      <c r="B45" s="268"/>
      <c r="C45" s="241"/>
      <c r="D45" s="335"/>
      <c r="E45" s="296"/>
      <c r="F45" s="296"/>
      <c r="G45" s="296"/>
      <c r="H45" s="296"/>
      <c r="I45" s="296"/>
      <c r="J45" s="304"/>
      <c r="K45" s="241"/>
    </row>
    <row r="46" spans="1:11" ht="15" customHeight="1">
      <c r="A46" s="234"/>
      <c r="B46" s="305" t="s">
        <v>89</v>
      </c>
      <c r="C46" s="240"/>
      <c r="D46" s="275" t="s">
        <v>20</v>
      </c>
      <c r="E46" s="336">
        <f>SUM(F46:H46)</f>
        <v>0</v>
      </c>
      <c r="F46" s="337"/>
      <c r="G46" s="338"/>
      <c r="H46" s="339"/>
      <c r="I46" s="340"/>
      <c r="J46" s="309" t="str">
        <f>IF(I46&lt;&gt;0,E46/I46-1,"N.A.")</f>
        <v>N.A.</v>
      </c>
      <c r="K46" s="234"/>
    </row>
    <row r="47" spans="1:11" ht="4.5" customHeight="1">
      <c r="A47" s="241"/>
      <c r="B47" s="285"/>
      <c r="C47" s="241"/>
      <c r="D47" s="269"/>
      <c r="E47" s="270"/>
      <c r="F47" s="271"/>
      <c r="G47" s="272"/>
      <c r="H47" s="273"/>
      <c r="I47" s="270"/>
      <c r="J47" s="274"/>
      <c r="K47" s="241"/>
    </row>
    <row r="48" spans="1:11" ht="15" customHeight="1">
      <c r="A48" s="234"/>
      <c r="B48" s="305" t="s">
        <v>90</v>
      </c>
      <c r="C48" s="240"/>
      <c r="D48" s="275" t="s">
        <v>20</v>
      </c>
      <c r="E48" s="336">
        <f>SUM(F48:H48)</f>
        <v>0</v>
      </c>
      <c r="F48" s="341"/>
      <c r="G48" s="342"/>
      <c r="H48" s="343"/>
      <c r="I48" s="344"/>
      <c r="J48" s="318" t="str">
        <f>IF(I48&lt;&gt;0,E48/I48-1,"N.A.")</f>
        <v>N.A.</v>
      </c>
      <c r="K48" s="234"/>
    </row>
    <row r="49" spans="1:11" ht="4.5" customHeight="1">
      <c r="A49" s="241"/>
      <c r="B49" s="285"/>
      <c r="C49" s="241"/>
      <c r="D49" s="269"/>
      <c r="E49" s="270"/>
      <c r="F49" s="271"/>
      <c r="G49" s="272"/>
      <c r="H49" s="273"/>
      <c r="I49" s="270"/>
      <c r="J49" s="274"/>
      <c r="K49" s="241"/>
    </row>
    <row r="50" spans="1:11" ht="15" customHeight="1" thickBot="1">
      <c r="A50" s="234"/>
      <c r="B50" s="319" t="s">
        <v>91</v>
      </c>
      <c r="C50" s="320"/>
      <c r="D50" s="288" t="s">
        <v>20</v>
      </c>
      <c r="E50" s="336">
        <f>SUM(F50:H50)</f>
        <v>0</v>
      </c>
      <c r="F50" s="322"/>
      <c r="G50" s="345"/>
      <c r="H50" s="324"/>
      <c r="I50" s="325"/>
      <c r="J50" s="326" t="str">
        <f>IF(I50&lt;&gt;0,E50/I50-1,"N.A.")</f>
        <v>N.A.</v>
      </c>
      <c r="K50" s="234"/>
    </row>
    <row r="51" spans="1:11" ht="12" customHeight="1" thickBot="1">
      <c r="A51" s="241"/>
      <c r="B51" s="239"/>
      <c r="C51" s="241"/>
      <c r="D51" s="295"/>
      <c r="E51" s="296"/>
      <c r="F51" s="296"/>
      <c r="G51" s="296"/>
      <c r="H51" s="296"/>
      <c r="I51" s="296"/>
      <c r="J51" s="297"/>
      <c r="K51" s="241"/>
    </row>
    <row r="52" spans="1:11" ht="24.75" customHeight="1" thickBot="1">
      <c r="A52" s="234"/>
      <c r="B52" s="401" t="s">
        <v>92</v>
      </c>
      <c r="C52" s="402"/>
      <c r="D52" s="298" t="s">
        <v>20</v>
      </c>
      <c r="E52" s="327"/>
      <c r="F52" s="328"/>
      <c r="G52" s="329"/>
      <c r="H52" s="330"/>
      <c r="I52" s="327"/>
      <c r="J52" s="254" t="str">
        <f>IF(I52&lt;&gt;0,E52/I52-1,"N.A.")</f>
        <v>N.A.</v>
      </c>
      <c r="K52" s="234"/>
    </row>
    <row r="53" spans="1:11" ht="12" customHeight="1" thickBot="1">
      <c r="A53" s="241"/>
      <c r="B53" s="239"/>
      <c r="C53" s="241"/>
      <c r="D53" s="295"/>
      <c r="E53" s="346"/>
      <c r="F53" s="346"/>
      <c r="G53" s="346"/>
      <c r="H53" s="346"/>
      <c r="I53" s="346"/>
      <c r="J53" s="347"/>
      <c r="K53" s="241"/>
    </row>
    <row r="54" spans="1:11" ht="24.75" customHeight="1" thickBot="1">
      <c r="A54" s="234"/>
      <c r="B54" s="401" t="s">
        <v>93</v>
      </c>
      <c r="C54" s="402"/>
      <c r="D54" s="298" t="s">
        <v>20</v>
      </c>
      <c r="E54" s="331">
        <f>SUM(F54:H54)</f>
        <v>0</v>
      </c>
      <c r="F54" s="348"/>
      <c r="G54" s="349"/>
      <c r="H54" s="350"/>
      <c r="I54" s="327"/>
      <c r="J54" s="254" t="str">
        <f>IF(I54&lt;&gt;0,E54/I54-1,"N.A.")</f>
        <v>N.A.</v>
      </c>
      <c r="K54" s="234"/>
    </row>
    <row r="55" spans="1:11" ht="12" customHeight="1" thickBot="1">
      <c r="A55" s="241"/>
      <c r="B55" s="239"/>
      <c r="C55" s="241"/>
      <c r="D55" s="295"/>
      <c r="E55" s="346"/>
      <c r="F55" s="346"/>
      <c r="G55" s="346"/>
      <c r="H55" s="346"/>
      <c r="I55" s="346"/>
      <c r="J55" s="347"/>
      <c r="K55" s="241"/>
    </row>
    <row r="56" spans="1:11" ht="24.75" customHeight="1" thickBot="1">
      <c r="A56" s="234"/>
      <c r="B56" s="401" t="s">
        <v>94</v>
      </c>
      <c r="C56" s="402"/>
      <c r="D56" s="298" t="s">
        <v>20</v>
      </c>
      <c r="E56" s="351">
        <f>E58+E60</f>
        <v>0</v>
      </c>
      <c r="F56" s="328"/>
      <c r="G56" s="329"/>
      <c r="H56" s="330"/>
      <c r="I56" s="351">
        <f>I58+I60</f>
        <v>0</v>
      </c>
      <c r="J56" s="254" t="str">
        <f>IF(I56&lt;&gt;0,E56/I56-1,"N.A.")</f>
        <v>N.A.</v>
      </c>
      <c r="K56" s="234"/>
    </row>
    <row r="57" spans="1:11" ht="4.5" customHeight="1">
      <c r="A57" s="234"/>
      <c r="B57" s="255"/>
      <c r="C57" s="352"/>
      <c r="D57" s="353"/>
      <c r="E57" s="270"/>
      <c r="F57" s="271"/>
      <c r="G57" s="272"/>
      <c r="H57" s="273"/>
      <c r="I57" s="270"/>
      <c r="J57" s="354"/>
      <c r="K57" s="234"/>
    </row>
    <row r="58" spans="1:11" ht="11.25">
      <c r="A58" s="234"/>
      <c r="B58" s="260" t="s">
        <v>95</v>
      </c>
      <c r="C58" s="261"/>
      <c r="D58" s="275" t="s">
        <v>20</v>
      </c>
      <c r="E58" s="283">
        <f>'(1) DADOS e (2) RECEITA'!F22-E11-E25-E42-E44-E52-E54</f>
        <v>0</v>
      </c>
      <c r="F58" s="271"/>
      <c r="G58" s="272"/>
      <c r="H58" s="273"/>
      <c r="I58" s="280"/>
      <c r="J58" s="318" t="str">
        <f>IF(I58&lt;&gt;0,E58/I58-1,"N.A.")</f>
        <v>N.A.</v>
      </c>
      <c r="K58" s="234"/>
    </row>
    <row r="59" spans="1:11" ht="11.25">
      <c r="A59" s="234"/>
      <c r="B59" s="260" t="s">
        <v>124</v>
      </c>
      <c r="C59" s="261"/>
      <c r="D59" s="275" t="s">
        <v>20</v>
      </c>
      <c r="E59" s="280"/>
      <c r="F59" s="271"/>
      <c r="G59" s="272"/>
      <c r="H59" s="273"/>
      <c r="I59" s="280"/>
      <c r="J59" s="318" t="str">
        <f>IF(I59&lt;&gt;0,E59/I59-1,"N.A.")</f>
        <v>N.A.</v>
      </c>
      <c r="K59" s="234"/>
    </row>
    <row r="60" spans="1:11" ht="12" thickBot="1">
      <c r="A60" s="234"/>
      <c r="B60" s="355" t="s">
        <v>123</v>
      </c>
      <c r="C60" s="287"/>
      <c r="D60" s="288" t="s">
        <v>20</v>
      </c>
      <c r="E60" s="356"/>
      <c r="F60" s="357"/>
      <c r="G60" s="358"/>
      <c r="H60" s="359"/>
      <c r="I60" s="356"/>
      <c r="J60" s="326" t="str">
        <f>IF(I60&lt;&gt;0,E60/I60-1,"N.A.")</f>
        <v>N.A.</v>
      </c>
      <c r="K60" s="234"/>
    </row>
    <row r="61" spans="1:11" ht="12" thickBot="1">
      <c r="A61" s="234"/>
      <c r="B61" s="234"/>
      <c r="C61" s="234"/>
      <c r="D61" s="234"/>
      <c r="E61" s="360"/>
      <c r="F61" s="360"/>
      <c r="G61" s="360"/>
      <c r="H61" s="360"/>
      <c r="I61" s="360"/>
      <c r="J61" s="361"/>
      <c r="K61" s="234"/>
    </row>
    <row r="62" spans="1:11" ht="12" thickBot="1">
      <c r="A62" s="234"/>
      <c r="B62" s="401" t="s">
        <v>96</v>
      </c>
      <c r="C62" s="402"/>
      <c r="D62" s="298" t="s">
        <v>20</v>
      </c>
      <c r="E62" s="362">
        <f>IF(E56&lt;0,0,E56*$R$18)</f>
        <v>0</v>
      </c>
      <c r="F62" s="363"/>
      <c r="G62" s="364"/>
      <c r="H62" s="365"/>
      <c r="I62" s="366">
        <f>SUM(I63:I64)</f>
        <v>0</v>
      </c>
      <c r="J62" s="367" t="str">
        <f>IF(I62&lt;&gt;0,E62/I62-1,"N.A.")</f>
        <v>N.A.</v>
      </c>
      <c r="K62" s="234"/>
    </row>
    <row r="63" spans="1:11" ht="11.25">
      <c r="A63" s="234"/>
      <c r="B63" s="285"/>
      <c r="C63" s="368" t="s">
        <v>97</v>
      </c>
      <c r="D63" s="275" t="s">
        <v>20</v>
      </c>
      <c r="E63" s="369">
        <f>50%*E62</f>
        <v>0</v>
      </c>
      <c r="F63" s="271"/>
      <c r="G63" s="272"/>
      <c r="H63" s="273"/>
      <c r="I63" s="370"/>
      <c r="J63" s="371" t="str">
        <f>IF(I63&lt;&gt;0,E63/I63-1,"N.A.")</f>
        <v>N.A.</v>
      </c>
      <c r="K63" s="234"/>
    </row>
    <row r="64" spans="1:11" ht="12" thickBot="1">
      <c r="A64" s="234"/>
      <c r="B64" s="286"/>
      <c r="C64" s="372" t="s">
        <v>98</v>
      </c>
      <c r="D64" s="288" t="s">
        <v>20</v>
      </c>
      <c r="E64" s="373">
        <f>50%*E62</f>
        <v>0</v>
      </c>
      <c r="F64" s="357"/>
      <c r="G64" s="358"/>
      <c r="H64" s="359"/>
      <c r="I64" s="293"/>
      <c r="J64" s="374" t="str">
        <f>IF(I64&lt;&gt;0,E64/I64-1,"N.A.")</f>
        <v>N.A.</v>
      </c>
      <c r="K64" s="234"/>
    </row>
    <row r="65" spans="1:11" ht="11.25">
      <c r="A65" s="234"/>
      <c r="B65" s="234"/>
      <c r="C65" s="234"/>
      <c r="D65" s="234"/>
      <c r="E65" s="234"/>
      <c r="F65" s="234"/>
      <c r="G65" s="234"/>
      <c r="H65" s="234"/>
      <c r="I65" s="234"/>
      <c r="J65" s="234"/>
      <c r="K65" s="234"/>
    </row>
    <row r="66" spans="5:10" ht="11.25">
      <c r="E66" s="375"/>
      <c r="F66" s="375"/>
      <c r="G66" s="375"/>
      <c r="H66" s="375"/>
      <c r="I66" s="375"/>
      <c r="J66" s="376"/>
    </row>
    <row r="67" spans="5:10" ht="11.25">
      <c r="E67" s="375"/>
      <c r="F67" s="375"/>
      <c r="G67" s="375"/>
      <c r="H67" s="375"/>
      <c r="I67" s="375"/>
      <c r="J67" s="376"/>
    </row>
    <row r="68" spans="5:10" ht="9.75">
      <c r="E68" s="375"/>
      <c r="F68" s="375"/>
      <c r="G68" s="375"/>
      <c r="H68" s="375"/>
      <c r="I68" s="375"/>
      <c r="J68" s="376"/>
    </row>
    <row r="69" spans="5:10" ht="9.75">
      <c r="E69" s="375"/>
      <c r="F69" s="375"/>
      <c r="G69" s="375"/>
      <c r="H69" s="375"/>
      <c r="I69" s="375"/>
      <c r="J69" s="376"/>
    </row>
    <row r="70" spans="5:10" ht="9.75">
      <c r="E70" s="375"/>
      <c r="F70" s="375"/>
      <c r="G70" s="375"/>
      <c r="H70" s="375"/>
      <c r="I70" s="375"/>
      <c r="J70" s="376"/>
    </row>
    <row r="71" spans="5:10" ht="9.75">
      <c r="E71" s="375"/>
      <c r="F71" s="375"/>
      <c r="G71" s="375"/>
      <c r="H71" s="375"/>
      <c r="I71" s="375"/>
      <c r="J71" s="376"/>
    </row>
    <row r="72" spans="5:10" ht="9.75">
      <c r="E72" s="375"/>
      <c r="F72" s="375"/>
      <c r="G72" s="375"/>
      <c r="H72" s="375"/>
      <c r="I72" s="375"/>
      <c r="J72" s="376"/>
    </row>
    <row r="73" spans="5:10" ht="9.75">
      <c r="E73" s="375"/>
      <c r="F73" s="375"/>
      <c r="G73" s="375"/>
      <c r="H73" s="375"/>
      <c r="I73" s="375"/>
      <c r="J73" s="376"/>
    </row>
    <row r="74" spans="5:10" ht="9.75">
      <c r="E74" s="375"/>
      <c r="F74" s="375"/>
      <c r="G74" s="375"/>
      <c r="H74" s="375"/>
      <c r="I74" s="375"/>
      <c r="J74" s="376"/>
    </row>
    <row r="75" spans="5:10" ht="9.75">
      <c r="E75" s="375"/>
      <c r="F75" s="375"/>
      <c r="G75" s="375"/>
      <c r="H75" s="375"/>
      <c r="I75" s="375"/>
      <c r="J75" s="376"/>
    </row>
    <row r="76" spans="5:10" ht="9.75">
      <c r="E76" s="375"/>
      <c r="F76" s="375"/>
      <c r="G76" s="375"/>
      <c r="H76" s="375"/>
      <c r="I76" s="375"/>
      <c r="J76" s="376"/>
    </row>
    <row r="77" spans="5:10" ht="9.75">
      <c r="E77" s="375"/>
      <c r="F77" s="375"/>
      <c r="G77" s="375"/>
      <c r="H77" s="375"/>
      <c r="I77" s="375"/>
      <c r="J77" s="376"/>
    </row>
    <row r="78" spans="5:10" ht="9.75">
      <c r="E78" s="375"/>
      <c r="F78" s="375"/>
      <c r="G78" s="375"/>
      <c r="H78" s="375"/>
      <c r="I78" s="375"/>
      <c r="J78" s="376"/>
    </row>
    <row r="79" spans="5:10" ht="9.75">
      <c r="E79" s="375"/>
      <c r="F79" s="375"/>
      <c r="G79" s="375"/>
      <c r="H79" s="375"/>
      <c r="I79" s="375"/>
      <c r="J79" s="376"/>
    </row>
    <row r="80" spans="5:10" ht="9.75">
      <c r="E80" s="375"/>
      <c r="F80" s="375"/>
      <c r="G80" s="375"/>
      <c r="H80" s="375"/>
      <c r="I80" s="375"/>
      <c r="J80" s="376"/>
    </row>
    <row r="81" spans="5:10" ht="9.75">
      <c r="E81" s="375"/>
      <c r="F81" s="375"/>
      <c r="G81" s="375"/>
      <c r="H81" s="375"/>
      <c r="I81" s="375"/>
      <c r="J81" s="376"/>
    </row>
    <row r="82" spans="5:10" ht="9.75">
      <c r="E82" s="375"/>
      <c r="F82" s="375"/>
      <c r="G82" s="375"/>
      <c r="H82" s="375"/>
      <c r="I82" s="375"/>
      <c r="J82" s="376"/>
    </row>
    <row r="83" spans="5:10" ht="9.75">
      <c r="E83" s="375"/>
      <c r="F83" s="375"/>
      <c r="G83" s="375"/>
      <c r="H83" s="375"/>
      <c r="I83" s="375"/>
      <c r="J83" s="376"/>
    </row>
    <row r="84" spans="5:10" ht="9.75">
      <c r="E84" s="375"/>
      <c r="F84" s="375"/>
      <c r="G84" s="375"/>
      <c r="H84" s="375"/>
      <c r="I84" s="375"/>
      <c r="J84" s="376"/>
    </row>
    <row r="85" spans="5:10" ht="9.75">
      <c r="E85" s="375"/>
      <c r="F85" s="375"/>
      <c r="G85" s="375"/>
      <c r="H85" s="375"/>
      <c r="I85" s="375"/>
      <c r="J85" s="376"/>
    </row>
    <row r="86" spans="5:10" ht="9.75">
      <c r="E86" s="375"/>
      <c r="F86" s="375"/>
      <c r="G86" s="375"/>
      <c r="H86" s="375"/>
      <c r="I86" s="375"/>
      <c r="J86" s="376"/>
    </row>
    <row r="87" spans="5:10" ht="9.75">
      <c r="E87" s="375"/>
      <c r="F87" s="375"/>
      <c r="G87" s="375"/>
      <c r="H87" s="375"/>
      <c r="I87" s="375"/>
      <c r="J87" s="376"/>
    </row>
    <row r="88" spans="5:10" ht="9.75">
      <c r="E88" s="375"/>
      <c r="F88" s="375"/>
      <c r="G88" s="375"/>
      <c r="H88" s="375"/>
      <c r="I88" s="375"/>
      <c r="J88" s="376"/>
    </row>
    <row r="89" spans="5:10" ht="9.75">
      <c r="E89" s="375"/>
      <c r="F89" s="375"/>
      <c r="G89" s="375"/>
      <c r="H89" s="375"/>
      <c r="I89" s="375"/>
      <c r="J89" s="376"/>
    </row>
    <row r="90" spans="5:10" ht="9.75">
      <c r="E90" s="375"/>
      <c r="F90" s="375"/>
      <c r="G90" s="375"/>
      <c r="H90" s="375"/>
      <c r="I90" s="375"/>
      <c r="J90" s="376"/>
    </row>
    <row r="91" spans="5:10" ht="9.75">
      <c r="E91" s="375"/>
      <c r="F91" s="375"/>
      <c r="G91" s="375"/>
      <c r="H91" s="375"/>
      <c r="I91" s="375"/>
      <c r="J91" s="376"/>
    </row>
    <row r="92" spans="5:10" ht="9.75">
      <c r="E92" s="375"/>
      <c r="F92" s="375"/>
      <c r="G92" s="375"/>
      <c r="H92" s="375"/>
      <c r="I92" s="375"/>
      <c r="J92" s="376"/>
    </row>
    <row r="93" spans="5:10" ht="9.75">
      <c r="E93" s="375"/>
      <c r="F93" s="375"/>
      <c r="G93" s="375"/>
      <c r="H93" s="375"/>
      <c r="I93" s="375"/>
      <c r="J93" s="376"/>
    </row>
    <row r="94" spans="5:10" ht="9.75">
      <c r="E94" s="375"/>
      <c r="F94" s="375"/>
      <c r="G94" s="375"/>
      <c r="H94" s="375"/>
      <c r="I94" s="375"/>
      <c r="J94" s="376"/>
    </row>
    <row r="95" spans="5:10" ht="9.75">
      <c r="E95" s="375"/>
      <c r="F95" s="375"/>
      <c r="G95" s="375"/>
      <c r="H95" s="375"/>
      <c r="I95" s="375"/>
      <c r="J95" s="376"/>
    </row>
    <row r="96" spans="5:10" ht="9.75">
      <c r="E96" s="375"/>
      <c r="F96" s="375"/>
      <c r="G96" s="375"/>
      <c r="H96" s="375"/>
      <c r="I96" s="375"/>
      <c r="J96" s="376"/>
    </row>
    <row r="97" spans="5:10" ht="9.75">
      <c r="E97" s="375"/>
      <c r="F97" s="375"/>
      <c r="G97" s="375"/>
      <c r="H97" s="375"/>
      <c r="I97" s="375"/>
      <c r="J97" s="376"/>
    </row>
    <row r="98" spans="5:10" ht="9.75">
      <c r="E98" s="375"/>
      <c r="F98" s="375"/>
      <c r="G98" s="375"/>
      <c r="H98" s="375"/>
      <c r="I98" s="375"/>
      <c r="J98" s="376"/>
    </row>
    <row r="99" spans="5:10" ht="9.75">
      <c r="E99" s="375"/>
      <c r="F99" s="375"/>
      <c r="G99" s="375"/>
      <c r="H99" s="375"/>
      <c r="I99" s="375"/>
      <c r="J99" s="376"/>
    </row>
    <row r="100" spans="5:10" ht="9.75">
      <c r="E100" s="375"/>
      <c r="F100" s="375"/>
      <c r="G100" s="375"/>
      <c r="H100" s="375"/>
      <c r="I100" s="375"/>
      <c r="J100" s="376"/>
    </row>
    <row r="101" spans="5:10" ht="9.75">
      <c r="E101" s="375"/>
      <c r="F101" s="375"/>
      <c r="G101" s="375"/>
      <c r="H101" s="375"/>
      <c r="I101" s="375"/>
      <c r="J101" s="375"/>
    </row>
    <row r="102" spans="5:10" ht="9.75">
      <c r="E102" s="375"/>
      <c r="F102" s="375"/>
      <c r="G102" s="375"/>
      <c r="H102" s="375"/>
      <c r="I102" s="375"/>
      <c r="J102" s="375"/>
    </row>
    <row r="103" spans="5:10" ht="9.75">
      <c r="E103" s="375"/>
      <c r="F103" s="375"/>
      <c r="G103" s="375"/>
      <c r="H103" s="375"/>
      <c r="I103" s="375"/>
      <c r="J103" s="375"/>
    </row>
    <row r="104" spans="5:10" ht="9.75">
      <c r="E104" s="375"/>
      <c r="F104" s="375"/>
      <c r="G104" s="375"/>
      <c r="H104" s="375"/>
      <c r="I104" s="375"/>
      <c r="J104" s="375"/>
    </row>
    <row r="105" spans="5:10" ht="9.75">
      <c r="E105" s="375"/>
      <c r="F105" s="375"/>
      <c r="G105" s="375"/>
      <c r="H105" s="375"/>
      <c r="I105" s="375"/>
      <c r="J105" s="375"/>
    </row>
    <row r="106" spans="5:10" ht="9.75">
      <c r="E106" s="375"/>
      <c r="F106" s="375"/>
      <c r="G106" s="375"/>
      <c r="H106" s="375"/>
      <c r="I106" s="375"/>
      <c r="J106" s="375"/>
    </row>
    <row r="107" spans="5:10" ht="9.75">
      <c r="E107" s="375"/>
      <c r="F107" s="375"/>
      <c r="G107" s="375"/>
      <c r="H107" s="375"/>
      <c r="I107" s="375"/>
      <c r="J107" s="375"/>
    </row>
    <row r="108" spans="5:10" ht="9.75">
      <c r="E108" s="375"/>
      <c r="F108" s="375"/>
      <c r="G108" s="375"/>
      <c r="H108" s="375"/>
      <c r="I108" s="375"/>
      <c r="J108" s="375"/>
    </row>
    <row r="109" spans="5:10" ht="9.75">
      <c r="E109" s="375"/>
      <c r="F109" s="375"/>
      <c r="G109" s="375"/>
      <c r="H109" s="375"/>
      <c r="I109" s="375"/>
      <c r="J109" s="375"/>
    </row>
    <row r="110" spans="5:10" ht="9.75">
      <c r="E110" s="375"/>
      <c r="F110" s="375"/>
      <c r="G110" s="375"/>
      <c r="H110" s="375"/>
      <c r="I110" s="375"/>
      <c r="J110" s="375"/>
    </row>
    <row r="111" spans="5:10" ht="9.75">
      <c r="E111" s="375"/>
      <c r="F111" s="375"/>
      <c r="G111" s="375"/>
      <c r="H111" s="375"/>
      <c r="I111" s="375"/>
      <c r="J111" s="375"/>
    </row>
    <row r="112" spans="5:10" ht="9.75">
      <c r="E112" s="375"/>
      <c r="F112" s="375"/>
      <c r="G112" s="375"/>
      <c r="H112" s="375"/>
      <c r="I112" s="375"/>
      <c r="J112" s="375"/>
    </row>
    <row r="113" spans="5:10" ht="9.75">
      <c r="E113" s="375"/>
      <c r="F113" s="375"/>
      <c r="G113" s="375"/>
      <c r="H113" s="375"/>
      <c r="I113" s="375"/>
      <c r="J113" s="375"/>
    </row>
    <row r="114" spans="5:10" ht="9.75">
      <c r="E114" s="375"/>
      <c r="F114" s="375"/>
      <c r="G114" s="375"/>
      <c r="H114" s="375"/>
      <c r="I114" s="375"/>
      <c r="J114" s="375"/>
    </row>
    <row r="115" spans="5:10" ht="9.75">
      <c r="E115" s="375"/>
      <c r="F115" s="375"/>
      <c r="G115" s="375"/>
      <c r="H115" s="375"/>
      <c r="I115" s="375"/>
      <c r="J115" s="375"/>
    </row>
    <row r="116" spans="5:10" ht="9.75">
      <c r="E116" s="375"/>
      <c r="F116" s="375"/>
      <c r="G116" s="375"/>
      <c r="H116" s="375"/>
      <c r="I116" s="375"/>
      <c r="J116" s="375"/>
    </row>
    <row r="117" spans="5:10" ht="9.75">
      <c r="E117" s="375"/>
      <c r="F117" s="375"/>
      <c r="G117" s="375"/>
      <c r="H117" s="375"/>
      <c r="I117" s="375"/>
      <c r="J117" s="375"/>
    </row>
    <row r="118" spans="5:10" ht="9.75">
      <c r="E118" s="375"/>
      <c r="F118" s="375"/>
      <c r="G118" s="375"/>
      <c r="H118" s="375"/>
      <c r="I118" s="375"/>
      <c r="J118" s="375"/>
    </row>
    <row r="119" spans="5:10" ht="9.75">
      <c r="E119" s="375"/>
      <c r="F119" s="375"/>
      <c r="G119" s="375"/>
      <c r="H119" s="375"/>
      <c r="I119" s="375"/>
      <c r="J119" s="375"/>
    </row>
    <row r="120" spans="5:10" ht="9.75">
      <c r="E120" s="375"/>
      <c r="F120" s="375"/>
      <c r="G120" s="375"/>
      <c r="H120" s="375"/>
      <c r="I120" s="375"/>
      <c r="J120" s="375"/>
    </row>
    <row r="121" spans="5:10" ht="9.75">
      <c r="E121" s="375"/>
      <c r="F121" s="375"/>
      <c r="G121" s="375"/>
      <c r="H121" s="375"/>
      <c r="I121" s="375"/>
      <c r="J121" s="375"/>
    </row>
    <row r="122" spans="5:10" ht="9.75">
      <c r="E122" s="375"/>
      <c r="F122" s="375"/>
      <c r="G122" s="375"/>
      <c r="H122" s="375"/>
      <c r="I122" s="375"/>
      <c r="J122" s="375"/>
    </row>
    <row r="123" spans="5:10" ht="9.75">
      <c r="E123" s="375"/>
      <c r="F123" s="375"/>
      <c r="G123" s="375"/>
      <c r="H123" s="375"/>
      <c r="I123" s="375"/>
      <c r="J123" s="375"/>
    </row>
    <row r="124" spans="5:10" ht="9.75">
      <c r="E124" s="375"/>
      <c r="F124" s="375"/>
      <c r="G124" s="375"/>
      <c r="H124" s="375"/>
      <c r="I124" s="375"/>
      <c r="J124" s="375"/>
    </row>
    <row r="125" spans="5:10" ht="9.75">
      <c r="E125" s="375"/>
      <c r="F125" s="375"/>
      <c r="G125" s="375"/>
      <c r="H125" s="375"/>
      <c r="I125" s="375"/>
      <c r="J125" s="375"/>
    </row>
    <row r="126" spans="5:10" ht="9.75">
      <c r="E126" s="375"/>
      <c r="F126" s="375"/>
      <c r="G126" s="375"/>
      <c r="H126" s="375"/>
      <c r="I126" s="375"/>
      <c r="J126" s="375"/>
    </row>
    <row r="127" spans="5:10" ht="9.75">
      <c r="E127" s="375"/>
      <c r="F127" s="375"/>
      <c r="G127" s="375"/>
      <c r="H127" s="375"/>
      <c r="I127" s="375"/>
      <c r="J127" s="375"/>
    </row>
    <row r="128" spans="5:10" ht="9.75">
      <c r="E128" s="375"/>
      <c r="F128" s="375"/>
      <c r="G128" s="375"/>
      <c r="H128" s="375"/>
      <c r="I128" s="375"/>
      <c r="J128" s="375"/>
    </row>
    <row r="129" spans="5:10" ht="9.75">
      <c r="E129" s="375"/>
      <c r="F129" s="375"/>
      <c r="G129" s="375"/>
      <c r="H129" s="375"/>
      <c r="I129" s="375"/>
      <c r="J129" s="375"/>
    </row>
    <row r="130" spans="5:10" ht="9.75">
      <c r="E130" s="375"/>
      <c r="F130" s="375"/>
      <c r="G130" s="375"/>
      <c r="H130" s="375"/>
      <c r="I130" s="375"/>
      <c r="J130" s="375"/>
    </row>
    <row r="131" spans="5:10" ht="9.75">
      <c r="E131" s="375"/>
      <c r="F131" s="375"/>
      <c r="G131" s="375"/>
      <c r="H131" s="375"/>
      <c r="I131" s="375"/>
      <c r="J131" s="375"/>
    </row>
    <row r="132" spans="5:10" ht="9.75">
      <c r="E132" s="375"/>
      <c r="F132" s="375"/>
      <c r="G132" s="375"/>
      <c r="H132" s="375"/>
      <c r="I132" s="375"/>
      <c r="J132" s="375"/>
    </row>
    <row r="133" spans="5:10" ht="9.75">
      <c r="E133" s="375"/>
      <c r="F133" s="375"/>
      <c r="G133" s="375"/>
      <c r="H133" s="375"/>
      <c r="I133" s="375"/>
      <c r="J133" s="375"/>
    </row>
    <row r="134" spans="5:10" ht="9.75">
      <c r="E134" s="375"/>
      <c r="F134" s="375"/>
      <c r="G134" s="375"/>
      <c r="H134" s="375"/>
      <c r="I134" s="375"/>
      <c r="J134" s="375"/>
    </row>
    <row r="135" spans="5:10" ht="9.75">
      <c r="E135" s="375"/>
      <c r="F135" s="375"/>
      <c r="G135" s="375"/>
      <c r="H135" s="375"/>
      <c r="I135" s="375"/>
      <c r="J135" s="375"/>
    </row>
    <row r="136" spans="5:10" ht="9.75">
      <c r="E136" s="375"/>
      <c r="F136" s="375"/>
      <c r="G136" s="375"/>
      <c r="H136" s="375"/>
      <c r="I136" s="375"/>
      <c r="J136" s="375"/>
    </row>
    <row r="137" spans="5:10" ht="9.75">
      <c r="E137" s="375"/>
      <c r="F137" s="375"/>
      <c r="G137" s="375"/>
      <c r="H137" s="375"/>
      <c r="I137" s="375"/>
      <c r="J137" s="375"/>
    </row>
    <row r="138" spans="5:10" ht="9.75">
      <c r="E138" s="375"/>
      <c r="F138" s="375"/>
      <c r="G138" s="375"/>
      <c r="H138" s="375"/>
      <c r="I138" s="375"/>
      <c r="J138" s="375"/>
    </row>
    <row r="139" spans="5:10" ht="9.75">
      <c r="E139" s="375"/>
      <c r="F139" s="375"/>
      <c r="G139" s="375"/>
      <c r="H139" s="375"/>
      <c r="I139" s="375"/>
      <c r="J139" s="375"/>
    </row>
    <row r="140" spans="5:10" ht="9.75">
      <c r="E140" s="375"/>
      <c r="F140" s="375"/>
      <c r="G140" s="375"/>
      <c r="H140" s="375"/>
      <c r="I140" s="375"/>
      <c r="J140" s="375"/>
    </row>
    <row r="141" spans="5:10" ht="9.75">
      <c r="E141" s="375"/>
      <c r="F141" s="375"/>
      <c r="G141" s="375"/>
      <c r="H141" s="375"/>
      <c r="I141" s="375"/>
      <c r="J141" s="375"/>
    </row>
    <row r="142" spans="5:10" ht="9.75">
      <c r="E142" s="375"/>
      <c r="F142" s="375"/>
      <c r="G142" s="375"/>
      <c r="H142" s="375"/>
      <c r="I142" s="375"/>
      <c r="J142" s="375"/>
    </row>
    <row r="143" spans="5:10" ht="9.75">
      <c r="E143" s="375"/>
      <c r="F143" s="375"/>
      <c r="G143" s="375"/>
      <c r="H143" s="375"/>
      <c r="I143" s="375"/>
      <c r="J143" s="375"/>
    </row>
    <row r="144" spans="5:10" ht="9.75">
      <c r="E144" s="375"/>
      <c r="F144" s="375"/>
      <c r="G144" s="375"/>
      <c r="H144" s="375"/>
      <c r="I144" s="375"/>
      <c r="J144" s="375"/>
    </row>
    <row r="145" spans="5:10" ht="9.75">
      <c r="E145" s="375"/>
      <c r="F145" s="375"/>
      <c r="G145" s="375"/>
      <c r="H145" s="375"/>
      <c r="I145" s="375"/>
      <c r="J145" s="375"/>
    </row>
    <row r="146" spans="5:10" ht="9.75">
      <c r="E146" s="375"/>
      <c r="F146" s="375"/>
      <c r="G146" s="375"/>
      <c r="H146" s="375"/>
      <c r="I146" s="375"/>
      <c r="J146" s="375"/>
    </row>
    <row r="147" spans="5:10" ht="9.75">
      <c r="E147" s="375"/>
      <c r="F147" s="375"/>
      <c r="G147" s="375"/>
      <c r="H147" s="375"/>
      <c r="I147" s="375"/>
      <c r="J147" s="375"/>
    </row>
    <row r="148" spans="5:10" ht="9.75">
      <c r="E148" s="375"/>
      <c r="F148" s="375"/>
      <c r="G148" s="375"/>
      <c r="H148" s="375"/>
      <c r="I148" s="375"/>
      <c r="J148" s="375"/>
    </row>
    <row r="149" spans="5:10" ht="9.75">
      <c r="E149" s="375"/>
      <c r="F149" s="375"/>
      <c r="G149" s="375"/>
      <c r="H149" s="375"/>
      <c r="I149" s="375"/>
      <c r="J149" s="375"/>
    </row>
    <row r="150" spans="5:10" ht="9.75">
      <c r="E150" s="375"/>
      <c r="F150" s="375"/>
      <c r="G150" s="375"/>
      <c r="H150" s="375"/>
      <c r="I150" s="375"/>
      <c r="J150" s="375"/>
    </row>
    <row r="151" spans="5:10" ht="9.75">
      <c r="E151" s="375"/>
      <c r="F151" s="375"/>
      <c r="G151" s="375"/>
      <c r="H151" s="375"/>
      <c r="I151" s="375"/>
      <c r="J151" s="375"/>
    </row>
    <row r="152" spans="5:10" ht="9.75">
      <c r="E152" s="375"/>
      <c r="F152" s="375"/>
      <c r="G152" s="375"/>
      <c r="H152" s="375"/>
      <c r="I152" s="375"/>
      <c r="J152" s="375"/>
    </row>
    <row r="153" spans="5:10" ht="9.75">
      <c r="E153" s="375"/>
      <c r="F153" s="375"/>
      <c r="G153" s="375"/>
      <c r="H153" s="375"/>
      <c r="I153" s="375"/>
      <c r="J153" s="375"/>
    </row>
    <row r="154" spans="5:10" ht="9.75">
      <c r="E154" s="375"/>
      <c r="F154" s="375"/>
      <c r="G154" s="375"/>
      <c r="H154" s="375"/>
      <c r="I154" s="375"/>
      <c r="J154" s="375"/>
    </row>
    <row r="155" spans="5:10" ht="9.75">
      <c r="E155" s="375"/>
      <c r="F155" s="375"/>
      <c r="G155" s="375"/>
      <c r="H155" s="375"/>
      <c r="I155" s="375"/>
      <c r="J155" s="375"/>
    </row>
    <row r="156" spans="5:10" ht="9.75">
      <c r="E156" s="375"/>
      <c r="F156" s="375"/>
      <c r="G156" s="375"/>
      <c r="H156" s="375"/>
      <c r="I156" s="375"/>
      <c r="J156" s="375"/>
    </row>
    <row r="157" spans="5:10" ht="9.75">
      <c r="E157" s="375"/>
      <c r="F157" s="375"/>
      <c r="G157" s="375"/>
      <c r="H157" s="375"/>
      <c r="I157" s="375"/>
      <c r="J157" s="375"/>
    </row>
    <row r="158" spans="5:10" ht="9.75">
      <c r="E158" s="375"/>
      <c r="F158" s="375"/>
      <c r="G158" s="375"/>
      <c r="H158" s="375"/>
      <c r="I158" s="375"/>
      <c r="J158" s="375"/>
    </row>
    <row r="159" spans="5:10" ht="9.75">
      <c r="E159" s="375"/>
      <c r="F159" s="375"/>
      <c r="G159" s="375"/>
      <c r="H159" s="375"/>
      <c r="I159" s="375"/>
      <c r="J159" s="375"/>
    </row>
    <row r="160" spans="5:10" ht="9.75">
      <c r="E160" s="375"/>
      <c r="F160" s="375"/>
      <c r="G160" s="375"/>
      <c r="H160" s="375"/>
      <c r="I160" s="375"/>
      <c r="J160" s="375"/>
    </row>
    <row r="161" spans="5:10" ht="9.75">
      <c r="E161" s="375"/>
      <c r="F161" s="375"/>
      <c r="G161" s="375"/>
      <c r="H161" s="375"/>
      <c r="I161" s="375"/>
      <c r="J161" s="375"/>
    </row>
    <row r="162" spans="5:10" ht="9.75">
      <c r="E162" s="375"/>
      <c r="F162" s="375"/>
      <c r="G162" s="375"/>
      <c r="H162" s="375"/>
      <c r="I162" s="375"/>
      <c r="J162" s="375"/>
    </row>
    <row r="163" spans="5:10" ht="9.75">
      <c r="E163" s="375"/>
      <c r="F163" s="375"/>
      <c r="G163" s="375"/>
      <c r="H163" s="375"/>
      <c r="I163" s="375"/>
      <c r="J163" s="375"/>
    </row>
    <row r="164" spans="5:10" ht="9.75">
      <c r="E164" s="375"/>
      <c r="F164" s="375"/>
      <c r="G164" s="375"/>
      <c r="H164" s="375"/>
      <c r="I164" s="375"/>
      <c r="J164" s="375"/>
    </row>
    <row r="165" spans="5:10" ht="9.75">
      <c r="E165" s="375"/>
      <c r="F165" s="375"/>
      <c r="G165" s="375"/>
      <c r="H165" s="375"/>
      <c r="I165" s="375"/>
      <c r="J165" s="375"/>
    </row>
    <row r="166" spans="5:10" ht="9.75">
      <c r="E166" s="375"/>
      <c r="F166" s="375"/>
      <c r="G166" s="375"/>
      <c r="H166" s="375"/>
      <c r="I166" s="375"/>
      <c r="J166" s="375"/>
    </row>
    <row r="167" spans="5:10" ht="9.75">
      <c r="E167" s="375"/>
      <c r="F167" s="375"/>
      <c r="G167" s="375"/>
      <c r="H167" s="375"/>
      <c r="I167" s="375"/>
      <c r="J167" s="375"/>
    </row>
    <row r="168" spans="5:10" ht="9.75">
      <c r="E168" s="375"/>
      <c r="F168" s="375"/>
      <c r="G168" s="375"/>
      <c r="H168" s="375"/>
      <c r="I168" s="375"/>
      <c r="J168" s="375"/>
    </row>
    <row r="169" spans="5:10" ht="9.75">
      <c r="E169" s="375"/>
      <c r="F169" s="375"/>
      <c r="G169" s="375"/>
      <c r="H169" s="375"/>
      <c r="I169" s="375"/>
      <c r="J169" s="375"/>
    </row>
    <row r="170" spans="5:10" ht="9.75">
      <c r="E170" s="375"/>
      <c r="F170" s="375"/>
      <c r="G170" s="375"/>
      <c r="H170" s="375"/>
      <c r="I170" s="375"/>
      <c r="J170" s="375"/>
    </row>
    <row r="171" spans="5:10" ht="9.75">
      <c r="E171" s="375"/>
      <c r="F171" s="375"/>
      <c r="G171" s="375"/>
      <c r="H171" s="375"/>
      <c r="I171" s="375"/>
      <c r="J171" s="375"/>
    </row>
    <row r="172" spans="5:10" ht="9.75">
      <c r="E172" s="375"/>
      <c r="F172" s="375"/>
      <c r="G172" s="375"/>
      <c r="H172" s="375"/>
      <c r="I172" s="375"/>
      <c r="J172" s="375"/>
    </row>
    <row r="173" spans="5:10" ht="9.75">
      <c r="E173" s="375"/>
      <c r="F173" s="375"/>
      <c r="G173" s="375"/>
      <c r="H173" s="375"/>
      <c r="I173" s="375"/>
      <c r="J173" s="375"/>
    </row>
    <row r="174" spans="5:10" ht="9.75">
      <c r="E174" s="375"/>
      <c r="F174" s="375"/>
      <c r="G174" s="375"/>
      <c r="H174" s="375"/>
      <c r="I174" s="375"/>
      <c r="J174" s="375"/>
    </row>
    <row r="175" spans="5:10" ht="9.75">
      <c r="E175" s="375"/>
      <c r="F175" s="375"/>
      <c r="G175" s="375"/>
      <c r="H175" s="375"/>
      <c r="I175" s="375"/>
      <c r="J175" s="375"/>
    </row>
    <row r="176" spans="5:10" ht="9.75">
      <c r="E176" s="375"/>
      <c r="F176" s="375"/>
      <c r="G176" s="375"/>
      <c r="H176" s="375"/>
      <c r="I176" s="375"/>
      <c r="J176" s="375"/>
    </row>
    <row r="177" spans="5:10" ht="9.75">
      <c r="E177" s="375"/>
      <c r="F177" s="375"/>
      <c r="G177" s="375"/>
      <c r="H177" s="375"/>
      <c r="I177" s="375"/>
      <c r="J177" s="375"/>
    </row>
    <row r="178" spans="5:10" ht="9.75">
      <c r="E178" s="375"/>
      <c r="F178" s="375"/>
      <c r="G178" s="375"/>
      <c r="H178" s="375"/>
      <c r="I178" s="375"/>
      <c r="J178" s="375"/>
    </row>
    <row r="179" spans="5:10" ht="9.75">
      <c r="E179" s="375"/>
      <c r="F179" s="375"/>
      <c r="G179" s="375"/>
      <c r="H179" s="375"/>
      <c r="I179" s="375"/>
      <c r="J179" s="375"/>
    </row>
    <row r="180" spans="5:10" ht="9.75">
      <c r="E180" s="375"/>
      <c r="F180" s="375"/>
      <c r="G180" s="375"/>
      <c r="H180" s="375"/>
      <c r="I180" s="375"/>
      <c r="J180" s="375"/>
    </row>
    <row r="181" spans="5:10" ht="9.75">
      <c r="E181" s="375"/>
      <c r="F181" s="375"/>
      <c r="G181" s="375"/>
      <c r="H181" s="375"/>
      <c r="I181" s="375"/>
      <c r="J181" s="375"/>
    </row>
    <row r="182" spans="5:10" ht="9.75">
      <c r="E182" s="375"/>
      <c r="F182" s="375"/>
      <c r="G182" s="375"/>
      <c r="H182" s="375"/>
      <c r="I182" s="375"/>
      <c r="J182" s="375"/>
    </row>
    <row r="183" spans="5:10" ht="9.75">
      <c r="E183" s="375"/>
      <c r="F183" s="375"/>
      <c r="G183" s="375"/>
      <c r="H183" s="375"/>
      <c r="I183" s="375"/>
      <c r="J183" s="375"/>
    </row>
    <row r="184" spans="5:10" ht="9.75">
      <c r="E184" s="375"/>
      <c r="F184" s="375"/>
      <c r="G184" s="375"/>
      <c r="H184" s="375"/>
      <c r="I184" s="375"/>
      <c r="J184" s="375"/>
    </row>
    <row r="185" spans="5:10" ht="9.75">
      <c r="E185" s="375"/>
      <c r="F185" s="375"/>
      <c r="G185" s="375"/>
      <c r="H185" s="375"/>
      <c r="I185" s="375"/>
      <c r="J185" s="375"/>
    </row>
    <row r="186" spans="5:10" ht="9.75">
      <c r="E186" s="375"/>
      <c r="F186" s="375"/>
      <c r="G186" s="375"/>
      <c r="H186" s="375"/>
      <c r="I186" s="375"/>
      <c r="J186" s="375"/>
    </row>
    <row r="187" spans="5:10" ht="9.75">
      <c r="E187" s="375"/>
      <c r="F187" s="375"/>
      <c r="G187" s="375"/>
      <c r="H187" s="375"/>
      <c r="I187" s="375"/>
      <c r="J187" s="375"/>
    </row>
    <row r="188" spans="5:10" ht="9.75">
      <c r="E188" s="375"/>
      <c r="F188" s="375"/>
      <c r="G188" s="375"/>
      <c r="H188" s="375"/>
      <c r="I188" s="375"/>
      <c r="J188" s="375"/>
    </row>
    <row r="189" spans="5:10" ht="9.75">
      <c r="E189" s="375"/>
      <c r="F189" s="375"/>
      <c r="G189" s="375"/>
      <c r="H189" s="375"/>
      <c r="I189" s="375"/>
      <c r="J189" s="375"/>
    </row>
    <row r="190" spans="5:10" ht="9.75">
      <c r="E190" s="375"/>
      <c r="F190" s="375"/>
      <c r="G190" s="375"/>
      <c r="H190" s="375"/>
      <c r="I190" s="375"/>
      <c r="J190" s="375"/>
    </row>
    <row r="191" spans="5:10" ht="9.75">
      <c r="E191" s="375"/>
      <c r="F191" s="375"/>
      <c r="G191" s="375"/>
      <c r="H191" s="375"/>
      <c r="I191" s="375"/>
      <c r="J191" s="375"/>
    </row>
    <row r="192" spans="5:10" ht="9.75">
      <c r="E192" s="375"/>
      <c r="F192" s="375"/>
      <c r="G192" s="375"/>
      <c r="H192" s="375"/>
      <c r="I192" s="375"/>
      <c r="J192" s="375"/>
    </row>
    <row r="193" spans="5:10" ht="9.75">
      <c r="E193" s="375"/>
      <c r="F193" s="375"/>
      <c r="G193" s="375"/>
      <c r="H193" s="375"/>
      <c r="I193" s="375"/>
      <c r="J193" s="375"/>
    </row>
    <row r="194" spans="5:10" ht="9.75">
      <c r="E194" s="375"/>
      <c r="F194" s="375"/>
      <c r="G194" s="375"/>
      <c r="H194" s="375"/>
      <c r="I194" s="375"/>
      <c r="J194" s="375"/>
    </row>
    <row r="195" spans="5:10" ht="9.75">
      <c r="E195" s="375"/>
      <c r="F195" s="375"/>
      <c r="G195" s="375"/>
      <c r="H195" s="375"/>
      <c r="I195" s="375"/>
      <c r="J195" s="375"/>
    </row>
    <row r="196" spans="5:10" ht="9.75">
      <c r="E196" s="375"/>
      <c r="F196" s="375"/>
      <c r="G196" s="375"/>
      <c r="H196" s="375"/>
      <c r="I196" s="375"/>
      <c r="J196" s="375"/>
    </row>
    <row r="197" spans="5:10" ht="9.75">
      <c r="E197" s="375"/>
      <c r="F197" s="375"/>
      <c r="G197" s="375"/>
      <c r="H197" s="375"/>
      <c r="I197" s="375"/>
      <c r="J197" s="375"/>
    </row>
    <row r="198" spans="5:10" ht="9.75">
      <c r="E198" s="375"/>
      <c r="F198" s="375"/>
      <c r="G198" s="375"/>
      <c r="H198" s="375"/>
      <c r="I198" s="375"/>
      <c r="J198" s="375"/>
    </row>
    <row r="199" spans="5:10" ht="9.75">
      <c r="E199" s="375"/>
      <c r="F199" s="375"/>
      <c r="G199" s="375"/>
      <c r="H199" s="375"/>
      <c r="I199" s="375"/>
      <c r="J199" s="375"/>
    </row>
    <row r="200" spans="5:10" ht="9.75">
      <c r="E200" s="375"/>
      <c r="F200" s="375"/>
      <c r="G200" s="375"/>
      <c r="H200" s="375"/>
      <c r="I200" s="375"/>
      <c r="J200" s="375"/>
    </row>
    <row r="201" spans="5:10" ht="9.75">
      <c r="E201" s="375"/>
      <c r="F201" s="375"/>
      <c r="G201" s="375"/>
      <c r="H201" s="375"/>
      <c r="I201" s="375"/>
      <c r="J201" s="375"/>
    </row>
    <row r="202" spans="5:10" ht="9.75">
      <c r="E202" s="375"/>
      <c r="F202" s="375"/>
      <c r="G202" s="375"/>
      <c r="H202" s="375"/>
      <c r="I202" s="375"/>
      <c r="J202" s="375"/>
    </row>
    <row r="203" spans="5:10" ht="9.75">
      <c r="E203" s="375"/>
      <c r="F203" s="375"/>
      <c r="G203" s="375"/>
      <c r="H203" s="375"/>
      <c r="I203" s="375"/>
      <c r="J203" s="375"/>
    </row>
    <row r="204" spans="5:10" ht="9.75">
      <c r="E204" s="375"/>
      <c r="F204" s="375"/>
      <c r="G204" s="375"/>
      <c r="H204" s="375"/>
      <c r="I204" s="375"/>
      <c r="J204" s="375"/>
    </row>
    <row r="205" spans="5:10" ht="9.75">
      <c r="E205" s="375"/>
      <c r="F205" s="375"/>
      <c r="G205" s="375"/>
      <c r="H205" s="375"/>
      <c r="I205" s="375"/>
      <c r="J205" s="375"/>
    </row>
    <row r="206" spans="5:10" ht="9.75">
      <c r="E206" s="375"/>
      <c r="F206" s="375"/>
      <c r="G206" s="375"/>
      <c r="H206" s="375"/>
      <c r="I206" s="375"/>
      <c r="J206" s="375"/>
    </row>
    <row r="207" spans="5:10" ht="9.75">
      <c r="E207" s="375"/>
      <c r="F207" s="375"/>
      <c r="G207" s="375"/>
      <c r="H207" s="375"/>
      <c r="I207" s="375"/>
      <c r="J207" s="375"/>
    </row>
    <row r="208" spans="5:10" ht="9.75">
      <c r="E208" s="375"/>
      <c r="F208" s="375"/>
      <c r="G208" s="375"/>
      <c r="H208" s="375"/>
      <c r="I208" s="375"/>
      <c r="J208" s="375"/>
    </row>
    <row r="209" spans="5:10" ht="9.75">
      <c r="E209" s="375"/>
      <c r="F209" s="375"/>
      <c r="G209" s="375"/>
      <c r="H209" s="375"/>
      <c r="I209" s="375"/>
      <c r="J209" s="375"/>
    </row>
    <row r="210" spans="5:10" ht="9.75">
      <c r="E210" s="375"/>
      <c r="F210" s="375"/>
      <c r="G210" s="375"/>
      <c r="H210" s="375"/>
      <c r="I210" s="375"/>
      <c r="J210" s="375"/>
    </row>
    <row r="211" spans="5:10" ht="9.75">
      <c r="E211" s="375"/>
      <c r="F211" s="375"/>
      <c r="G211" s="375"/>
      <c r="H211" s="375"/>
      <c r="I211" s="375"/>
      <c r="J211" s="375"/>
    </row>
    <row r="212" spans="5:10" ht="9.75">
      <c r="E212" s="375"/>
      <c r="F212" s="375"/>
      <c r="G212" s="375"/>
      <c r="H212" s="375"/>
      <c r="I212" s="375"/>
      <c r="J212" s="375"/>
    </row>
    <row r="213" spans="5:10" ht="9.75">
      <c r="E213" s="375"/>
      <c r="F213" s="375"/>
      <c r="G213" s="375"/>
      <c r="H213" s="375"/>
      <c r="I213" s="375"/>
      <c r="J213" s="375"/>
    </row>
    <row r="214" spans="5:10" ht="9.75">
      <c r="E214" s="375"/>
      <c r="F214" s="375"/>
      <c r="G214" s="375"/>
      <c r="H214" s="375"/>
      <c r="I214" s="375"/>
      <c r="J214" s="375"/>
    </row>
    <row r="215" spans="5:10" ht="9.75">
      <c r="E215" s="375"/>
      <c r="F215" s="375"/>
      <c r="G215" s="375"/>
      <c r="H215" s="375"/>
      <c r="I215" s="375"/>
      <c r="J215" s="375"/>
    </row>
    <row r="216" spans="5:10" ht="9.75">
      <c r="E216" s="375"/>
      <c r="F216" s="375"/>
      <c r="G216" s="375"/>
      <c r="H216" s="375"/>
      <c r="I216" s="375"/>
      <c r="J216" s="375"/>
    </row>
    <row r="217" spans="5:10" ht="9.75">
      <c r="E217" s="375"/>
      <c r="F217" s="375"/>
      <c r="G217" s="375"/>
      <c r="H217" s="375"/>
      <c r="I217" s="375"/>
      <c r="J217" s="375"/>
    </row>
    <row r="218" spans="5:10" ht="9.75">
      <c r="E218" s="375"/>
      <c r="F218" s="375"/>
      <c r="G218" s="375"/>
      <c r="H218" s="375"/>
      <c r="I218" s="375"/>
      <c r="J218" s="375"/>
    </row>
    <row r="219" spans="5:10" ht="9.75">
      <c r="E219" s="375"/>
      <c r="F219" s="375"/>
      <c r="G219" s="375"/>
      <c r="H219" s="375"/>
      <c r="I219" s="375"/>
      <c r="J219" s="375"/>
    </row>
    <row r="220" spans="5:10" ht="9.75">
      <c r="E220" s="375"/>
      <c r="F220" s="375"/>
      <c r="G220" s="375"/>
      <c r="H220" s="375"/>
      <c r="I220" s="375"/>
      <c r="J220" s="375"/>
    </row>
    <row r="221" spans="5:10" ht="9.75">
      <c r="E221" s="375"/>
      <c r="F221" s="375"/>
      <c r="G221" s="375"/>
      <c r="H221" s="375"/>
      <c r="I221" s="375"/>
      <c r="J221" s="375"/>
    </row>
    <row r="222" spans="5:10" ht="9.75">
      <c r="E222" s="375"/>
      <c r="F222" s="375"/>
      <c r="G222" s="375"/>
      <c r="H222" s="375"/>
      <c r="I222" s="375"/>
      <c r="J222" s="375"/>
    </row>
    <row r="223" spans="5:10" ht="9.75">
      <c r="E223" s="375"/>
      <c r="F223" s="375"/>
      <c r="G223" s="375"/>
      <c r="H223" s="375"/>
      <c r="I223" s="375"/>
      <c r="J223" s="375"/>
    </row>
    <row r="224" spans="5:10" ht="9.75">
      <c r="E224" s="375"/>
      <c r="F224" s="375"/>
      <c r="G224" s="375"/>
      <c r="H224" s="375"/>
      <c r="I224" s="375"/>
      <c r="J224" s="375"/>
    </row>
    <row r="225" spans="5:10" ht="9.75">
      <c r="E225" s="375"/>
      <c r="F225" s="375"/>
      <c r="G225" s="375"/>
      <c r="H225" s="375"/>
      <c r="I225" s="375"/>
      <c r="J225" s="375"/>
    </row>
    <row r="226" spans="5:10" ht="9.75">
      <c r="E226" s="375"/>
      <c r="F226" s="375"/>
      <c r="G226" s="375"/>
      <c r="H226" s="375"/>
      <c r="I226" s="375"/>
      <c r="J226" s="375"/>
    </row>
    <row r="227" spans="5:10" ht="9.75">
      <c r="E227" s="375"/>
      <c r="F227" s="375"/>
      <c r="G227" s="375"/>
      <c r="H227" s="375"/>
      <c r="I227" s="375"/>
      <c r="J227" s="375"/>
    </row>
    <row r="228" spans="5:10" ht="9.75">
      <c r="E228" s="375"/>
      <c r="F228" s="375"/>
      <c r="G228" s="375"/>
      <c r="H228" s="375"/>
      <c r="I228" s="375"/>
      <c r="J228" s="375"/>
    </row>
    <row r="229" spans="5:10" ht="9.75">
      <c r="E229" s="375"/>
      <c r="F229" s="375"/>
      <c r="G229" s="375"/>
      <c r="H229" s="375"/>
      <c r="I229" s="375"/>
      <c r="J229" s="375"/>
    </row>
    <row r="230" spans="5:10" ht="9.75">
      <c r="E230" s="375"/>
      <c r="F230" s="375"/>
      <c r="G230" s="375"/>
      <c r="H230" s="375"/>
      <c r="I230" s="375"/>
      <c r="J230" s="375"/>
    </row>
    <row r="231" spans="5:10" ht="9.75">
      <c r="E231" s="375"/>
      <c r="F231" s="375"/>
      <c r="G231" s="375"/>
      <c r="H231" s="375"/>
      <c r="I231" s="375"/>
      <c r="J231" s="375"/>
    </row>
    <row r="232" spans="5:10" ht="9.75">
      <c r="E232" s="375"/>
      <c r="F232" s="375"/>
      <c r="G232" s="375"/>
      <c r="H232" s="375"/>
      <c r="I232" s="375"/>
      <c r="J232" s="375"/>
    </row>
    <row r="233" spans="5:10" ht="9.75">
      <c r="E233" s="375"/>
      <c r="F233" s="375"/>
      <c r="G233" s="375"/>
      <c r="H233" s="375"/>
      <c r="I233" s="375"/>
      <c r="J233" s="375"/>
    </row>
    <row r="234" spans="5:10" ht="9.75">
      <c r="E234" s="375"/>
      <c r="F234" s="375"/>
      <c r="G234" s="375"/>
      <c r="H234" s="375"/>
      <c r="I234" s="375"/>
      <c r="J234" s="375"/>
    </row>
    <row r="235" spans="5:10" ht="9.75">
      <c r="E235" s="375"/>
      <c r="F235" s="375"/>
      <c r="G235" s="375"/>
      <c r="H235" s="375"/>
      <c r="I235" s="375"/>
      <c r="J235" s="375"/>
    </row>
    <row r="236" spans="5:10" ht="9.75">
      <c r="E236" s="375"/>
      <c r="F236" s="375"/>
      <c r="G236" s="375"/>
      <c r="H236" s="375"/>
      <c r="I236" s="375"/>
      <c r="J236" s="375"/>
    </row>
    <row r="237" spans="5:10" ht="9.75">
      <c r="E237" s="375"/>
      <c r="F237" s="375"/>
      <c r="G237" s="375"/>
      <c r="H237" s="375"/>
      <c r="I237" s="375"/>
      <c r="J237" s="375"/>
    </row>
    <row r="238" spans="5:10" ht="9.75">
      <c r="E238" s="375"/>
      <c r="F238" s="375"/>
      <c r="G238" s="375"/>
      <c r="H238" s="375"/>
      <c r="I238" s="375"/>
      <c r="J238" s="375"/>
    </row>
    <row r="239" spans="5:10" ht="9.75">
      <c r="E239" s="375"/>
      <c r="F239" s="375"/>
      <c r="G239" s="375"/>
      <c r="H239" s="375"/>
      <c r="I239" s="375"/>
      <c r="J239" s="375"/>
    </row>
    <row r="240" spans="5:10" ht="9.75">
      <c r="E240" s="375"/>
      <c r="F240" s="375"/>
      <c r="G240" s="375"/>
      <c r="H240" s="375"/>
      <c r="I240" s="375"/>
      <c r="J240" s="375"/>
    </row>
    <row r="241" spans="5:10" ht="9.75">
      <c r="E241" s="375"/>
      <c r="F241" s="375"/>
      <c r="G241" s="375"/>
      <c r="H241" s="375"/>
      <c r="I241" s="375"/>
      <c r="J241" s="375"/>
    </row>
    <row r="242" spans="5:10" ht="9.75">
      <c r="E242" s="375"/>
      <c r="F242" s="375"/>
      <c r="G242" s="375"/>
      <c r="H242" s="375"/>
      <c r="I242" s="375"/>
      <c r="J242" s="375"/>
    </row>
    <row r="243" spans="5:10" ht="9.75">
      <c r="E243" s="375"/>
      <c r="F243" s="375"/>
      <c r="G243" s="375"/>
      <c r="H243" s="375"/>
      <c r="I243" s="375"/>
      <c r="J243" s="375"/>
    </row>
    <row r="244" spans="5:10" ht="9.75">
      <c r="E244" s="375"/>
      <c r="F244" s="375"/>
      <c r="G244" s="375"/>
      <c r="H244" s="375"/>
      <c r="I244" s="375"/>
      <c r="J244" s="375"/>
    </row>
    <row r="245" spans="5:10" ht="9.75">
      <c r="E245" s="375"/>
      <c r="F245" s="375"/>
      <c r="G245" s="375"/>
      <c r="H245" s="375"/>
      <c r="I245" s="375"/>
      <c r="J245" s="375"/>
    </row>
    <row r="246" spans="5:10" ht="9.75">
      <c r="E246" s="375"/>
      <c r="F246" s="375"/>
      <c r="G246" s="375"/>
      <c r="H246" s="375"/>
      <c r="I246" s="375"/>
      <c r="J246" s="375"/>
    </row>
    <row r="247" spans="5:10" ht="9.75">
      <c r="E247" s="375"/>
      <c r="F247" s="375"/>
      <c r="G247" s="375"/>
      <c r="H247" s="375"/>
      <c r="I247" s="375"/>
      <c r="J247" s="375"/>
    </row>
    <row r="248" spans="5:10" ht="9.75">
      <c r="E248" s="375"/>
      <c r="F248" s="375"/>
      <c r="G248" s="375"/>
      <c r="H248" s="375"/>
      <c r="I248" s="375"/>
      <c r="J248" s="375"/>
    </row>
    <row r="249" spans="5:10" ht="9.75">
      <c r="E249" s="375"/>
      <c r="F249" s="375"/>
      <c r="G249" s="375"/>
      <c r="H249" s="375"/>
      <c r="I249" s="375"/>
      <c r="J249" s="375"/>
    </row>
    <row r="250" spans="5:10" ht="9.75">
      <c r="E250" s="375"/>
      <c r="F250" s="375"/>
      <c r="G250" s="375"/>
      <c r="H250" s="375"/>
      <c r="I250" s="375"/>
      <c r="J250" s="375"/>
    </row>
    <row r="251" spans="5:10" ht="9.75">
      <c r="E251" s="375"/>
      <c r="F251" s="375"/>
      <c r="G251" s="375"/>
      <c r="H251" s="375"/>
      <c r="I251" s="375"/>
      <c r="J251" s="375"/>
    </row>
  </sheetData>
  <sheetProtection/>
  <mergeCells count="14">
    <mergeCell ref="B8:C9"/>
    <mergeCell ref="B42:C42"/>
    <mergeCell ref="B44:C44"/>
    <mergeCell ref="B52:C52"/>
    <mergeCell ref="B54:C54"/>
    <mergeCell ref="B11:C11"/>
    <mergeCell ref="B25:C25"/>
    <mergeCell ref="B62:C62"/>
    <mergeCell ref="C2:J6"/>
    <mergeCell ref="B56:C56"/>
    <mergeCell ref="J8:J9"/>
    <mergeCell ref="I8:I9"/>
    <mergeCell ref="E8:H8"/>
    <mergeCell ref="D8:D9"/>
  </mergeCells>
  <printOptions/>
  <pageMargins left="0.3937007874015748" right="0.3937007874015748" top="0.1968503937007874" bottom="0.1968503937007874" header="0.3937007874015748" footer="0.3937007874015748"/>
  <pageSetup horizontalDpi="300" verticalDpi="300" orientation="portrait" paperSize="9" r:id="rId4"/>
  <legacyDrawing r:id="rId3"/>
  <oleObjects>
    <oleObject progId="Word.Document.8" shapeId="154650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zoomScale="70" zoomScaleNormal="70" zoomScalePageLayoutView="0" workbookViewId="0" topLeftCell="A1">
      <selection activeCell="E78" sqref="E78"/>
    </sheetView>
  </sheetViews>
  <sheetFormatPr defaultColWidth="9.140625" defaultRowHeight="12.75"/>
  <cols>
    <col min="1" max="1" width="2.140625" style="0" customWidth="1"/>
    <col min="2" max="2" width="11.00390625" style="0" customWidth="1"/>
    <col min="3" max="3" width="44.28125" style="0" customWidth="1"/>
    <col min="4" max="4" width="15.00390625" style="0" customWidth="1"/>
    <col min="5" max="5" width="15.7109375" style="0" customWidth="1"/>
    <col min="6" max="8" width="13.28125" style="0" customWidth="1"/>
    <col min="9" max="9" width="12.140625" style="0" customWidth="1"/>
    <col min="10" max="10" width="12.57421875" style="0" customWidth="1"/>
    <col min="11" max="11" width="2.7109375" style="0" customWidth="1"/>
    <col min="12" max="26" width="0" style="0" hidden="1" customWidth="1"/>
  </cols>
  <sheetData>
    <row r="1" spans="1:11" ht="13.5" thickBo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.75">
      <c r="A2" s="15"/>
      <c r="B2" s="31"/>
      <c r="C2" s="442" t="s">
        <v>45</v>
      </c>
      <c r="D2" s="443"/>
      <c r="E2" s="443"/>
      <c r="F2" s="443"/>
      <c r="G2" s="443"/>
      <c r="H2" s="443"/>
      <c r="I2" s="443"/>
      <c r="J2" s="444"/>
      <c r="K2" s="15"/>
    </row>
    <row r="3" spans="1:11" ht="12.75">
      <c r="A3" s="15"/>
      <c r="B3" s="32"/>
      <c r="C3" s="445"/>
      <c r="D3" s="445"/>
      <c r="E3" s="445"/>
      <c r="F3" s="445"/>
      <c r="G3" s="445"/>
      <c r="H3" s="445"/>
      <c r="I3" s="445"/>
      <c r="J3" s="446"/>
      <c r="K3" s="15"/>
    </row>
    <row r="4" spans="1:26" ht="12.75">
      <c r="A4" s="15"/>
      <c r="B4" s="32"/>
      <c r="C4" s="445"/>
      <c r="D4" s="445"/>
      <c r="E4" s="445"/>
      <c r="F4" s="445"/>
      <c r="G4" s="445"/>
      <c r="H4" s="445"/>
      <c r="I4" s="445"/>
      <c r="J4" s="446"/>
      <c r="K4" s="15"/>
      <c r="L4" s="2" t="s">
        <v>8</v>
      </c>
      <c r="M4" s="2">
        <f>IF(Características!F9=0,0,(('(1) DADOS e (2) RECEITA'!D11+'(1) DADOS e (2) RECEITA'!D12+'(1) DADOS e (2) RECEITA'!D13)+('(1) DADOS e (2) RECEITA'!E11+'(1) DADOS e (2) RECEITA'!E12+'(1) DADOS e (2) RECEITA'!E13)*(Características!F10/Características!F9))/1000)</f>
        <v>0</v>
      </c>
      <c r="N4" s="2" t="s">
        <v>25</v>
      </c>
      <c r="O4" s="2"/>
      <c r="P4" s="459" t="s">
        <v>14</v>
      </c>
      <c r="Q4" s="459"/>
      <c r="R4" s="459"/>
      <c r="S4" s="2"/>
      <c r="T4" s="459" t="s">
        <v>15</v>
      </c>
      <c r="U4" s="459"/>
      <c r="V4" s="459"/>
      <c r="W4" s="3"/>
      <c r="X4" s="460" t="s">
        <v>16</v>
      </c>
      <c r="Y4" s="460"/>
      <c r="Z4" s="460"/>
    </row>
    <row r="5" spans="1:26" ht="12.75">
      <c r="A5" s="15"/>
      <c r="B5" s="32"/>
      <c r="C5" s="445"/>
      <c r="D5" s="445"/>
      <c r="E5" s="445"/>
      <c r="F5" s="445"/>
      <c r="G5" s="445"/>
      <c r="H5" s="445"/>
      <c r="I5" s="445"/>
      <c r="J5" s="446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3"/>
      <c r="Y5" s="3"/>
      <c r="Z5" s="3"/>
    </row>
    <row r="6" spans="1:26" ht="13.5" thickBot="1">
      <c r="A6" s="15"/>
      <c r="B6" s="33"/>
      <c r="C6" s="447"/>
      <c r="D6" s="447"/>
      <c r="E6" s="447"/>
      <c r="F6" s="447"/>
      <c r="G6" s="447"/>
      <c r="H6" s="447"/>
      <c r="I6" s="447"/>
      <c r="J6" s="448"/>
      <c r="K6" s="15"/>
      <c r="L6" s="2"/>
      <c r="M6" s="7" t="s">
        <v>16</v>
      </c>
      <c r="N6" s="2"/>
      <c r="O6" s="2"/>
      <c r="P6" s="2" t="s">
        <v>9</v>
      </c>
      <c r="Q6" s="2"/>
      <c r="R6" s="2" t="s">
        <v>10</v>
      </c>
      <c r="S6" s="2"/>
      <c r="T6" s="2" t="s">
        <v>9</v>
      </c>
      <c r="U6" s="2"/>
      <c r="V6" s="2" t="s">
        <v>10</v>
      </c>
      <c r="W6" s="3"/>
      <c r="X6" s="3" t="s">
        <v>9</v>
      </c>
      <c r="Y6" s="3"/>
      <c r="Z6" s="3" t="s">
        <v>10</v>
      </c>
    </row>
    <row r="7" spans="1:26" ht="14.25" thickBot="1" thickTop="1">
      <c r="A7" s="15"/>
      <c r="B7" s="15"/>
      <c r="C7" s="36"/>
      <c r="D7" s="36"/>
      <c r="E7" s="36"/>
      <c r="F7" s="36"/>
      <c r="G7" s="36"/>
      <c r="H7" s="37"/>
      <c r="I7" s="37"/>
      <c r="J7" s="37"/>
      <c r="K7" s="15"/>
      <c r="L7" s="2"/>
      <c r="M7" s="7" t="s">
        <v>34</v>
      </c>
      <c r="N7" s="2"/>
      <c r="O7" s="4"/>
      <c r="P7" s="29">
        <f>IF(Dados_Cadastrais!$D$11="mar &gt; 400 m",IF(Dados_Cadastrais!$D$12=1,$M$4,0),0)</f>
        <v>0</v>
      </c>
      <c r="Q7" s="2"/>
      <c r="R7" s="4">
        <f>IF(P7&lt;=1350,0,IF(P7&lt;=1800,(P7-1350)/P7*0.1,IF(P7&lt;=2250,450/P7*0.1+(P7-1800)/P7*0.2,IF(P7&lt;=2700,450/P7*0.1+450/P7*0.2+(P7-2250)/P7*0.3,IF(P7&lt;=3150,450/P7*0.1+450/P7*0.2+450/P7*0.3+(P7-2700)/P7*0.35,IF(P7&gt;3150,450/P7*0.1+450/P7*0.2+450/P7*0.3+450/P7*0.35+(P7-3150)/P7*0.4))))))</f>
        <v>0</v>
      </c>
      <c r="S7" s="4"/>
      <c r="T7" s="29">
        <f>IF(Dados_Cadastrais!$D$11="mar &lt; 400 m",IF(Dados_Cadastrais!$D$12=1,$M$4,0),0)</f>
        <v>0</v>
      </c>
      <c r="U7" s="2"/>
      <c r="V7" s="4">
        <f>IF(T7&lt;=900,0,IF(T7&lt;=1350,(T7-900)/T7*0.1,IF(T7&lt;=1800,450/T7*0.1+(T7-1350)/T7*0.2,IF(T7&lt;=2250,450/T7*0.1+450/T7*0.2+(T7-1800)/T7*0.3,IF(T7&lt;=2700,450/T7*0.1+450/T7*0.2+450/T7*0.3+(T7-2250)/T7*0.35,IF(T7&gt;2700,450/T7*0.1+450/T7*0.2+450/T7*0.3+450/T7*0.35+(T7-2700)/T7*0.4))))))</f>
        <v>0</v>
      </c>
      <c r="W7" s="5"/>
      <c r="X7" s="30">
        <f>IF(Dados_Cadastrais!$D$11="terra",IF(Dados_Cadastrais!$D$12=1,$M$4,0),0)</f>
        <v>0</v>
      </c>
      <c r="Y7" s="3"/>
      <c r="Z7" s="5">
        <f>IF(X7&lt;=450,0,IF(X7&lt;=900,(X7-450)/X7*0.1,IF(X7&lt;=1350,450/X7*0.1+(X7-900)/X7*0.2,IF(X7&lt;=1800,450/X7*0.1+450/X7*0.2+(X7-1350)/X7*0.3,IF(X7&lt;=2250,450/X7*0.1+450/X7*0.2+450/X7*0.3+(X7-1800)/X7*0.35,IF(X7&gt;2250,450/X7*0.1+450/X7*0.2+450/X7*0.3+450/X7*0.35+(X7-2250)/X7*0.4))))))</f>
        <v>0</v>
      </c>
    </row>
    <row r="8" spans="1:26" ht="15.75" customHeight="1" thickBot="1">
      <c r="A8" s="15"/>
      <c r="B8" s="129" t="str">
        <f>CONCATENATE("Campo: ",Dados_Cadastrais!E8)</f>
        <v>Campo: </v>
      </c>
      <c r="C8" s="130"/>
      <c r="D8" s="422" t="str">
        <f>CONCATENATE("Concessionário: ",Dados_Cadastrais!D4)</f>
        <v>Concessionário: </v>
      </c>
      <c r="E8" s="423"/>
      <c r="F8" s="423"/>
      <c r="G8" s="424"/>
      <c r="H8" s="458" t="s">
        <v>120</v>
      </c>
      <c r="I8" s="439"/>
      <c r="J8" s="219">
        <f>Dados_Cadastrais!D15</f>
        <v>0</v>
      </c>
      <c r="K8" s="15"/>
      <c r="L8" s="2"/>
      <c r="M8" s="7" t="s">
        <v>14</v>
      </c>
      <c r="N8" s="2"/>
      <c r="O8" s="2"/>
      <c r="P8" s="2"/>
      <c r="Q8" s="2"/>
      <c r="R8" s="2"/>
      <c r="S8" s="2"/>
      <c r="T8" s="2"/>
      <c r="U8" s="2"/>
      <c r="V8" s="2"/>
      <c r="W8" s="3"/>
      <c r="X8" s="3"/>
      <c r="Y8" s="3"/>
      <c r="Z8" s="3"/>
    </row>
    <row r="9" spans="1:26" ht="15.75" customHeight="1" thickBot="1">
      <c r="A9" s="15"/>
      <c r="B9" s="449" t="str">
        <f>CONCATENATE("Bacia: ",Dados_Cadastrais!D9)</f>
        <v>Bacia: </v>
      </c>
      <c r="C9" s="450"/>
      <c r="D9" s="451" t="str">
        <f>CONCATENATE("Operador: ",Dados_Cadastrais!D5)</f>
        <v>Operador: </v>
      </c>
      <c r="E9" s="452"/>
      <c r="F9" s="452"/>
      <c r="G9" s="450"/>
      <c r="H9" s="453" t="s">
        <v>46</v>
      </c>
      <c r="I9" s="454"/>
      <c r="J9" s="456" t="str">
        <f>CONCATENATE(N19," TRIM ",M18)</f>
        <v>1 TRIM 1900</v>
      </c>
      <c r="K9" s="15"/>
      <c r="L9" s="2"/>
      <c r="M9" s="2"/>
      <c r="N9" s="2"/>
      <c r="O9" s="2"/>
      <c r="P9" s="2" t="s">
        <v>9</v>
      </c>
      <c r="Q9" s="2"/>
      <c r="R9" s="2" t="s">
        <v>11</v>
      </c>
      <c r="S9" s="2"/>
      <c r="T9" s="2" t="s">
        <v>9</v>
      </c>
      <c r="U9" s="2"/>
      <c r="V9" s="2" t="s">
        <v>11</v>
      </c>
      <c r="W9" s="3"/>
      <c r="X9" s="3" t="s">
        <v>9</v>
      </c>
      <c r="Y9" s="3"/>
      <c r="Z9" s="3" t="s">
        <v>11</v>
      </c>
    </row>
    <row r="10" spans="1:26" ht="15.75" customHeight="1" thickBot="1" thickTop="1">
      <c r="A10" s="15"/>
      <c r="B10" s="85" t="str">
        <f>CONCATENATE("Contrato n.: ",Dados_Cadastrais!D7)</f>
        <v>Contrato n.: </v>
      </c>
      <c r="C10" s="131"/>
      <c r="D10" s="81" t="s">
        <v>102</v>
      </c>
      <c r="E10" s="81"/>
      <c r="F10" s="133">
        <f>Dados_Cadastrais!D10</f>
        <v>0</v>
      </c>
      <c r="G10" s="132"/>
      <c r="H10" s="455"/>
      <c r="I10" s="455"/>
      <c r="J10" s="457"/>
      <c r="K10" s="15"/>
      <c r="L10" s="2"/>
      <c r="M10" s="2"/>
      <c r="N10" s="2"/>
      <c r="O10" s="4"/>
      <c r="P10" s="29">
        <f>IF(Dados_Cadastrais!$D$11="mar &gt; 400 m",IF(Dados_Cadastrais!$D$12=2,$M$4,0),0)</f>
        <v>0</v>
      </c>
      <c r="Q10" s="2"/>
      <c r="R10" s="4">
        <f>IF(P10&lt;=1050,0,IF(P10&lt;=1500,(P10-1050)/P10*0.1,IF(P10&lt;=1950,450/P10*0.1+(P10-1500)/P10*0.2,IF(P10&lt;=2400,450/P10*0.1+450/P10*0.2+(P10-1950)/P10*0.3,IF(P10&lt;=2850,450/P10*0.1+450/P10*0.2+450/P10*0.3+(P10-2400)/P10*0.35,IF(P10&gt;2850,450/P10*0.1+450/P10*0.2+450/P10*0.3+450/P10*0.35+(P10-2850)/P10*0.4))))))</f>
        <v>0</v>
      </c>
      <c r="S10" s="4"/>
      <c r="T10" s="29">
        <f>IF(Dados_Cadastrais!$D$11="mar &lt; 400 m",IF(Dados_Cadastrais!$D$12=2,$M$4,0),0)</f>
        <v>0</v>
      </c>
      <c r="U10" s="2"/>
      <c r="V10" s="4">
        <f>IF(T10&lt;=750,0,IF(T10&lt;=1200,(T10-750)/T10*0.1,IF(T10&lt;=1650,450/T10*0.1+(T10-1200)/T10*0.2,IF(T10&lt;=2100,450/T10*0.1+450/T10*0.2+(T10-1650)/T10*0.3,IF(T10&lt;=2550,450/T10*0.1+450/T10*0.2+450/T10*0.3+(T10-2100)/T10*0.35,IF(T10&gt;2550,450/T10*0.1+450/T10*0.2+450/T10*0.3+450/T10*0.35+(T10-2550)/T10*0.4))))))</f>
        <v>0</v>
      </c>
      <c r="W10" s="5"/>
      <c r="X10" s="30">
        <f>IF(Dados_Cadastrais!$D$11="terra",IF(Dados_Cadastrais!$D$12=2,$M$4,0),0)</f>
        <v>0</v>
      </c>
      <c r="Y10" s="3"/>
      <c r="Z10" s="5">
        <f>IF(X10&lt;=350,0,IF(X10&lt;=800,(X10-350)/X10*0.1,IF(X10&lt;=1250,450/X10*0.1+(X10-800)/X10*0.2,IF(X10&lt;=1700,450/X10*0.1+450/X10*0.2+(X10-1250)/X10*0.3,IF(X10&lt;=2150,450/X10*0.1+450/X10*0.2+450/X10*0.3+(X10-1700)/X10*0.35,IF(X10&gt;2150,450/X10*0.1+450/X10*0.2+450/X10*0.3+450/X10*0.35+(X10-2150)/X10*0.4))))))</f>
        <v>0</v>
      </c>
    </row>
    <row r="11" spans="1:26" ht="13.5" thickBot="1">
      <c r="A11" s="15"/>
      <c r="B11" s="15"/>
      <c r="C11" s="38"/>
      <c r="D11" s="39"/>
      <c r="E11" s="39"/>
      <c r="F11" s="39"/>
      <c r="G11" s="39"/>
      <c r="H11" s="39"/>
      <c r="I11" s="39"/>
      <c r="J11" s="39"/>
      <c r="K11" s="15"/>
      <c r="L11" s="2"/>
      <c r="M11" s="2" t="s">
        <v>10</v>
      </c>
      <c r="N11" s="2"/>
      <c r="O11" s="2"/>
      <c r="P11" s="2"/>
      <c r="Q11" s="2"/>
      <c r="R11" s="2"/>
      <c r="S11" s="2"/>
      <c r="T11" s="2"/>
      <c r="U11" s="2"/>
      <c r="V11" s="2"/>
      <c r="W11" s="3"/>
      <c r="X11" s="3"/>
      <c r="Y11" s="3"/>
      <c r="Z11" s="3"/>
    </row>
    <row r="12" spans="1:26" ht="13.5" thickBot="1">
      <c r="A12" s="15"/>
      <c r="B12" s="432" t="s">
        <v>47</v>
      </c>
      <c r="C12" s="433"/>
      <c r="D12" s="436" t="s">
        <v>48</v>
      </c>
      <c r="E12" s="438" t="s">
        <v>49</v>
      </c>
      <c r="F12" s="439"/>
      <c r="G12" s="439"/>
      <c r="H12" s="440"/>
      <c r="I12" s="427" t="s">
        <v>50</v>
      </c>
      <c r="J12" s="427" t="s">
        <v>51</v>
      </c>
      <c r="K12" s="15"/>
      <c r="L12" s="2"/>
      <c r="M12" s="2" t="s">
        <v>35</v>
      </c>
      <c r="N12" s="2"/>
      <c r="O12" s="2"/>
      <c r="P12" s="2" t="s">
        <v>9</v>
      </c>
      <c r="Q12" s="2"/>
      <c r="R12" s="2" t="s">
        <v>12</v>
      </c>
      <c r="S12" s="2"/>
      <c r="T12" s="2" t="s">
        <v>9</v>
      </c>
      <c r="U12" s="2"/>
      <c r="V12" s="2" t="s">
        <v>12</v>
      </c>
      <c r="W12" s="3"/>
      <c r="X12" s="3" t="s">
        <v>9</v>
      </c>
      <c r="Y12" s="3"/>
      <c r="Z12" s="3" t="s">
        <v>12</v>
      </c>
    </row>
    <row r="13" spans="1:26" ht="27" thickBot="1" thickTop="1">
      <c r="A13" s="15"/>
      <c r="B13" s="434"/>
      <c r="C13" s="435"/>
      <c r="D13" s="437"/>
      <c r="E13" s="40" t="s">
        <v>52</v>
      </c>
      <c r="F13" s="41" t="s">
        <v>53</v>
      </c>
      <c r="G13" s="42" t="s">
        <v>54</v>
      </c>
      <c r="H13" s="42" t="s">
        <v>55</v>
      </c>
      <c r="I13" s="441"/>
      <c r="J13" s="428"/>
      <c r="K13" s="15"/>
      <c r="L13" s="2"/>
      <c r="M13" s="2" t="s">
        <v>36</v>
      </c>
      <c r="N13" s="2"/>
      <c r="O13" s="4"/>
      <c r="P13" s="29">
        <f>IF(Dados_Cadastrais!$D$11="mar &gt; 400 m",IF(Dados_Cadastrais!$D$12=3,$M$4,0),0)</f>
        <v>0</v>
      </c>
      <c r="Q13" s="2"/>
      <c r="R13" s="4">
        <f>IF(P13&lt;=750,0,IF(P13&lt;=1200,(P13-750)/P13*0.1,IF(P13&lt;=1650,450/P13*0.1+(P13-1200)/P13*0.2,IF(P13&lt;=2100,450/P13*0.1+450/P13*0.2+(P13-1650)/P13*0.3,IF(P13&lt;=2550,450/P13*0.1+450/P13*0.2+450/P13*0.3+(P13-2100)/P13*0.35,IF(P13&gt;2550,450/P13*0.1+450/P13*0.2+450/P13*0.3+450/P13*0.35+(P13-2550)/P13*0.4))))))</f>
        <v>0</v>
      </c>
      <c r="S13" s="4"/>
      <c r="T13" s="29">
        <f>IF(Dados_Cadastrais!$D$11="mar &lt; 400 m",IF(Dados_Cadastrais!$D$12=3,$M$4,0),0)</f>
        <v>0</v>
      </c>
      <c r="U13" s="2"/>
      <c r="V13" s="4">
        <f>IF(T13&lt;=500,0,IF(T13&lt;=950,(T13-500)/T13*0.1,IF(T13&lt;=1400,450/T13*0.1+(T13-950)/T13*0.2,IF(T13&lt;=1850,450/T13*0.1+450/T13*0.2+(T13-1400)/T13*0.3,IF(T13&lt;=2300,450/T13*0.1+450/T13*0.2+450/T13*0.3+(T13-1850)/T13*0.35,IF(T13&gt;2300,450/T13*0.1+450/T13*0.2+450/T13*0.3+450/T13*0.35+(T13-2300)/T13*0.4))))))</f>
        <v>0</v>
      </c>
      <c r="W13" s="5"/>
      <c r="X13" s="30">
        <f>IF(Dados_Cadastrais!$D$11="terra",IF(Dados_Cadastrais!$D$12=3,$M$4,0),0)</f>
        <v>0</v>
      </c>
      <c r="Y13" s="3"/>
      <c r="Z13" s="5">
        <f>IF(X13&lt;=250,0,IF(X13&lt;=700,(X13-250)/X13*0.1,IF(X13&lt;=1150,450/X13*0.1+(X13-700)/X13*0.2,IF(X13&lt;=1600,450/X13*0.1+450/X13*0.2+(X13-1150)/X13*0.3,IF(X13&lt;=2050,450/X13*0.1+450/X13*0.2+450/X13*0.3+(X13-1600)/X13*0.35,IF(X13&gt;2050,450/X13*0.1+450/X13*0.2+450/X13*0.3+450/X13*0.35+(X13-2050)/X13*0.4))))))</f>
        <v>0</v>
      </c>
    </row>
    <row r="14" spans="1:26" ht="13.5" thickBot="1">
      <c r="A14" s="15"/>
      <c r="B14" s="43"/>
      <c r="C14" s="44"/>
      <c r="D14" s="45"/>
      <c r="E14" s="46"/>
      <c r="F14" s="47"/>
      <c r="G14" s="47"/>
      <c r="H14" s="47"/>
      <c r="I14" s="47"/>
      <c r="J14" s="47"/>
      <c r="K14" s="15"/>
      <c r="L14" s="2"/>
      <c r="M14" s="2" t="s">
        <v>37</v>
      </c>
      <c r="N14" s="2"/>
      <c r="O14" s="2"/>
      <c r="P14" s="2"/>
      <c r="Q14" s="2"/>
      <c r="R14" s="2"/>
      <c r="S14" s="2"/>
      <c r="T14" s="2"/>
      <c r="U14" s="2"/>
      <c r="V14" s="2"/>
      <c r="W14" s="3"/>
      <c r="X14" s="3"/>
      <c r="Y14" s="3"/>
      <c r="Z14" s="3"/>
    </row>
    <row r="15" spans="1:26" ht="13.5" thickBot="1">
      <c r="A15" s="15"/>
      <c r="B15" s="420" t="s">
        <v>56</v>
      </c>
      <c r="C15" s="421"/>
      <c r="D15" s="48"/>
      <c r="E15" s="49"/>
      <c r="F15" s="49"/>
      <c r="G15" s="49"/>
      <c r="H15" s="49"/>
      <c r="I15" s="49"/>
      <c r="J15" s="49"/>
      <c r="K15" s="15"/>
      <c r="L15" s="2"/>
      <c r="M15" s="2"/>
      <c r="N15" s="2"/>
      <c r="O15" s="2"/>
      <c r="P15" s="2" t="s">
        <v>9</v>
      </c>
      <c r="Q15" s="2"/>
      <c r="R15" s="2" t="s">
        <v>13</v>
      </c>
      <c r="S15" s="2"/>
      <c r="T15" s="2" t="s">
        <v>9</v>
      </c>
      <c r="U15" s="2"/>
      <c r="V15" s="2" t="s">
        <v>13</v>
      </c>
      <c r="W15" s="3"/>
      <c r="X15" s="3" t="s">
        <v>9</v>
      </c>
      <c r="Y15" s="3"/>
      <c r="Z15" s="3" t="s">
        <v>13</v>
      </c>
    </row>
    <row r="16" spans="1:26" ht="16.5" thickBot="1" thickTop="1">
      <c r="A16" s="15"/>
      <c r="B16" s="429" t="s">
        <v>1</v>
      </c>
      <c r="C16" s="50" t="s">
        <v>57</v>
      </c>
      <c r="D16" s="51" t="s">
        <v>58</v>
      </c>
      <c r="E16" s="150">
        <f>SUM(F16:H16)</f>
        <v>0</v>
      </c>
      <c r="F16" s="151">
        <f>'(1) DADOS e (2) RECEITA'!D11</f>
        <v>0</v>
      </c>
      <c r="G16" s="152">
        <f>'(1) DADOS e (2) RECEITA'!D12</f>
        <v>0</v>
      </c>
      <c r="H16" s="153">
        <f>'(1) DADOS e (2) RECEITA'!D13</f>
        <v>0</v>
      </c>
      <c r="I16" s="154">
        <f>'(1) DADOS e (2) RECEITA'!D16</f>
        <v>0</v>
      </c>
      <c r="J16" s="143" t="str">
        <f>IF(I16&lt;&gt;0,E16/I16-1,"N.A.")</f>
        <v>N.A.</v>
      </c>
      <c r="K16" s="15"/>
      <c r="L16" s="2"/>
      <c r="M16" s="2"/>
      <c r="N16" s="2"/>
      <c r="O16" s="4"/>
      <c r="P16" s="29">
        <f>IF(Dados_Cadastrais!$D$11="mar &gt; 400 m",IF(Dados_Cadastrais!$D$12&gt;=4,$M$4,0),0)</f>
        <v>0</v>
      </c>
      <c r="Q16" s="2"/>
      <c r="R16" s="4">
        <f>IF(P16&lt;=450,0,IF(P16&lt;=900,(P16-450)/P16*0.1,IF(P16&lt;=1350,450/P16*0.1+(P16-900)/P16*0.2,IF(P16&lt;=1800,450/P16*0.1+450/P16*0.2+(P16-1350)/P16*0.3,IF(P16&lt;=2250,450/P16*0.1+450/P16*0.2+450/P16*0.3+(P16-1800)/P16*0.35,IF(P16&gt;2250,450/P16*0.1+450/P16*0.2+450/P16*0.3+450/P16*0.35+(P16-2250)/P16*0.4))))))</f>
        <v>0</v>
      </c>
      <c r="S16" s="4"/>
      <c r="T16" s="29">
        <f>IF(Dados_Cadastrais!$D$11="mar &lt; 400 m",IF(Dados_Cadastrais!$D$12&gt;=4,$M$4,0),0)</f>
        <v>0</v>
      </c>
      <c r="U16" s="2"/>
      <c r="V16" s="4">
        <f>IF(T16&lt;=300,0,IF(T16&lt;=750,(T16-300)/T16*0.1,IF(T16&lt;=1200,450/T16*0.1+(T16-750)/T16*0.2,IF(T16&lt;=1650,450/T16*0.1+450/T16*0.2+(T16-1200)/T16*0.3,IF(T16&lt;=2100,450/T16*0.1+450/T16*0.2+450/T16*0.3+(T16-1650)/T16*0.35,IF(T16&gt;2100,450/T16*0.1+450/T16*0.2+450/T16*0.3+450/T16*0.35+(T16-2100)/T16*0.4))))))</f>
        <v>0</v>
      </c>
      <c r="W16" s="5"/>
      <c r="X16" s="30">
        <f>IF(Dados_Cadastrais!$D$11="terra",IF(Dados_Cadastrais!$D$12&gt;=4,$M$4,0),0)</f>
        <v>0</v>
      </c>
      <c r="Y16" s="3"/>
      <c r="Z16" s="5">
        <f>IF(X16&lt;=150,0,IF(X16&lt;=600,(X16-150)/X16*0.1,IF(X16&lt;=1050,450/X16*0.1+(X16-600)/X16*0.2,IF(X16&lt;=1500,450/X16*0.1+450/X16*0.2+(X16-1050)/X16*0.3,IF(X16&lt;=1950,450/X16*0.1+450/X16*0.2+450/X16*0.3+(X16-1500)/X16*0.35,IF(X16&gt;1950,450/X16*0.1+450/X16*0.2+450/X16*0.3+450/X16*0.35+(X16-1950)/X16*0.4))))))</f>
        <v>0</v>
      </c>
    </row>
    <row r="17" spans="1:26" ht="15.75" thickTop="1">
      <c r="A17" s="15"/>
      <c r="B17" s="430"/>
      <c r="C17" s="52" t="s">
        <v>59</v>
      </c>
      <c r="D17" s="53" t="s">
        <v>60</v>
      </c>
      <c r="E17" s="95"/>
      <c r="F17" s="155">
        <f>'(1) DADOS e (2) RECEITA'!F11</f>
        <v>0</v>
      </c>
      <c r="G17" s="156">
        <f>'(1) DADOS e (2) RECEITA'!F12</f>
        <v>0</v>
      </c>
      <c r="H17" s="157">
        <f>'(1) DADOS e (2) RECEITA'!F13</f>
        <v>0</v>
      </c>
      <c r="I17" s="158"/>
      <c r="J17" s="144"/>
      <c r="K17" s="1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3"/>
      <c r="X17" s="3"/>
      <c r="Y17" s="3"/>
      <c r="Z17" s="3"/>
    </row>
    <row r="18" spans="1:26" ht="15.75" thickBot="1">
      <c r="A18" s="15"/>
      <c r="B18" s="431"/>
      <c r="C18" s="54" t="s">
        <v>61</v>
      </c>
      <c r="D18" s="55" t="s">
        <v>62</v>
      </c>
      <c r="E18" s="159"/>
      <c r="F18" s="111"/>
      <c r="G18" s="112"/>
      <c r="H18" s="113"/>
      <c r="I18" s="175">
        <f>Características!F9</f>
        <v>40000</v>
      </c>
      <c r="J18" s="145"/>
      <c r="K18" s="15"/>
      <c r="L18" s="2"/>
      <c r="M18" s="2">
        <f>YEAR(Dados_Cadastrais!D13)</f>
        <v>1900</v>
      </c>
      <c r="N18" s="2"/>
      <c r="O18" s="459" t="s">
        <v>17</v>
      </c>
      <c r="P18" s="459"/>
      <c r="Q18" s="459"/>
      <c r="R18" s="6">
        <f>MAX(R7,R10,R13,R16,V7,V10,V13,V16,Z7,Z10,Z13,Z16)</f>
        <v>0</v>
      </c>
      <c r="S18" s="2"/>
      <c r="T18" s="2"/>
      <c r="U18" s="2"/>
      <c r="V18" s="2"/>
      <c r="W18" s="3"/>
      <c r="X18" s="3"/>
      <c r="Y18" s="3"/>
      <c r="Z18" s="3"/>
    </row>
    <row r="19" spans="1:14" ht="15">
      <c r="A19" s="15"/>
      <c r="B19" s="429" t="s">
        <v>5</v>
      </c>
      <c r="C19" s="50" t="s">
        <v>57</v>
      </c>
      <c r="D19" s="51" t="s">
        <v>58</v>
      </c>
      <c r="E19" s="150">
        <f>SUM(F19:H19)</f>
        <v>0</v>
      </c>
      <c r="F19" s="151">
        <f>'(1) DADOS e (2) RECEITA'!E11</f>
        <v>0</v>
      </c>
      <c r="G19" s="152">
        <f>'(1) DADOS e (2) RECEITA'!E12</f>
        <v>0</v>
      </c>
      <c r="H19" s="153">
        <f>'(1) DADOS e (2) RECEITA'!E13</f>
        <v>0</v>
      </c>
      <c r="I19" s="154">
        <f>'(1) DADOS e (2) RECEITA'!E16</f>
        <v>0</v>
      </c>
      <c r="J19" s="143" t="str">
        <f>IF(I19&lt;&gt;0,E19/I19-1,"N.A.")</f>
        <v>N.A.</v>
      </c>
      <c r="K19" s="15"/>
      <c r="M19">
        <f>MONTH(Dados_Cadastrais!D13)</f>
        <v>1</v>
      </c>
      <c r="N19">
        <f>IF(M19=1,1,IF(M19=4,2,IF(M19=7,3,IF(M19=10,4))))</f>
        <v>1</v>
      </c>
    </row>
    <row r="20" spans="1:11" ht="15">
      <c r="A20" s="15"/>
      <c r="B20" s="430"/>
      <c r="C20" s="52" t="s">
        <v>59</v>
      </c>
      <c r="D20" s="53" t="s">
        <v>60</v>
      </c>
      <c r="E20" s="95"/>
      <c r="F20" s="155">
        <f>'(1) DADOS e (2) RECEITA'!G11</f>
        <v>0</v>
      </c>
      <c r="G20" s="156">
        <f>'(1) DADOS e (2) RECEITA'!G12</f>
        <v>0</v>
      </c>
      <c r="H20" s="157">
        <f>'(1) DADOS e (2) RECEITA'!G13</f>
        <v>0</v>
      </c>
      <c r="I20" s="158"/>
      <c r="J20" s="144"/>
      <c r="K20" s="15"/>
    </row>
    <row r="21" spans="1:11" ht="15.75" thickBot="1">
      <c r="A21" s="15"/>
      <c r="B21" s="431"/>
      <c r="C21" s="54" t="s">
        <v>61</v>
      </c>
      <c r="D21" s="55" t="s">
        <v>62</v>
      </c>
      <c r="E21" s="159"/>
      <c r="F21" s="111"/>
      <c r="G21" s="112"/>
      <c r="H21" s="113"/>
      <c r="I21" s="176">
        <f>Características!F10</f>
        <v>39.3559</v>
      </c>
      <c r="J21" s="145"/>
      <c r="K21" s="15"/>
    </row>
    <row r="22" spans="1:11" ht="15.75" thickBot="1">
      <c r="A22" s="15"/>
      <c r="B22" s="425" t="s">
        <v>63</v>
      </c>
      <c r="C22" s="426"/>
      <c r="D22" s="56" t="s">
        <v>64</v>
      </c>
      <c r="E22" s="193">
        <f>SUM(F22:H22)</f>
        <v>0</v>
      </c>
      <c r="F22" s="119">
        <f>IF(Características!$F$9=0,0,F16+(F19*(Características!$F$10/Características!$F$9)))</f>
        <v>0</v>
      </c>
      <c r="G22" s="120">
        <f>IF(Características!$F$9=0,0,G16+(G19*(Características!$F$10/Características!$F$9)))</f>
        <v>0</v>
      </c>
      <c r="H22" s="120">
        <f>IF(Características!$F$9=0,0,H16+(H19*(Características!$F$10/Características!$F$9)))</f>
        <v>0</v>
      </c>
      <c r="I22" s="194">
        <f>IF(Características!$F$9=0,0,'(1) DADOS e (2) RECEITA'!D16+('(1) DADOS e (2) RECEITA'!E16*(Características!$F$10/Características!$F$9)))</f>
        <v>0</v>
      </c>
      <c r="J22" s="195" t="str">
        <f>IF(I22&lt;&gt;0,E22/I22-1,"N.A.")</f>
        <v>N.A.</v>
      </c>
      <c r="K22" s="15"/>
    </row>
    <row r="23" spans="1:11" ht="13.5" thickBot="1">
      <c r="A23" s="15"/>
      <c r="B23" s="15"/>
      <c r="C23" s="57"/>
      <c r="D23" s="58"/>
      <c r="E23" s="103"/>
      <c r="F23" s="103"/>
      <c r="G23" s="103"/>
      <c r="H23" s="103"/>
      <c r="I23" s="103"/>
      <c r="J23" s="146"/>
      <c r="K23" s="15"/>
    </row>
    <row r="24" spans="1:11" ht="13.5" thickBot="1">
      <c r="A24" s="15"/>
      <c r="B24" s="420" t="s">
        <v>65</v>
      </c>
      <c r="C24" s="421"/>
      <c r="D24" s="59" t="s">
        <v>20</v>
      </c>
      <c r="E24" s="115">
        <f>SUM(F24:H24)</f>
        <v>0</v>
      </c>
      <c r="F24" s="119">
        <f>F16*F17+F19*F20*Características!$F$10/39.3559</f>
        <v>0</v>
      </c>
      <c r="G24" s="120">
        <f>G16*G17+G19*G20*Características!$F$10/39.3559</f>
        <v>0</v>
      </c>
      <c r="H24" s="121">
        <f>H16*H17+H19*H20*Características!$F$10/39.3559</f>
        <v>0</v>
      </c>
      <c r="I24" s="115">
        <f>'(1) DADOS e (2) RECEITA'!D24+'(1) DADOS e (2) RECEITA'!E24</f>
        <v>0</v>
      </c>
      <c r="J24" s="195" t="str">
        <f>IF(I24&lt;&gt;0,E24/I24-1,"N.A.")</f>
        <v>N.A.</v>
      </c>
      <c r="K24" s="15"/>
    </row>
    <row r="25" spans="1:11" ht="13.5" thickBot="1">
      <c r="A25" s="15"/>
      <c r="B25" s="43"/>
      <c r="C25" s="44"/>
      <c r="D25" s="60"/>
      <c r="E25" s="162"/>
      <c r="F25" s="162"/>
      <c r="G25" s="162"/>
      <c r="H25" s="162"/>
      <c r="I25" s="162"/>
      <c r="J25" s="147"/>
      <c r="K25" s="15"/>
    </row>
    <row r="26" spans="1:11" ht="13.5" thickBot="1">
      <c r="A26" s="15"/>
      <c r="B26" s="420" t="s">
        <v>66</v>
      </c>
      <c r="C26" s="421"/>
      <c r="D26" s="61" t="s">
        <v>20</v>
      </c>
      <c r="E26" s="115">
        <f>E28+E30+E32+E34+E36</f>
        <v>0</v>
      </c>
      <c r="F26" s="116"/>
      <c r="G26" s="117"/>
      <c r="H26" s="118"/>
      <c r="I26" s="115">
        <f>I28+I30+I32+I34+I36</f>
        <v>0</v>
      </c>
      <c r="J26" s="195" t="str">
        <f>IF(I26&lt;&gt;0,E26/I26-1,"N.A.")</f>
        <v>N.A.</v>
      </c>
      <c r="K26" s="15"/>
    </row>
    <row r="27" spans="1:11" ht="13.5" thickBot="1">
      <c r="A27" s="15"/>
      <c r="B27" s="62"/>
      <c r="C27" s="63"/>
      <c r="D27" s="64"/>
      <c r="E27" s="91"/>
      <c r="F27" s="91"/>
      <c r="G27" s="91"/>
      <c r="H27" s="91"/>
      <c r="I27" s="91"/>
      <c r="J27" s="142"/>
      <c r="K27" s="15"/>
    </row>
    <row r="28" spans="1:11" ht="12.75">
      <c r="A28" s="15"/>
      <c r="B28" s="65" t="s">
        <v>67</v>
      </c>
      <c r="C28" s="66"/>
      <c r="D28" s="67" t="s">
        <v>20</v>
      </c>
      <c r="E28" s="163">
        <f>'(3) a (10) Demais Informações'!E13</f>
        <v>0</v>
      </c>
      <c r="F28" s="92"/>
      <c r="G28" s="93"/>
      <c r="H28" s="94"/>
      <c r="I28" s="104">
        <f>'(3) a (10) Demais Informações'!I13</f>
        <v>0</v>
      </c>
      <c r="J28" s="143" t="str">
        <f>IF(I28&lt;&gt;0,E28/I28-1,"N.A.")</f>
        <v>N.A.</v>
      </c>
      <c r="K28" s="15"/>
    </row>
    <row r="29" spans="1:11" ht="12.75">
      <c r="A29" s="15"/>
      <c r="B29" s="68"/>
      <c r="C29" s="69"/>
      <c r="D29" s="70"/>
      <c r="E29" s="95"/>
      <c r="F29" s="96"/>
      <c r="G29" s="97"/>
      <c r="H29" s="98"/>
      <c r="I29" s="95"/>
      <c r="J29" s="144"/>
      <c r="K29" s="15"/>
    </row>
    <row r="30" spans="1:11" ht="12.75">
      <c r="A30" s="15"/>
      <c r="B30" s="65" t="s">
        <v>68</v>
      </c>
      <c r="C30" s="66"/>
      <c r="D30" s="71" t="s">
        <v>20</v>
      </c>
      <c r="E30" s="99">
        <f>SUM(F30:H30)</f>
        <v>0</v>
      </c>
      <c r="F30" s="155">
        <f>'(3) a (10) Demais Informações'!F15</f>
        <v>0</v>
      </c>
      <c r="G30" s="156">
        <f>'(3) a (10) Demais Informações'!G15</f>
        <v>0</v>
      </c>
      <c r="H30" s="157">
        <f>'(3) a (10) Demais Informações'!H15</f>
        <v>0</v>
      </c>
      <c r="I30" s="99">
        <f>'(3) a (10) Demais Informações'!I15</f>
        <v>0</v>
      </c>
      <c r="J30" s="178" t="str">
        <f>IF(I30&lt;&gt;0,E30/I30-1,"N.A.")</f>
        <v>N.A.</v>
      </c>
      <c r="K30" s="15"/>
    </row>
    <row r="31" spans="1:11" ht="12.75">
      <c r="A31" s="15"/>
      <c r="B31" s="68"/>
      <c r="C31" s="69"/>
      <c r="D31" s="70"/>
      <c r="E31" s="95"/>
      <c r="F31" s="96"/>
      <c r="G31" s="97"/>
      <c r="H31" s="98"/>
      <c r="I31" s="95"/>
      <c r="J31" s="144"/>
      <c r="K31" s="15"/>
    </row>
    <row r="32" spans="1:11" ht="12.75">
      <c r="A32" s="15"/>
      <c r="B32" s="72" t="s">
        <v>69</v>
      </c>
      <c r="C32" s="66"/>
      <c r="D32" s="71" t="s">
        <v>20</v>
      </c>
      <c r="E32" s="99">
        <f>SUM(F32:H32)</f>
        <v>0</v>
      </c>
      <c r="F32" s="155">
        <f>'(3) a (10) Demais Informações'!F17</f>
        <v>0</v>
      </c>
      <c r="G32" s="156">
        <f>'(3) a (10) Demais Informações'!G17</f>
        <v>0</v>
      </c>
      <c r="H32" s="157">
        <f>'(3) a (10) Demais Informações'!H17</f>
        <v>0</v>
      </c>
      <c r="I32" s="99">
        <f>'(3) a (10) Demais Informações'!I17</f>
        <v>0</v>
      </c>
      <c r="J32" s="178" t="str">
        <f>IF(I32&lt;&gt;0,E32/I32-1,"N.A.")</f>
        <v>N.A.</v>
      </c>
      <c r="K32" s="15"/>
    </row>
    <row r="33" spans="1:11" ht="12.75">
      <c r="A33" s="15"/>
      <c r="B33" s="68"/>
      <c r="C33" s="69"/>
      <c r="D33" s="70"/>
      <c r="E33" s="95"/>
      <c r="F33" s="96"/>
      <c r="G33" s="97"/>
      <c r="H33" s="98"/>
      <c r="I33" s="95"/>
      <c r="J33" s="144"/>
      <c r="K33" s="15"/>
    </row>
    <row r="34" spans="1:11" ht="12.75">
      <c r="A34" s="15"/>
      <c r="B34" s="65" t="s">
        <v>70</v>
      </c>
      <c r="C34" s="66"/>
      <c r="D34" s="71" t="s">
        <v>20</v>
      </c>
      <c r="E34" s="99">
        <f>SUM(F34:H34)</f>
        <v>0</v>
      </c>
      <c r="F34" s="155">
        <f>'(3) a (10) Demais Informações'!F19</f>
        <v>0</v>
      </c>
      <c r="G34" s="156">
        <f>'(3) a (10) Demais Informações'!G19</f>
        <v>0</v>
      </c>
      <c r="H34" s="157">
        <f>'(3) a (10) Demais Informações'!H19</f>
        <v>0</v>
      </c>
      <c r="I34" s="99">
        <f>'(3) a (10) Demais Informações'!I19</f>
        <v>0</v>
      </c>
      <c r="J34" s="178" t="str">
        <f>IF(I34&lt;&gt;0,E34/I34-1,"N.A.")</f>
        <v>N.A.</v>
      </c>
      <c r="K34" s="15"/>
    </row>
    <row r="35" spans="1:11" ht="12.75">
      <c r="A35" s="15"/>
      <c r="B35" s="68"/>
      <c r="C35" s="69"/>
      <c r="D35" s="70"/>
      <c r="E35" s="95"/>
      <c r="F35" s="96"/>
      <c r="G35" s="97"/>
      <c r="H35" s="98"/>
      <c r="I35" s="95"/>
      <c r="J35" s="144"/>
      <c r="K35" s="15"/>
    </row>
    <row r="36" spans="1:11" ht="12.75">
      <c r="A36" s="15"/>
      <c r="B36" s="65" t="s">
        <v>71</v>
      </c>
      <c r="C36" s="66"/>
      <c r="D36" s="71" t="s">
        <v>20</v>
      </c>
      <c r="E36" s="101">
        <f>SUM(E37:E38)</f>
        <v>0</v>
      </c>
      <c r="F36" s="96"/>
      <c r="G36" s="97"/>
      <c r="H36" s="98"/>
      <c r="I36" s="101">
        <f>SUM(I37:I38)</f>
        <v>0</v>
      </c>
      <c r="J36" s="178" t="str">
        <f>IF(I36&lt;&gt;0,E36/I36-1,"N.A.")</f>
        <v>N.A.</v>
      </c>
      <c r="K36" s="15"/>
    </row>
    <row r="37" spans="1:11" ht="12.75">
      <c r="A37" s="15"/>
      <c r="B37" s="73"/>
      <c r="C37" s="66" t="s">
        <v>72</v>
      </c>
      <c r="D37" s="71" t="s">
        <v>20</v>
      </c>
      <c r="E37" s="100">
        <f>SUM(F37:H37)</f>
        <v>0</v>
      </c>
      <c r="F37" s="164">
        <f>'(3) a (10) Demais Informações'!F22</f>
        <v>0</v>
      </c>
      <c r="G37" s="165">
        <f>'(3) a (10) Demais Informações'!G22</f>
        <v>0</v>
      </c>
      <c r="H37" s="166">
        <f>'(3) a (10) Demais Informações'!H22</f>
        <v>0</v>
      </c>
      <c r="I37" s="100">
        <f>'(3) a (10) Demais Informações'!I22</f>
        <v>0</v>
      </c>
      <c r="J37" s="178" t="str">
        <f>IF(I37&lt;&gt;0,E37/I37-1,"N.A.")</f>
        <v>N.A.</v>
      </c>
      <c r="K37" s="15"/>
    </row>
    <row r="38" spans="1:11" ht="13.5" thickBot="1">
      <c r="A38" s="15"/>
      <c r="B38" s="74"/>
      <c r="C38" s="75" t="s">
        <v>73</v>
      </c>
      <c r="D38" s="76" t="s">
        <v>20</v>
      </c>
      <c r="E38" s="102">
        <f>SUM(F38:H38)</f>
        <v>0</v>
      </c>
      <c r="F38" s="167">
        <f>'(3) a (10) Demais Informações'!F23</f>
        <v>0</v>
      </c>
      <c r="G38" s="168">
        <f>'(3) a (10) Demais Informações'!G23</f>
        <v>0</v>
      </c>
      <c r="H38" s="169">
        <f>'(3) a (10) Demais Informações'!H23</f>
        <v>0</v>
      </c>
      <c r="I38" s="102">
        <f>'(3) a (10) Demais Informações'!I23</f>
        <v>0</v>
      </c>
      <c r="J38" s="179" t="str">
        <f>IF(I38&lt;&gt;0,E38/I38-1,"N.A.")</f>
        <v>N.A.</v>
      </c>
      <c r="K38" s="15"/>
    </row>
    <row r="39" spans="1:11" ht="13.5" thickBot="1">
      <c r="A39" s="15"/>
      <c r="B39" s="34"/>
      <c r="C39" s="69"/>
      <c r="D39" s="77"/>
      <c r="E39" s="103"/>
      <c r="F39" s="103"/>
      <c r="G39" s="103"/>
      <c r="H39" s="103"/>
      <c r="I39" s="103"/>
      <c r="J39" s="146"/>
      <c r="K39" s="15"/>
    </row>
    <row r="40" spans="1:11" ht="13.5" thickBot="1">
      <c r="A40" s="15"/>
      <c r="B40" s="420" t="s">
        <v>74</v>
      </c>
      <c r="C40" s="421"/>
      <c r="D40" s="59" t="s">
        <v>20</v>
      </c>
      <c r="E40" s="115">
        <f>E42+E51+E55</f>
        <v>0</v>
      </c>
      <c r="F40" s="119">
        <f>F42+F51+F55</f>
        <v>0</v>
      </c>
      <c r="G40" s="120">
        <f>G42+G51+G55</f>
        <v>0</v>
      </c>
      <c r="H40" s="121">
        <f>H42+H51+H55</f>
        <v>0</v>
      </c>
      <c r="I40" s="115">
        <f>I42+I51+I55</f>
        <v>0</v>
      </c>
      <c r="J40" s="195" t="str">
        <f>IF(I40&lt;&gt;0,E40/I40-1,"N.A.")</f>
        <v>N.A.</v>
      </c>
      <c r="K40" s="15"/>
    </row>
    <row r="41" spans="1:11" ht="13.5" thickBot="1">
      <c r="A41" s="15"/>
      <c r="B41" s="68"/>
      <c r="C41" s="78"/>
      <c r="D41" s="45"/>
      <c r="E41" s="91"/>
      <c r="F41" s="91"/>
      <c r="G41" s="91"/>
      <c r="H41" s="91"/>
      <c r="I41" s="91"/>
      <c r="J41" s="148"/>
      <c r="K41" s="15"/>
    </row>
    <row r="42" spans="1:11" ht="12.75">
      <c r="A42" s="15"/>
      <c r="B42" s="79" t="s">
        <v>75</v>
      </c>
      <c r="C42" s="35"/>
      <c r="D42" s="71" t="s">
        <v>20</v>
      </c>
      <c r="E42" s="182">
        <f>SUM(E43:E49)</f>
        <v>0</v>
      </c>
      <c r="F42" s="183">
        <f>SUM(F43:F49)</f>
        <v>0</v>
      </c>
      <c r="G42" s="184">
        <f>SUM(G43:G49)</f>
        <v>0</v>
      </c>
      <c r="H42" s="185">
        <f>SUM(H43:H49)</f>
        <v>0</v>
      </c>
      <c r="I42" s="182">
        <f>SUM(I43:I49)</f>
        <v>0</v>
      </c>
      <c r="J42" s="180" t="str">
        <f aca="true" t="shared" si="0" ref="J42:J49">IF(I42&lt;&gt;0,E42/I42-1,"N.A.")</f>
        <v>N.A.</v>
      </c>
      <c r="K42" s="15"/>
    </row>
    <row r="43" spans="1:11" ht="12.75">
      <c r="A43" s="15"/>
      <c r="B43" s="73"/>
      <c r="C43" s="66" t="s">
        <v>76</v>
      </c>
      <c r="D43" s="71" t="s">
        <v>20</v>
      </c>
      <c r="E43" s="99">
        <f>SUM(F43:H43)</f>
        <v>0</v>
      </c>
      <c r="F43" s="155">
        <f>'(3) a (10) Demais Informações'!F28</f>
        <v>0</v>
      </c>
      <c r="G43" s="156">
        <f>'(3) a (10) Demais Informações'!G28</f>
        <v>0</v>
      </c>
      <c r="H43" s="157">
        <f>'(3) a (10) Demais Informações'!H28</f>
        <v>0</v>
      </c>
      <c r="I43" s="99">
        <f>'(3) a (10) Demais Informações'!I28</f>
        <v>0</v>
      </c>
      <c r="J43" s="178" t="str">
        <f t="shared" si="0"/>
        <v>N.A.</v>
      </c>
      <c r="K43" s="15"/>
    </row>
    <row r="44" spans="1:11" ht="12.75">
      <c r="A44" s="15"/>
      <c r="B44" s="73"/>
      <c r="C44" s="66" t="s">
        <v>77</v>
      </c>
      <c r="D44" s="71" t="s">
        <v>20</v>
      </c>
      <c r="E44" s="99">
        <f aca="true" t="shared" si="1" ref="E44:E49">SUM(F44:H44)</f>
        <v>0</v>
      </c>
      <c r="F44" s="155">
        <f>'(3) a (10) Demais Informações'!F29</f>
        <v>0</v>
      </c>
      <c r="G44" s="156">
        <f>'(3) a (10) Demais Informações'!G29</f>
        <v>0</v>
      </c>
      <c r="H44" s="157">
        <f>'(3) a (10) Demais Informações'!H29</f>
        <v>0</v>
      </c>
      <c r="I44" s="99">
        <f>'(3) a (10) Demais Informações'!I29</f>
        <v>0</v>
      </c>
      <c r="J44" s="178" t="str">
        <f t="shared" si="0"/>
        <v>N.A.</v>
      </c>
      <c r="K44" s="15"/>
    </row>
    <row r="45" spans="1:11" ht="12.75">
      <c r="A45" s="15"/>
      <c r="B45" s="73"/>
      <c r="C45" s="66" t="s">
        <v>78</v>
      </c>
      <c r="D45" s="71" t="s">
        <v>20</v>
      </c>
      <c r="E45" s="99">
        <f t="shared" si="1"/>
        <v>0</v>
      </c>
      <c r="F45" s="155">
        <f>'(3) a (10) Demais Informações'!F30</f>
        <v>0</v>
      </c>
      <c r="G45" s="156">
        <f>'(3) a (10) Demais Informações'!G30</f>
        <v>0</v>
      </c>
      <c r="H45" s="157">
        <f>'(3) a (10) Demais Informações'!H30</f>
        <v>0</v>
      </c>
      <c r="I45" s="99">
        <f>'(3) a (10) Demais Informações'!I30</f>
        <v>0</v>
      </c>
      <c r="J45" s="178" t="str">
        <f t="shared" si="0"/>
        <v>N.A.</v>
      </c>
      <c r="K45" s="15"/>
    </row>
    <row r="46" spans="1:11" ht="12.75">
      <c r="A46" s="15"/>
      <c r="B46" s="73"/>
      <c r="C46" s="66" t="s">
        <v>79</v>
      </c>
      <c r="D46" s="71" t="s">
        <v>20</v>
      </c>
      <c r="E46" s="99">
        <f t="shared" si="1"/>
        <v>0</v>
      </c>
      <c r="F46" s="155">
        <f>'(3) a (10) Demais Informações'!F31</f>
        <v>0</v>
      </c>
      <c r="G46" s="156">
        <f>'(3) a (10) Demais Informações'!G31</f>
        <v>0</v>
      </c>
      <c r="H46" s="157">
        <f>'(3) a (10) Demais Informações'!H31</f>
        <v>0</v>
      </c>
      <c r="I46" s="99">
        <f>'(3) a (10) Demais Informações'!I31</f>
        <v>0</v>
      </c>
      <c r="J46" s="178" t="str">
        <f t="shared" si="0"/>
        <v>N.A.</v>
      </c>
      <c r="K46" s="15"/>
    </row>
    <row r="47" spans="1:11" ht="12.75">
      <c r="A47" s="15"/>
      <c r="B47" s="73"/>
      <c r="C47" s="66" t="s">
        <v>80</v>
      </c>
      <c r="D47" s="71" t="s">
        <v>20</v>
      </c>
      <c r="E47" s="99">
        <f t="shared" si="1"/>
        <v>0</v>
      </c>
      <c r="F47" s="155">
        <f>'(3) a (10) Demais Informações'!F32</f>
        <v>0</v>
      </c>
      <c r="G47" s="156">
        <f>'(3) a (10) Demais Informações'!G32</f>
        <v>0</v>
      </c>
      <c r="H47" s="157">
        <f>'(3) a (10) Demais Informações'!H32</f>
        <v>0</v>
      </c>
      <c r="I47" s="99">
        <f>'(3) a (10) Demais Informações'!I32</f>
        <v>0</v>
      </c>
      <c r="J47" s="178" t="str">
        <f t="shared" si="0"/>
        <v>N.A.</v>
      </c>
      <c r="K47" s="15"/>
    </row>
    <row r="48" spans="1:11" ht="12.75">
      <c r="A48" s="15"/>
      <c r="B48" s="73"/>
      <c r="C48" s="66" t="s">
        <v>81</v>
      </c>
      <c r="D48" s="71" t="s">
        <v>20</v>
      </c>
      <c r="E48" s="99">
        <f t="shared" si="1"/>
        <v>0</v>
      </c>
      <c r="F48" s="155">
        <f>'(3) a (10) Demais Informações'!F33</f>
        <v>0</v>
      </c>
      <c r="G48" s="156">
        <f>'(3) a (10) Demais Informações'!G33</f>
        <v>0</v>
      </c>
      <c r="H48" s="157">
        <f>'(3) a (10) Demais Informações'!H33</f>
        <v>0</v>
      </c>
      <c r="I48" s="99">
        <f>'(3) a (10) Demais Informações'!I33</f>
        <v>0</v>
      </c>
      <c r="J48" s="178" t="str">
        <f t="shared" si="0"/>
        <v>N.A.</v>
      </c>
      <c r="K48" s="15"/>
    </row>
    <row r="49" spans="1:11" ht="12.75">
      <c r="A49" s="15"/>
      <c r="B49" s="73"/>
      <c r="C49" s="66" t="s">
        <v>82</v>
      </c>
      <c r="D49" s="71" t="s">
        <v>20</v>
      </c>
      <c r="E49" s="99">
        <f t="shared" si="1"/>
        <v>0</v>
      </c>
      <c r="F49" s="155">
        <f>'(3) a (10) Demais Informações'!F34</f>
        <v>0</v>
      </c>
      <c r="G49" s="156">
        <f>'(3) a (10) Demais Informações'!G34</f>
        <v>0</v>
      </c>
      <c r="H49" s="157">
        <f>'(3) a (10) Demais Informações'!H34</f>
        <v>0</v>
      </c>
      <c r="I49" s="99">
        <f>'(3) a (10) Demais Informações'!I34</f>
        <v>0</v>
      </c>
      <c r="J49" s="178" t="str">
        <f t="shared" si="0"/>
        <v>N.A.</v>
      </c>
      <c r="K49" s="15"/>
    </row>
    <row r="50" spans="1:11" ht="12.75">
      <c r="A50" s="15"/>
      <c r="B50" s="73"/>
      <c r="C50" s="69"/>
      <c r="D50" s="70"/>
      <c r="E50" s="95"/>
      <c r="F50" s="96"/>
      <c r="G50" s="97"/>
      <c r="H50" s="98"/>
      <c r="I50" s="95"/>
      <c r="J50" s="144"/>
      <c r="K50" s="15"/>
    </row>
    <row r="51" spans="1:11" ht="12.75">
      <c r="A51" s="15"/>
      <c r="B51" s="79" t="s">
        <v>83</v>
      </c>
      <c r="C51" s="35"/>
      <c r="D51" s="71" t="s">
        <v>20</v>
      </c>
      <c r="E51" s="105">
        <f>SUM(E52:E53)</f>
        <v>0</v>
      </c>
      <c r="F51" s="106">
        <f>SUM(F52:F53)</f>
        <v>0</v>
      </c>
      <c r="G51" s="107">
        <f>SUM(G52:G53)</f>
        <v>0</v>
      </c>
      <c r="H51" s="108">
        <f>SUM(H52:H53)</f>
        <v>0</v>
      </c>
      <c r="I51" s="105">
        <f>SUM(I52:I53)</f>
        <v>0</v>
      </c>
      <c r="J51" s="181" t="str">
        <f>IF(I51&lt;&gt;0,E51/I51-1,"N.A.")</f>
        <v>N.A.</v>
      </c>
      <c r="K51" s="15"/>
    </row>
    <row r="52" spans="1:11" ht="12.75">
      <c r="A52" s="15"/>
      <c r="B52" s="73"/>
      <c r="C52" s="66" t="s">
        <v>84</v>
      </c>
      <c r="D52" s="71" t="s">
        <v>20</v>
      </c>
      <c r="E52" s="99">
        <f>SUM(F52:H52)</f>
        <v>0</v>
      </c>
      <c r="F52" s="155">
        <f>'(3) a (10) Demais Informações'!F37</f>
        <v>0</v>
      </c>
      <c r="G52" s="156">
        <f>'(3) a (10) Demais Informações'!G37</f>
        <v>0</v>
      </c>
      <c r="H52" s="157">
        <f>'(3) a (10) Demais Informações'!H37</f>
        <v>0</v>
      </c>
      <c r="I52" s="99">
        <f>'(3) a (10) Demais Informações'!I37</f>
        <v>0</v>
      </c>
      <c r="J52" s="178" t="str">
        <f>IF(I52&lt;&gt;0,E52/I52-1,"N.A.")</f>
        <v>N.A.</v>
      </c>
      <c r="K52" s="15"/>
    </row>
    <row r="53" spans="1:11" ht="12.75">
      <c r="A53" s="15"/>
      <c r="B53" s="73"/>
      <c r="C53" s="66" t="s">
        <v>85</v>
      </c>
      <c r="D53" s="71" t="s">
        <v>20</v>
      </c>
      <c r="E53" s="99">
        <f>SUM(F53:H53)</f>
        <v>0</v>
      </c>
      <c r="F53" s="155">
        <f>'(3) a (10) Demais Informações'!F38</f>
        <v>0</v>
      </c>
      <c r="G53" s="156">
        <f>'(3) a (10) Demais Informações'!G38</f>
        <v>0</v>
      </c>
      <c r="H53" s="157">
        <f>'(3) a (10) Demais Informações'!H38</f>
        <v>0</v>
      </c>
      <c r="I53" s="99">
        <f>'(3) a (10) Demais Informações'!I38</f>
        <v>0</v>
      </c>
      <c r="J53" s="178" t="str">
        <f>IF(I53&lt;&gt;0,E53/I53-1,"N.A.")</f>
        <v>N.A.</v>
      </c>
      <c r="K53" s="15"/>
    </row>
    <row r="54" spans="1:11" ht="12.75">
      <c r="A54" s="15"/>
      <c r="B54" s="73"/>
      <c r="C54" s="69"/>
      <c r="D54" s="70"/>
      <c r="E54" s="95"/>
      <c r="F54" s="96"/>
      <c r="G54" s="97"/>
      <c r="H54" s="98"/>
      <c r="I54" s="95"/>
      <c r="J54" s="144"/>
      <c r="K54" s="15"/>
    </row>
    <row r="55" spans="1:11" ht="13.5" thickBot="1">
      <c r="A55" s="15"/>
      <c r="B55" s="80" t="s">
        <v>86</v>
      </c>
      <c r="C55" s="81"/>
      <c r="D55" s="76" t="s">
        <v>20</v>
      </c>
      <c r="E55" s="109">
        <f>SUM(F55:H55)</f>
        <v>0</v>
      </c>
      <c r="F55" s="170">
        <f>'(3) a (10) Demais Informações'!F40</f>
        <v>0</v>
      </c>
      <c r="G55" s="171">
        <f>'(3) a (10) Demais Informações'!G40</f>
        <v>0</v>
      </c>
      <c r="H55" s="172">
        <f>'(3) a (10) Demais Informações'!H40</f>
        <v>0</v>
      </c>
      <c r="I55" s="109">
        <f>'(3) a (10) Demais Informações'!I40</f>
        <v>0</v>
      </c>
      <c r="J55" s="179" t="str">
        <f>IF(I55&lt;&gt;0,E55/I55-1,"N.A.")</f>
        <v>N.A.</v>
      </c>
      <c r="K55" s="15"/>
    </row>
    <row r="56" spans="1:11" ht="13.5" thickBot="1">
      <c r="A56" s="15"/>
      <c r="B56" s="69"/>
      <c r="C56" s="69"/>
      <c r="D56" s="77"/>
      <c r="E56" s="103"/>
      <c r="F56" s="103"/>
      <c r="G56" s="103"/>
      <c r="H56" s="103"/>
      <c r="I56" s="103"/>
      <c r="J56" s="146"/>
      <c r="K56" s="15"/>
    </row>
    <row r="57" spans="1:11" ht="13.5" thickBot="1">
      <c r="A57" s="15"/>
      <c r="B57" s="420" t="s">
        <v>87</v>
      </c>
      <c r="C57" s="421"/>
      <c r="D57" s="59" t="s">
        <v>20</v>
      </c>
      <c r="E57" s="186">
        <f>'(3) a (10) Demais Informações'!E42</f>
        <v>0</v>
      </c>
      <c r="F57" s="88"/>
      <c r="G57" s="89"/>
      <c r="H57" s="90"/>
      <c r="I57" s="115">
        <f>'(3) a (10) Demais Informações'!I42</f>
        <v>0</v>
      </c>
      <c r="J57" s="195" t="str">
        <f>IF(I57&lt;&gt;0,E57/I57-1,"N.A.")</f>
        <v>N.A.</v>
      </c>
      <c r="K57" s="15"/>
    </row>
    <row r="58" spans="1:11" ht="13.5" thickBot="1">
      <c r="A58" s="15"/>
      <c r="B58" s="69"/>
      <c r="C58" s="69"/>
      <c r="D58" s="77"/>
      <c r="E58" s="103"/>
      <c r="F58" s="103"/>
      <c r="G58" s="103"/>
      <c r="H58" s="103"/>
      <c r="I58" s="103"/>
      <c r="J58" s="146"/>
      <c r="K58" s="15"/>
    </row>
    <row r="59" spans="1:11" ht="13.5" thickBot="1">
      <c r="A59" s="15"/>
      <c r="B59" s="420" t="s">
        <v>88</v>
      </c>
      <c r="C59" s="421"/>
      <c r="D59" s="59" t="s">
        <v>20</v>
      </c>
      <c r="E59" s="115">
        <f>E61+E63+E65</f>
        <v>0</v>
      </c>
      <c r="F59" s="119">
        <f>F61+F63+F65</f>
        <v>0</v>
      </c>
      <c r="G59" s="120">
        <f>G61+G63+G65</f>
        <v>0</v>
      </c>
      <c r="H59" s="121">
        <f>H61+H63+H65</f>
        <v>0</v>
      </c>
      <c r="I59" s="115">
        <f>I61+I63+I65</f>
        <v>0</v>
      </c>
      <c r="J59" s="195" t="str">
        <f>IF(I59&lt;&gt;0,E59/I59-1,"N.A.")</f>
        <v>N.A.</v>
      </c>
      <c r="K59" s="15"/>
    </row>
    <row r="60" spans="1:11" ht="13.5" thickBot="1">
      <c r="A60" s="15"/>
      <c r="B60" s="68"/>
      <c r="C60" s="69"/>
      <c r="D60" s="82"/>
      <c r="E60" s="103"/>
      <c r="F60" s="103"/>
      <c r="G60" s="103"/>
      <c r="H60" s="103"/>
      <c r="I60" s="103"/>
      <c r="J60" s="148"/>
      <c r="K60" s="15"/>
    </row>
    <row r="61" spans="1:11" ht="12.75">
      <c r="A61" s="15"/>
      <c r="B61" s="79" t="s">
        <v>89</v>
      </c>
      <c r="C61" s="35"/>
      <c r="D61" s="71" t="s">
        <v>20</v>
      </c>
      <c r="E61" s="187">
        <f>SUM(F61:H61)</f>
        <v>0</v>
      </c>
      <c r="F61" s="225">
        <f>'(3) a (10) Demais Informações'!F46</f>
        <v>0</v>
      </c>
      <c r="G61" s="226">
        <f>'(3) a (10) Demais Informações'!G46</f>
        <v>0</v>
      </c>
      <c r="H61" s="227">
        <f>'(3) a (10) Demais Informações'!H46</f>
        <v>0</v>
      </c>
      <c r="I61" s="187">
        <f>'(3) a (10) Demais Informações'!I46</f>
        <v>0</v>
      </c>
      <c r="J61" s="143" t="str">
        <f>IF(I61&lt;&gt;0,E61/I61-1,"N.A.")</f>
        <v>N.A.</v>
      </c>
      <c r="K61" s="15"/>
    </row>
    <row r="62" spans="1:11" ht="12.75">
      <c r="A62" s="15"/>
      <c r="B62" s="73"/>
      <c r="C62" s="69"/>
      <c r="D62" s="70"/>
      <c r="E62" s="188"/>
      <c r="F62" s="96"/>
      <c r="G62" s="97"/>
      <c r="H62" s="98"/>
      <c r="I62" s="188"/>
      <c r="J62" s="144"/>
      <c r="K62" s="15"/>
    </row>
    <row r="63" spans="1:11" ht="12.75">
      <c r="A63" s="15"/>
      <c r="B63" s="79" t="s">
        <v>90</v>
      </c>
      <c r="C63" s="35"/>
      <c r="D63" s="71" t="s">
        <v>20</v>
      </c>
      <c r="E63" s="189">
        <f>SUM(F63:H63)</f>
        <v>0</v>
      </c>
      <c r="F63" s="228">
        <f>'(3) a (10) Demais Informações'!F48</f>
        <v>0</v>
      </c>
      <c r="G63" s="229">
        <f>'(3) a (10) Demais Informações'!G48</f>
        <v>0</v>
      </c>
      <c r="H63" s="230">
        <f>'(3) a (10) Demais Informações'!H48</f>
        <v>0</v>
      </c>
      <c r="I63" s="189">
        <f>'(3) a (10) Demais Informações'!I48</f>
        <v>0</v>
      </c>
      <c r="J63" s="178" t="str">
        <f>IF(I63&lt;&gt;0,E63/I63-1,"N.A.")</f>
        <v>N.A.</v>
      </c>
      <c r="K63" s="15"/>
    </row>
    <row r="64" spans="1:11" ht="12.75">
      <c r="A64" s="15"/>
      <c r="B64" s="73"/>
      <c r="C64" s="69"/>
      <c r="D64" s="70"/>
      <c r="E64" s="188"/>
      <c r="F64" s="96"/>
      <c r="G64" s="97"/>
      <c r="H64" s="98"/>
      <c r="I64" s="188"/>
      <c r="J64" s="144"/>
      <c r="K64" s="15"/>
    </row>
    <row r="65" spans="1:11" ht="13.5" thickBot="1">
      <c r="A65" s="15"/>
      <c r="B65" s="80" t="s">
        <v>91</v>
      </c>
      <c r="C65" s="81"/>
      <c r="D65" s="76" t="s">
        <v>20</v>
      </c>
      <c r="E65" s="190">
        <f>SUM(F65:H65)</f>
        <v>0</v>
      </c>
      <c r="F65" s="231">
        <f>'(3) a (10) Demais Informações'!F50</f>
        <v>0</v>
      </c>
      <c r="G65" s="232">
        <f>'(3) a (10) Demais Informações'!G50</f>
        <v>0</v>
      </c>
      <c r="H65" s="233">
        <f>'(3) a (10) Demais Informações'!H50</f>
        <v>0</v>
      </c>
      <c r="I65" s="190">
        <f>'(3) a (10) Demais Informações'!I50</f>
        <v>0</v>
      </c>
      <c r="J65" s="179" t="str">
        <f>IF(I65&lt;&gt;0,E65/I65-1,"N.A.")</f>
        <v>N.A.</v>
      </c>
      <c r="K65" s="15"/>
    </row>
    <row r="66" spans="1:11" ht="13.5" thickBot="1">
      <c r="A66" s="15"/>
      <c r="B66" s="34"/>
      <c r="C66" s="69"/>
      <c r="D66" s="77"/>
      <c r="E66" s="103"/>
      <c r="F66" s="103"/>
      <c r="G66" s="103"/>
      <c r="H66" s="103"/>
      <c r="I66" s="103"/>
      <c r="J66" s="146"/>
      <c r="K66" s="15"/>
    </row>
    <row r="67" spans="1:11" ht="13.5" thickBot="1">
      <c r="A67" s="15"/>
      <c r="B67" s="420" t="s">
        <v>92</v>
      </c>
      <c r="C67" s="421"/>
      <c r="D67" s="59" t="s">
        <v>20</v>
      </c>
      <c r="E67" s="115">
        <f>'(3) a (10) Demais Informações'!E52</f>
        <v>0</v>
      </c>
      <c r="F67" s="88"/>
      <c r="G67" s="89"/>
      <c r="H67" s="90"/>
      <c r="I67" s="115">
        <f>'(3) a (10) Demais Informações'!I52</f>
        <v>0</v>
      </c>
      <c r="J67" s="195" t="str">
        <f>IF(I67&lt;&gt;0,E67/I67-1,"N.A.")</f>
        <v>N.A.</v>
      </c>
      <c r="K67" s="15"/>
    </row>
    <row r="68" spans="1:11" ht="13.5" thickBot="1">
      <c r="A68" s="15"/>
      <c r="B68" s="34"/>
      <c r="C68" s="69"/>
      <c r="D68" s="77"/>
      <c r="E68" s="110"/>
      <c r="F68" s="191"/>
      <c r="G68" s="192"/>
      <c r="H68" s="110"/>
      <c r="I68" s="110"/>
      <c r="J68" s="149"/>
      <c r="K68" s="15"/>
    </row>
    <row r="69" spans="1:11" ht="13.5" thickBot="1">
      <c r="A69" s="15"/>
      <c r="B69" s="420" t="s">
        <v>93</v>
      </c>
      <c r="C69" s="421"/>
      <c r="D69" s="59" t="s">
        <v>20</v>
      </c>
      <c r="E69" s="115">
        <f>SUM(F69:H69)</f>
        <v>0</v>
      </c>
      <c r="F69" s="160">
        <f>'(3) a (10) Demais Informações'!F54</f>
        <v>0</v>
      </c>
      <c r="G69" s="161">
        <f>'(3) a (10) Demais Informações'!G54</f>
        <v>0</v>
      </c>
      <c r="H69" s="160">
        <f>'(3) a (10) Demais Informações'!H54</f>
        <v>0</v>
      </c>
      <c r="I69" s="119">
        <f>'(3) a (10) Demais Informações'!I54</f>
        <v>0</v>
      </c>
      <c r="J69" s="195" t="str">
        <f>IF(I69&lt;&gt;0,E69/I69-1,"N.A.")</f>
        <v>N.A.</v>
      </c>
      <c r="K69" s="15"/>
    </row>
    <row r="70" spans="1:11" ht="13.5" thickBot="1">
      <c r="A70" s="15"/>
      <c r="B70" s="34"/>
      <c r="C70" s="69"/>
      <c r="D70" s="77"/>
      <c r="E70" s="110"/>
      <c r="F70" s="110"/>
      <c r="G70" s="110"/>
      <c r="H70" s="110"/>
      <c r="I70" s="110"/>
      <c r="J70" s="149"/>
      <c r="K70" s="15"/>
    </row>
    <row r="71" spans="1:11" ht="13.5" thickBot="1">
      <c r="A71" s="15"/>
      <c r="B71" s="420" t="s">
        <v>94</v>
      </c>
      <c r="C71" s="421"/>
      <c r="D71" s="59" t="s">
        <v>20</v>
      </c>
      <c r="E71" s="222">
        <f>E73+E74+E75</f>
        <v>0</v>
      </c>
      <c r="F71" s="223" t="str">
        <f>IF(E71&lt;0,"Transferir para o período-base seguinte"," ")</f>
        <v> </v>
      </c>
      <c r="G71" s="162"/>
      <c r="H71" s="224"/>
      <c r="I71" s="222">
        <f>I73+I74+I75</f>
        <v>0</v>
      </c>
      <c r="J71" s="195" t="str">
        <f>IF(I71&lt;&gt;0,E71/I71-1,"N.A.")</f>
        <v>N.A.</v>
      </c>
      <c r="K71" s="15"/>
    </row>
    <row r="72" spans="1:11" ht="12.75">
      <c r="A72" s="15"/>
      <c r="B72" s="62"/>
      <c r="C72" s="83"/>
      <c r="D72" s="84"/>
      <c r="E72" s="95"/>
      <c r="F72" s="96"/>
      <c r="G72" s="97"/>
      <c r="H72" s="98"/>
      <c r="I72" s="95"/>
      <c r="J72" s="144"/>
      <c r="K72" s="15"/>
    </row>
    <row r="73" spans="1:11" ht="12.75">
      <c r="A73" s="15"/>
      <c r="B73" s="65" t="s">
        <v>95</v>
      </c>
      <c r="C73" s="66"/>
      <c r="D73" s="71" t="s">
        <v>20</v>
      </c>
      <c r="E73" s="100">
        <f>E24-E26-E40-E57-E59-E67-E69</f>
        <v>0</v>
      </c>
      <c r="F73" s="96"/>
      <c r="G73" s="97"/>
      <c r="H73" s="98"/>
      <c r="I73" s="99">
        <f>'(3) a (10) Demais Informações'!I58</f>
        <v>0</v>
      </c>
      <c r="J73" s="178" t="str">
        <f>IF(I73&lt;&gt;0,E73/I73-1,"N.A.")</f>
        <v>N.A.</v>
      </c>
      <c r="K73" s="15"/>
    </row>
    <row r="74" spans="1:11" ht="12.75">
      <c r="A74" s="15"/>
      <c r="B74" s="65" t="s">
        <v>124</v>
      </c>
      <c r="C74" s="66"/>
      <c r="D74" s="71" t="s">
        <v>20</v>
      </c>
      <c r="E74" s="100">
        <f>'(3) a (10) Demais Informações'!E59</f>
        <v>0</v>
      </c>
      <c r="F74" s="96"/>
      <c r="G74" s="97"/>
      <c r="H74" s="98"/>
      <c r="I74" s="99">
        <f>'(3) a (10) Demais Informações'!I59</f>
        <v>0</v>
      </c>
      <c r="J74" s="178" t="str">
        <f>IF(I74&lt;&gt;0,E74/I74-1,"N.A.")</f>
        <v>N.A.</v>
      </c>
      <c r="K74" s="15"/>
    </row>
    <row r="75" spans="1:11" ht="13.5" thickBot="1">
      <c r="A75" s="15"/>
      <c r="B75" s="85" t="s">
        <v>123</v>
      </c>
      <c r="C75" s="75"/>
      <c r="D75" s="76" t="s">
        <v>20</v>
      </c>
      <c r="E75" s="221">
        <f>'(3) a (10) Demais Informações'!E60</f>
        <v>0</v>
      </c>
      <c r="F75" s="111"/>
      <c r="G75" s="112"/>
      <c r="H75" s="113"/>
      <c r="I75" s="221">
        <f>'(3) a (10) Demais Informações'!I60</f>
        <v>0</v>
      </c>
      <c r="J75" s="179" t="str">
        <f>IF(I75&lt;&gt;0,E75/I75-1,"N.A.")</f>
        <v>N.A.</v>
      </c>
      <c r="K75" s="15"/>
    </row>
    <row r="76" spans="1:11" ht="13.5" thickBot="1">
      <c r="A76" s="15"/>
      <c r="B76" s="15"/>
      <c r="C76" s="15"/>
      <c r="D76" s="15"/>
      <c r="E76" s="114"/>
      <c r="F76" s="114"/>
      <c r="G76" s="114"/>
      <c r="H76" s="114"/>
      <c r="I76" s="114"/>
      <c r="J76" s="141"/>
      <c r="K76" s="15"/>
    </row>
    <row r="77" spans="1:11" ht="13.5" thickBot="1">
      <c r="A77" s="15"/>
      <c r="B77" s="420" t="s">
        <v>96</v>
      </c>
      <c r="C77" s="421"/>
      <c r="D77" s="59" t="s">
        <v>20</v>
      </c>
      <c r="E77" s="196">
        <f>IF(E71&lt;0,0,E71*$R$18)</f>
        <v>0</v>
      </c>
      <c r="F77" s="197"/>
      <c r="G77" s="198"/>
      <c r="H77" s="199"/>
      <c r="I77" s="200">
        <f>SUM(I78:I79)</f>
        <v>0</v>
      </c>
      <c r="J77" s="195" t="str">
        <f>IF(I77&lt;&gt;0,E77/I77-1,"N.A.")</f>
        <v>N.A.</v>
      </c>
      <c r="K77" s="15"/>
    </row>
    <row r="78" spans="1:11" ht="12.75">
      <c r="A78" s="15"/>
      <c r="B78" s="73"/>
      <c r="C78" s="86" t="s">
        <v>97</v>
      </c>
      <c r="D78" s="71" t="s">
        <v>20</v>
      </c>
      <c r="E78" s="174">
        <f>50%*E77</f>
        <v>0</v>
      </c>
      <c r="F78" s="96"/>
      <c r="G78" s="97"/>
      <c r="H78" s="98"/>
      <c r="I78" s="220">
        <f>'(3) a (10) Demais Informações'!I63</f>
        <v>0</v>
      </c>
      <c r="J78" s="143" t="str">
        <f>IF(I78&lt;&gt;0,E78/I78-1,"N.A.")</f>
        <v>N.A.</v>
      </c>
      <c r="K78" s="15"/>
    </row>
    <row r="79" spans="1:11" ht="13.5" thickBot="1">
      <c r="A79" s="15"/>
      <c r="B79" s="74"/>
      <c r="C79" s="87" t="s">
        <v>98</v>
      </c>
      <c r="D79" s="76" t="s">
        <v>20</v>
      </c>
      <c r="E79" s="173">
        <f>50%*E77</f>
        <v>0</v>
      </c>
      <c r="F79" s="111"/>
      <c r="G79" s="112"/>
      <c r="H79" s="113"/>
      <c r="I79" s="102">
        <f>'(3) a (10) Demais Informações'!I64</f>
        <v>0</v>
      </c>
      <c r="J79" s="179" t="str">
        <f>IF(I79&lt;&gt;0,E79/I79-1,"N.A.")</f>
        <v>N.A.</v>
      </c>
      <c r="K79" s="15"/>
    </row>
    <row r="80" spans="1:11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</sheetData>
  <sheetProtection/>
  <mergeCells count="29">
    <mergeCell ref="P4:R4"/>
    <mergeCell ref="T4:V4"/>
    <mergeCell ref="X4:Z4"/>
    <mergeCell ref="O18:Q18"/>
    <mergeCell ref="C2:J6"/>
    <mergeCell ref="B9:C9"/>
    <mergeCell ref="D9:G9"/>
    <mergeCell ref="H9:I10"/>
    <mergeCell ref="J9:J10"/>
    <mergeCell ref="H8:I8"/>
    <mergeCell ref="B40:C40"/>
    <mergeCell ref="J12:J13"/>
    <mergeCell ref="B15:C15"/>
    <mergeCell ref="B16:B18"/>
    <mergeCell ref="B19:B21"/>
    <mergeCell ref="B12:C13"/>
    <mergeCell ref="D12:D13"/>
    <mergeCell ref="E12:H12"/>
    <mergeCell ref="I12:I13"/>
    <mergeCell ref="B71:C71"/>
    <mergeCell ref="B77:C77"/>
    <mergeCell ref="D8:G8"/>
    <mergeCell ref="B57:C57"/>
    <mergeCell ref="B59:C59"/>
    <mergeCell ref="B67:C67"/>
    <mergeCell ref="B69:C69"/>
    <mergeCell ref="B22:C22"/>
    <mergeCell ref="B24:C24"/>
    <mergeCell ref="B26:C26"/>
  </mergeCells>
  <dataValidations count="2">
    <dataValidation allowBlank="1" showInputMessage="1" showErrorMessage="1" promptTitle="Alíquota da PE" prompt="Esta é a alíquota da participação especial a ser aplicada sobre a Receita Líquida da Produção (RLP)." sqref="R18"/>
    <dataValidation allowBlank="1" showInputMessage="1" showErrorMessage="1" promptTitle="VPF" prompt="Este é o Volume da Produção Fiscalizada em milhares de metros cúbicos de óleo equivalente." sqref="M4"/>
  </dataValidations>
  <printOptions horizontalCentered="1" verticalCentered="1"/>
  <pageMargins left="0" right="0" top="0.3937007874015748" bottom="0.3937007874015748" header="0.5118110236220472" footer="0.5118110236220472"/>
  <pageSetup fitToHeight="1" fitToWidth="1" horizontalDpi="300" verticalDpi="300" orientation="portrait" paperSize="9" scale="66" r:id="rId3"/>
  <legacyDrawing r:id="rId2"/>
  <oleObjects>
    <oleObject progId="Word.Document.8" shapeId="183514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Agencia Nacional do Petroleo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Décio Hamilton Barbosa</dc:creator>
  <cp:keywords/>
  <dc:description/>
  <cp:lastModifiedBy>Usuário do Windows</cp:lastModifiedBy>
  <cp:lastPrinted>2001-04-05T14:19:47Z</cp:lastPrinted>
  <dcterms:created xsi:type="dcterms:W3CDTF">1999-03-03T19:03:53Z</dcterms:created>
  <dcterms:modified xsi:type="dcterms:W3CDTF">2021-10-26T15:58:41Z</dcterms:modified>
  <cp:category/>
  <cp:version/>
  <cp:contentType/>
  <cp:contentStatus/>
</cp:coreProperties>
</file>