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ga\Desktop\"/>
    </mc:Choice>
  </mc:AlternateContent>
  <xr:revisionPtr revIDLastSave="0" documentId="13_ncr:1_{146A0078-B939-4324-9CB7-36E8E844DDF7}" xr6:coauthVersionLast="47" xr6:coauthVersionMax="47" xr10:uidLastSave="{00000000-0000-0000-0000-000000000000}"/>
  <bookViews>
    <workbookView xWindow="-3390" yWindow="-16320" windowWidth="28110" windowHeight="16440" activeTab="1" xr2:uid="{E9761ECE-B98B-4B2B-8113-463B2E7841AE}"/>
  </bookViews>
  <sheets>
    <sheet name="Distrib. (1ª fase - 02.05.23)" sheetId="1" r:id="rId1"/>
    <sheet name="Distrib. (2ª fase - 01.07.23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1" i="2" l="1"/>
  <c r="D141" i="2"/>
  <c r="E140" i="2"/>
  <c r="D140" i="2"/>
  <c r="I139" i="2"/>
  <c r="J139" i="2" s="1"/>
  <c r="G139" i="2"/>
  <c r="E139" i="2"/>
  <c r="D139" i="2"/>
  <c r="I138" i="2"/>
  <c r="G138" i="2"/>
  <c r="E138" i="2"/>
  <c r="D138" i="2"/>
  <c r="I137" i="2"/>
  <c r="J137" i="2" s="1"/>
  <c r="G137" i="2"/>
  <c r="E137" i="2"/>
  <c r="D137" i="2"/>
  <c r="I136" i="2"/>
  <c r="G136" i="2"/>
  <c r="E136" i="2"/>
  <c r="D136" i="2"/>
  <c r="I135" i="2"/>
  <c r="J135" i="2" s="1"/>
  <c r="G135" i="2"/>
  <c r="E135" i="2"/>
  <c r="D135" i="2"/>
  <c r="I134" i="2"/>
  <c r="G134" i="2"/>
  <c r="E134" i="2"/>
  <c r="D134" i="2"/>
  <c r="I133" i="2"/>
  <c r="J133" i="2" s="1"/>
  <c r="G133" i="2"/>
  <c r="E133" i="2"/>
  <c r="D133" i="2"/>
  <c r="I132" i="2"/>
  <c r="G132" i="2"/>
  <c r="E132" i="2"/>
  <c r="D132" i="2"/>
  <c r="I131" i="2"/>
  <c r="J131" i="2" s="1"/>
  <c r="G131" i="2"/>
  <c r="E131" i="2"/>
  <c r="D131" i="2"/>
  <c r="I130" i="2"/>
  <c r="G130" i="2"/>
  <c r="E130" i="2"/>
  <c r="D130" i="2"/>
  <c r="I129" i="2"/>
  <c r="G129" i="2"/>
  <c r="E129" i="2"/>
  <c r="D129" i="2"/>
  <c r="I128" i="2"/>
  <c r="G128" i="2"/>
  <c r="E128" i="2"/>
  <c r="D128" i="2"/>
  <c r="I127" i="2"/>
  <c r="K127" i="2" s="1"/>
  <c r="G127" i="2"/>
  <c r="E127" i="2"/>
  <c r="D127" i="2"/>
  <c r="I126" i="2"/>
  <c r="G126" i="2"/>
  <c r="E126" i="2"/>
  <c r="D126" i="2"/>
  <c r="I125" i="2"/>
  <c r="K125" i="2" s="1"/>
  <c r="G125" i="2"/>
  <c r="E125" i="2"/>
  <c r="D125" i="2"/>
  <c r="I124" i="2"/>
  <c r="G124" i="2"/>
  <c r="E124" i="2"/>
  <c r="D124" i="2"/>
  <c r="I123" i="2"/>
  <c r="J123" i="2" s="1"/>
  <c r="G123" i="2"/>
  <c r="E123" i="2"/>
  <c r="D123" i="2"/>
  <c r="I122" i="2"/>
  <c r="G122" i="2"/>
  <c r="E122" i="2"/>
  <c r="D122" i="2"/>
  <c r="I121" i="2"/>
  <c r="J121" i="2" s="1"/>
  <c r="G121" i="2"/>
  <c r="E121" i="2"/>
  <c r="D121" i="2"/>
  <c r="I120" i="2"/>
  <c r="G120" i="2"/>
  <c r="E120" i="2"/>
  <c r="D120" i="2"/>
  <c r="I119" i="2"/>
  <c r="K119" i="2" s="1"/>
  <c r="G119" i="2"/>
  <c r="E119" i="2"/>
  <c r="D119" i="2"/>
  <c r="I118" i="2"/>
  <c r="G118" i="2"/>
  <c r="E118" i="2"/>
  <c r="D118" i="2"/>
  <c r="I117" i="2"/>
  <c r="J117" i="2" s="1"/>
  <c r="G117" i="2"/>
  <c r="E117" i="2"/>
  <c r="D117" i="2"/>
  <c r="I116" i="2"/>
  <c r="G116" i="2"/>
  <c r="E116" i="2"/>
  <c r="D116" i="2"/>
  <c r="I115" i="2"/>
  <c r="J115" i="2" s="1"/>
  <c r="G115" i="2"/>
  <c r="E115" i="2"/>
  <c r="D115" i="2"/>
  <c r="I114" i="2"/>
  <c r="G114" i="2"/>
  <c r="E114" i="2"/>
  <c r="D114" i="2"/>
  <c r="I113" i="2"/>
  <c r="J113" i="2" s="1"/>
  <c r="G113" i="2"/>
  <c r="E113" i="2"/>
  <c r="D113" i="2"/>
  <c r="I112" i="2"/>
  <c r="G112" i="2"/>
  <c r="E112" i="2"/>
  <c r="D112" i="2"/>
  <c r="I111" i="2"/>
  <c r="K111" i="2" s="1"/>
  <c r="G111" i="2"/>
  <c r="E111" i="2"/>
  <c r="D111" i="2"/>
  <c r="I110" i="2"/>
  <c r="G110" i="2"/>
  <c r="E110" i="2"/>
  <c r="D110" i="2"/>
  <c r="I109" i="2"/>
  <c r="J109" i="2" s="1"/>
  <c r="G109" i="2"/>
  <c r="E109" i="2"/>
  <c r="D109" i="2"/>
  <c r="I108" i="2"/>
  <c r="G108" i="2"/>
  <c r="E108" i="2"/>
  <c r="D108" i="2"/>
  <c r="I107" i="2"/>
  <c r="G107" i="2"/>
  <c r="E107" i="2"/>
  <c r="D107" i="2"/>
  <c r="I106" i="2"/>
  <c r="G106" i="2"/>
  <c r="E106" i="2"/>
  <c r="D106" i="2"/>
  <c r="I105" i="2"/>
  <c r="J105" i="2" s="1"/>
  <c r="G105" i="2"/>
  <c r="E105" i="2"/>
  <c r="D105" i="2"/>
  <c r="I104" i="2"/>
  <c r="K104" i="2" s="1"/>
  <c r="G104" i="2"/>
  <c r="E104" i="2"/>
  <c r="D104" i="2"/>
  <c r="I103" i="2"/>
  <c r="J103" i="2" s="1"/>
  <c r="G103" i="2"/>
  <c r="E103" i="2"/>
  <c r="D103" i="2"/>
  <c r="I102" i="2"/>
  <c r="K102" i="2" s="1"/>
  <c r="G102" i="2"/>
  <c r="E102" i="2"/>
  <c r="D102" i="2"/>
  <c r="I101" i="2"/>
  <c r="J101" i="2" s="1"/>
  <c r="G101" i="2"/>
  <c r="E101" i="2"/>
  <c r="D101" i="2"/>
  <c r="I100" i="2"/>
  <c r="G100" i="2"/>
  <c r="E100" i="2"/>
  <c r="D100" i="2"/>
  <c r="I99" i="2"/>
  <c r="J99" i="2" s="1"/>
  <c r="G99" i="2"/>
  <c r="E99" i="2"/>
  <c r="D99" i="2"/>
  <c r="I98" i="2"/>
  <c r="K98" i="2" s="1"/>
  <c r="G98" i="2"/>
  <c r="E98" i="2"/>
  <c r="D98" i="2"/>
  <c r="I97" i="2"/>
  <c r="K97" i="2" s="1"/>
  <c r="G97" i="2"/>
  <c r="E97" i="2"/>
  <c r="D97" i="2"/>
  <c r="I96" i="2"/>
  <c r="G96" i="2"/>
  <c r="E96" i="2"/>
  <c r="D96" i="2"/>
  <c r="I95" i="2"/>
  <c r="K95" i="2" s="1"/>
  <c r="G95" i="2"/>
  <c r="E95" i="2"/>
  <c r="D95" i="2"/>
  <c r="I94" i="2"/>
  <c r="G94" i="2"/>
  <c r="E94" i="2"/>
  <c r="D94" i="2"/>
  <c r="I93" i="2"/>
  <c r="J93" i="2" s="1"/>
  <c r="G93" i="2"/>
  <c r="E93" i="2"/>
  <c r="D93" i="2"/>
  <c r="I92" i="2"/>
  <c r="G92" i="2"/>
  <c r="E92" i="2"/>
  <c r="D92" i="2"/>
  <c r="I91" i="2"/>
  <c r="J91" i="2" s="1"/>
  <c r="G91" i="2"/>
  <c r="E91" i="2"/>
  <c r="D91" i="2"/>
  <c r="I90" i="2"/>
  <c r="K90" i="2" s="1"/>
  <c r="G90" i="2"/>
  <c r="E90" i="2"/>
  <c r="D90" i="2"/>
  <c r="I89" i="2"/>
  <c r="K89" i="2" s="1"/>
  <c r="G89" i="2"/>
  <c r="E89" i="2"/>
  <c r="D89" i="2"/>
  <c r="I88" i="2"/>
  <c r="K88" i="2" s="1"/>
  <c r="G88" i="2"/>
  <c r="E88" i="2"/>
  <c r="D88" i="2"/>
  <c r="I87" i="2"/>
  <c r="K87" i="2" s="1"/>
  <c r="G87" i="2"/>
  <c r="E87" i="2"/>
  <c r="D87" i="2"/>
  <c r="I86" i="2"/>
  <c r="G86" i="2"/>
  <c r="E86" i="2"/>
  <c r="D86" i="2"/>
  <c r="I85" i="2"/>
  <c r="G85" i="2"/>
  <c r="E85" i="2"/>
  <c r="D85" i="2"/>
  <c r="I84" i="2"/>
  <c r="G84" i="2"/>
  <c r="E84" i="2"/>
  <c r="D84" i="2"/>
  <c r="I83" i="2"/>
  <c r="J83" i="2" s="1"/>
  <c r="G83" i="2"/>
  <c r="E83" i="2"/>
  <c r="D83" i="2"/>
  <c r="I82" i="2"/>
  <c r="K82" i="2" s="1"/>
  <c r="G82" i="2"/>
  <c r="E82" i="2"/>
  <c r="D82" i="2"/>
  <c r="I81" i="2"/>
  <c r="K81" i="2" s="1"/>
  <c r="G81" i="2"/>
  <c r="E81" i="2"/>
  <c r="D81" i="2"/>
  <c r="I80" i="2"/>
  <c r="G80" i="2"/>
  <c r="E80" i="2"/>
  <c r="D80" i="2"/>
  <c r="I79" i="2"/>
  <c r="J79" i="2" s="1"/>
  <c r="G79" i="2"/>
  <c r="E79" i="2"/>
  <c r="D79" i="2"/>
  <c r="I78" i="2"/>
  <c r="G78" i="2"/>
  <c r="E78" i="2"/>
  <c r="D78" i="2"/>
  <c r="I77" i="2"/>
  <c r="J77" i="2" s="1"/>
  <c r="G77" i="2"/>
  <c r="E77" i="2"/>
  <c r="D77" i="2"/>
  <c r="I76" i="2"/>
  <c r="K76" i="2" s="1"/>
  <c r="G76" i="2"/>
  <c r="E76" i="2"/>
  <c r="D76" i="2"/>
  <c r="I75" i="2"/>
  <c r="J75" i="2" s="1"/>
  <c r="G75" i="2"/>
  <c r="E75" i="2"/>
  <c r="D75" i="2"/>
  <c r="I74" i="2"/>
  <c r="G74" i="2"/>
  <c r="E74" i="2"/>
  <c r="D74" i="2"/>
  <c r="I73" i="2"/>
  <c r="J73" i="2" s="1"/>
  <c r="G73" i="2"/>
  <c r="E73" i="2"/>
  <c r="D73" i="2"/>
  <c r="I72" i="2"/>
  <c r="K72" i="2" s="1"/>
  <c r="G72" i="2"/>
  <c r="E72" i="2"/>
  <c r="D72" i="2"/>
  <c r="I71" i="2"/>
  <c r="K71" i="2" s="1"/>
  <c r="G71" i="2"/>
  <c r="E71" i="2"/>
  <c r="D71" i="2"/>
  <c r="I70" i="2"/>
  <c r="K70" i="2" s="1"/>
  <c r="G70" i="2"/>
  <c r="E70" i="2"/>
  <c r="D70" i="2"/>
  <c r="I69" i="2"/>
  <c r="K69" i="2" s="1"/>
  <c r="G69" i="2"/>
  <c r="E69" i="2"/>
  <c r="D69" i="2"/>
  <c r="I68" i="2"/>
  <c r="G68" i="2"/>
  <c r="E68" i="2"/>
  <c r="D68" i="2"/>
  <c r="I67" i="2"/>
  <c r="J67" i="2" s="1"/>
  <c r="G67" i="2"/>
  <c r="E67" i="2"/>
  <c r="D67" i="2"/>
  <c r="I66" i="2"/>
  <c r="G66" i="2"/>
  <c r="E66" i="2"/>
  <c r="D66" i="2"/>
  <c r="I65" i="2"/>
  <c r="J65" i="2" s="1"/>
  <c r="G65" i="2"/>
  <c r="E65" i="2"/>
  <c r="D65" i="2"/>
  <c r="I64" i="2"/>
  <c r="G64" i="2"/>
  <c r="E64" i="2"/>
  <c r="D64" i="2"/>
  <c r="I63" i="2"/>
  <c r="K63" i="2" s="1"/>
  <c r="G63" i="2"/>
  <c r="E63" i="2"/>
  <c r="D63" i="2"/>
  <c r="I62" i="2"/>
  <c r="K62" i="2" s="1"/>
  <c r="G62" i="2"/>
  <c r="E62" i="2"/>
  <c r="D62" i="2"/>
  <c r="I61" i="2"/>
  <c r="K61" i="2" s="1"/>
  <c r="G61" i="2"/>
  <c r="E61" i="2"/>
  <c r="D61" i="2"/>
  <c r="I60" i="2"/>
  <c r="G60" i="2"/>
  <c r="E60" i="2"/>
  <c r="D60" i="2"/>
  <c r="I59" i="2"/>
  <c r="J59" i="2" s="1"/>
  <c r="G59" i="2"/>
  <c r="E59" i="2"/>
  <c r="D59" i="2"/>
  <c r="I58" i="2"/>
  <c r="G58" i="2"/>
  <c r="E58" i="2"/>
  <c r="D58" i="2"/>
  <c r="I57" i="2"/>
  <c r="J57" i="2" s="1"/>
  <c r="G57" i="2"/>
  <c r="E57" i="2"/>
  <c r="D57" i="2"/>
  <c r="I56" i="2"/>
  <c r="G56" i="2"/>
  <c r="E56" i="2"/>
  <c r="D56" i="2"/>
  <c r="I55" i="2"/>
  <c r="K55" i="2" s="1"/>
  <c r="G55" i="2"/>
  <c r="E55" i="2"/>
  <c r="D55" i="2"/>
  <c r="I54" i="2"/>
  <c r="K54" i="2" s="1"/>
  <c r="G54" i="2"/>
  <c r="E54" i="2"/>
  <c r="D54" i="2"/>
  <c r="I53" i="2"/>
  <c r="K53" i="2" s="1"/>
  <c r="G53" i="2"/>
  <c r="E53" i="2"/>
  <c r="D53" i="2"/>
  <c r="I52" i="2"/>
  <c r="K52" i="2" s="1"/>
  <c r="G52" i="2"/>
  <c r="E52" i="2"/>
  <c r="D52" i="2"/>
  <c r="I51" i="2"/>
  <c r="K51" i="2" s="1"/>
  <c r="G51" i="2"/>
  <c r="E51" i="2"/>
  <c r="D51" i="2"/>
  <c r="I50" i="2"/>
  <c r="G50" i="2"/>
  <c r="E50" i="2"/>
  <c r="D50" i="2"/>
  <c r="I49" i="2"/>
  <c r="G49" i="2"/>
  <c r="E49" i="2"/>
  <c r="D49" i="2"/>
  <c r="I48" i="2"/>
  <c r="G48" i="2"/>
  <c r="E48" i="2"/>
  <c r="D48" i="2"/>
  <c r="I47" i="2"/>
  <c r="J47" i="2" s="1"/>
  <c r="G47" i="2"/>
  <c r="E47" i="2"/>
  <c r="D47" i="2"/>
  <c r="I46" i="2"/>
  <c r="K46" i="2" s="1"/>
  <c r="G46" i="2"/>
  <c r="E46" i="2"/>
  <c r="D46" i="2"/>
  <c r="I45" i="2"/>
  <c r="K45" i="2" s="1"/>
  <c r="G45" i="2"/>
  <c r="E45" i="2"/>
  <c r="D45" i="2"/>
  <c r="I44" i="2"/>
  <c r="K44" i="2" s="1"/>
  <c r="G44" i="2"/>
  <c r="E44" i="2"/>
  <c r="D44" i="2"/>
  <c r="I43" i="2"/>
  <c r="K43" i="2" s="1"/>
  <c r="G43" i="2"/>
  <c r="E43" i="2"/>
  <c r="D43" i="2"/>
  <c r="I42" i="2"/>
  <c r="G42" i="2"/>
  <c r="E42" i="2"/>
  <c r="D42" i="2"/>
  <c r="I41" i="2"/>
  <c r="G41" i="2"/>
  <c r="E41" i="2"/>
  <c r="D41" i="2"/>
  <c r="I40" i="2"/>
  <c r="G40" i="2"/>
  <c r="E40" i="2"/>
  <c r="D40" i="2"/>
  <c r="I39" i="2"/>
  <c r="J39" i="2" s="1"/>
  <c r="G39" i="2"/>
  <c r="E39" i="2"/>
  <c r="D39" i="2"/>
  <c r="I38" i="2"/>
  <c r="K38" i="2" s="1"/>
  <c r="G38" i="2"/>
  <c r="E38" i="2"/>
  <c r="D38" i="2"/>
  <c r="I37" i="2"/>
  <c r="K37" i="2" s="1"/>
  <c r="G37" i="2"/>
  <c r="E37" i="2"/>
  <c r="D37" i="2"/>
  <c r="I36" i="2"/>
  <c r="G36" i="2"/>
  <c r="E36" i="2"/>
  <c r="D36" i="2"/>
  <c r="I35" i="2"/>
  <c r="G35" i="2"/>
  <c r="E35" i="2"/>
  <c r="D35" i="2"/>
  <c r="I34" i="2"/>
  <c r="G34" i="2"/>
  <c r="E34" i="2"/>
  <c r="D34" i="2"/>
  <c r="I33" i="2"/>
  <c r="J33" i="2" s="1"/>
  <c r="G33" i="2"/>
  <c r="E33" i="2"/>
  <c r="D33" i="2"/>
  <c r="I32" i="2"/>
  <c r="K32" i="2" s="1"/>
  <c r="G32" i="2"/>
  <c r="E32" i="2"/>
  <c r="D32" i="2"/>
  <c r="I31" i="2"/>
  <c r="J31" i="2" s="1"/>
  <c r="G31" i="2"/>
  <c r="E31" i="2"/>
  <c r="D31" i="2"/>
  <c r="I30" i="2"/>
  <c r="K30" i="2" s="1"/>
  <c r="G30" i="2"/>
  <c r="E30" i="2"/>
  <c r="D30" i="2"/>
  <c r="I29" i="2"/>
  <c r="K29" i="2" s="1"/>
  <c r="G29" i="2"/>
  <c r="E29" i="2"/>
  <c r="D29" i="2"/>
  <c r="I28" i="2"/>
  <c r="G28" i="2"/>
  <c r="E28" i="2"/>
  <c r="D28" i="2"/>
  <c r="I27" i="2"/>
  <c r="G27" i="2"/>
  <c r="E27" i="2"/>
  <c r="D27" i="2"/>
  <c r="I26" i="2"/>
  <c r="G26" i="2"/>
  <c r="E26" i="2"/>
  <c r="D26" i="2"/>
  <c r="I25" i="2"/>
  <c r="K25" i="2" s="1"/>
  <c r="G25" i="2"/>
  <c r="E25" i="2"/>
  <c r="D25" i="2"/>
  <c r="I24" i="2"/>
  <c r="K24" i="2" s="1"/>
  <c r="G24" i="2"/>
  <c r="E24" i="2"/>
  <c r="D24" i="2"/>
  <c r="I23" i="2"/>
  <c r="K23" i="2" s="1"/>
  <c r="G23" i="2"/>
  <c r="E23" i="2"/>
  <c r="D23" i="2"/>
  <c r="I22" i="2"/>
  <c r="G22" i="2"/>
  <c r="E22" i="2"/>
  <c r="D22" i="2"/>
  <c r="I21" i="2"/>
  <c r="K21" i="2" s="1"/>
  <c r="G21" i="2"/>
  <c r="E21" i="2"/>
  <c r="D21" i="2"/>
  <c r="I20" i="2"/>
  <c r="G20" i="2"/>
  <c r="E20" i="2"/>
  <c r="D20" i="2"/>
  <c r="I19" i="2"/>
  <c r="J19" i="2" s="1"/>
  <c r="G19" i="2"/>
  <c r="E19" i="2"/>
  <c r="D19" i="2"/>
  <c r="I18" i="2"/>
  <c r="G18" i="2"/>
  <c r="E18" i="2"/>
  <c r="D18" i="2"/>
  <c r="I17" i="2"/>
  <c r="K17" i="2" s="1"/>
  <c r="G17" i="2"/>
  <c r="E17" i="2"/>
  <c r="D17" i="2"/>
  <c r="I16" i="2"/>
  <c r="K16" i="2" s="1"/>
  <c r="G16" i="2"/>
  <c r="E16" i="2"/>
  <c r="D16" i="2"/>
  <c r="I15" i="2"/>
  <c r="J15" i="2" s="1"/>
  <c r="G15" i="2"/>
  <c r="E15" i="2"/>
  <c r="D15" i="2"/>
  <c r="I14" i="2"/>
  <c r="G14" i="2"/>
  <c r="E14" i="2"/>
  <c r="D14" i="2"/>
  <c r="I13" i="2"/>
  <c r="G13" i="2"/>
  <c r="E13" i="2"/>
  <c r="D13" i="2"/>
  <c r="I12" i="2"/>
  <c r="G12" i="2"/>
  <c r="E12" i="2"/>
  <c r="D12" i="2"/>
  <c r="I11" i="2"/>
  <c r="K11" i="2" s="1"/>
  <c r="G11" i="2"/>
  <c r="E11" i="2"/>
  <c r="D11" i="2"/>
  <c r="I10" i="2"/>
  <c r="G10" i="2"/>
  <c r="E10" i="2"/>
  <c r="D10" i="2"/>
  <c r="H10" i="1"/>
  <c r="H138" i="1"/>
  <c r="H134" i="1"/>
  <c r="H130" i="1"/>
  <c r="H126" i="1"/>
  <c r="H122" i="1"/>
  <c r="H118" i="1"/>
  <c r="H114" i="1"/>
  <c r="H110" i="1"/>
  <c r="H106" i="1"/>
  <c r="H102" i="1"/>
  <c r="H98" i="1"/>
  <c r="H9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11" i="1"/>
  <c r="H12" i="1"/>
  <c r="H13" i="1"/>
  <c r="H15" i="1"/>
  <c r="H16" i="1"/>
  <c r="H17" i="1"/>
  <c r="H19" i="1"/>
  <c r="H20" i="1"/>
  <c r="H21" i="1"/>
  <c r="H23" i="1"/>
  <c r="H24" i="1"/>
  <c r="H25" i="1"/>
  <c r="H27" i="1"/>
  <c r="H28" i="1"/>
  <c r="H29" i="1"/>
  <c r="H31" i="1"/>
  <c r="H32" i="1"/>
  <c r="H33" i="1"/>
  <c r="H35" i="1"/>
  <c r="H36" i="1"/>
  <c r="H37" i="1"/>
  <c r="H39" i="1"/>
  <c r="H40" i="1"/>
  <c r="H41" i="1"/>
  <c r="H43" i="1"/>
  <c r="H44" i="1"/>
  <c r="H45" i="1"/>
  <c r="H47" i="1"/>
  <c r="H48" i="1"/>
  <c r="H49" i="1"/>
  <c r="H51" i="1"/>
  <c r="H52" i="1"/>
  <c r="H53" i="1"/>
  <c r="H55" i="1"/>
  <c r="H56" i="1"/>
  <c r="H57" i="1"/>
  <c r="H59" i="1"/>
  <c r="H60" i="1"/>
  <c r="H61" i="1"/>
  <c r="H63" i="1"/>
  <c r="H64" i="1"/>
  <c r="H65" i="1"/>
  <c r="H67" i="1"/>
  <c r="H68" i="1"/>
  <c r="H69" i="1"/>
  <c r="H71" i="1"/>
  <c r="H72" i="1"/>
  <c r="H73" i="1"/>
  <c r="H75" i="1"/>
  <c r="H76" i="1"/>
  <c r="H77" i="1"/>
  <c r="H79" i="1"/>
  <c r="H80" i="1"/>
  <c r="H81" i="1"/>
  <c r="H83" i="1"/>
  <c r="H84" i="1"/>
  <c r="H85" i="1"/>
  <c r="H87" i="1"/>
  <c r="H88" i="1"/>
  <c r="H89" i="1"/>
  <c r="H91" i="1"/>
  <c r="H92" i="1"/>
  <c r="H93" i="1"/>
  <c r="H95" i="1"/>
  <c r="H96" i="1"/>
  <c r="H97" i="1"/>
  <c r="H99" i="1"/>
  <c r="H100" i="1"/>
  <c r="H101" i="1"/>
  <c r="H103" i="1"/>
  <c r="H104" i="1"/>
  <c r="H105" i="1"/>
  <c r="H107" i="1"/>
  <c r="H108" i="1"/>
  <c r="H109" i="1"/>
  <c r="H111" i="1"/>
  <c r="H112" i="1"/>
  <c r="H113" i="1"/>
  <c r="H115" i="1"/>
  <c r="H116" i="1"/>
  <c r="H117" i="1"/>
  <c r="H119" i="1"/>
  <c r="H120" i="1"/>
  <c r="H121" i="1"/>
  <c r="H123" i="1"/>
  <c r="H124" i="1"/>
  <c r="H125" i="1"/>
  <c r="H127" i="1"/>
  <c r="H128" i="1"/>
  <c r="H129" i="1"/>
  <c r="H131" i="1"/>
  <c r="H132" i="1"/>
  <c r="H133" i="1"/>
  <c r="H135" i="1"/>
  <c r="H136" i="1"/>
  <c r="H137" i="1"/>
  <c r="H139" i="1"/>
  <c r="E140" i="1"/>
  <c r="E141" i="1"/>
  <c r="F140" i="1"/>
  <c r="F141" i="1"/>
  <c r="J111" i="2" l="1"/>
  <c r="K115" i="2"/>
  <c r="K33" i="2"/>
  <c r="K117" i="2"/>
  <c r="K128" i="2"/>
  <c r="K129" i="2"/>
  <c r="K77" i="2"/>
  <c r="K65" i="2"/>
  <c r="K137" i="2"/>
  <c r="K15" i="2"/>
  <c r="K47" i="2"/>
  <c r="K91" i="2"/>
  <c r="K105" i="2"/>
  <c r="J11" i="2"/>
  <c r="J25" i="2"/>
  <c r="J37" i="2"/>
  <c r="J55" i="2"/>
  <c r="K59" i="2"/>
  <c r="J71" i="2"/>
  <c r="J81" i="2"/>
  <c r="J97" i="2"/>
  <c r="J127" i="2"/>
  <c r="K19" i="2"/>
  <c r="K109" i="2"/>
  <c r="K13" i="2"/>
  <c r="J17" i="2"/>
  <c r="K20" i="2"/>
  <c r="K27" i="2"/>
  <c r="K35" i="2"/>
  <c r="K41" i="2"/>
  <c r="K49" i="2"/>
  <c r="K56" i="2"/>
  <c r="K66" i="2"/>
  <c r="K84" i="2"/>
  <c r="K86" i="2"/>
  <c r="K94" i="2"/>
  <c r="K106" i="2"/>
  <c r="K107" i="2"/>
  <c r="K112" i="2"/>
  <c r="J13" i="2"/>
  <c r="J21" i="2"/>
  <c r="J29" i="2"/>
  <c r="J35" i="2"/>
  <c r="K36" i="2"/>
  <c r="J43" i="2"/>
  <c r="J51" i="2"/>
  <c r="J61" i="2"/>
  <c r="J69" i="2"/>
  <c r="K73" i="2"/>
  <c r="K74" i="2"/>
  <c r="K75" i="2"/>
  <c r="K80" i="2"/>
  <c r="J87" i="2"/>
  <c r="J95" i="2"/>
  <c r="K99" i="2"/>
  <c r="K100" i="2"/>
  <c r="J107" i="2"/>
  <c r="K116" i="2"/>
  <c r="K124" i="2"/>
  <c r="K12" i="2"/>
  <c r="K18" i="2"/>
  <c r="K26" i="2"/>
  <c r="K28" i="2"/>
  <c r="K34" i="2"/>
  <c r="K40" i="2"/>
  <c r="K42" i="2"/>
  <c r="K48" i="2"/>
  <c r="K68" i="2"/>
  <c r="K79" i="2"/>
  <c r="K85" i="2"/>
  <c r="K110" i="2"/>
  <c r="J23" i="2"/>
  <c r="J27" i="2"/>
  <c r="J41" i="2"/>
  <c r="J45" i="2"/>
  <c r="J49" i="2"/>
  <c r="J53" i="2"/>
  <c r="J63" i="2"/>
  <c r="J85" i="2"/>
  <c r="J89" i="2"/>
  <c r="J119" i="2"/>
  <c r="K121" i="2"/>
  <c r="J125" i="2"/>
  <c r="J129" i="2"/>
  <c r="K131" i="2"/>
  <c r="K139" i="2"/>
  <c r="K39" i="2"/>
  <c r="K83" i="2"/>
  <c r="K101" i="2"/>
  <c r="K123" i="2"/>
  <c r="K133" i="2"/>
  <c r="K31" i="2"/>
  <c r="K57" i="2"/>
  <c r="K67" i="2"/>
  <c r="K93" i="2"/>
  <c r="K103" i="2"/>
  <c r="K113" i="2"/>
  <c r="K135" i="2"/>
  <c r="K136" i="2"/>
  <c r="K132" i="2"/>
  <c r="K120" i="2"/>
  <c r="K22" i="2"/>
  <c r="K10" i="2"/>
  <c r="K14" i="2"/>
  <c r="K50" i="2"/>
  <c r="K58" i="2"/>
  <c r="K78" i="2"/>
  <c r="K114" i="2"/>
  <c r="K118" i="2"/>
  <c r="K122" i="2"/>
  <c r="K126" i="2"/>
  <c r="K130" i="2"/>
  <c r="K134" i="2"/>
  <c r="K138" i="2"/>
  <c r="K60" i="2"/>
  <c r="K64" i="2"/>
  <c r="K92" i="2"/>
  <c r="K96" i="2"/>
  <c r="K108" i="2"/>
  <c r="J10" i="2"/>
  <c r="J12" i="2"/>
  <c r="J14" i="2"/>
  <c r="J16" i="2"/>
  <c r="J18" i="2"/>
  <c r="J20" i="2"/>
  <c r="J22" i="2"/>
  <c r="J24" i="2"/>
  <c r="J26" i="2"/>
  <c r="J28" i="2"/>
  <c r="J30" i="2"/>
  <c r="J32" i="2"/>
  <c r="J34" i="2"/>
  <c r="J36" i="2"/>
  <c r="J38" i="2"/>
  <c r="J40" i="2"/>
  <c r="J42" i="2"/>
  <c r="J44" i="2"/>
  <c r="J46" i="2"/>
  <c r="J48" i="2"/>
  <c r="J50" i="2"/>
  <c r="J52" i="2"/>
  <c r="J54" i="2"/>
  <c r="J56" i="2"/>
  <c r="J58" i="2"/>
  <c r="J60" i="2"/>
  <c r="J62" i="2"/>
  <c r="J64" i="2"/>
  <c r="J66" i="2"/>
  <c r="J68" i="2"/>
  <c r="J70" i="2"/>
  <c r="J72" i="2"/>
  <c r="J74" i="2"/>
  <c r="J76" i="2"/>
  <c r="J78" i="2"/>
  <c r="J80" i="2"/>
  <c r="J82" i="2"/>
  <c r="J84" i="2"/>
  <c r="J86" i="2"/>
  <c r="J88" i="2"/>
  <c r="J90" i="2"/>
  <c r="J92" i="2"/>
  <c r="J94" i="2"/>
  <c r="J96" i="2"/>
  <c r="J98" i="2"/>
  <c r="J100" i="2"/>
  <c r="J102" i="2"/>
  <c r="J104" i="2"/>
  <c r="J106" i="2"/>
  <c r="J108" i="2"/>
  <c r="J110" i="2"/>
  <c r="J112" i="2"/>
  <c r="J114" i="2"/>
  <c r="J116" i="2"/>
  <c r="J118" i="2"/>
  <c r="J120" i="2"/>
  <c r="J122" i="2"/>
  <c r="J124" i="2"/>
  <c r="J126" i="2"/>
  <c r="J128" i="2"/>
  <c r="J130" i="2"/>
  <c r="J132" i="2"/>
  <c r="J134" i="2"/>
  <c r="J136" i="2"/>
  <c r="J138" i="2"/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79" i="1"/>
  <c r="L79" i="1" s="1"/>
  <c r="J80" i="1"/>
  <c r="L80" i="1" s="1"/>
  <c r="J81" i="1"/>
  <c r="L81" i="1" s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 s="1"/>
  <c r="J118" i="1"/>
  <c r="L118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L124" i="1" s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L131" i="1" s="1"/>
  <c r="J132" i="1"/>
  <c r="L132" i="1" s="1"/>
  <c r="J133" i="1"/>
  <c r="L133" i="1" s="1"/>
  <c r="J134" i="1"/>
  <c r="L134" i="1" s="1"/>
  <c r="J135" i="1"/>
  <c r="L135" i="1" s="1"/>
  <c r="J136" i="1"/>
  <c r="L136" i="1" s="1"/>
  <c r="J137" i="1"/>
  <c r="L137" i="1" s="1"/>
  <c r="J138" i="1"/>
  <c r="L138" i="1" s="1"/>
  <c r="J139" i="1"/>
  <c r="L139" i="1" s="1"/>
  <c r="F22" i="1"/>
  <c r="E22" i="1"/>
  <c r="J22" i="1"/>
  <c r="L22" i="1" s="1"/>
  <c r="J21" i="1"/>
  <c r="L21" i="1" s="1"/>
  <c r="F21" i="1"/>
  <c r="E21" i="1"/>
  <c r="J20" i="1"/>
  <c r="L20" i="1" s="1"/>
  <c r="F20" i="1"/>
  <c r="E20" i="1"/>
  <c r="J19" i="1"/>
  <c r="L19" i="1" s="1"/>
  <c r="F19" i="1"/>
  <c r="E19" i="1"/>
  <c r="J18" i="1"/>
  <c r="L18" i="1" s="1"/>
  <c r="F18" i="1"/>
  <c r="E18" i="1"/>
  <c r="J17" i="1"/>
  <c r="L17" i="1" s="1"/>
  <c r="F17" i="1"/>
  <c r="E17" i="1"/>
  <c r="J16" i="1"/>
  <c r="L16" i="1" s="1"/>
  <c r="F16" i="1"/>
  <c r="E16" i="1"/>
  <c r="J15" i="1"/>
  <c r="L15" i="1" s="1"/>
  <c r="F15" i="1"/>
  <c r="E15" i="1"/>
  <c r="J14" i="1"/>
  <c r="L14" i="1" s="1"/>
  <c r="F14" i="1"/>
  <c r="E14" i="1"/>
  <c r="J13" i="1"/>
  <c r="L13" i="1" s="1"/>
  <c r="F13" i="1"/>
  <c r="E13" i="1"/>
  <c r="J12" i="1"/>
  <c r="L12" i="1" s="1"/>
  <c r="F12" i="1"/>
  <c r="E12" i="1"/>
  <c r="J11" i="1"/>
  <c r="L11" i="1" s="1"/>
  <c r="F11" i="1"/>
  <c r="E11" i="1"/>
  <c r="J10" i="1"/>
  <c r="L10" i="1" s="1"/>
  <c r="F10" i="1"/>
  <c r="E10" i="1"/>
  <c r="K74" i="1" l="1"/>
  <c r="K54" i="1"/>
  <c r="K106" i="1"/>
  <c r="K31" i="1"/>
  <c r="K83" i="1"/>
  <c r="K30" i="1"/>
  <c r="K127" i="1"/>
  <c r="K18" i="1"/>
  <c r="K137" i="1"/>
  <c r="K97" i="1"/>
  <c r="K73" i="1"/>
  <c r="K49" i="1"/>
  <c r="K29" i="1"/>
  <c r="K139" i="1"/>
  <c r="K113" i="1"/>
  <c r="K81" i="1"/>
  <c r="K17" i="1"/>
  <c r="K19" i="1"/>
  <c r="K134" i="1"/>
  <c r="K110" i="1"/>
  <c r="K102" i="1"/>
  <c r="K78" i="1"/>
  <c r="K70" i="1"/>
  <c r="K46" i="1"/>
  <c r="K38" i="1"/>
  <c r="K51" i="1"/>
  <c r="K95" i="1"/>
  <c r="K67" i="1"/>
  <c r="K42" i="1"/>
  <c r="K86" i="1"/>
  <c r="K62" i="1"/>
  <c r="K35" i="1"/>
  <c r="K63" i="1"/>
  <c r="K47" i="1"/>
  <c r="K131" i="1"/>
  <c r="K99" i="1"/>
  <c r="K115" i="1"/>
  <c r="K118" i="1"/>
  <c r="K138" i="1"/>
  <c r="K94" i="1"/>
  <c r="K126" i="1"/>
  <c r="K10" i="1"/>
  <c r="K125" i="1"/>
  <c r="K105" i="1"/>
  <c r="K33" i="1"/>
  <c r="K77" i="1"/>
  <c r="K61" i="1"/>
  <c r="K129" i="1"/>
  <c r="K121" i="1"/>
  <c r="K101" i="1"/>
  <c r="K85" i="1"/>
  <c r="K65" i="1"/>
  <c r="K57" i="1"/>
  <c r="K41" i="1"/>
  <c r="K93" i="1"/>
  <c r="K37" i="1"/>
  <c r="K109" i="1"/>
  <c r="K133" i="1"/>
  <c r="K117" i="1"/>
  <c r="K89" i="1"/>
  <c r="K69" i="1"/>
  <c r="K53" i="1"/>
  <c r="K45" i="1"/>
  <c r="K25" i="1"/>
  <c r="K130" i="1"/>
  <c r="K111" i="1"/>
  <c r="K98" i="1"/>
  <c r="K79" i="1"/>
  <c r="K66" i="1"/>
  <c r="K34" i="1"/>
  <c r="K26" i="1"/>
  <c r="K122" i="1"/>
  <c r="K90" i="1"/>
  <c r="K58" i="1"/>
  <c r="K114" i="1"/>
  <c r="K82" i="1"/>
  <c r="K50" i="1"/>
  <c r="K119" i="1"/>
  <c r="K103" i="1"/>
  <c r="K87" i="1"/>
  <c r="K71" i="1"/>
  <c r="K55" i="1"/>
  <c r="K39" i="1"/>
  <c r="K23" i="1"/>
  <c r="K123" i="1"/>
  <c r="K107" i="1"/>
  <c r="K91" i="1"/>
  <c r="K75" i="1"/>
  <c r="K59" i="1"/>
  <c r="K43" i="1"/>
  <c r="K27" i="1"/>
  <c r="K135" i="1"/>
  <c r="K14" i="1"/>
  <c r="K136" i="1"/>
  <c r="K132" i="1"/>
  <c r="K128" i="1"/>
  <c r="K124" i="1"/>
  <c r="K120" i="1"/>
  <c r="K116" i="1"/>
  <c r="K112" i="1"/>
  <c r="K108" i="1"/>
  <c r="K104" i="1"/>
  <c r="K100" i="1"/>
  <c r="K96" i="1"/>
  <c r="K92" i="1"/>
  <c r="K88" i="1"/>
  <c r="K84" i="1"/>
  <c r="K80" i="1"/>
  <c r="K76" i="1"/>
  <c r="K72" i="1"/>
  <c r="K68" i="1"/>
  <c r="K64" i="1"/>
  <c r="K60" i="1"/>
  <c r="K56" i="1"/>
  <c r="K52" i="1"/>
  <c r="K48" i="1"/>
  <c r="K44" i="1"/>
  <c r="K40" i="1"/>
  <c r="K36" i="1"/>
  <c r="K32" i="1"/>
  <c r="K28" i="1"/>
  <c r="K24" i="1"/>
  <c r="K22" i="1"/>
  <c r="K11" i="1"/>
  <c r="K16" i="1"/>
  <c r="K15" i="1"/>
  <c r="K13" i="1"/>
  <c r="K12" i="1"/>
  <c r="K20" i="1"/>
  <c r="K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Yoga</author>
  </authors>
  <commentList>
    <comment ref="L9" authorId="0" shapeId="0" xr:uid="{2604D95E-F751-4C4B-A707-159687969AC9}">
      <text>
        <r>
          <rPr>
            <b/>
            <sz val="9"/>
            <color indexed="81"/>
            <rFont val="Segoe UI"/>
            <charset val="1"/>
          </rPr>
          <t>Yoga:</t>
        </r>
        <r>
          <rPr>
            <sz val="9"/>
            <color indexed="81"/>
            <rFont val="Segoe UI"/>
            <charset val="1"/>
          </rPr>
          <t xml:space="preserve">
*Meta de estoque a ser cumprida em 31/03/2024 será publicada em conjunto com as metas de contratação da Safra 2024/2025</t>
        </r>
      </text>
    </comment>
    <comment ref="L10" authorId="0" shapeId="0" xr:uid="{63DD8FE1-AF4D-4899-8E70-2FDDE5B30BBD}">
      <text>
        <r>
          <rPr>
            <b/>
            <sz val="9"/>
            <color indexed="81"/>
            <rFont val="Segoe UI"/>
            <charset val="1"/>
          </rPr>
          <t>Yoga:</t>
        </r>
        <r>
          <rPr>
            <sz val="9"/>
            <color indexed="81"/>
            <rFont val="Segoe UI"/>
            <charset val="1"/>
          </rPr>
          <t xml:space="preserve">
*Meta de estoque a ser cumprida em 31/03/2024 será publicada em conjunto com as metas de contratação da Safra 2024/2025</t>
        </r>
      </text>
    </comment>
  </commentList>
</comments>
</file>

<file path=xl/sharedStrings.xml><?xml version="1.0" encoding="utf-8"?>
<sst xmlns="http://schemas.openxmlformats.org/spreadsheetml/2006/main" count="585" uniqueCount="287">
  <si>
    <r>
      <t xml:space="preserve">Relatório de enquadramento no regime de fornecimento e estoque de etanol anidro - Resolução ANP nº 67/2011                                    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DISTRIBUIDORES</t>
    </r>
  </si>
  <si>
    <t xml:space="preserve">Período de aplicação: </t>
  </si>
  <si>
    <t xml:space="preserve"> Safra 2023/2024</t>
  </si>
  <si>
    <t>Regulação:              Resolução ANP nº 67/2011</t>
  </si>
  <si>
    <t>Regime de Fornecimento de Etanol Anidro Combustível</t>
  </si>
  <si>
    <t>Estoque de Etanol Anidro</t>
  </si>
  <si>
    <t>CNPJ</t>
  </si>
  <si>
    <t>Razão Social</t>
  </si>
  <si>
    <t>Volume equivalente de  Etanol Anidro comercializado em 2022 (m³)</t>
  </si>
  <si>
    <t>Volume de
Etanol Anidro a contratar - 70%  (m³)</t>
  </si>
  <si>
    <t>Volume de
Etanol Anidro a contratar - 90% (m³)</t>
  </si>
  <si>
    <t>Meta
Atingida</t>
  </si>
  <si>
    <t>Regime de fornecimento</t>
  </si>
  <si>
    <t>Nota:  * Liberado até comprovação da contratação de 90% do volume comercializado em 2022.</t>
  </si>
  <si>
    <r>
      <rPr>
        <b/>
        <sz val="10"/>
        <color theme="1"/>
        <rFont val="Calibri"/>
        <family val="2"/>
        <scheme val="minor"/>
      </rPr>
      <t xml:space="preserve">Art. 2º </t>
    </r>
    <r>
      <rPr>
        <sz val="10"/>
        <color theme="1"/>
        <rFont val="Calibri"/>
        <family val="2"/>
        <scheme val="minor"/>
      </rPr>
      <t xml:space="preserve">O distribuidor de combustíveis líquidos deverá optar por apenas uma das modalidades de aquisição de etanol anidro combustível com o fornecedor, a saber: i) pelo regime de contrato de fornecimento; ou ii) pelo regime de compra direta. </t>
    </r>
    <r>
      <rPr>
        <b/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Art. 3º</t>
    </r>
    <r>
      <rPr>
        <sz val="10"/>
        <color theme="1"/>
        <rFont val="Calibri"/>
        <family val="2"/>
        <scheme val="minor"/>
      </rPr>
      <t xml:space="preserve">  Quando a opção for pela aquisição de etanol anidro combustível sob o regime de contrato de fornecimento com o fornecedor, o distribuidor de combustíveis líquidos deverá protocolizar na ANP cópias dos extratos de contratos firmados com fornecedores de etanol, até 1º de abril de cada ano (ano Y), sendo que o volume total comtratado  deverá ser compatível, no mínimo, com 90% (noventa por cento) da comercialização de gasolina C no ano civil anterior (ano Y-1).
</t>
    </r>
    <r>
      <rPr>
        <b/>
        <sz val="10"/>
        <color theme="1"/>
        <rFont val="Calibri"/>
        <family val="2"/>
        <scheme val="minor"/>
      </rPr>
      <t xml:space="preserve"> Art. 9º</t>
    </r>
    <r>
      <rPr>
        <sz val="10"/>
        <color theme="1"/>
        <rFont val="Calibri"/>
        <family val="2"/>
        <scheme val="minor"/>
      </rPr>
      <t xml:space="preserve"> Os distribuidores de combustíveis líquidos deverão possuir, em 31 de março de cada ano (ano Y+1), estoque próprio de etanol anidro combustível, em volume compatível com, no mínimo, 10 (dez) dias de sua comercialização média de gasolina C no mês de março do ano anterior (Y), considerando o percentual de mistura obrigatória vigente.</t>
    </r>
  </si>
  <si>
    <t>342742330001-02</t>
  </si>
  <si>
    <t>333371220001-27</t>
  </si>
  <si>
    <t>334535980001-23</t>
  </si>
  <si>
    <t>233145940001-00</t>
  </si>
  <si>
    <t>023777590001-13</t>
  </si>
  <si>
    <t>041692150001-91</t>
  </si>
  <si>
    <t>692095750003-87</t>
  </si>
  <si>
    <t>028058890001-00</t>
  </si>
  <si>
    <t>017999350001-42</t>
  </si>
  <si>
    <t>075204380001-40</t>
  </si>
  <si>
    <t>014660910021-61</t>
  </si>
  <si>
    <t>011252820001-16</t>
  </si>
  <si>
    <t>013874000001-64</t>
  </si>
  <si>
    <t>013497640001-50</t>
  </si>
  <si>
    <t>807957270001-41</t>
  </si>
  <si>
    <t>078571680001-67</t>
  </si>
  <si>
    <t>039873640001-03</t>
  </si>
  <si>
    <t>119897500001-54</t>
  </si>
  <si>
    <t>031289790007-61</t>
  </si>
  <si>
    <t>057593830018-48</t>
  </si>
  <si>
    <t>012419940003-62</t>
  </si>
  <si>
    <t>717706890001-81</t>
  </si>
  <si>
    <t>054822710001-44</t>
  </si>
  <si>
    <t>029095300003-44</t>
  </si>
  <si>
    <t>113253300001-73</t>
  </si>
  <si>
    <t>026395820001-86</t>
  </si>
  <si>
    <t>007561490008-71</t>
  </si>
  <si>
    <t>410807220002-61</t>
  </si>
  <si>
    <t>002098950001-79</t>
  </si>
  <si>
    <t>014526510001-85</t>
  </si>
  <si>
    <t>134856580001-82</t>
  </si>
  <si>
    <t>055522920001-99</t>
  </si>
  <si>
    <t>554835640007-00</t>
  </si>
  <si>
    <t>017877930001-01</t>
  </si>
  <si>
    <t>092509210001-87</t>
  </si>
  <si>
    <t>088924360001-44</t>
  </si>
  <si>
    <t>036093810001-07</t>
  </si>
  <si>
    <t>013173090001-72</t>
  </si>
  <si>
    <t>019025630001-38</t>
  </si>
  <si>
    <t>062787500001-06</t>
  </si>
  <si>
    <t>012561370001-74</t>
  </si>
  <si>
    <t>053803690001-90</t>
  </si>
  <si>
    <t>018043450001-60</t>
  </si>
  <si>
    <t>035659370001-00</t>
  </si>
  <si>
    <t>003269690001-57</t>
  </si>
  <si>
    <t>015573530010-40</t>
  </si>
  <si>
    <t>062401790001-30</t>
  </si>
  <si>
    <t>022996450001-00</t>
  </si>
  <si>
    <t>015614640001-30</t>
  </si>
  <si>
    <t>020445260001-07</t>
  </si>
  <si>
    <t>377796060001-87</t>
  </si>
  <si>
    <t>102049140001-28</t>
  </si>
  <si>
    <t>039807540003-05</t>
  </si>
  <si>
    <t>107672470001-91</t>
  </si>
  <si>
    <t>054704450001-59</t>
  </si>
  <si>
    <t>087685270001-72</t>
  </si>
  <si>
    <t>869101480001-89</t>
  </si>
  <si>
    <t>223551520001-40</t>
  </si>
  <si>
    <t>029134440015-49</t>
  </si>
  <si>
    <t>095966650001-84</t>
  </si>
  <si>
    <t>974716760001-03</t>
  </si>
  <si>
    <t>028866850001-40</t>
  </si>
  <si>
    <t>009422460001-82</t>
  </si>
  <si>
    <t>681105010001-64</t>
  </si>
  <si>
    <t>095658340001-19</t>
  </si>
  <si>
    <t>118981690001-27</t>
  </si>
  <si>
    <t>065375720001-90</t>
  </si>
  <si>
    <t>092010950001-86</t>
  </si>
  <si>
    <t>024313370001-89</t>
  </si>
  <si>
    <t>265748080002-57</t>
  </si>
  <si>
    <t>056731330001-42</t>
  </si>
  <si>
    <t>023683730001-45</t>
  </si>
  <si>
    <t>019730670008-41</t>
  </si>
  <si>
    <t>588231210001-13</t>
  </si>
  <si>
    <t>021232230001-71</t>
  </si>
  <si>
    <t>039338420001-94</t>
  </si>
  <si>
    <t>114286680003-12</t>
  </si>
  <si>
    <t>132106100001-61</t>
  </si>
  <si>
    <t>029245880001-03</t>
  </si>
  <si>
    <t>117759450001-00</t>
  </si>
  <si>
    <t>016024980001-25</t>
  </si>
  <si>
    <t>008288870001-00</t>
  </si>
  <si>
    <t>089449570003-60</t>
  </si>
  <si>
    <t>145461910001-04</t>
  </si>
  <si>
    <t>022845850001-44</t>
  </si>
  <si>
    <t>050684120001-87</t>
  </si>
  <si>
    <t>039086430001-26</t>
  </si>
  <si>
    <t>218737480001-79</t>
  </si>
  <si>
    <t>016835570001-37</t>
  </si>
  <si>
    <t>854910740001-20</t>
  </si>
  <si>
    <t>199249480001-61</t>
  </si>
  <si>
    <t>053152440001-87</t>
  </si>
  <si>
    <t>030168110001-79</t>
  </si>
  <si>
    <t>072533020001-10</t>
  </si>
  <si>
    <t>342268390001-64</t>
  </si>
  <si>
    <t>011366000001-44</t>
  </si>
  <si>
    <t>065367580001-25</t>
  </si>
  <si>
    <t>077235810001-39</t>
  </si>
  <si>
    <t>072436240001-89</t>
  </si>
  <si>
    <t>085436000001-08</t>
  </si>
  <si>
    <t>044141270001-08</t>
  </si>
  <si>
    <t>109186550001-05</t>
  </si>
  <si>
    <t>114419330001-30</t>
  </si>
  <si>
    <t>041385290001-27</t>
  </si>
  <si>
    <t>090563210001-82</t>
  </si>
  <si>
    <t>038518410001-09</t>
  </si>
  <si>
    <t>267235990001-85</t>
  </si>
  <si>
    <t>306300870001-41</t>
  </si>
  <si>
    <t>010835680001-86</t>
  </si>
  <si>
    <t>019118530001-48</t>
  </si>
  <si>
    <t>769941770001-12</t>
  </si>
  <si>
    <t>069838740001-92</t>
  </si>
  <si>
    <t>103547040006-20</t>
  </si>
  <si>
    <t>071356530001-27</t>
  </si>
  <si>
    <t>113613330001-62</t>
  </si>
  <si>
    <t>107754970002-54</t>
  </si>
  <si>
    <t>001758840001-15</t>
  </si>
  <si>
    <t>091584560001-59</t>
  </si>
  <si>
    <t>019663250002-77</t>
  </si>
  <si>
    <t>197009830001-05</t>
  </si>
  <si>
    <t>024949500001-45</t>
  </si>
  <si>
    <t>334615670001-14</t>
  </si>
  <si>
    <t>074891110001-52</t>
  </si>
  <si>
    <t>574500900001-30</t>
  </si>
  <si>
    <t>054111760001-50</t>
  </si>
  <si>
    <t>361226770001-40</t>
  </si>
  <si>
    <t>022750170001-87</t>
  </si>
  <si>
    <t>846346820001-84</t>
  </si>
  <si>
    <t>240528440001-44</t>
  </si>
  <si>
    <t>027980670001-49</t>
  </si>
  <si>
    <t>442577420001-72</t>
  </si>
  <si>
    <t>442973670001-94</t>
  </si>
  <si>
    <t>VIBRA ENERGIA S.A</t>
  </si>
  <si>
    <t>IPIRANGA PRODUTOS DE PETRÓLEO S.A</t>
  </si>
  <si>
    <t>RAIZEN S.A.</t>
  </si>
  <si>
    <t>ALESAT COMBUSTÍVEIS S. A.</t>
  </si>
  <si>
    <t>ASTER PETRÓLEO LTDA.</t>
  </si>
  <si>
    <t>PETRÓLEO SABBÁ S.A.</t>
  </si>
  <si>
    <t>FERA LUBRIFICANTES LTDA.</t>
  </si>
  <si>
    <t>LARCO COMERCIAL DE PRODUTOS DE PETRÓLEO LTDA.</t>
  </si>
  <si>
    <t>RAIZEN MIME COMBUSTIVEIS S/A.</t>
  </si>
  <si>
    <t>RODOIL DISTRIBUIDORA DE COMBUSTÍVEIS LTDA</t>
  </si>
  <si>
    <t>CIAPETRO DISTRIBUIDORA DE COMBUSTÍVEIS LTDA</t>
  </si>
  <si>
    <t>PETROBAHIA S/A</t>
  </si>
  <si>
    <t>SP INDÚSTRIA E DISTRIBUIDORA DE PETRÓLEO LTDA</t>
  </si>
  <si>
    <t>ROYAL FIC DISTRIBUIDORA DE DERIVADOS DE PETRÓLEO S/A</t>
  </si>
  <si>
    <t>POTENCIAL PETRÓLEO LTDA</t>
  </si>
  <si>
    <t>SIM DISTRIBUIDORA DE COMBUSTIVEIS LTDA</t>
  </si>
  <si>
    <t>ATEM' S DISTRIBUIDORA DE PETRÓLEO S.A.</t>
  </si>
  <si>
    <t>76 OIL DISTRIBUIDORA DE COMBUSTÍVEIS S/A</t>
  </si>
  <si>
    <t>DISTRIBUIDORA EQUADOR DE PRODUTOS DE PETRÓLEO LTDA.</t>
  </si>
  <si>
    <t>TOBRAS DISTRIBUIDORA DE COMBUSTÍVEIS LTDA.</t>
  </si>
  <si>
    <t>TDC DISTRIBUIDORA DE COMBUSTÍVEIS S/A.</t>
  </si>
  <si>
    <t>TOTALENERGIES DISTRIBUIDORA BRASIL LTDA</t>
  </si>
  <si>
    <t>PETROX DISTRIBUIDORA LTDA.</t>
  </si>
  <si>
    <t>FEDERAL ENERGIA S/A</t>
  </si>
  <si>
    <t>STANG DISTRIBUIDORA DE PETRÓLEO LTDA.</t>
  </si>
  <si>
    <t>TEMAPE - TERMINAIS MARÍTIMOS DE PERNAMBUCO LTDA.</t>
  </si>
  <si>
    <t>RUFF CJ DISTRIBUIDORA DE PETRÓLEO LTDA</t>
  </si>
  <si>
    <t>DISLUB COMBUSTÍVEIS S/A</t>
  </si>
  <si>
    <t>REJAILE DISTRIBUIDORA DE PETRÓLEO LTDA</t>
  </si>
  <si>
    <t>TAURUS DISTRIBUIDORA DE PETRÓLEO LTDA</t>
  </si>
  <si>
    <t>BIOPETRÓLEO DO BRASIL DISTRIBUIDORA DE COMBUSTÍVEIS LTDA</t>
  </si>
  <si>
    <t>ATLÂNTICA PRODUTOS DE PETRÓLEO LTDA.</t>
  </si>
  <si>
    <t>SETTA COMBUSTÍVEIS S/A.</t>
  </si>
  <si>
    <t>IDAZA DISTRIBUIDORA DE PETRÓLEO LTDA</t>
  </si>
  <si>
    <t>ON PETRO - DISTRIBUIDORA DE COMBUSTÍVEIS LTDA</t>
  </si>
  <si>
    <t>FLEXPETRO DISTRIBUIDORA DE DERIVADOS DE PETRÓLEO S.A.</t>
  </si>
  <si>
    <t>GP DISTRIBUIDORA DE COMBUSTÍVEIS S/A.</t>
  </si>
  <si>
    <t>DISTRIBUIDORA DE PRODUTOS DE PETRÓLEO CHARRUA LTDA</t>
  </si>
  <si>
    <t>DISTRIBUIDORA DE COMBUSTÍVEL TORRÃO LTDA.</t>
  </si>
  <si>
    <t>SUL COMBUSTÍVEIS LTDA.</t>
  </si>
  <si>
    <t>DISTRIBUIDORA RIO BRANCO DE PETRÓLEO LTDA.</t>
  </si>
  <si>
    <t>FAN - DISTRIBUIDORA DE PETRÓLEO LTDA.</t>
  </si>
  <si>
    <t>ESTRADA DISTRIBUIDORA DE DERIVADOS DE PETRÓLEO LTDA.</t>
  </si>
  <si>
    <t>D`MAIS DISTRIBUIDORA DE PETRÓLEO LTDA.</t>
  </si>
  <si>
    <t>MAXSUL DISTRIBUIDORA DE COMBUSTÍVEIS LTDA.</t>
  </si>
  <si>
    <t>PETROSERRA DISTRIBUIDORA DE PETRÓLEO LTDA</t>
  </si>
  <si>
    <t>IMPERIAL DISTRIBUIDORA DE PETRÓLEO LTDA.</t>
  </si>
  <si>
    <t>HORA DISTRIBUIDORA DE PETRÓLEO LTDA.</t>
  </si>
  <si>
    <t>TRIANGULO DISTRIBUIDORA DE PETRÓLEO LTDA</t>
  </si>
  <si>
    <t>SMALL DISTRIBUIDORA DE DERIVADOS DE PETRÓLEO LTDA.</t>
  </si>
  <si>
    <t>GAZ PRIME DISTRIBUIDORA DE COMBUSTIVEIS LTDA</t>
  </si>
  <si>
    <t>COPERCANA DISTRIBUIDORA DE COMBUSTIVEIS LTDA</t>
  </si>
  <si>
    <t>REDEPETRO DISTRIBUIDORA DE PETRÓLEO LTDA.</t>
  </si>
  <si>
    <t>RUMOS DISTRIBUIDORA DE PETROLEO S/A</t>
  </si>
  <si>
    <t>PETROGOIÁS DISTRIBUIDORA DE PETRÓLEO LTDA.</t>
  </si>
  <si>
    <t>SADA COMBUSTÍVEIS LTDA</t>
  </si>
  <si>
    <t>DIBRAPE DISTRIBUIDORA BRASILEIRA DE PETRÓLEO LTDA.</t>
  </si>
  <si>
    <t>J.R DISTRIBUIDORA DE PETRÓLEO LTDA</t>
  </si>
  <si>
    <t>REDE SOL FUEL DISTRIBUIDORA S/A.</t>
  </si>
  <si>
    <t>MAX DISTRIBUIDORA DE PETRÓLEO LTDA.</t>
  </si>
  <si>
    <t>DISTRIBUIDORA DE COMBUSTÍVEIS SAARA S.A.</t>
  </si>
  <si>
    <t>PONTUAL BRASIL PETRÓLEO LTDA</t>
  </si>
  <si>
    <t>SIMARELLI DISTRIBUIDORA DE DERIVADOS DE PETRÓLEO LTDA.</t>
  </si>
  <si>
    <t>TOWER BRASIL PETRÓLEO LTDA.</t>
  </si>
  <si>
    <t>TAG DISTRIBUIDORA DE COMBUSTÍVEIS S/A.</t>
  </si>
  <si>
    <t>GREEN DISTRIBUIDORA DE PETRÓLEO LTDA</t>
  </si>
  <si>
    <t>FGC DISTRIBUIDORA DE COMBUSTÍVEIS LTDA.</t>
  </si>
  <si>
    <t>ALCOOLBRAS - ÁLCOOL DO BRASIL DISTRIBUIDORA DE COMBUSTÍVEIS LTDA.</t>
  </si>
  <si>
    <t>PETROBALL DISTRIBUIDORA DE PETRÓLEO LTDA.</t>
  </si>
  <si>
    <t>MEG DISTRIBUIDORA DE COMBUSTÍVEIS LTDA</t>
  </si>
  <si>
    <t>SR BRASIL PETRÓLEO LTDA.</t>
  </si>
  <si>
    <t>DISTRIBUIDORA DE COMBUSTIVEIS MASUT LTDA</t>
  </si>
  <si>
    <t>AMERICANOIL DISTRIBUIDORA DE DERIVADOS DE PETRÓLEO LTDA.</t>
  </si>
  <si>
    <t>DUVALE DISTRIBUIDORA DE PETRÓLEO E ÁLCOOL LTDA.</t>
  </si>
  <si>
    <t>PETRONAC DISTRIBUIDORA NACIONAL DE DERIVADOS DE PETRÓLEO E ALCOOL LTDA</t>
  </si>
  <si>
    <t>ART PETRO DISTRIBUIDORA DE COMBUSTÍVEIS LTDA.</t>
  </si>
  <si>
    <t>REALCOOL DISTRIBUIDORA DE PETROLEO LTDA.</t>
  </si>
  <si>
    <t>MAXXI DISTRIBUIDORA DE PETRÓLEO LTDA.</t>
  </si>
  <si>
    <t>PETROEXPRESS DISTRIBUIDORA DE COMBUSTÍVEIS E DERIVADOS DE PETRÓLEO LTDA.</t>
  </si>
  <si>
    <t>YPETRO DISTRIBUIDORA DE COMBUSTIVEIS S.A.</t>
  </si>
  <si>
    <t>WALENDOWSKY DISTRIBUIDORA DE COMBUSTÍVEIS LTDA</t>
  </si>
  <si>
    <t>PELIKANO DISTRIBUIDORA DE PETRÓLEO LTDA</t>
  </si>
  <si>
    <t>PETROWORLD COMBUSTÍVEIS S/A.</t>
  </si>
  <si>
    <t>STOCK DISTRIBUIDORA DE PETRÓLEO LTDA</t>
  </si>
  <si>
    <t>DISTRIBUIDORA TABOCÃO LTDA.</t>
  </si>
  <si>
    <t>RODOPETRO DISTRIBUIDORA DE PETRÓLEO LTDA.</t>
  </si>
  <si>
    <t>WATT DISTRIBUIDORA BRASILEIRA DE COMBUSTÍVEIS E DERIVADOS DE PETRÓLEO LTDA</t>
  </si>
  <si>
    <t>BIOPETRO DISTRIBUIDORA DE COMBUSTIVEIS</t>
  </si>
  <si>
    <t>SOLL DISTRIBUIDORA DE PETRÓLEO LTDA</t>
  </si>
  <si>
    <t>PETROALCOOL DISTRIBUIDORA DE PETRÓLEO LTDA.</t>
  </si>
  <si>
    <t>VAISHIA DISTRIBUIDORA E TRANSPORTADORA DE COMBUSTIVEIS EIRELI</t>
  </si>
  <si>
    <t>DANPETRO DISTRIBUIDORA DE PETRÓLEO S.A.</t>
  </si>
  <si>
    <t>PETROLUZ DISTRIBUIDORA LTDA.</t>
  </si>
  <si>
    <t>PODIUM DISTRIBUIDORA DE PETRÓLEO LTDA.</t>
  </si>
  <si>
    <t>PETRO NORTE DISTRIBUIDORA DE PETROLEO LTDA</t>
  </si>
  <si>
    <t>TRANSO COMBUSTÍVEIS LTDA</t>
  </si>
  <si>
    <t>DIRECIONAL DISTRIBUIDORA DE DERIVADOS DE PETRÓLEO LTDA.</t>
  </si>
  <si>
    <t>CRUZ DE MALTA DISTRIBUIDORA DE PETRÓLEO LTDA.</t>
  </si>
  <si>
    <t>PETROQUALITY DISTRIBUIDORA DE COMBUSTÍVEIS LTDA.</t>
  </si>
  <si>
    <t>ECO DISTRIBUIDORA DE PETRÓLEO S/A</t>
  </si>
  <si>
    <t>RM PETRÓLEO LTDA</t>
  </si>
  <si>
    <t>FLEX DISTRIBUIDORA DE PETRÓLEO LTDA.</t>
  </si>
  <si>
    <t>ARAGUAIA DISTRIBUIDORA DE COMBUSTÍVEIS S.A</t>
  </si>
  <si>
    <t>MONTE CABRAL DISTRIBUIDORA DE COMBUSTÍVEIS LTDA.</t>
  </si>
  <si>
    <t>RZD DISTRIBUIDORA DE DERIVADOS DE PETRÓLEO LTDA.</t>
  </si>
  <si>
    <t>ECOMAT - ECOLÓGICA MATO GROSSO INDÚSTRIA E COMÉRCIO LTDA.</t>
  </si>
  <si>
    <t>BRASPETRO DISTRIBUIDORA DE PETROLEO LTDA.</t>
  </si>
  <si>
    <t>BV DISTRIBUIDORA DE COMBUSTÍVEIS LTDA</t>
  </si>
  <si>
    <t>LIDERPETRO DISTRIBUIDORA DE PETRÓLEO LTDA</t>
  </si>
  <si>
    <t>DISTRIBUIDORA MONTEPETRO DE PETRÓLEO LTDA.</t>
  </si>
  <si>
    <t>UNI COMBUSTÍVEIS LTDA</t>
  </si>
  <si>
    <t>GOL COMBUSTÍVEIS S.A</t>
  </si>
  <si>
    <t>ALPES DISTRIBUIDORA DE PETRÓLEO LTDA.</t>
  </si>
  <si>
    <t>GRAN PETRO DISTRIBUIDORA DE COMBUSTÍVEIS LTDA.</t>
  </si>
  <si>
    <t>PETROSALVADOR DISTRIBUIDORA DE COMBUSTÍVEIS LTDA.</t>
  </si>
  <si>
    <t>FLAGLER COMBUSTIVEIS S/A</t>
  </si>
  <si>
    <t>PETROSUL DISTRIBUIDORA TRANSPORTADORA E COMÉRCIO DE COMBUSTÍVEIS LTDA</t>
  </si>
  <si>
    <t>PHOENIX DISTRIBUIDORA DE COMBUSTÍVEIS LTDA.</t>
  </si>
  <si>
    <t>NOROESTE DISTIBUIDORA DE COMBUSTÍVEIS LTDA.</t>
  </si>
  <si>
    <t>MIDAS DISTRIBUIDORA DE COMBUSTIVEIS S.A.</t>
  </si>
  <si>
    <t>DISTRIBUIDORA SUL DE PETRÓLEO LTDA.</t>
  </si>
  <si>
    <t>MANGUINHOS DISTRIBUIDORA S. A.</t>
  </si>
  <si>
    <t>ARAPETRO DISTRIBUIDORA DE PETRÓLEO LTDA.</t>
  </si>
  <si>
    <t>PETROTORQUE JC DISTRIBUIDORA DE COMBUSTIVEIS EIRELI</t>
  </si>
  <si>
    <t>PARANAPANEMA DISTRIBUIDORA DE COMBUSTIVEIS EIRELI</t>
  </si>
  <si>
    <t>IMPERIO COMERCIO DE PETROLEO LTDA</t>
  </si>
  <si>
    <t>MAR AZUL DISTRIBUIDORA DE COMBUSTIVEIS LTDA</t>
  </si>
  <si>
    <t>PETRO AMAZON PETRÓLEO DA AMAZONIA LTDA</t>
  </si>
  <si>
    <t>PETROZIL JC DISTRIBUIDORA DE COMBUSTÍVEIS LTDA</t>
  </si>
  <si>
    <t>ECOLÓGICA DISTRIBUIDORA DE COMBUSTÍVEIS LTDA.</t>
  </si>
  <si>
    <t>IGUATEMI PETROLEO LTDA</t>
  </si>
  <si>
    <t>WK PRODUTOS DE PETROLEO LTDA</t>
  </si>
  <si>
    <t>Meta de Estoque de
Etanol Anidro em 31 de março - y+1 (m³)</t>
  </si>
  <si>
    <t>Volume
Cadastrado (m³)</t>
  </si>
  <si>
    <t>% Cadastrado</t>
  </si>
  <si>
    <t>Volume
Homologado (m³)2</t>
  </si>
  <si>
    <t>% homologado</t>
  </si>
  <si>
    <t>N/A</t>
  </si>
  <si>
    <t xml:space="preserve">*ver anotação </t>
  </si>
  <si>
    <t>Meta de Estoque de
Etanol Anidro em 31 de março - 2023 (m³)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</si>
</sst>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8" fillId="4" borderId="10" xfId="3" applyNumberFormat="1" applyFont="1" applyFill="1" applyBorder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5" fontId="8" fillId="4" borderId="10" xfId="2" applyNumberFormat="1" applyFont="1" applyFill="1" applyBorder="1" applyAlignment="1">
      <alignment horizontal="center" vertical="center"/>
    </xf>
    <xf numFmtId="9" fontId="0" fillId="0" borderId="0" xfId="2" applyFont="1"/>
    <xf numFmtId="0" fontId="9" fillId="0" borderId="0" xfId="0" applyFont="1"/>
    <xf numFmtId="9" fontId="8" fillId="4" borderId="10" xfId="2" applyFont="1" applyFill="1" applyBorder="1" applyAlignment="1">
      <alignment horizontal="center" vertical="center"/>
    </xf>
    <xf numFmtId="3" fontId="9" fillId="0" borderId="0" xfId="0" applyNumberFormat="1" applyFont="1"/>
    <xf numFmtId="3" fontId="8" fillId="4" borderId="10" xfId="3" applyNumberFormat="1" applyFont="1" applyFill="1" applyBorder="1" applyAlignment="1">
      <alignment vertical="top"/>
    </xf>
    <xf numFmtId="164" fontId="8" fillId="4" borderId="10" xfId="1" applyNumberFormat="1" applyFont="1" applyFill="1" applyBorder="1" applyAlignment="1">
      <alignment vertical="top"/>
    </xf>
    <xf numFmtId="164" fontId="8" fillId="4" borderId="10" xfId="1" applyNumberFormat="1" applyFont="1" applyFill="1" applyBorder="1" applyAlignment="1">
      <alignment vertical="center"/>
    </xf>
    <xf numFmtId="165" fontId="9" fillId="0" borderId="0" xfId="2" applyNumberFormat="1" applyFont="1"/>
    <xf numFmtId="165" fontId="9" fillId="0" borderId="0" xfId="2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Normal" xfId="0" builtinId="0"/>
    <cellStyle name="Porcentagem" xfId="2" builtinId="5"/>
    <cellStyle name="Vírgula" xfId="1" builtinId="3"/>
    <cellStyle name="Vírgula 2" xfId="3" xr:uid="{2F67F091-A88B-4E36-B8BF-CD35D6DA5DFD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133349</xdr:rowOff>
    </xdr:from>
    <xdr:to>
      <xdr:col>2</xdr:col>
      <xdr:colOff>935261</xdr:colOff>
      <xdr:row>2</xdr:row>
      <xdr:rowOff>66675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14987986-FAF2-40D5-A516-C4EDBBE2F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33349"/>
          <a:ext cx="2031639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133349</xdr:rowOff>
    </xdr:from>
    <xdr:to>
      <xdr:col>0</xdr:col>
      <xdr:colOff>1476375</xdr:colOff>
      <xdr:row>3</xdr:row>
      <xdr:rowOff>161925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831F5B5-672A-42C4-9CD1-FED4A08D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3349"/>
          <a:ext cx="1476375" cy="638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52AAF-C826-4ABB-9B3E-A0DEF311366F}" name="Tabela35" displayName="Tabela35" ref="B9:M141" totalsRowShown="0" headerRowDxfId="31" dataDxfId="29" headerRowBorderDxfId="30" tableBorderDxfId="28">
  <autoFilter ref="B9:M141" xr:uid="{EB152AAF-C826-4ABB-9B3E-A0DEF311366F}"/>
  <tableColumns count="12">
    <tableColumn id="1" xr3:uid="{190C09A0-D280-43D9-AB1A-CB0470D8BC3F}" name="CNPJ" dataDxfId="27" dataCellStyle="Vírgula 2"/>
    <tableColumn id="2" xr3:uid="{44053EEC-8566-4568-847B-B91D9973F448}" name="Razão Social" dataDxfId="26" dataCellStyle="Vírgula 2"/>
    <tableColumn id="9" xr3:uid="{58547DAF-D2FD-4905-8C9C-77AD48963A18}" name="Volume equivalente de  Etanol Anidro comercializado em 2022 (m³)" dataDxfId="25" dataCellStyle="Vírgula 2"/>
    <tableColumn id="10" xr3:uid="{0A11B1A1-C34F-4D61-A6B5-05BF981A925D}" name="Volume de_x000a_Etanol Anidro a contratar - 70%  (m³)" dataDxfId="24" dataCellStyle="Vírgula">
      <calculatedColumnFormula>D10*0.7</calculatedColumnFormula>
    </tableColumn>
    <tableColumn id="3" xr3:uid="{EB067B3D-29EE-4764-BCCB-C2A8339657A5}" name="Volume de_x000a_Etanol Anidro a contratar - 90% (m³)" dataDxfId="23" dataCellStyle="Vírgula">
      <calculatedColumnFormula>D10*0.9</calculatedColumnFormula>
    </tableColumn>
    <tableColumn id="11" xr3:uid="{BE0D0043-C426-4449-8F2A-0992550AACA0}" name="Volume_x000a_Cadastrado (m³)" dataDxfId="22" dataCellStyle="Vírgula"/>
    <tableColumn id="12" xr3:uid="{00E2526C-056E-41BD-A91F-1CA845901862}" name="% Cadastrado" dataDxfId="21" dataCellStyle="Porcentagem">
      <calculatedColumnFormula>Tabela35[[#This Row],[Volume
Cadastrado (m³)]]/Tabela35[[#This Row],[Volume equivalente de  Etanol Anidro comercializado em 2022 (m³)]]</calculatedColumnFormula>
    </tableColumn>
    <tableColumn id="4" xr3:uid="{B907AAF4-7E8F-45EF-A44B-84B9E4EB6CA5}" name="Volume_x000a_Homologado (m³)2" dataDxfId="20" dataCellStyle="Vírgula"/>
    <tableColumn id="5" xr3:uid="{5CC6757A-3488-4E61-AEFE-0B4D951D7866}" name="% homologado" dataDxfId="19" dataCellStyle="Porcentagem">
      <calculatedColumnFormula>I10/D10</calculatedColumnFormula>
    </tableColumn>
    <tableColumn id="6" xr3:uid="{A251F58C-2970-4726-B915-63A9697BC4C8}" name="Meta_x000a_Atingida" dataDxfId="18" dataCellStyle="Vírgula">
      <calculatedColumnFormula>IF(J10&gt;=90%,"Sim","Não")</calculatedColumnFormula>
    </tableColumn>
    <tableColumn id="7" xr3:uid="{E5D2EA23-16B4-4FE2-ABF6-F10133101605}" name="Regime de fornecimento" dataDxfId="17" dataCellStyle="Vírgula">
      <calculatedColumnFormula>IF(Tabela35[[#This Row],[% homologado]]&gt;0.9,"Contrato de Fornecimento",IF(Tabela35[[#This Row],[% Cadastrado]]&lt;0.7,"Compra Direta","Prazo Adicional ao $ 5º do Art.3º*"))</calculatedColumnFormula>
    </tableColumn>
    <tableColumn id="8" xr3:uid="{7D5D0363-0EFD-4BF0-B6C6-1A8D35D015F4}" name="Meta de Estoque de_x000a_Etanol Anidro em 31 de março - y+1 (m³)" dataDxfId="16" dataCellStyle="Vírgula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E3A06B-39F9-42C6-AE72-41D50392D66A}" name="Tabela353" displayName="Tabela353" ref="A9:L141" totalsRowShown="0" headerRowDxfId="15" dataDxfId="13" headerRowBorderDxfId="14" tableBorderDxfId="12">
  <autoFilter ref="A9:L141" xr:uid="{0DE3A06B-39F9-42C6-AE72-41D50392D66A}"/>
  <tableColumns count="12">
    <tableColumn id="1" xr3:uid="{C2B134C5-D1EF-4CF3-848D-488C82AAE794}" name="CNPJ" dataDxfId="11" dataCellStyle="Vírgula 2"/>
    <tableColumn id="2" xr3:uid="{C949B439-43EA-4EDF-AB74-8C5FD5FCD905}" name="Razão Social" dataDxfId="10" dataCellStyle="Vírgula 2"/>
    <tableColumn id="9" xr3:uid="{CC95BE87-A308-46E1-BADE-4655B7DD7997}" name="Volume equivalente de  Etanol Anidro comercializado em 2022 (m³)" dataDxfId="9" dataCellStyle="Vírgula 2"/>
    <tableColumn id="10" xr3:uid="{C0D8C969-4D6F-4D7D-9EFE-D05F93C08C44}" name="Volume de_x000a_Etanol Anidro a contratar - 70%  (m³)" dataDxfId="8" dataCellStyle="Vírgula">
      <calculatedColumnFormula>C10*0.7</calculatedColumnFormula>
    </tableColumn>
    <tableColumn id="3" xr3:uid="{6DA0EF17-F923-4463-9767-3E02CA9EF3B0}" name="Volume de_x000a_Etanol Anidro a contratar - 90% (m³)" dataDxfId="7" dataCellStyle="Vírgula">
      <calculatedColumnFormula>C10*0.9</calculatedColumnFormula>
    </tableColumn>
    <tableColumn id="11" xr3:uid="{A4E99D5B-8D17-4002-839D-97A3F77A8828}" name="Volume_x000a_Cadastrado (m³)" dataDxfId="6" dataCellStyle="Vírgula"/>
    <tableColumn id="12" xr3:uid="{8A0E38B2-FFC0-49BE-835D-8F440BBC2620}" name="% Cadastrado" dataDxfId="5" dataCellStyle="Porcentagem">
      <calculatedColumnFormula>Tabela353[[#This Row],[Volume
Cadastrado (m³)]]/Tabela353[[#This Row],[Volume equivalente de  Etanol Anidro comercializado em 2022 (m³)]]</calculatedColumnFormula>
    </tableColumn>
    <tableColumn id="4" xr3:uid="{3DF8BB9F-212E-4BA6-9DED-285D7633634C}" name="Volume_x000a_Homologado (m³)2" dataDxfId="4" dataCellStyle="Vírgula"/>
    <tableColumn id="5" xr3:uid="{3B31E4F5-FF88-4657-B58F-D4A694ABA0FB}" name="% homologado" dataDxfId="3" dataCellStyle="Porcentagem">
      <calculatedColumnFormula>H10/C10</calculatedColumnFormula>
    </tableColumn>
    <tableColumn id="6" xr3:uid="{28750D26-B58B-4F31-9155-7C7FBB49A128}" name="Meta_x000a_Atingida" dataDxfId="2" dataCellStyle="Vírgula">
      <calculatedColumnFormula>IF(I10&gt;=90%,"Sim","Não")</calculatedColumnFormula>
    </tableColumn>
    <tableColumn id="7" xr3:uid="{53666E37-E37F-473C-BBFD-7274E151F139}" name="Regime de fornecimento" dataDxfId="1" dataCellStyle="Vírgula">
      <calculatedColumnFormula>IF(Tabela353[[#This Row],[% homologado]]&gt;0.9,"Contrato de Fornecimento",IF(Tabela353[[#This Row],[% Cadastrado]]&lt;0.7,"Compra Direta","Prazo Adicional ao $ 5º do Art.3º*"))</calculatedColumnFormula>
    </tableColumn>
    <tableColumn id="8" xr3:uid="{59EA62F3-5E34-4AA9-8672-1C6DC7283924}" name="Meta de Estoque de_x000a_Etanol Anidro em 31 de março - 2023 (m³)" dataDxfId="0" dataCellStyle="Vírgul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0A27-A851-4767-A7DF-C7474F72DBA5}">
  <dimension ref="B1:M146"/>
  <sheetViews>
    <sheetView showGridLines="0" topLeftCell="C122" zoomScale="95" zoomScaleNormal="95" workbookViewId="0">
      <selection activeCell="N153" sqref="N153:O153"/>
    </sheetView>
  </sheetViews>
  <sheetFormatPr defaultRowHeight="15" x14ac:dyDescent="0.25"/>
  <cols>
    <col min="1" max="1" width="2" customWidth="1"/>
    <col min="2" max="2" width="16.42578125" customWidth="1"/>
    <col min="3" max="3" width="54.5703125" customWidth="1"/>
    <col min="4" max="4" width="17" customWidth="1"/>
    <col min="5" max="5" width="18.5703125" customWidth="1"/>
    <col min="6" max="7" width="16.85546875" customWidth="1"/>
    <col min="8" max="8" width="16.85546875" bestFit="1" customWidth="1"/>
    <col min="9" max="9" width="13.7109375" bestFit="1" customWidth="1"/>
    <col min="10" max="10" width="17.42578125" customWidth="1"/>
    <col min="11" max="11" width="9.7109375" customWidth="1"/>
    <col min="12" max="12" width="31.140625" customWidth="1"/>
    <col min="13" max="13" width="23.7109375" bestFit="1" customWidth="1"/>
  </cols>
  <sheetData>
    <row r="1" spans="2:13" ht="57.75" customHeight="1" x14ac:dyDescent="0.25">
      <c r="C1" s="21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</row>
    <row r="4" spans="2:13" x14ac:dyDescent="0.25">
      <c r="B4" s="1" t="s">
        <v>1</v>
      </c>
      <c r="C4" s="22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2:13" ht="89.25" customHeight="1" x14ac:dyDescent="0.25">
      <c r="B5" s="2" t="s">
        <v>3</v>
      </c>
      <c r="C5" s="25" t="s">
        <v>14</v>
      </c>
      <c r="D5" s="26"/>
      <c r="E5" s="26"/>
      <c r="F5" s="26"/>
      <c r="G5" s="26"/>
      <c r="H5" s="26"/>
      <c r="I5" s="26"/>
      <c r="J5" s="26"/>
      <c r="K5" s="26"/>
      <c r="L5" s="26"/>
      <c r="M5" s="27"/>
    </row>
    <row r="6" spans="2:13" x14ac:dyDescent="0.25">
      <c r="B6" s="3"/>
      <c r="C6" s="4"/>
      <c r="D6" s="3"/>
      <c r="E6" s="3"/>
      <c r="F6" s="3"/>
      <c r="G6" s="3"/>
      <c r="H6" s="3"/>
      <c r="I6" s="3"/>
      <c r="J6" s="3"/>
    </row>
    <row r="7" spans="2:13" x14ac:dyDescent="0.25">
      <c r="D7" s="3"/>
      <c r="J7" s="5"/>
    </row>
    <row r="8" spans="2:13" ht="24" customHeight="1" thickBot="1" x14ac:dyDescent="0.3">
      <c r="B8" s="28" t="s">
        <v>4</v>
      </c>
      <c r="C8" s="29"/>
      <c r="D8" s="29"/>
      <c r="E8" s="29"/>
      <c r="F8" s="29"/>
      <c r="G8" s="29"/>
      <c r="H8" s="29"/>
      <c r="I8" s="29"/>
      <c r="J8" s="29"/>
      <c r="K8" s="29"/>
      <c r="L8" s="30"/>
      <c r="M8" s="6" t="s">
        <v>5</v>
      </c>
    </row>
    <row r="9" spans="2:13" ht="63" customHeight="1" thickTop="1" x14ac:dyDescent="0.25">
      <c r="B9" s="7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280</v>
      </c>
      <c r="H9" s="8" t="s">
        <v>281</v>
      </c>
      <c r="I9" s="8" t="s">
        <v>282</v>
      </c>
      <c r="J9" s="8" t="s">
        <v>283</v>
      </c>
      <c r="K9" s="8" t="s">
        <v>11</v>
      </c>
      <c r="L9" s="8" t="s">
        <v>12</v>
      </c>
      <c r="M9" s="8" t="s">
        <v>279</v>
      </c>
    </row>
    <row r="10" spans="2:13" x14ac:dyDescent="0.25">
      <c r="B10" s="13" t="s">
        <v>15</v>
      </c>
      <c r="C10" s="13" t="s">
        <v>147</v>
      </c>
      <c r="D10" s="15">
        <v>2924638</v>
      </c>
      <c r="E10" s="9">
        <f>D10*0.7</f>
        <v>2047246.5999999999</v>
      </c>
      <c r="F10" s="9">
        <f>D10*0.9</f>
        <v>2632174.2000000002</v>
      </c>
      <c r="G10" s="15">
        <v>2237670</v>
      </c>
      <c r="H10" s="19">
        <f>Tabela35[[#This Row],[Volume
Cadastrado (m³)]]/Tabela35[[#This Row],[Volume equivalente de  Etanol Anidro comercializado em 2022 (m³)]]</f>
        <v>0.76511007516143881</v>
      </c>
      <c r="I10" s="15">
        <v>2194470</v>
      </c>
      <c r="J10" s="11">
        <f t="shared" ref="J10:J21" si="0">I10/D10</f>
        <v>0.75033901631586541</v>
      </c>
      <c r="K10" s="10" t="str">
        <f t="shared" ref="K10:K21" si="1">IF(J10&gt;=90%,"Sim","Não")</f>
        <v>Não</v>
      </c>
      <c r="L10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10" s="16">
        <v>943431.6129032257</v>
      </c>
    </row>
    <row r="11" spans="2:13" x14ac:dyDescent="0.25">
      <c r="B11" s="13" t="s">
        <v>16</v>
      </c>
      <c r="C11" s="13" t="s">
        <v>148</v>
      </c>
      <c r="D11" s="15">
        <v>2063930</v>
      </c>
      <c r="E11" s="9">
        <f t="shared" ref="E11:E74" si="2">D11*0.7</f>
        <v>1444751</v>
      </c>
      <c r="F11" s="9">
        <f t="shared" ref="F11:F74" si="3">D11*0.9</f>
        <v>1857537</v>
      </c>
      <c r="G11" s="15">
        <v>1907440</v>
      </c>
      <c r="H11" s="19">
        <f>Tabela35[[#This Row],[Volume
Cadastrado (m³)]]/Tabela35[[#This Row],[Volume equivalente de  Etanol Anidro comercializado em 2022 (m³)]]</f>
        <v>0.92417863008919876</v>
      </c>
      <c r="I11" s="15">
        <v>1907440</v>
      </c>
      <c r="J11" s="11">
        <f t="shared" si="0"/>
        <v>0.92417863008919876</v>
      </c>
      <c r="K11" s="10" t="str">
        <f t="shared" si="1"/>
        <v>Sim</v>
      </c>
      <c r="L11" s="10" t="str">
        <f>IF(Tabela35[[#This Row],[% homologado]]&gt;0.9,"Contrato de Fornecimento",IF(Tabela35[[#This Row],[% Cadastrado]]&lt;0.7,"Compra Direta","Prazo Adicional ao $ 5º do Art.3º*"))</f>
        <v>Contrato de Fornecimento</v>
      </c>
      <c r="M11" s="16">
        <v>665783.87096774194</v>
      </c>
    </row>
    <row r="12" spans="2:13" x14ac:dyDescent="0.25">
      <c r="B12" s="13" t="s">
        <v>17</v>
      </c>
      <c r="C12" s="13" t="s">
        <v>149</v>
      </c>
      <c r="D12" s="15">
        <v>2008575</v>
      </c>
      <c r="E12" s="9">
        <f t="shared" si="2"/>
        <v>1406002.5</v>
      </c>
      <c r="F12" s="9">
        <f t="shared" si="3"/>
        <v>1807717.5</v>
      </c>
      <c r="G12" s="15">
        <v>2527520</v>
      </c>
      <c r="H12" s="19">
        <f>Tabela35[[#This Row],[Volume
Cadastrado (m³)]]/Tabela35[[#This Row],[Volume equivalente de  Etanol Anidro comercializado em 2022 (m³)]]</f>
        <v>1.2583647610868403</v>
      </c>
      <c r="I12" s="15">
        <v>2402370</v>
      </c>
      <c r="J12" s="11">
        <f t="shared" si="0"/>
        <v>1.1960569060154587</v>
      </c>
      <c r="K12" s="10" t="str">
        <f t="shared" si="1"/>
        <v>Sim</v>
      </c>
      <c r="L12" s="10" t="str">
        <f>IF(Tabela35[[#This Row],[% homologado]]&gt;0.9,"Contrato de Fornecimento",IF(Tabela35[[#This Row],[% Cadastrado]]&lt;0.7,"Compra Direta","Prazo Adicional ao $ 5º do Art.3º*"))</f>
        <v>Contrato de Fornecimento</v>
      </c>
      <c r="M12" s="16">
        <v>647927.41935483867</v>
      </c>
    </row>
    <row r="13" spans="2:13" x14ac:dyDescent="0.25">
      <c r="B13" s="13" t="s">
        <v>18</v>
      </c>
      <c r="C13" s="13" t="s">
        <v>150</v>
      </c>
      <c r="D13" s="15">
        <v>317840</v>
      </c>
      <c r="E13" s="9">
        <f t="shared" si="2"/>
        <v>222488</v>
      </c>
      <c r="F13" s="9">
        <f t="shared" si="3"/>
        <v>286056</v>
      </c>
      <c r="G13" s="15">
        <v>323640</v>
      </c>
      <c r="H13" s="19">
        <f>Tabela35[[#This Row],[Volume
Cadastrado (m³)]]/Tabela35[[#This Row],[Volume equivalente de  Etanol Anidro comercializado em 2022 (m³)]]</f>
        <v>1.0182481751824817</v>
      </c>
      <c r="I13" s="15">
        <v>315480</v>
      </c>
      <c r="J13" s="11">
        <f t="shared" si="0"/>
        <v>0.99257488044299014</v>
      </c>
      <c r="K13" s="10" t="str">
        <f t="shared" si="1"/>
        <v>Sim</v>
      </c>
      <c r="L13" s="10" t="str">
        <f>IF(Tabela35[[#This Row],[% homologado]]&gt;0.9,"Contrato de Fornecimento",IF(Tabela35[[#This Row],[% Cadastrado]]&lt;0.7,"Compra Direta","Prazo Adicional ao $ 5º do Art.3º*"))</f>
        <v>Contrato de Fornecimento</v>
      </c>
      <c r="M13" s="16">
        <v>102529.03225806452</v>
      </c>
    </row>
    <row r="14" spans="2:13" x14ac:dyDescent="0.25">
      <c r="B14" s="13" t="s">
        <v>19</v>
      </c>
      <c r="C14" s="13" t="s">
        <v>151</v>
      </c>
      <c r="D14" s="15">
        <v>238414</v>
      </c>
      <c r="E14" s="9">
        <f t="shared" si="2"/>
        <v>166889.79999999999</v>
      </c>
      <c r="F14" s="9">
        <f t="shared" si="3"/>
        <v>214572.6</v>
      </c>
      <c r="G14" s="15">
        <v>155000</v>
      </c>
      <c r="H14" s="19">
        <f>Tabela35[[#This Row],[Volume
Cadastrado (m³)]]/Tabela35[[#This Row],[Volume equivalente de  Etanol Anidro comercializado em 2022 (m³)]]</f>
        <v>0.65012960648284079</v>
      </c>
      <c r="I14" s="15">
        <v>155000</v>
      </c>
      <c r="J14" s="11">
        <f t="shared" si="0"/>
        <v>0.65012960648284079</v>
      </c>
      <c r="K14" s="10" t="str">
        <f t="shared" si="1"/>
        <v>Não</v>
      </c>
      <c r="L14" s="10" t="str">
        <f>IF(Tabela35[[#This Row],[% homologado]]&gt;0.9,"Contrato de Fornecimento",IF(Tabela35[[#This Row],[% Cadastrado]]&lt;0.7,"Compra Direta","Prazo Adicional ao $ 5º do Art.3º*"))</f>
        <v>Compra Direta</v>
      </c>
      <c r="M14" s="16">
        <v>76907.741935483878</v>
      </c>
    </row>
    <row r="15" spans="2:13" x14ac:dyDescent="0.25">
      <c r="B15" s="13" t="s">
        <v>20</v>
      </c>
      <c r="C15" s="13" t="s">
        <v>152</v>
      </c>
      <c r="D15" s="15">
        <v>215753</v>
      </c>
      <c r="E15" s="9">
        <f t="shared" si="2"/>
        <v>151027.09999999998</v>
      </c>
      <c r="F15" s="9">
        <f t="shared" si="3"/>
        <v>194177.7</v>
      </c>
      <c r="G15" s="15">
        <v>283400</v>
      </c>
      <c r="H15" s="19">
        <f>Tabela35[[#This Row],[Volume
Cadastrado (m³)]]/Tabela35[[#This Row],[Volume equivalente de  Etanol Anidro comercializado em 2022 (m³)]]</f>
        <v>1.3135390933150408</v>
      </c>
      <c r="I15" s="15">
        <v>283400</v>
      </c>
      <c r="J15" s="11">
        <f t="shared" si="0"/>
        <v>1.3135390933150408</v>
      </c>
      <c r="K15" s="10" t="str">
        <f t="shared" si="1"/>
        <v>Sim</v>
      </c>
      <c r="L15" s="10" t="str">
        <f>IF(Tabela35[[#This Row],[% homologado]]&gt;0.9,"Contrato de Fornecimento",IF(Tabela35[[#This Row],[% Cadastrado]]&lt;0.7,"Compra Direta","Prazo Adicional ao $ 5º do Art.3º*"))</f>
        <v>Contrato de Fornecimento</v>
      </c>
      <c r="M15" s="16">
        <v>69597.741935483878</v>
      </c>
    </row>
    <row r="16" spans="2:13" x14ac:dyDescent="0.25">
      <c r="B16" s="13" t="s">
        <v>21</v>
      </c>
      <c r="C16" s="13" t="s">
        <v>153</v>
      </c>
      <c r="D16" s="15">
        <v>185980</v>
      </c>
      <c r="E16" s="9">
        <f t="shared" si="2"/>
        <v>130185.99999999999</v>
      </c>
      <c r="F16" s="9">
        <f t="shared" si="3"/>
        <v>167382</v>
      </c>
      <c r="G16" s="15">
        <v>170600</v>
      </c>
      <c r="H16" s="19">
        <f>Tabela35[[#This Row],[Volume
Cadastrado (m³)]]/Tabela35[[#This Row],[Volume equivalente de  Etanol Anidro comercializado em 2022 (m³)]]</f>
        <v>0.91730293579954836</v>
      </c>
      <c r="I16" s="15">
        <v>170600</v>
      </c>
      <c r="J16" s="11">
        <f t="shared" si="0"/>
        <v>0.91730293579954836</v>
      </c>
      <c r="K16" s="10" t="str">
        <f t="shared" si="1"/>
        <v>Sim</v>
      </c>
      <c r="L16" s="10" t="str">
        <f>IF(Tabela35[[#This Row],[% homologado]]&gt;0.9,"Contrato de Fornecimento",IF(Tabela35[[#This Row],[% Cadastrado]]&lt;0.7,"Compra Direta","Prazo Adicional ao $ 5º do Art.3º*"))</f>
        <v>Contrato de Fornecimento</v>
      </c>
      <c r="M16" s="16">
        <v>59993.548387096773</v>
      </c>
    </row>
    <row r="17" spans="2:13" x14ac:dyDescent="0.25">
      <c r="B17" s="13" t="s">
        <v>22</v>
      </c>
      <c r="C17" s="13" t="s">
        <v>154</v>
      </c>
      <c r="D17" s="15">
        <v>166499</v>
      </c>
      <c r="E17" s="9">
        <f t="shared" si="2"/>
        <v>116549.29999999999</v>
      </c>
      <c r="F17" s="9">
        <f t="shared" si="3"/>
        <v>149849.1</v>
      </c>
      <c r="G17" s="15">
        <v>216100</v>
      </c>
      <c r="H17" s="19">
        <f>Tabela35[[#This Row],[Volume
Cadastrado (m³)]]/Tabela35[[#This Row],[Volume equivalente de  Etanol Anidro comercializado em 2022 (m³)]]</f>
        <v>1.2979056931272861</v>
      </c>
      <c r="I17" s="15">
        <v>216100</v>
      </c>
      <c r="J17" s="11">
        <f t="shared" si="0"/>
        <v>1.2979056931272861</v>
      </c>
      <c r="K17" s="10" t="str">
        <f t="shared" si="1"/>
        <v>Sim</v>
      </c>
      <c r="L17" s="10" t="str">
        <f>IF(Tabela35[[#This Row],[% homologado]]&gt;0.9,"Contrato de Fornecimento",IF(Tabela35[[#This Row],[% Cadastrado]]&lt;0.7,"Compra Direta","Prazo Adicional ao $ 5º do Art.3º*"))</f>
        <v>Contrato de Fornecimento</v>
      </c>
      <c r="M17" s="16">
        <v>53709.354838709682</v>
      </c>
    </row>
    <row r="18" spans="2:13" x14ac:dyDescent="0.25">
      <c r="B18" s="13" t="s">
        <v>23</v>
      </c>
      <c r="C18" s="13" t="s">
        <v>155</v>
      </c>
      <c r="D18" s="15">
        <v>151300</v>
      </c>
      <c r="E18" s="9">
        <f t="shared" si="2"/>
        <v>105910</v>
      </c>
      <c r="F18" s="9">
        <f t="shared" si="3"/>
        <v>136170</v>
      </c>
      <c r="G18" s="15">
        <v>168400</v>
      </c>
      <c r="H18" s="19">
        <f>Tabela35[[#This Row],[Volume
Cadastrado (m³)]]/Tabela35[[#This Row],[Volume equivalente de  Etanol Anidro comercializado em 2022 (m³)]]</f>
        <v>1.1130204890945141</v>
      </c>
      <c r="I18" s="15">
        <v>168400</v>
      </c>
      <c r="J18" s="11">
        <f t="shared" si="0"/>
        <v>1.1130204890945141</v>
      </c>
      <c r="K18" s="10" t="str">
        <f t="shared" si="1"/>
        <v>Sim</v>
      </c>
      <c r="L18" s="10" t="str">
        <f>IF(Tabela35[[#This Row],[% homologado]]&gt;0.9,"Contrato de Fornecimento",IF(Tabela35[[#This Row],[% Cadastrado]]&lt;0.7,"Compra Direta","Prazo Adicional ao $ 5º do Art.3º*"))</f>
        <v>Contrato de Fornecimento</v>
      </c>
      <c r="M18" s="16">
        <v>48806.451612903227</v>
      </c>
    </row>
    <row r="19" spans="2:13" x14ac:dyDescent="0.25">
      <c r="B19" s="13" t="s">
        <v>24</v>
      </c>
      <c r="C19" s="13" t="s">
        <v>156</v>
      </c>
      <c r="D19" s="15">
        <v>138474</v>
      </c>
      <c r="E19" s="9">
        <f t="shared" si="2"/>
        <v>96931.799999999988</v>
      </c>
      <c r="F19" s="9">
        <f t="shared" si="3"/>
        <v>124626.6</v>
      </c>
      <c r="G19" s="15">
        <v>128000</v>
      </c>
      <c r="H19" s="19">
        <f>Tabela35[[#This Row],[Volume
Cadastrado (m³)]]/Tabela35[[#This Row],[Volume equivalente de  Etanol Anidro comercializado em 2022 (m³)]]</f>
        <v>0.92436125193177054</v>
      </c>
      <c r="I19" s="15">
        <v>122000</v>
      </c>
      <c r="J19" s="11">
        <f t="shared" si="0"/>
        <v>0.88103181824746879</v>
      </c>
      <c r="K19" s="10" t="str">
        <f t="shared" si="1"/>
        <v>Não</v>
      </c>
      <c r="L19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19" s="16">
        <v>44669.032258064515</v>
      </c>
    </row>
    <row r="20" spans="2:13" x14ac:dyDescent="0.25">
      <c r="B20" s="13" t="s">
        <v>25</v>
      </c>
      <c r="C20" s="13" t="s">
        <v>157</v>
      </c>
      <c r="D20" s="15">
        <v>135239</v>
      </c>
      <c r="E20" s="9">
        <f t="shared" si="2"/>
        <v>94667.299999999988</v>
      </c>
      <c r="F20" s="9">
        <f t="shared" si="3"/>
        <v>121715.1</v>
      </c>
      <c r="G20" s="15">
        <v>154200</v>
      </c>
      <c r="H20" s="19">
        <f>Tabela35[[#This Row],[Volume
Cadastrado (m³)]]/Tabela35[[#This Row],[Volume equivalente de  Etanol Anidro comercializado em 2022 (m³)]]</f>
        <v>1.1402036394826935</v>
      </c>
      <c r="I20" s="15">
        <v>154200</v>
      </c>
      <c r="J20" s="11">
        <f t="shared" si="0"/>
        <v>1.1402036394826935</v>
      </c>
      <c r="K20" s="10" t="str">
        <f t="shared" si="1"/>
        <v>Sim</v>
      </c>
      <c r="L20" s="10" t="str">
        <f>IF(Tabela35[[#This Row],[% homologado]]&gt;0.9,"Contrato de Fornecimento",IF(Tabela35[[#This Row],[% Cadastrado]]&lt;0.7,"Compra Direta","Prazo Adicional ao $ 5º do Art.3º*"))</f>
        <v>Contrato de Fornecimento</v>
      </c>
      <c r="M20" s="16">
        <v>43625.483870967742</v>
      </c>
    </row>
    <row r="21" spans="2:13" x14ac:dyDescent="0.25">
      <c r="B21" s="13" t="s">
        <v>26</v>
      </c>
      <c r="C21" s="13" t="s">
        <v>158</v>
      </c>
      <c r="D21" s="15">
        <v>133729</v>
      </c>
      <c r="E21" s="9">
        <f t="shared" si="2"/>
        <v>93610.299999999988</v>
      </c>
      <c r="F21" s="9">
        <f t="shared" si="3"/>
        <v>120356.1</v>
      </c>
      <c r="G21" s="15">
        <v>181075</v>
      </c>
      <c r="H21" s="19">
        <f>Tabela35[[#This Row],[Volume
Cadastrado (m³)]]/Tabela35[[#This Row],[Volume equivalente de  Etanol Anidro comercializado em 2022 (m³)]]</f>
        <v>1.3540443733221665</v>
      </c>
      <c r="I21" s="15">
        <v>176600</v>
      </c>
      <c r="J21" s="11">
        <f t="shared" si="0"/>
        <v>1.3205811753621128</v>
      </c>
      <c r="K21" s="10" t="str">
        <f t="shared" si="1"/>
        <v>Sim</v>
      </c>
      <c r="L21" s="10" t="str">
        <f>IF(Tabela35[[#This Row],[% homologado]]&gt;0.9,"Contrato de Fornecimento",IF(Tabela35[[#This Row],[% Cadastrado]]&lt;0.7,"Compra Direta","Prazo Adicional ao $ 5º do Art.3º*"))</f>
        <v>Contrato de Fornecimento</v>
      </c>
      <c r="M21" s="16">
        <v>43138.387096774197</v>
      </c>
    </row>
    <row r="22" spans="2:13" x14ac:dyDescent="0.25">
      <c r="B22" s="13" t="s">
        <v>27</v>
      </c>
      <c r="C22" s="13" t="s">
        <v>159</v>
      </c>
      <c r="D22" s="15">
        <v>132850</v>
      </c>
      <c r="E22" s="9">
        <f t="shared" si="2"/>
        <v>92995</v>
      </c>
      <c r="F22" s="9">
        <f t="shared" si="3"/>
        <v>119565</v>
      </c>
      <c r="G22" s="15">
        <v>154420</v>
      </c>
      <c r="H22" s="19">
        <f>Tabela35[[#This Row],[Volume
Cadastrado (m³)]]/Tabela35[[#This Row],[Volume equivalente de  Etanol Anidro comercializado em 2022 (m³)]]</f>
        <v>1.1623635679337598</v>
      </c>
      <c r="I22" s="15">
        <v>103400</v>
      </c>
      <c r="J22" s="14">
        <f>I22/D22</f>
        <v>0.77832141512984565</v>
      </c>
      <c r="K22" s="10" t="str">
        <f>IF(J22&gt;=90%,"Sim","Não")</f>
        <v>Não</v>
      </c>
      <c r="L22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22" s="17">
        <v>42854.838709677417</v>
      </c>
    </row>
    <row r="23" spans="2:13" x14ac:dyDescent="0.25">
      <c r="B23" s="13" t="s">
        <v>28</v>
      </c>
      <c r="C23" s="13" t="s">
        <v>160</v>
      </c>
      <c r="D23" s="15">
        <v>129468</v>
      </c>
      <c r="E23" s="9">
        <f t="shared" si="2"/>
        <v>90627.599999999991</v>
      </c>
      <c r="F23" s="9">
        <f t="shared" si="3"/>
        <v>116521.2</v>
      </c>
      <c r="G23" s="15">
        <v>163329</v>
      </c>
      <c r="H23" s="19">
        <f>Tabela35[[#This Row],[Volume
Cadastrado (m³)]]/Tabela35[[#This Row],[Volume equivalente de  Etanol Anidro comercializado em 2022 (m³)]]</f>
        <v>1.2615395310038002</v>
      </c>
      <c r="I23" s="15">
        <v>163329</v>
      </c>
      <c r="J23" s="14">
        <f t="shared" ref="J23:J54" si="4">I23/D23</f>
        <v>1.2615395310038002</v>
      </c>
      <c r="K23" s="10" t="str">
        <f t="shared" ref="K23:K54" si="5">IF(J23&gt;=90%,"Sim","Não")</f>
        <v>Sim</v>
      </c>
      <c r="L23" s="10" t="str">
        <f>IF(Tabela35[[#This Row],[% homologado]]&gt;0.9,"Contrato de Fornecimento",IF(Tabela35[[#This Row],[% Cadastrado]]&lt;0.7,"Compra Direta","Prazo Adicional ao $ 5º do Art.3º*"))</f>
        <v>Contrato de Fornecimento</v>
      </c>
      <c r="M23" s="17">
        <v>41763.870967741932</v>
      </c>
    </row>
    <row r="24" spans="2:13" x14ac:dyDescent="0.25">
      <c r="B24" s="13" t="s">
        <v>29</v>
      </c>
      <c r="C24" s="13" t="s">
        <v>161</v>
      </c>
      <c r="D24" s="15">
        <v>123960</v>
      </c>
      <c r="E24" s="9">
        <f t="shared" si="2"/>
        <v>86772</v>
      </c>
      <c r="F24" s="9">
        <f t="shared" si="3"/>
        <v>111564</v>
      </c>
      <c r="G24" s="15">
        <v>117300</v>
      </c>
      <c r="H24" s="19">
        <f>Tabela35[[#This Row],[Volume
Cadastrado (m³)]]/Tabela35[[#This Row],[Volume equivalente de  Etanol Anidro comercializado em 2022 (m³)]]</f>
        <v>0.94627299128751208</v>
      </c>
      <c r="I24" s="15">
        <v>117300</v>
      </c>
      <c r="J24" s="14">
        <f t="shared" si="4"/>
        <v>0.94627299128751208</v>
      </c>
      <c r="K24" s="10" t="str">
        <f t="shared" si="5"/>
        <v>Sim</v>
      </c>
      <c r="L24" s="10" t="str">
        <f>IF(Tabela35[[#This Row],[% homologado]]&gt;0.9,"Contrato de Fornecimento",IF(Tabela35[[#This Row],[% Cadastrado]]&lt;0.7,"Compra Direta","Prazo Adicional ao $ 5º do Art.3º*"))</f>
        <v>Contrato de Fornecimento</v>
      </c>
      <c r="M24" s="17">
        <v>39987.096774193546</v>
      </c>
    </row>
    <row r="25" spans="2:13" x14ac:dyDescent="0.25">
      <c r="B25" s="13" t="s">
        <v>30</v>
      </c>
      <c r="C25" s="13" t="s">
        <v>162</v>
      </c>
      <c r="D25" s="15">
        <v>121194</v>
      </c>
      <c r="E25" s="9">
        <f t="shared" si="2"/>
        <v>84835.799999999988</v>
      </c>
      <c r="F25" s="9">
        <f t="shared" si="3"/>
        <v>109074.6</v>
      </c>
      <c r="G25" s="15">
        <v>174000</v>
      </c>
      <c r="H25" s="19">
        <f>Tabela35[[#This Row],[Volume
Cadastrado (m³)]]/Tabela35[[#This Row],[Volume equivalente de  Etanol Anidro comercializado em 2022 (m³)]]</f>
        <v>1.4357146393385811</v>
      </c>
      <c r="I25" s="15">
        <v>174000</v>
      </c>
      <c r="J25" s="14">
        <f t="shared" si="4"/>
        <v>1.4357146393385811</v>
      </c>
      <c r="K25" s="10" t="str">
        <f t="shared" si="5"/>
        <v>Sim</v>
      </c>
      <c r="L25" s="10" t="str">
        <f>IF(Tabela35[[#This Row],[% homologado]]&gt;0.9,"Contrato de Fornecimento",IF(Tabela35[[#This Row],[% Cadastrado]]&lt;0.7,"Compra Direta","Prazo Adicional ao $ 5º do Art.3º*"))</f>
        <v>Contrato de Fornecimento</v>
      </c>
      <c r="M25" s="17">
        <v>39094.838709677417</v>
      </c>
    </row>
    <row r="26" spans="2:13" x14ac:dyDescent="0.25">
      <c r="B26" s="13" t="s">
        <v>31</v>
      </c>
      <c r="C26" s="13" t="s">
        <v>163</v>
      </c>
      <c r="D26" s="15">
        <v>117527</v>
      </c>
      <c r="E26" s="9">
        <f t="shared" si="2"/>
        <v>82268.899999999994</v>
      </c>
      <c r="F26" s="9">
        <f t="shared" si="3"/>
        <v>105774.3</v>
      </c>
      <c r="G26" s="15">
        <v>132968</v>
      </c>
      <c r="H26" s="19">
        <f>Tabela35[[#This Row],[Volume
Cadastrado (m³)]]/Tabela35[[#This Row],[Volume equivalente de  Etanol Anidro comercializado em 2022 (m³)]]</f>
        <v>1.131382575918725</v>
      </c>
      <c r="I26" s="15">
        <v>132968</v>
      </c>
      <c r="J26" s="14">
        <f t="shared" si="4"/>
        <v>1.131382575918725</v>
      </c>
      <c r="K26" s="10" t="str">
        <f t="shared" si="5"/>
        <v>Sim</v>
      </c>
      <c r="L26" s="10" t="str">
        <f>IF(Tabela35[[#This Row],[% homologado]]&gt;0.9,"Contrato de Fornecimento",IF(Tabela35[[#This Row],[% Cadastrado]]&lt;0.7,"Compra Direta","Prazo Adicional ao $ 5º do Art.3º*"))</f>
        <v>Contrato de Fornecimento</v>
      </c>
      <c r="M26" s="17">
        <v>37911.93548387097</v>
      </c>
    </row>
    <row r="27" spans="2:13" x14ac:dyDescent="0.25">
      <c r="B27" s="13" t="s">
        <v>32</v>
      </c>
      <c r="C27" s="13" t="s">
        <v>164</v>
      </c>
      <c r="D27" s="15">
        <v>112394</v>
      </c>
      <c r="E27" s="9">
        <f t="shared" si="2"/>
        <v>78675.799999999988</v>
      </c>
      <c r="F27" s="9">
        <f t="shared" si="3"/>
        <v>101154.6</v>
      </c>
      <c r="G27" s="15">
        <v>115000</v>
      </c>
      <c r="H27" s="19">
        <f>Tabela35[[#This Row],[Volume
Cadastrado (m³)]]/Tabela35[[#This Row],[Volume equivalente de  Etanol Anidro comercializado em 2022 (m³)]]</f>
        <v>1.023186291083154</v>
      </c>
      <c r="I27" s="15">
        <v>115000</v>
      </c>
      <c r="J27" s="14">
        <f t="shared" si="4"/>
        <v>1.023186291083154</v>
      </c>
      <c r="K27" s="10" t="str">
        <f t="shared" si="5"/>
        <v>Sim</v>
      </c>
      <c r="L27" s="10" t="str">
        <f>IF(Tabela35[[#This Row],[% homologado]]&gt;0.9,"Contrato de Fornecimento",IF(Tabela35[[#This Row],[% Cadastrado]]&lt;0.7,"Compra Direta","Prazo Adicional ao $ 5º do Art.3º*"))</f>
        <v>Contrato de Fornecimento</v>
      </c>
      <c r="M27" s="17">
        <v>36256.129032258061</v>
      </c>
    </row>
    <row r="28" spans="2:13" x14ac:dyDescent="0.25">
      <c r="B28" s="13" t="s">
        <v>33</v>
      </c>
      <c r="C28" s="13" t="s">
        <v>165</v>
      </c>
      <c r="D28" s="15">
        <v>105389</v>
      </c>
      <c r="E28" s="9">
        <f t="shared" si="2"/>
        <v>73772.299999999988</v>
      </c>
      <c r="F28" s="9">
        <f t="shared" si="3"/>
        <v>94850.1</v>
      </c>
      <c r="G28" s="15">
        <v>105360</v>
      </c>
      <c r="H28" s="19">
        <f>Tabela35[[#This Row],[Volume
Cadastrado (m³)]]/Tabela35[[#This Row],[Volume equivalente de  Etanol Anidro comercializado em 2022 (m³)]]</f>
        <v>0.99972482896697001</v>
      </c>
      <c r="I28" s="15">
        <v>105360</v>
      </c>
      <c r="J28" s="14">
        <f t="shared" si="4"/>
        <v>0.99972482896697001</v>
      </c>
      <c r="K28" s="10" t="str">
        <f t="shared" si="5"/>
        <v>Sim</v>
      </c>
      <c r="L28" s="10" t="str">
        <f>IF(Tabela35[[#This Row],[% homologado]]&gt;0.9,"Contrato de Fornecimento",IF(Tabela35[[#This Row],[% Cadastrado]]&lt;0.7,"Compra Direta","Prazo Adicional ao $ 5º do Art.3º*"))</f>
        <v>Contrato de Fornecimento</v>
      </c>
      <c r="M28" s="17">
        <v>33996.451612903227</v>
      </c>
    </row>
    <row r="29" spans="2:13" x14ac:dyDescent="0.25">
      <c r="B29" s="13" t="s">
        <v>34</v>
      </c>
      <c r="C29" s="13" t="s">
        <v>166</v>
      </c>
      <c r="D29" s="15">
        <v>104385</v>
      </c>
      <c r="E29" s="9">
        <f t="shared" si="2"/>
        <v>73069.5</v>
      </c>
      <c r="F29" s="9">
        <f t="shared" si="3"/>
        <v>93946.5</v>
      </c>
      <c r="G29" s="15">
        <v>101840</v>
      </c>
      <c r="H29" s="19">
        <f>Tabela35[[#This Row],[Volume
Cadastrado (m³)]]/Tabela35[[#This Row],[Volume equivalente de  Etanol Anidro comercializado em 2022 (m³)]]</f>
        <v>0.97561910236145044</v>
      </c>
      <c r="I29" s="15">
        <v>97340</v>
      </c>
      <c r="J29" s="14">
        <f t="shared" si="4"/>
        <v>0.93250946017148062</v>
      </c>
      <c r="K29" s="10" t="str">
        <f t="shared" si="5"/>
        <v>Sim</v>
      </c>
      <c r="L29" s="10" t="str">
        <f>IF(Tabela35[[#This Row],[% homologado]]&gt;0.9,"Contrato de Fornecimento",IF(Tabela35[[#This Row],[% Cadastrado]]&lt;0.7,"Compra Direta","Prazo Adicional ao $ 5º do Art.3º*"))</f>
        <v>Contrato de Fornecimento</v>
      </c>
      <c r="M29" s="17">
        <v>33672.580645161295</v>
      </c>
    </row>
    <row r="30" spans="2:13" x14ac:dyDescent="0.25">
      <c r="B30" s="13" t="s">
        <v>35</v>
      </c>
      <c r="C30" s="13" t="s">
        <v>167</v>
      </c>
      <c r="D30" s="15">
        <v>97812</v>
      </c>
      <c r="E30" s="9">
        <f t="shared" si="2"/>
        <v>68468.399999999994</v>
      </c>
      <c r="F30" s="9">
        <f t="shared" si="3"/>
        <v>88030.8</v>
      </c>
      <c r="G30" s="15">
        <v>127700</v>
      </c>
      <c r="H30" s="19">
        <f>Tabela35[[#This Row],[Volume
Cadastrado (m³)]]/Tabela35[[#This Row],[Volume equivalente de  Etanol Anidro comercializado em 2022 (m³)]]</f>
        <v>1.3055657792499897</v>
      </c>
      <c r="I30" s="15">
        <v>127700</v>
      </c>
      <c r="J30" s="14">
        <f t="shared" si="4"/>
        <v>1.3055657792499897</v>
      </c>
      <c r="K30" s="10" t="str">
        <f t="shared" si="5"/>
        <v>Sim</v>
      </c>
      <c r="L30" s="10" t="str">
        <f>IF(Tabela35[[#This Row],[% homologado]]&gt;0.9,"Contrato de Fornecimento",IF(Tabela35[[#This Row],[% Cadastrado]]&lt;0.7,"Compra Direta","Prazo Adicional ao $ 5º do Art.3º*"))</f>
        <v>Contrato de Fornecimento</v>
      </c>
      <c r="M30" s="17">
        <v>31552.258064516129</v>
      </c>
    </row>
    <row r="31" spans="2:13" x14ac:dyDescent="0.25">
      <c r="B31" s="13" t="s">
        <v>36</v>
      </c>
      <c r="C31" s="13" t="s">
        <v>168</v>
      </c>
      <c r="D31" s="15">
        <v>94698</v>
      </c>
      <c r="E31" s="9">
        <f t="shared" si="2"/>
        <v>66288.599999999991</v>
      </c>
      <c r="F31" s="9">
        <f t="shared" si="3"/>
        <v>85228.2</v>
      </c>
      <c r="G31" s="15">
        <v>79696</v>
      </c>
      <c r="H31" s="19">
        <f>Tabela35[[#This Row],[Volume
Cadastrado (m³)]]/Tabela35[[#This Row],[Volume equivalente de  Etanol Anidro comercializado em 2022 (m³)]]</f>
        <v>0.84158060360303277</v>
      </c>
      <c r="I31" s="15">
        <v>66800</v>
      </c>
      <c r="J31" s="14">
        <f t="shared" si="4"/>
        <v>0.70540032524446139</v>
      </c>
      <c r="K31" s="10" t="str">
        <f t="shared" si="5"/>
        <v>Não</v>
      </c>
      <c r="L31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31" s="17">
        <v>30547.741935483871</v>
      </c>
    </row>
    <row r="32" spans="2:13" x14ac:dyDescent="0.25">
      <c r="B32" s="13" t="s">
        <v>37</v>
      </c>
      <c r="C32" s="13" t="s">
        <v>169</v>
      </c>
      <c r="D32" s="15">
        <v>90010</v>
      </c>
      <c r="E32" s="9">
        <f t="shared" si="2"/>
        <v>63006.999999999993</v>
      </c>
      <c r="F32" s="9">
        <f t="shared" si="3"/>
        <v>81009</v>
      </c>
      <c r="G32" s="15">
        <v>86130</v>
      </c>
      <c r="H32" s="19">
        <f>Tabela35[[#This Row],[Volume
Cadastrado (m³)]]/Tabela35[[#This Row],[Volume equivalente de  Etanol Anidro comercializado em 2022 (m³)]]</f>
        <v>0.95689367848016882</v>
      </c>
      <c r="I32" s="15">
        <v>86130</v>
      </c>
      <c r="J32" s="14">
        <f t="shared" si="4"/>
        <v>0.95689367848016882</v>
      </c>
      <c r="K32" s="10" t="str">
        <f t="shared" si="5"/>
        <v>Sim</v>
      </c>
      <c r="L32" s="10" t="str">
        <f>IF(Tabela35[[#This Row],[% homologado]]&gt;0.9,"Contrato de Fornecimento",IF(Tabela35[[#This Row],[% Cadastrado]]&lt;0.7,"Compra Direta","Prazo Adicional ao $ 5º do Art.3º*"))</f>
        <v>Contrato de Fornecimento</v>
      </c>
      <c r="M32" s="17">
        <v>29035.483870967742</v>
      </c>
    </row>
    <row r="33" spans="2:13" x14ac:dyDescent="0.25">
      <c r="B33" s="13" t="s">
        <v>38</v>
      </c>
      <c r="C33" s="13" t="s">
        <v>170</v>
      </c>
      <c r="D33" s="15">
        <v>83519</v>
      </c>
      <c r="E33" s="9">
        <f t="shared" si="2"/>
        <v>58463.299999999996</v>
      </c>
      <c r="F33" s="9">
        <f t="shared" si="3"/>
        <v>75167.100000000006</v>
      </c>
      <c r="G33" s="15">
        <v>122680</v>
      </c>
      <c r="H33" s="19">
        <f>Tabela35[[#This Row],[Volume
Cadastrado (m³)]]/Tabela35[[#This Row],[Volume equivalente de  Etanol Anidro comercializado em 2022 (m³)]]</f>
        <v>1.4688873190531495</v>
      </c>
      <c r="I33" s="15">
        <v>122680</v>
      </c>
      <c r="J33" s="14">
        <f t="shared" si="4"/>
        <v>1.4688873190531495</v>
      </c>
      <c r="K33" s="10" t="str">
        <f t="shared" si="5"/>
        <v>Sim</v>
      </c>
      <c r="L33" s="10" t="str">
        <f>IF(Tabela35[[#This Row],[% homologado]]&gt;0.9,"Contrato de Fornecimento",IF(Tabela35[[#This Row],[% Cadastrado]]&lt;0.7,"Compra Direta","Prazo Adicional ao $ 5º do Art.3º*"))</f>
        <v>Contrato de Fornecimento</v>
      </c>
      <c r="M33" s="17">
        <v>26941.612903225803</v>
      </c>
    </row>
    <row r="34" spans="2:13" x14ac:dyDescent="0.25">
      <c r="B34" s="13" t="s">
        <v>39</v>
      </c>
      <c r="C34" s="13" t="s">
        <v>171</v>
      </c>
      <c r="D34" s="15">
        <v>78896</v>
      </c>
      <c r="E34" s="9">
        <f t="shared" si="2"/>
        <v>55227.199999999997</v>
      </c>
      <c r="F34" s="9">
        <f t="shared" si="3"/>
        <v>71006.400000000009</v>
      </c>
      <c r="G34" s="15">
        <v>83160</v>
      </c>
      <c r="H34" s="19">
        <f>Tabela35[[#This Row],[Volume
Cadastrado (m³)]]/Tabela35[[#This Row],[Volume equivalente de  Etanol Anidro comercializado em 2022 (m³)]]</f>
        <v>1.0540458324883391</v>
      </c>
      <c r="I34" s="15">
        <v>83160</v>
      </c>
      <c r="J34" s="14">
        <f t="shared" si="4"/>
        <v>1.0540458324883391</v>
      </c>
      <c r="K34" s="10" t="str">
        <f t="shared" si="5"/>
        <v>Sim</v>
      </c>
      <c r="L34" s="10" t="str">
        <f>IF(Tabela35[[#This Row],[% homologado]]&gt;0.9,"Contrato de Fornecimento",IF(Tabela35[[#This Row],[% Cadastrado]]&lt;0.7,"Compra Direta","Prazo Adicional ao $ 5º do Art.3º*"))</f>
        <v>Contrato de Fornecimento</v>
      </c>
      <c r="M34" s="17">
        <v>25450.322580645159</v>
      </c>
    </row>
    <row r="35" spans="2:13" x14ac:dyDescent="0.25">
      <c r="B35" s="13" t="s">
        <v>40</v>
      </c>
      <c r="C35" s="13" t="s">
        <v>172</v>
      </c>
      <c r="D35" s="15">
        <v>73437</v>
      </c>
      <c r="E35" s="9">
        <f t="shared" si="2"/>
        <v>51405.899999999994</v>
      </c>
      <c r="F35" s="9">
        <f t="shared" si="3"/>
        <v>66093.3</v>
      </c>
      <c r="G35" s="15">
        <v>76090</v>
      </c>
      <c r="H35" s="19">
        <f>Tabela35[[#This Row],[Volume
Cadastrado (m³)]]/Tabela35[[#This Row],[Volume equivalente de  Etanol Anidro comercializado em 2022 (m³)]]</f>
        <v>1.0361262034124488</v>
      </c>
      <c r="I35" s="15">
        <v>76090</v>
      </c>
      <c r="J35" s="14">
        <f t="shared" si="4"/>
        <v>1.0361262034124488</v>
      </c>
      <c r="K35" s="10" t="str">
        <f t="shared" si="5"/>
        <v>Sim</v>
      </c>
      <c r="L35" s="10" t="str">
        <f>IF(Tabela35[[#This Row],[% homologado]]&gt;0.9,"Contrato de Fornecimento",IF(Tabela35[[#This Row],[% Cadastrado]]&lt;0.7,"Compra Direta","Prazo Adicional ao $ 5º do Art.3º*"))</f>
        <v>Contrato de Fornecimento</v>
      </c>
      <c r="M35" s="17">
        <v>23689.354838709678</v>
      </c>
    </row>
    <row r="36" spans="2:13" x14ac:dyDescent="0.25">
      <c r="B36" s="13" t="s">
        <v>41</v>
      </c>
      <c r="C36" s="13" t="s">
        <v>173</v>
      </c>
      <c r="D36" s="15">
        <v>65974</v>
      </c>
      <c r="E36" s="9">
        <f t="shared" si="2"/>
        <v>46181.799999999996</v>
      </c>
      <c r="F36" s="9">
        <f t="shared" si="3"/>
        <v>59376.6</v>
      </c>
      <c r="G36" s="15">
        <v>59400</v>
      </c>
      <c r="H36" s="19">
        <f>Tabela35[[#This Row],[Volume
Cadastrado (m³)]]/Tabela35[[#This Row],[Volume equivalente de  Etanol Anidro comercializado em 2022 (m³)]]</f>
        <v>0.90035468517900996</v>
      </c>
      <c r="I36" s="15">
        <v>59400</v>
      </c>
      <c r="J36" s="14">
        <f t="shared" si="4"/>
        <v>0.90035468517900996</v>
      </c>
      <c r="K36" s="10" t="str">
        <f t="shared" si="5"/>
        <v>Sim</v>
      </c>
      <c r="L36" s="10" t="str">
        <f>IF(Tabela35[[#This Row],[% homologado]]&gt;0.9,"Contrato de Fornecimento",IF(Tabela35[[#This Row],[% Cadastrado]]&lt;0.7,"Compra Direta","Prazo Adicional ao $ 5º do Art.3º*"))</f>
        <v>Contrato de Fornecimento</v>
      </c>
      <c r="M36" s="17">
        <v>21281.935483870966</v>
      </c>
    </row>
    <row r="37" spans="2:13" x14ac:dyDescent="0.25">
      <c r="B37" s="13" t="s">
        <v>42</v>
      </c>
      <c r="C37" s="13" t="s">
        <v>174</v>
      </c>
      <c r="D37" s="15">
        <v>64453</v>
      </c>
      <c r="E37" s="9">
        <f t="shared" si="2"/>
        <v>45117.1</v>
      </c>
      <c r="F37" s="9">
        <f t="shared" si="3"/>
        <v>58007.700000000004</v>
      </c>
      <c r="G37" s="15">
        <v>128480</v>
      </c>
      <c r="H37" s="19">
        <f>Tabela35[[#This Row],[Volume
Cadastrado (m³)]]/Tabela35[[#This Row],[Volume equivalente de  Etanol Anidro comercializado em 2022 (m³)]]</f>
        <v>1.9933905326361845</v>
      </c>
      <c r="I37" s="15">
        <v>122480</v>
      </c>
      <c r="J37" s="14">
        <f t="shared" si="4"/>
        <v>1.9002994430049804</v>
      </c>
      <c r="K37" s="10" t="str">
        <f t="shared" si="5"/>
        <v>Sim</v>
      </c>
      <c r="L37" s="10" t="str">
        <f>IF(Tabela35[[#This Row],[% homologado]]&gt;0.9,"Contrato de Fornecimento",IF(Tabela35[[#This Row],[% Cadastrado]]&lt;0.7,"Compra Direta","Prazo Adicional ao $ 5º do Art.3º*"))</f>
        <v>Contrato de Fornecimento</v>
      </c>
      <c r="M37" s="17">
        <v>20791.290322580644</v>
      </c>
    </row>
    <row r="38" spans="2:13" x14ac:dyDescent="0.25">
      <c r="B38" s="13" t="s">
        <v>43</v>
      </c>
      <c r="C38" s="13" t="s">
        <v>175</v>
      </c>
      <c r="D38" s="15">
        <v>64364</v>
      </c>
      <c r="E38" s="9">
        <f t="shared" si="2"/>
        <v>45054.799999999996</v>
      </c>
      <c r="F38" s="9">
        <f t="shared" si="3"/>
        <v>57927.6</v>
      </c>
      <c r="G38" s="15">
        <v>71200</v>
      </c>
      <c r="H38" s="19">
        <f>Tabela35[[#This Row],[Volume
Cadastrado (m³)]]/Tabela35[[#This Row],[Volume equivalente de  Etanol Anidro comercializado em 2022 (m³)]]</f>
        <v>1.1062084395003418</v>
      </c>
      <c r="I38" s="15">
        <v>71200</v>
      </c>
      <c r="J38" s="14">
        <f t="shared" si="4"/>
        <v>1.1062084395003418</v>
      </c>
      <c r="K38" s="10" t="str">
        <f t="shared" si="5"/>
        <v>Sim</v>
      </c>
      <c r="L38" s="10" t="str">
        <f>IF(Tabela35[[#This Row],[% homologado]]&gt;0.9,"Contrato de Fornecimento",IF(Tabela35[[#This Row],[% Cadastrado]]&lt;0.7,"Compra Direta","Prazo Adicional ao $ 5º do Art.3º*"))</f>
        <v>Contrato de Fornecimento</v>
      </c>
      <c r="M38" s="17">
        <v>20762.580645161292</v>
      </c>
    </row>
    <row r="39" spans="2:13" x14ac:dyDescent="0.25">
      <c r="B39" s="13" t="s">
        <v>44</v>
      </c>
      <c r="C39" s="13" t="s">
        <v>176</v>
      </c>
      <c r="D39" s="15">
        <v>55952</v>
      </c>
      <c r="E39" s="9">
        <f t="shared" si="2"/>
        <v>39166.399999999994</v>
      </c>
      <c r="F39" s="9">
        <f t="shared" si="3"/>
        <v>50356.800000000003</v>
      </c>
      <c r="G39" s="15">
        <v>55400</v>
      </c>
      <c r="H39" s="19">
        <f>Tabela35[[#This Row],[Volume
Cadastrado (m³)]]/Tabela35[[#This Row],[Volume equivalente de  Etanol Anidro comercializado em 2022 (m³)]]</f>
        <v>0.9901344009150701</v>
      </c>
      <c r="I39" s="15">
        <v>40400</v>
      </c>
      <c r="J39" s="14">
        <f t="shared" si="4"/>
        <v>0.72204746925936514</v>
      </c>
      <c r="K39" s="10" t="str">
        <f t="shared" si="5"/>
        <v>Não</v>
      </c>
      <c r="L39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39" s="17">
        <v>18049.032258064515</v>
      </c>
    </row>
    <row r="40" spans="2:13" x14ac:dyDescent="0.25">
      <c r="B40" s="13" t="s">
        <v>45</v>
      </c>
      <c r="C40" s="13" t="s">
        <v>177</v>
      </c>
      <c r="D40" s="15">
        <v>55774</v>
      </c>
      <c r="E40" s="9">
        <f t="shared" si="2"/>
        <v>39041.799999999996</v>
      </c>
      <c r="F40" s="9">
        <f t="shared" si="3"/>
        <v>50196.6</v>
      </c>
      <c r="G40" s="15">
        <v>51000</v>
      </c>
      <c r="H40" s="19">
        <f>Tabela35[[#This Row],[Volume
Cadastrado (m³)]]/Tabela35[[#This Row],[Volume equivalente de  Etanol Anidro comercializado em 2022 (m³)]]</f>
        <v>0.91440456126510561</v>
      </c>
      <c r="I40" s="15">
        <v>51000</v>
      </c>
      <c r="J40" s="14">
        <f t="shared" si="4"/>
        <v>0.91440456126510561</v>
      </c>
      <c r="K40" s="10" t="str">
        <f t="shared" si="5"/>
        <v>Sim</v>
      </c>
      <c r="L40" s="10" t="str">
        <f>IF(Tabela35[[#This Row],[% homologado]]&gt;0.9,"Contrato de Fornecimento",IF(Tabela35[[#This Row],[% Cadastrado]]&lt;0.7,"Compra Direta","Prazo Adicional ao $ 5º do Art.3º*"))</f>
        <v>Contrato de Fornecimento</v>
      </c>
      <c r="M40" s="17">
        <v>17991.612903225807</v>
      </c>
    </row>
    <row r="41" spans="2:13" x14ac:dyDescent="0.25">
      <c r="B41" s="13" t="s">
        <v>46</v>
      </c>
      <c r="C41" s="13" t="s">
        <v>178</v>
      </c>
      <c r="D41" s="15">
        <v>53336</v>
      </c>
      <c r="E41" s="9">
        <f t="shared" si="2"/>
        <v>37335.199999999997</v>
      </c>
      <c r="F41" s="9">
        <f t="shared" si="3"/>
        <v>48002.400000000001</v>
      </c>
      <c r="G41" s="15">
        <v>61500</v>
      </c>
      <c r="H41" s="19">
        <f>Tabela35[[#This Row],[Volume
Cadastrado (m³)]]/Tabela35[[#This Row],[Volume equivalente de  Etanol Anidro comercializado em 2022 (m³)]]</f>
        <v>1.1530673466326684</v>
      </c>
      <c r="I41" s="15">
        <v>61500</v>
      </c>
      <c r="J41" s="14">
        <f t="shared" si="4"/>
        <v>1.1530673466326684</v>
      </c>
      <c r="K41" s="10" t="str">
        <f t="shared" si="5"/>
        <v>Sim</v>
      </c>
      <c r="L41" s="10" t="str">
        <f>IF(Tabela35[[#This Row],[% homologado]]&gt;0.9,"Contrato de Fornecimento",IF(Tabela35[[#This Row],[% Cadastrado]]&lt;0.7,"Compra Direta","Prazo Adicional ao $ 5º do Art.3º*"))</f>
        <v>Contrato de Fornecimento</v>
      </c>
      <c r="M41" s="17">
        <v>17205.16129032258</v>
      </c>
    </row>
    <row r="42" spans="2:13" x14ac:dyDescent="0.25">
      <c r="B42" s="13" t="s">
        <v>47</v>
      </c>
      <c r="C42" s="13" t="s">
        <v>179</v>
      </c>
      <c r="D42" s="15">
        <v>52199</v>
      </c>
      <c r="E42" s="9">
        <f t="shared" si="2"/>
        <v>36539.299999999996</v>
      </c>
      <c r="F42" s="9">
        <f t="shared" si="3"/>
        <v>46979.1</v>
      </c>
      <c r="G42" s="15">
        <v>62600</v>
      </c>
      <c r="H42" s="19">
        <f>Tabela35[[#This Row],[Volume
Cadastrado (m³)]]/Tabela35[[#This Row],[Volume equivalente de  Etanol Anidro comercializado em 2022 (m³)]]</f>
        <v>1.1992566907412019</v>
      </c>
      <c r="I42" s="15">
        <v>60200</v>
      </c>
      <c r="J42" s="14">
        <f t="shared" si="4"/>
        <v>1.1532787984444146</v>
      </c>
      <c r="K42" s="10" t="str">
        <f t="shared" si="5"/>
        <v>Sim</v>
      </c>
      <c r="L42" s="10" t="str">
        <f>IF(Tabela35[[#This Row],[% homologado]]&gt;0.9,"Contrato de Fornecimento",IF(Tabela35[[#This Row],[% Cadastrado]]&lt;0.7,"Compra Direta","Prazo Adicional ao $ 5º do Art.3º*"))</f>
        <v>Contrato de Fornecimento</v>
      </c>
      <c r="M42" s="17">
        <v>16838.387096774193</v>
      </c>
    </row>
    <row r="43" spans="2:13" x14ac:dyDescent="0.25">
      <c r="B43" s="13" t="s">
        <v>48</v>
      </c>
      <c r="C43" s="13" t="s">
        <v>180</v>
      </c>
      <c r="D43" s="15">
        <v>48628</v>
      </c>
      <c r="E43" s="9">
        <f t="shared" si="2"/>
        <v>34039.599999999999</v>
      </c>
      <c r="F43" s="9">
        <f t="shared" si="3"/>
        <v>43765.200000000004</v>
      </c>
      <c r="G43" s="15">
        <v>52920</v>
      </c>
      <c r="H43" s="19">
        <f>Tabela35[[#This Row],[Volume
Cadastrado (m³)]]/Tabela35[[#This Row],[Volume equivalente de  Etanol Anidro comercializado em 2022 (m³)]]</f>
        <v>1.088261906720408</v>
      </c>
      <c r="I43" s="15">
        <v>52920</v>
      </c>
      <c r="J43" s="14">
        <f t="shared" si="4"/>
        <v>1.088261906720408</v>
      </c>
      <c r="K43" s="10" t="str">
        <f t="shared" si="5"/>
        <v>Sim</v>
      </c>
      <c r="L43" s="10" t="str">
        <f>IF(Tabela35[[#This Row],[% homologado]]&gt;0.9,"Contrato de Fornecimento",IF(Tabela35[[#This Row],[% Cadastrado]]&lt;0.7,"Compra Direta","Prazo Adicional ao $ 5º do Art.3º*"))</f>
        <v>Contrato de Fornecimento</v>
      </c>
      <c r="M43" s="17">
        <v>15686.451612903227</v>
      </c>
    </row>
    <row r="44" spans="2:13" x14ac:dyDescent="0.25">
      <c r="B44" s="13" t="s">
        <v>49</v>
      </c>
      <c r="C44" s="13" t="s">
        <v>181</v>
      </c>
      <c r="D44" s="15">
        <v>47960</v>
      </c>
      <c r="E44" s="9">
        <f t="shared" si="2"/>
        <v>33572</v>
      </c>
      <c r="F44" s="9">
        <f t="shared" si="3"/>
        <v>43164</v>
      </c>
      <c r="G44" s="15">
        <v>65386</v>
      </c>
      <c r="H44" s="19">
        <f>Tabela35[[#This Row],[Volume
Cadastrado (m³)]]/Tabela35[[#This Row],[Volume equivalente de  Etanol Anidro comercializado em 2022 (m³)]]</f>
        <v>1.3633444537114261</v>
      </c>
      <c r="I44" s="15">
        <v>65386</v>
      </c>
      <c r="J44" s="14">
        <f t="shared" si="4"/>
        <v>1.3633444537114261</v>
      </c>
      <c r="K44" s="10" t="str">
        <f t="shared" si="5"/>
        <v>Sim</v>
      </c>
      <c r="L44" s="10" t="str">
        <f>IF(Tabela35[[#This Row],[% homologado]]&gt;0.9,"Contrato de Fornecimento",IF(Tabela35[[#This Row],[% Cadastrado]]&lt;0.7,"Compra Direta","Prazo Adicional ao $ 5º do Art.3º*"))</f>
        <v>Contrato de Fornecimento</v>
      </c>
      <c r="M44" s="17">
        <v>15470.967741935483</v>
      </c>
    </row>
    <row r="45" spans="2:13" x14ac:dyDescent="0.25">
      <c r="B45" s="13" t="s">
        <v>50</v>
      </c>
      <c r="C45" s="13" t="s">
        <v>182</v>
      </c>
      <c r="D45" s="15">
        <v>46831</v>
      </c>
      <c r="E45" s="9">
        <f t="shared" si="2"/>
        <v>32781.699999999997</v>
      </c>
      <c r="F45" s="9">
        <f t="shared" si="3"/>
        <v>42147.9</v>
      </c>
      <c r="G45" s="15">
        <v>58000</v>
      </c>
      <c r="H45" s="19">
        <f>Tabela35[[#This Row],[Volume
Cadastrado (m³)]]/Tabela35[[#This Row],[Volume equivalente de  Etanol Anidro comercializado em 2022 (m³)]]</f>
        <v>1.2384958681215434</v>
      </c>
      <c r="I45" s="15">
        <v>58000</v>
      </c>
      <c r="J45" s="14">
        <f t="shared" si="4"/>
        <v>1.2384958681215434</v>
      </c>
      <c r="K45" s="10" t="str">
        <f t="shared" si="5"/>
        <v>Sim</v>
      </c>
      <c r="L45" s="10" t="str">
        <f>IF(Tabela35[[#This Row],[% homologado]]&gt;0.9,"Contrato de Fornecimento",IF(Tabela35[[#This Row],[% Cadastrado]]&lt;0.7,"Compra Direta","Prazo Adicional ao $ 5º do Art.3º*"))</f>
        <v>Contrato de Fornecimento</v>
      </c>
      <c r="M45" s="17">
        <v>15106.774193548388</v>
      </c>
    </row>
    <row r="46" spans="2:13" x14ac:dyDescent="0.25">
      <c r="B46" s="13" t="s">
        <v>51</v>
      </c>
      <c r="C46" s="13" t="s">
        <v>183</v>
      </c>
      <c r="D46" s="15">
        <v>42401</v>
      </c>
      <c r="E46" s="9">
        <f t="shared" si="2"/>
        <v>29680.699999999997</v>
      </c>
      <c r="F46" s="9">
        <f t="shared" si="3"/>
        <v>38160.9</v>
      </c>
      <c r="G46" s="15">
        <v>38200</v>
      </c>
      <c r="H46" s="19">
        <f>Tabela35[[#This Row],[Volume
Cadastrado (m³)]]/Tabela35[[#This Row],[Volume equivalente de  Etanol Anidro comercializado em 2022 (m³)]]</f>
        <v>0.90092214806254567</v>
      </c>
      <c r="I46" s="15">
        <v>38200</v>
      </c>
      <c r="J46" s="14">
        <f t="shared" si="4"/>
        <v>0.90092214806254567</v>
      </c>
      <c r="K46" s="10" t="str">
        <f t="shared" si="5"/>
        <v>Sim</v>
      </c>
      <c r="L46" s="10" t="str">
        <f>IF(Tabela35[[#This Row],[% homologado]]&gt;0.9,"Contrato de Fornecimento",IF(Tabela35[[#This Row],[% Cadastrado]]&lt;0.7,"Compra Direta","Prazo Adicional ao $ 5º do Art.3º*"))</f>
        <v>Contrato de Fornecimento</v>
      </c>
      <c r="M46" s="17">
        <v>13677.741935483871</v>
      </c>
    </row>
    <row r="47" spans="2:13" x14ac:dyDescent="0.25">
      <c r="B47" s="13" t="s">
        <v>52</v>
      </c>
      <c r="C47" s="13" t="s">
        <v>184</v>
      </c>
      <c r="D47" s="15">
        <v>41314</v>
      </c>
      <c r="E47" s="9">
        <f t="shared" si="2"/>
        <v>28919.8</v>
      </c>
      <c r="F47" s="9">
        <f t="shared" si="3"/>
        <v>37182.6</v>
      </c>
      <c r="G47" s="15">
        <v>48000</v>
      </c>
      <c r="H47" s="19">
        <f>Tabela35[[#This Row],[Volume
Cadastrado (m³)]]/Tabela35[[#This Row],[Volume equivalente de  Etanol Anidro comercializado em 2022 (m³)]]</f>
        <v>1.1618337609527036</v>
      </c>
      <c r="I47" s="15">
        <v>48000</v>
      </c>
      <c r="J47" s="14">
        <f t="shared" si="4"/>
        <v>1.1618337609527036</v>
      </c>
      <c r="K47" s="10" t="str">
        <f t="shared" si="5"/>
        <v>Sim</v>
      </c>
      <c r="L47" s="10" t="str">
        <f>IF(Tabela35[[#This Row],[% homologado]]&gt;0.9,"Contrato de Fornecimento",IF(Tabela35[[#This Row],[% Cadastrado]]&lt;0.7,"Compra Direta","Prazo Adicional ao $ 5º do Art.3º*"))</f>
        <v>Contrato de Fornecimento</v>
      </c>
      <c r="M47" s="17">
        <v>13327.096774193549</v>
      </c>
    </row>
    <row r="48" spans="2:13" x14ac:dyDescent="0.25">
      <c r="B48" s="13" t="s">
        <v>53</v>
      </c>
      <c r="C48" s="13" t="s">
        <v>185</v>
      </c>
      <c r="D48" s="15">
        <v>35571</v>
      </c>
      <c r="E48" s="9">
        <f t="shared" si="2"/>
        <v>24899.699999999997</v>
      </c>
      <c r="F48" s="9">
        <f t="shared" si="3"/>
        <v>32013.9</v>
      </c>
      <c r="G48" s="15">
        <v>38400</v>
      </c>
      <c r="H48" s="19">
        <f>Tabela35[[#This Row],[Volume
Cadastrado (m³)]]/Tabela35[[#This Row],[Volume equivalente de  Etanol Anidro comercializado em 2022 (m³)]]</f>
        <v>1.079531078687695</v>
      </c>
      <c r="I48" s="15">
        <v>38400</v>
      </c>
      <c r="J48" s="14">
        <f t="shared" si="4"/>
        <v>1.079531078687695</v>
      </c>
      <c r="K48" s="10" t="str">
        <f t="shared" si="5"/>
        <v>Sim</v>
      </c>
      <c r="L48" s="10" t="str">
        <f>IF(Tabela35[[#This Row],[% homologado]]&gt;0.9,"Contrato de Fornecimento",IF(Tabela35[[#This Row],[% Cadastrado]]&lt;0.7,"Compra Direta","Prazo Adicional ao $ 5º do Art.3º*"))</f>
        <v>Contrato de Fornecimento</v>
      </c>
      <c r="M48" s="17">
        <v>11474.516129032258</v>
      </c>
    </row>
    <row r="49" spans="2:13" x14ac:dyDescent="0.25">
      <c r="B49" s="13" t="s">
        <v>54</v>
      </c>
      <c r="C49" s="13" t="s">
        <v>186</v>
      </c>
      <c r="D49" s="15">
        <v>33909</v>
      </c>
      <c r="E49" s="9">
        <f t="shared" si="2"/>
        <v>23736.3</v>
      </c>
      <c r="F49" s="9">
        <f t="shared" si="3"/>
        <v>30518.100000000002</v>
      </c>
      <c r="G49" s="15">
        <v>38400</v>
      </c>
      <c r="H49" s="19">
        <f>Tabela35[[#This Row],[Volume
Cadastrado (m³)]]/Tabela35[[#This Row],[Volume equivalente de  Etanol Anidro comercializado em 2022 (m³)]]</f>
        <v>1.1324427143236309</v>
      </c>
      <c r="I49" s="15">
        <v>38400</v>
      </c>
      <c r="J49" s="14">
        <f t="shared" si="4"/>
        <v>1.1324427143236309</v>
      </c>
      <c r="K49" s="10" t="str">
        <f t="shared" si="5"/>
        <v>Sim</v>
      </c>
      <c r="L49" s="10" t="str">
        <f>IF(Tabela35[[#This Row],[% homologado]]&gt;0.9,"Contrato de Fornecimento",IF(Tabela35[[#This Row],[% Cadastrado]]&lt;0.7,"Compra Direta","Prazo Adicional ao $ 5º do Art.3º*"))</f>
        <v>Contrato de Fornecimento</v>
      </c>
      <c r="M49" s="17">
        <v>10938.387096774193</v>
      </c>
    </row>
    <row r="50" spans="2:13" x14ac:dyDescent="0.25">
      <c r="B50" s="13" t="s">
        <v>55</v>
      </c>
      <c r="C50" s="13" t="s">
        <v>187</v>
      </c>
      <c r="D50" s="15">
        <v>32573</v>
      </c>
      <c r="E50" s="9">
        <f t="shared" si="2"/>
        <v>22801.1</v>
      </c>
      <c r="F50" s="9">
        <f t="shared" si="3"/>
        <v>29315.7</v>
      </c>
      <c r="G50" s="15">
        <v>32304</v>
      </c>
      <c r="H50" s="19">
        <f>Tabela35[[#This Row],[Volume
Cadastrado (m³)]]/Tabela35[[#This Row],[Volume equivalente de  Etanol Anidro comercializado em 2022 (m³)]]</f>
        <v>0.99174162650047581</v>
      </c>
      <c r="I50" s="15">
        <v>0</v>
      </c>
      <c r="J50" s="14">
        <f t="shared" si="4"/>
        <v>0</v>
      </c>
      <c r="K50" s="10" t="str">
        <f t="shared" si="5"/>
        <v>Não</v>
      </c>
      <c r="L50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50" s="17">
        <v>10507.41935483871</v>
      </c>
    </row>
    <row r="51" spans="2:13" x14ac:dyDescent="0.25">
      <c r="B51" s="13" t="s">
        <v>56</v>
      </c>
      <c r="C51" s="13" t="s">
        <v>188</v>
      </c>
      <c r="D51" s="15">
        <v>30657</v>
      </c>
      <c r="E51" s="9">
        <f t="shared" si="2"/>
        <v>21459.899999999998</v>
      </c>
      <c r="F51" s="9">
        <f t="shared" si="3"/>
        <v>27591.3</v>
      </c>
      <c r="G51" s="15">
        <v>46000</v>
      </c>
      <c r="H51" s="19">
        <f>Tabela35[[#This Row],[Volume
Cadastrado (m³)]]/Tabela35[[#This Row],[Volume equivalente de  Etanol Anidro comercializado em 2022 (m³)]]</f>
        <v>1.5004729751769579</v>
      </c>
      <c r="I51" s="15">
        <v>46000</v>
      </c>
      <c r="J51" s="14">
        <f t="shared" si="4"/>
        <v>1.5004729751769579</v>
      </c>
      <c r="K51" s="10" t="str">
        <f t="shared" si="5"/>
        <v>Sim</v>
      </c>
      <c r="L51" s="10" t="str">
        <f>IF(Tabela35[[#This Row],[% homologado]]&gt;0.9,"Contrato de Fornecimento",IF(Tabela35[[#This Row],[% Cadastrado]]&lt;0.7,"Compra Direta","Prazo Adicional ao $ 5º do Art.3º*"))</f>
        <v>Contrato de Fornecimento</v>
      </c>
      <c r="M51" s="17">
        <v>9889.3548387096762</v>
      </c>
    </row>
    <row r="52" spans="2:13" x14ac:dyDescent="0.25">
      <c r="B52" s="13" t="s">
        <v>57</v>
      </c>
      <c r="C52" s="13" t="s">
        <v>189</v>
      </c>
      <c r="D52" s="15">
        <v>30304</v>
      </c>
      <c r="E52" s="9">
        <f t="shared" si="2"/>
        <v>21212.799999999999</v>
      </c>
      <c r="F52" s="9">
        <f t="shared" si="3"/>
        <v>27273.600000000002</v>
      </c>
      <c r="G52" s="15">
        <v>32400</v>
      </c>
      <c r="H52" s="19">
        <f>Tabela35[[#This Row],[Volume
Cadastrado (m³)]]/Tabela35[[#This Row],[Volume equivalente de  Etanol Anidro comercializado em 2022 (m³)]]</f>
        <v>1.0691657866948259</v>
      </c>
      <c r="I52" s="15">
        <v>32400</v>
      </c>
      <c r="J52" s="14">
        <f t="shared" si="4"/>
        <v>1.0691657866948259</v>
      </c>
      <c r="K52" s="10" t="str">
        <f t="shared" si="5"/>
        <v>Sim</v>
      </c>
      <c r="L52" s="10" t="str">
        <f>IF(Tabela35[[#This Row],[% homologado]]&gt;0.9,"Contrato de Fornecimento",IF(Tabela35[[#This Row],[% Cadastrado]]&lt;0.7,"Compra Direta","Prazo Adicional ao $ 5º do Art.3º*"))</f>
        <v>Contrato de Fornecimento</v>
      </c>
      <c r="M52" s="17">
        <v>9775.4838709677424</v>
      </c>
    </row>
    <row r="53" spans="2:13" x14ac:dyDescent="0.25">
      <c r="B53" s="13" t="s">
        <v>58</v>
      </c>
      <c r="C53" s="13" t="s">
        <v>190</v>
      </c>
      <c r="D53" s="15">
        <v>30244</v>
      </c>
      <c r="E53" s="9">
        <f t="shared" si="2"/>
        <v>21170.799999999999</v>
      </c>
      <c r="F53" s="9">
        <f t="shared" si="3"/>
        <v>27219.600000000002</v>
      </c>
      <c r="G53" s="15">
        <v>27500</v>
      </c>
      <c r="H53" s="19">
        <f>Tabela35[[#This Row],[Volume
Cadastrado (m³)]]/Tabela35[[#This Row],[Volume equivalente de  Etanol Anidro comercializado em 2022 (m³)]]</f>
        <v>0.90927126041528894</v>
      </c>
      <c r="I53" s="15">
        <v>27500</v>
      </c>
      <c r="J53" s="14">
        <f t="shared" si="4"/>
        <v>0.90927126041528894</v>
      </c>
      <c r="K53" s="10" t="str">
        <f t="shared" si="5"/>
        <v>Sim</v>
      </c>
      <c r="L53" s="10" t="str">
        <f>IF(Tabela35[[#This Row],[% homologado]]&gt;0.9,"Contrato de Fornecimento",IF(Tabela35[[#This Row],[% Cadastrado]]&lt;0.7,"Compra Direta","Prazo Adicional ao $ 5º do Art.3º*"))</f>
        <v>Contrato de Fornecimento</v>
      </c>
      <c r="M53" s="17">
        <v>9756.1290322580644</v>
      </c>
    </row>
    <row r="54" spans="2:13" x14ac:dyDescent="0.25">
      <c r="B54" s="13" t="s">
        <v>59</v>
      </c>
      <c r="C54" s="13" t="s">
        <v>191</v>
      </c>
      <c r="D54" s="15">
        <v>26537</v>
      </c>
      <c r="E54" s="9">
        <f t="shared" si="2"/>
        <v>18575.899999999998</v>
      </c>
      <c r="F54" s="9">
        <f t="shared" si="3"/>
        <v>23883.3</v>
      </c>
      <c r="G54" s="15">
        <v>29000</v>
      </c>
      <c r="H54" s="19">
        <f>Tabela35[[#This Row],[Volume
Cadastrado (m³)]]/Tabela35[[#This Row],[Volume equivalente de  Etanol Anidro comercializado em 2022 (m³)]]</f>
        <v>1.0928138071372047</v>
      </c>
      <c r="I54" s="15">
        <v>29000</v>
      </c>
      <c r="J54" s="14">
        <f t="shared" si="4"/>
        <v>1.0928138071372047</v>
      </c>
      <c r="K54" s="10" t="str">
        <f t="shared" si="5"/>
        <v>Sim</v>
      </c>
      <c r="L54" s="10" t="str">
        <f>IF(Tabela35[[#This Row],[% homologado]]&gt;0.9,"Contrato de Fornecimento",IF(Tabela35[[#This Row],[% Cadastrado]]&lt;0.7,"Compra Direta","Prazo Adicional ao $ 5º do Art.3º*"))</f>
        <v>Contrato de Fornecimento</v>
      </c>
      <c r="M54" s="17">
        <v>8560.322580645161</v>
      </c>
    </row>
    <row r="55" spans="2:13" x14ac:dyDescent="0.25">
      <c r="B55" s="13" t="s">
        <v>60</v>
      </c>
      <c r="C55" s="13" t="s">
        <v>192</v>
      </c>
      <c r="D55" s="15">
        <v>25716</v>
      </c>
      <c r="E55" s="9">
        <f t="shared" si="2"/>
        <v>18001.199999999997</v>
      </c>
      <c r="F55" s="9">
        <f t="shared" si="3"/>
        <v>23144.400000000001</v>
      </c>
      <c r="G55" s="15">
        <v>24000</v>
      </c>
      <c r="H55" s="19">
        <f>Tabela35[[#This Row],[Volume
Cadastrado (m³)]]/Tabela35[[#This Row],[Volume equivalente de  Etanol Anidro comercializado em 2022 (m³)]]</f>
        <v>0.93327111525898276</v>
      </c>
      <c r="I55" s="15">
        <v>24000</v>
      </c>
      <c r="J55" s="14">
        <f t="shared" ref="J55:J86" si="6">I55/D55</f>
        <v>0.93327111525898276</v>
      </c>
      <c r="K55" s="10" t="str">
        <f t="shared" ref="K55:K86" si="7">IF(J55&gt;=90%,"Sim","Não")</f>
        <v>Sim</v>
      </c>
      <c r="L55" s="10" t="str">
        <f>IF(Tabela35[[#This Row],[% homologado]]&gt;0.9,"Contrato de Fornecimento",IF(Tabela35[[#This Row],[% Cadastrado]]&lt;0.7,"Compra Direta","Prazo Adicional ao $ 5º do Art.3º*"))</f>
        <v>Contrato de Fornecimento</v>
      </c>
      <c r="M55" s="17">
        <v>8295.4838709677424</v>
      </c>
    </row>
    <row r="56" spans="2:13" x14ac:dyDescent="0.25">
      <c r="B56" s="13" t="s">
        <v>61</v>
      </c>
      <c r="C56" s="13" t="s">
        <v>193</v>
      </c>
      <c r="D56" s="15">
        <v>25322</v>
      </c>
      <c r="E56" s="9">
        <f t="shared" si="2"/>
        <v>17725.399999999998</v>
      </c>
      <c r="F56" s="9">
        <f t="shared" si="3"/>
        <v>22789.8</v>
      </c>
      <c r="G56" s="15">
        <v>32040</v>
      </c>
      <c r="H56" s="19">
        <f>Tabela35[[#This Row],[Volume
Cadastrado (m³)]]/Tabela35[[#This Row],[Volume equivalente de  Etanol Anidro comercializado em 2022 (m³)]]</f>
        <v>1.2653028986651924</v>
      </c>
      <c r="I56" s="15">
        <v>25800</v>
      </c>
      <c r="J56" s="14">
        <f t="shared" si="6"/>
        <v>1.0188768659663534</v>
      </c>
      <c r="K56" s="10" t="str">
        <f t="shared" si="7"/>
        <v>Sim</v>
      </c>
      <c r="L56" s="10" t="str">
        <f>IF(Tabela35[[#This Row],[% homologado]]&gt;0.9,"Contrato de Fornecimento",IF(Tabela35[[#This Row],[% Cadastrado]]&lt;0.7,"Compra Direta","Prazo Adicional ao $ 5º do Art.3º*"))</f>
        <v>Contrato de Fornecimento</v>
      </c>
      <c r="M56" s="17">
        <v>8168.3870967741941</v>
      </c>
    </row>
    <row r="57" spans="2:13" x14ac:dyDescent="0.25">
      <c r="B57" s="13" t="s">
        <v>62</v>
      </c>
      <c r="C57" s="13" t="s">
        <v>194</v>
      </c>
      <c r="D57" s="15">
        <v>24016</v>
      </c>
      <c r="E57" s="9">
        <f t="shared" si="2"/>
        <v>16811.2</v>
      </c>
      <c r="F57" s="9">
        <f t="shared" si="3"/>
        <v>21614.400000000001</v>
      </c>
      <c r="G57" s="15">
        <v>19000</v>
      </c>
      <c r="H57" s="19">
        <f>Tabela35[[#This Row],[Volume
Cadastrado (m³)]]/Tabela35[[#This Row],[Volume equivalente de  Etanol Anidro comercializado em 2022 (m³)]]</f>
        <v>0.79113924050632911</v>
      </c>
      <c r="I57" s="15">
        <v>19000</v>
      </c>
      <c r="J57" s="14">
        <f t="shared" si="6"/>
        <v>0.79113924050632911</v>
      </c>
      <c r="K57" s="10" t="str">
        <f t="shared" si="7"/>
        <v>Não</v>
      </c>
      <c r="L57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57" s="17">
        <v>7747.0967741935492</v>
      </c>
    </row>
    <row r="58" spans="2:13" x14ac:dyDescent="0.25">
      <c r="B58" s="13" t="s">
        <v>63</v>
      </c>
      <c r="C58" s="13" t="s">
        <v>195</v>
      </c>
      <c r="D58" s="15">
        <v>23523</v>
      </c>
      <c r="E58" s="9">
        <f t="shared" si="2"/>
        <v>16466.099999999999</v>
      </c>
      <c r="F58" s="9">
        <f t="shared" si="3"/>
        <v>21170.7</v>
      </c>
      <c r="G58" s="15">
        <v>21180</v>
      </c>
      <c r="H58" s="19">
        <f>Tabela35[[#This Row],[Volume
Cadastrado (m³)]]/Tabela35[[#This Row],[Volume equivalente de  Etanol Anidro comercializado em 2022 (m³)]]</f>
        <v>0.9003953577349828</v>
      </c>
      <c r="I58" s="15">
        <v>0</v>
      </c>
      <c r="J58" s="14">
        <f t="shared" si="6"/>
        <v>0</v>
      </c>
      <c r="K58" s="10" t="str">
        <f t="shared" si="7"/>
        <v>Não</v>
      </c>
      <c r="L58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58" s="17">
        <v>7588.0645161290322</v>
      </c>
    </row>
    <row r="59" spans="2:13" x14ac:dyDescent="0.25">
      <c r="B59" s="13" t="s">
        <v>64</v>
      </c>
      <c r="C59" s="13" t="s">
        <v>196</v>
      </c>
      <c r="D59" s="15">
        <v>22196</v>
      </c>
      <c r="E59" s="9">
        <f t="shared" si="2"/>
        <v>15537.199999999999</v>
      </c>
      <c r="F59" s="9">
        <f t="shared" si="3"/>
        <v>19976.400000000001</v>
      </c>
      <c r="G59" s="15">
        <v>20604</v>
      </c>
      <c r="H59" s="19">
        <f>Tabela35[[#This Row],[Volume
Cadastrado (m³)]]/Tabela35[[#This Row],[Volume equivalente de  Etanol Anidro comercializado em 2022 (m³)]]</f>
        <v>0.92827536493061813</v>
      </c>
      <c r="I59" s="15">
        <v>0</v>
      </c>
      <c r="J59" s="14">
        <f t="shared" si="6"/>
        <v>0</v>
      </c>
      <c r="K59" s="10" t="str">
        <f t="shared" si="7"/>
        <v>Não</v>
      </c>
      <c r="L59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59" s="17">
        <v>7160</v>
      </c>
    </row>
    <row r="60" spans="2:13" x14ac:dyDescent="0.25">
      <c r="B60" s="13" t="s">
        <v>65</v>
      </c>
      <c r="C60" s="13" t="s">
        <v>197</v>
      </c>
      <c r="D60" s="15">
        <v>20849</v>
      </c>
      <c r="E60" s="9">
        <f t="shared" si="2"/>
        <v>14594.3</v>
      </c>
      <c r="F60" s="9">
        <f t="shared" si="3"/>
        <v>18764.100000000002</v>
      </c>
      <c r="G60" s="15">
        <v>10400</v>
      </c>
      <c r="H60" s="19">
        <f>Tabela35[[#This Row],[Volume
Cadastrado (m³)]]/Tabela35[[#This Row],[Volume equivalente de  Etanol Anidro comercializado em 2022 (m³)]]</f>
        <v>0.49882488368746702</v>
      </c>
      <c r="I60" s="15">
        <v>10400</v>
      </c>
      <c r="J60" s="14">
        <f t="shared" si="6"/>
        <v>0.49882488368746702</v>
      </c>
      <c r="K60" s="10" t="str">
        <f t="shared" si="7"/>
        <v>Não</v>
      </c>
      <c r="L60" s="10" t="str">
        <f>IF(Tabela35[[#This Row],[% homologado]]&gt;0.9,"Contrato de Fornecimento",IF(Tabela35[[#This Row],[% Cadastrado]]&lt;0.7,"Compra Direta","Prazo Adicional ao $ 5º do Art.3º*"))</f>
        <v>Compra Direta</v>
      </c>
      <c r="M60" s="17">
        <v>6725.4838709677415</v>
      </c>
    </row>
    <row r="61" spans="2:13" x14ac:dyDescent="0.25">
      <c r="B61" s="13" t="s">
        <v>66</v>
      </c>
      <c r="C61" s="13" t="s">
        <v>198</v>
      </c>
      <c r="D61" s="15">
        <v>20326</v>
      </c>
      <c r="E61" s="9">
        <f t="shared" si="2"/>
        <v>14228.199999999999</v>
      </c>
      <c r="F61" s="9">
        <f t="shared" si="3"/>
        <v>18293.400000000001</v>
      </c>
      <c r="G61" s="15">
        <v>19000</v>
      </c>
      <c r="H61" s="19">
        <f>Tabela35[[#This Row],[Volume
Cadastrado (m³)]]/Tabela35[[#This Row],[Volume equivalente de  Etanol Anidro comercializado em 2022 (m³)]]</f>
        <v>0.93476335727639481</v>
      </c>
      <c r="I61" s="15">
        <v>19000</v>
      </c>
      <c r="J61" s="14">
        <f t="shared" si="6"/>
        <v>0.93476335727639481</v>
      </c>
      <c r="K61" s="10" t="str">
        <f t="shared" si="7"/>
        <v>Sim</v>
      </c>
      <c r="L61" s="10" t="str">
        <f>IF(Tabela35[[#This Row],[% homologado]]&gt;0.9,"Contrato de Fornecimento",IF(Tabela35[[#This Row],[% Cadastrado]]&lt;0.7,"Compra Direta","Prazo Adicional ao $ 5º do Art.3º*"))</f>
        <v>Contrato de Fornecimento</v>
      </c>
      <c r="M61" s="17">
        <v>6556.7741935483864</v>
      </c>
    </row>
    <row r="62" spans="2:13" x14ac:dyDescent="0.25">
      <c r="B62" s="13" t="s">
        <v>67</v>
      </c>
      <c r="C62" s="13" t="s">
        <v>199</v>
      </c>
      <c r="D62" s="15">
        <v>20302</v>
      </c>
      <c r="E62" s="9">
        <f t="shared" si="2"/>
        <v>14211.4</v>
      </c>
      <c r="F62" s="9">
        <f t="shared" si="3"/>
        <v>18271.8</v>
      </c>
      <c r="G62" s="15">
        <v>26568</v>
      </c>
      <c r="H62" s="19">
        <f>Tabela35[[#This Row],[Volume
Cadastrado (m³)]]/Tabela35[[#This Row],[Volume equivalente de  Etanol Anidro comercializado em 2022 (m³)]]</f>
        <v>1.3086395429021771</v>
      </c>
      <c r="I62" s="15">
        <v>26568</v>
      </c>
      <c r="J62" s="14">
        <f t="shared" si="6"/>
        <v>1.3086395429021771</v>
      </c>
      <c r="K62" s="10" t="str">
        <f t="shared" si="7"/>
        <v>Sim</v>
      </c>
      <c r="L62" s="10" t="str">
        <f>IF(Tabela35[[#This Row],[% homologado]]&gt;0.9,"Contrato de Fornecimento",IF(Tabela35[[#This Row],[% Cadastrado]]&lt;0.7,"Compra Direta","Prazo Adicional ao $ 5º do Art.3º*"))</f>
        <v>Contrato de Fornecimento</v>
      </c>
      <c r="M62" s="17">
        <v>6549.0322580645161</v>
      </c>
    </row>
    <row r="63" spans="2:13" x14ac:dyDescent="0.25">
      <c r="B63" s="13" t="s">
        <v>68</v>
      </c>
      <c r="C63" s="13" t="s">
        <v>200</v>
      </c>
      <c r="D63" s="15">
        <v>19883</v>
      </c>
      <c r="E63" s="9">
        <f t="shared" si="2"/>
        <v>13918.099999999999</v>
      </c>
      <c r="F63" s="9">
        <f t="shared" si="3"/>
        <v>17894.7</v>
      </c>
      <c r="G63" s="15">
        <v>24000</v>
      </c>
      <c r="H63" s="19">
        <f>Tabela35[[#This Row],[Volume
Cadastrado (m³)]]/Tabela35[[#This Row],[Volume equivalente de  Etanol Anidro comercializado em 2022 (m³)]]</f>
        <v>1.2070613086556354</v>
      </c>
      <c r="I63" s="15">
        <v>24000</v>
      </c>
      <c r="J63" s="14">
        <f t="shared" si="6"/>
        <v>1.2070613086556354</v>
      </c>
      <c r="K63" s="10" t="str">
        <f t="shared" si="7"/>
        <v>Sim</v>
      </c>
      <c r="L63" s="10" t="str">
        <f>IF(Tabela35[[#This Row],[% homologado]]&gt;0.9,"Contrato de Fornecimento",IF(Tabela35[[#This Row],[% Cadastrado]]&lt;0.7,"Compra Direta","Prazo Adicional ao $ 5º do Art.3º*"))</f>
        <v>Contrato de Fornecimento</v>
      </c>
      <c r="M63" s="17">
        <v>6413.8709677419356</v>
      </c>
    </row>
    <row r="64" spans="2:13" x14ac:dyDescent="0.25">
      <c r="B64" s="13" t="s">
        <v>69</v>
      </c>
      <c r="C64" s="13" t="s">
        <v>201</v>
      </c>
      <c r="D64" s="15">
        <v>18972</v>
      </c>
      <c r="E64" s="9">
        <f t="shared" si="2"/>
        <v>13280.4</v>
      </c>
      <c r="F64" s="9">
        <f t="shared" si="3"/>
        <v>17074.8</v>
      </c>
      <c r="G64" s="15">
        <v>17075</v>
      </c>
      <c r="H64" s="19">
        <f>Tabela35[[#This Row],[Volume
Cadastrado (m³)]]/Tabela35[[#This Row],[Volume equivalente de  Etanol Anidro comercializado em 2022 (m³)]]</f>
        <v>0.90001054185114904</v>
      </c>
      <c r="I64" s="15">
        <v>0</v>
      </c>
      <c r="J64" s="14">
        <f t="shared" si="6"/>
        <v>0</v>
      </c>
      <c r="K64" s="10" t="str">
        <f t="shared" si="7"/>
        <v>Não</v>
      </c>
      <c r="L64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64" s="17">
        <v>6120</v>
      </c>
    </row>
    <row r="65" spans="2:13" x14ac:dyDescent="0.25">
      <c r="B65" s="13" t="s">
        <v>70</v>
      </c>
      <c r="C65" s="13" t="s">
        <v>202</v>
      </c>
      <c r="D65" s="15">
        <v>18078</v>
      </c>
      <c r="E65" s="9">
        <f t="shared" si="2"/>
        <v>12654.599999999999</v>
      </c>
      <c r="F65" s="9">
        <f t="shared" si="3"/>
        <v>16270.2</v>
      </c>
      <c r="G65" s="15">
        <v>17533</v>
      </c>
      <c r="H65" s="19">
        <f>Tabela35[[#This Row],[Volume
Cadastrado (m³)]]/Tabela35[[#This Row],[Volume equivalente de  Etanol Anidro comercializado em 2022 (m³)]]</f>
        <v>0.96985285982962721</v>
      </c>
      <c r="I65" s="15">
        <v>17533</v>
      </c>
      <c r="J65" s="14">
        <f t="shared" si="6"/>
        <v>0.96985285982962721</v>
      </c>
      <c r="K65" s="10" t="str">
        <f t="shared" si="7"/>
        <v>Sim</v>
      </c>
      <c r="L65" s="10" t="str">
        <f>IF(Tabela35[[#This Row],[% homologado]]&gt;0.9,"Contrato de Fornecimento",IF(Tabela35[[#This Row],[% Cadastrado]]&lt;0.7,"Compra Direta","Prazo Adicional ao $ 5º do Art.3º*"))</f>
        <v>Contrato de Fornecimento</v>
      </c>
      <c r="M65" s="17">
        <v>5831.6129032258059</v>
      </c>
    </row>
    <row r="66" spans="2:13" x14ac:dyDescent="0.25">
      <c r="B66" s="13" t="s">
        <v>71</v>
      </c>
      <c r="C66" s="13" t="s">
        <v>203</v>
      </c>
      <c r="D66" s="15">
        <v>17612</v>
      </c>
      <c r="E66" s="9">
        <f t="shared" si="2"/>
        <v>12328.4</v>
      </c>
      <c r="F66" s="9">
        <f t="shared" si="3"/>
        <v>15850.800000000001</v>
      </c>
      <c r="G66" s="15">
        <v>16920</v>
      </c>
      <c r="H66" s="19">
        <f>Tabela35[[#This Row],[Volume
Cadastrado (m³)]]/Tabela35[[#This Row],[Volume equivalente de  Etanol Anidro comercializado em 2022 (m³)]]</f>
        <v>0.96070860776743128</v>
      </c>
      <c r="I66" s="15">
        <v>16920</v>
      </c>
      <c r="J66" s="14">
        <f t="shared" si="6"/>
        <v>0.96070860776743128</v>
      </c>
      <c r="K66" s="10" t="str">
        <f t="shared" si="7"/>
        <v>Sim</v>
      </c>
      <c r="L66" s="10" t="str">
        <f>IF(Tabela35[[#This Row],[% homologado]]&gt;0.9,"Contrato de Fornecimento",IF(Tabela35[[#This Row],[% Cadastrado]]&lt;0.7,"Compra Direta","Prazo Adicional ao $ 5º do Art.3º*"))</f>
        <v>Contrato de Fornecimento</v>
      </c>
      <c r="M66" s="17">
        <v>5681.2903225806449</v>
      </c>
    </row>
    <row r="67" spans="2:13" x14ac:dyDescent="0.25">
      <c r="B67" s="13" t="s">
        <v>72</v>
      </c>
      <c r="C67" s="13" t="s">
        <v>204</v>
      </c>
      <c r="D67" s="15">
        <v>16779</v>
      </c>
      <c r="E67" s="9">
        <f t="shared" si="2"/>
        <v>11745.3</v>
      </c>
      <c r="F67" s="9">
        <f t="shared" si="3"/>
        <v>15101.1</v>
      </c>
      <c r="G67" s="15">
        <v>27900</v>
      </c>
      <c r="H67" s="19">
        <f>Tabela35[[#This Row],[Volume
Cadastrado (m³)]]/Tabela35[[#This Row],[Volume equivalente de  Etanol Anidro comercializado em 2022 (m³)]]</f>
        <v>1.6627927766851422</v>
      </c>
      <c r="I67" s="15">
        <v>0</v>
      </c>
      <c r="J67" s="14">
        <f t="shared" si="6"/>
        <v>0</v>
      </c>
      <c r="K67" s="10" t="str">
        <f t="shared" si="7"/>
        <v>Não</v>
      </c>
      <c r="L67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67" s="17">
        <v>5412.5806451612898</v>
      </c>
    </row>
    <row r="68" spans="2:13" x14ac:dyDescent="0.25">
      <c r="B68" s="13" t="s">
        <v>73</v>
      </c>
      <c r="C68" s="13" t="s">
        <v>205</v>
      </c>
      <c r="D68" s="15">
        <v>15627</v>
      </c>
      <c r="E68" s="9">
        <f t="shared" si="2"/>
        <v>10938.9</v>
      </c>
      <c r="F68" s="9">
        <f t="shared" si="3"/>
        <v>14064.300000000001</v>
      </c>
      <c r="G68" s="15">
        <v>14110</v>
      </c>
      <c r="H68" s="19">
        <f>Tabela35[[#This Row],[Volume
Cadastrado (m³)]]/Tabela35[[#This Row],[Volume equivalente de  Etanol Anidro comercializado em 2022 (m³)]]</f>
        <v>0.90292442567351383</v>
      </c>
      <c r="I68" s="15">
        <v>14110</v>
      </c>
      <c r="J68" s="14">
        <f t="shared" si="6"/>
        <v>0.90292442567351383</v>
      </c>
      <c r="K68" s="10" t="str">
        <f t="shared" si="7"/>
        <v>Sim</v>
      </c>
      <c r="L68" s="10" t="str">
        <f>IF(Tabela35[[#This Row],[% homologado]]&gt;0.9,"Contrato de Fornecimento",IF(Tabela35[[#This Row],[% Cadastrado]]&lt;0.7,"Compra Direta","Prazo Adicional ao $ 5º do Art.3º*"))</f>
        <v>Contrato de Fornecimento</v>
      </c>
      <c r="M68" s="17">
        <v>5040.9677419354839</v>
      </c>
    </row>
    <row r="69" spans="2:13" x14ac:dyDescent="0.25">
      <c r="B69" s="13" t="s">
        <v>74</v>
      </c>
      <c r="C69" s="13" t="s">
        <v>206</v>
      </c>
      <c r="D69" s="15">
        <v>15156</v>
      </c>
      <c r="E69" s="9">
        <f t="shared" si="2"/>
        <v>10609.199999999999</v>
      </c>
      <c r="F69" s="9">
        <f t="shared" si="3"/>
        <v>13640.4</v>
      </c>
      <c r="G69" s="15">
        <v>14360</v>
      </c>
      <c r="H69" s="19">
        <f>Tabela35[[#This Row],[Volume
Cadastrado (m³)]]/Tabela35[[#This Row],[Volume equivalente de  Etanol Anidro comercializado em 2022 (m³)]]</f>
        <v>0.9474795460543679</v>
      </c>
      <c r="I69" s="15">
        <v>14360</v>
      </c>
      <c r="J69" s="14">
        <f t="shared" si="6"/>
        <v>0.9474795460543679</v>
      </c>
      <c r="K69" s="10" t="str">
        <f t="shared" si="7"/>
        <v>Sim</v>
      </c>
      <c r="L69" s="10" t="str">
        <f>IF(Tabela35[[#This Row],[% homologado]]&gt;0.9,"Contrato de Fornecimento",IF(Tabela35[[#This Row],[% Cadastrado]]&lt;0.7,"Compra Direta","Prazo Adicional ao $ 5º do Art.3º*"))</f>
        <v>Contrato de Fornecimento</v>
      </c>
      <c r="M69" s="17">
        <v>4889.0322580645161</v>
      </c>
    </row>
    <row r="70" spans="2:13" x14ac:dyDescent="0.25">
      <c r="B70" s="13" t="s">
        <v>75</v>
      </c>
      <c r="C70" s="13" t="s">
        <v>207</v>
      </c>
      <c r="D70" s="15">
        <v>14020</v>
      </c>
      <c r="E70" s="9">
        <f t="shared" si="2"/>
        <v>9814</v>
      </c>
      <c r="F70" s="9">
        <f t="shared" si="3"/>
        <v>12618</v>
      </c>
      <c r="G70" s="15">
        <v>12700</v>
      </c>
      <c r="H70" s="19">
        <f>Tabela35[[#This Row],[Volume
Cadastrado (m³)]]/Tabela35[[#This Row],[Volume equivalente de  Etanol Anidro comercializado em 2022 (m³)]]</f>
        <v>0.90584878744650499</v>
      </c>
      <c r="I70" s="15">
        <v>12700</v>
      </c>
      <c r="J70" s="14">
        <f t="shared" si="6"/>
        <v>0.90584878744650499</v>
      </c>
      <c r="K70" s="10" t="str">
        <f t="shared" si="7"/>
        <v>Sim</v>
      </c>
      <c r="L70" s="10" t="str">
        <f>IF(Tabela35[[#This Row],[% homologado]]&gt;0.9,"Contrato de Fornecimento",IF(Tabela35[[#This Row],[% Cadastrado]]&lt;0.7,"Compra Direta","Prazo Adicional ao $ 5º do Art.3º*"))</f>
        <v>Contrato de Fornecimento</v>
      </c>
      <c r="M70" s="17">
        <v>4522.5806451612898</v>
      </c>
    </row>
    <row r="71" spans="2:13" x14ac:dyDescent="0.25">
      <c r="B71" s="13" t="s">
        <v>76</v>
      </c>
      <c r="C71" s="13" t="s">
        <v>208</v>
      </c>
      <c r="D71" s="15">
        <v>13832</v>
      </c>
      <c r="E71" s="9">
        <f t="shared" si="2"/>
        <v>9682.4</v>
      </c>
      <c r="F71" s="9">
        <f t="shared" si="3"/>
        <v>12448.800000000001</v>
      </c>
      <c r="G71" s="15">
        <v>12600</v>
      </c>
      <c r="H71" s="19">
        <f>Tabela35[[#This Row],[Volume
Cadastrado (m³)]]/Tabela35[[#This Row],[Volume equivalente de  Etanol Anidro comercializado em 2022 (m³)]]</f>
        <v>0.91093117408906887</v>
      </c>
      <c r="I71" s="15">
        <v>12600</v>
      </c>
      <c r="J71" s="14">
        <f t="shared" si="6"/>
        <v>0.91093117408906887</v>
      </c>
      <c r="K71" s="10" t="str">
        <f t="shared" si="7"/>
        <v>Sim</v>
      </c>
      <c r="L71" s="10" t="str">
        <f>IF(Tabela35[[#This Row],[% homologado]]&gt;0.9,"Contrato de Fornecimento",IF(Tabela35[[#This Row],[% Cadastrado]]&lt;0.7,"Compra Direta","Prazo Adicional ao $ 5º do Art.3º*"))</f>
        <v>Contrato de Fornecimento</v>
      </c>
      <c r="M71" s="17">
        <v>4461.9354838709678</v>
      </c>
    </row>
    <row r="72" spans="2:13" x14ac:dyDescent="0.25">
      <c r="B72" s="13" t="s">
        <v>77</v>
      </c>
      <c r="C72" s="13" t="s">
        <v>209</v>
      </c>
      <c r="D72" s="15">
        <v>12160</v>
      </c>
      <c r="E72" s="9">
        <f t="shared" si="2"/>
        <v>8512</v>
      </c>
      <c r="F72" s="9">
        <f t="shared" si="3"/>
        <v>10944</v>
      </c>
      <c r="G72" s="15">
        <v>12160</v>
      </c>
      <c r="H72" s="19">
        <f>Tabela35[[#This Row],[Volume
Cadastrado (m³)]]/Tabela35[[#This Row],[Volume equivalente de  Etanol Anidro comercializado em 2022 (m³)]]</f>
        <v>1</v>
      </c>
      <c r="I72" s="15">
        <v>12160</v>
      </c>
      <c r="J72" s="14">
        <f t="shared" si="6"/>
        <v>1</v>
      </c>
      <c r="K72" s="10" t="str">
        <f t="shared" si="7"/>
        <v>Sim</v>
      </c>
      <c r="L72" s="10" t="str">
        <f>IF(Tabela35[[#This Row],[% homologado]]&gt;0.9,"Contrato de Fornecimento",IF(Tabela35[[#This Row],[% Cadastrado]]&lt;0.7,"Compra Direta","Prazo Adicional ao $ 5º do Art.3º*"))</f>
        <v>Contrato de Fornecimento</v>
      </c>
      <c r="M72" s="17">
        <v>3922.5806451612902</v>
      </c>
    </row>
    <row r="73" spans="2:13" x14ac:dyDescent="0.25">
      <c r="B73" s="13" t="s">
        <v>78</v>
      </c>
      <c r="C73" s="13" t="s">
        <v>210</v>
      </c>
      <c r="D73" s="15">
        <v>11999</v>
      </c>
      <c r="E73" s="9">
        <f t="shared" si="2"/>
        <v>8399.2999999999993</v>
      </c>
      <c r="F73" s="9">
        <f t="shared" si="3"/>
        <v>10799.1</v>
      </c>
      <c r="G73" s="15">
        <v>13000</v>
      </c>
      <c r="H73" s="19">
        <f>Tabela35[[#This Row],[Volume
Cadastrado (m³)]]/Tabela35[[#This Row],[Volume equivalente de  Etanol Anidro comercializado em 2022 (m³)]]</f>
        <v>1.0834236186348862</v>
      </c>
      <c r="I73" s="15">
        <v>13000</v>
      </c>
      <c r="J73" s="14">
        <f t="shared" si="6"/>
        <v>1.0834236186348862</v>
      </c>
      <c r="K73" s="10" t="str">
        <f t="shared" si="7"/>
        <v>Sim</v>
      </c>
      <c r="L73" s="10" t="str">
        <f>IF(Tabela35[[#This Row],[% homologado]]&gt;0.9,"Contrato de Fornecimento",IF(Tabela35[[#This Row],[% Cadastrado]]&lt;0.7,"Compra Direta","Prazo Adicional ao $ 5º do Art.3º*"))</f>
        <v>Contrato de Fornecimento</v>
      </c>
      <c r="M73" s="17">
        <v>3870.6451612903224</v>
      </c>
    </row>
    <row r="74" spans="2:13" x14ac:dyDescent="0.25">
      <c r="B74" s="13" t="s">
        <v>79</v>
      </c>
      <c r="C74" s="13" t="s">
        <v>211</v>
      </c>
      <c r="D74" s="15">
        <v>10550</v>
      </c>
      <c r="E74" s="9">
        <f t="shared" si="2"/>
        <v>7384.9999999999991</v>
      </c>
      <c r="F74" s="9">
        <f t="shared" si="3"/>
        <v>9495</v>
      </c>
      <c r="G74" s="15">
        <v>9504</v>
      </c>
      <c r="H74" s="19">
        <f>Tabela35[[#This Row],[Volume
Cadastrado (m³)]]/Tabela35[[#This Row],[Volume equivalente de  Etanol Anidro comercializado em 2022 (m³)]]</f>
        <v>0.90085308056872038</v>
      </c>
      <c r="I74" s="15">
        <v>9504</v>
      </c>
      <c r="J74" s="14">
        <f t="shared" si="6"/>
        <v>0.90085308056872038</v>
      </c>
      <c r="K74" s="10" t="str">
        <f t="shared" si="7"/>
        <v>Sim</v>
      </c>
      <c r="L74" s="10" t="str">
        <f>IF(Tabela35[[#This Row],[% homologado]]&gt;0.9,"Contrato de Fornecimento",IF(Tabela35[[#This Row],[% Cadastrado]]&lt;0.7,"Compra Direta","Prazo Adicional ao $ 5º do Art.3º*"))</f>
        <v>Contrato de Fornecimento</v>
      </c>
      <c r="M74" s="17">
        <v>3403.2258064516127</v>
      </c>
    </row>
    <row r="75" spans="2:13" x14ac:dyDescent="0.25">
      <c r="B75" s="13" t="s">
        <v>80</v>
      </c>
      <c r="C75" s="13" t="s">
        <v>212</v>
      </c>
      <c r="D75" s="15">
        <v>10413</v>
      </c>
      <c r="E75" s="9">
        <f t="shared" ref="E75:E138" si="8">D75*0.7</f>
        <v>7289.0999999999995</v>
      </c>
      <c r="F75" s="9">
        <f t="shared" ref="F75:F138" si="9">D75*0.9</f>
        <v>9371.7000000000007</v>
      </c>
      <c r="G75" s="15">
        <v>18000</v>
      </c>
      <c r="H75" s="19">
        <f>Tabela35[[#This Row],[Volume
Cadastrado (m³)]]/Tabela35[[#This Row],[Volume equivalente de  Etanol Anidro comercializado em 2022 (m³)]]</f>
        <v>1.7286084701815039</v>
      </c>
      <c r="I75" s="15">
        <v>18000</v>
      </c>
      <c r="J75" s="14">
        <f t="shared" si="6"/>
        <v>1.7286084701815039</v>
      </c>
      <c r="K75" s="10" t="str">
        <f t="shared" si="7"/>
        <v>Sim</v>
      </c>
      <c r="L75" s="10" t="str">
        <f>IF(Tabela35[[#This Row],[% homologado]]&gt;0.9,"Contrato de Fornecimento",IF(Tabela35[[#This Row],[% Cadastrado]]&lt;0.7,"Compra Direta","Prazo Adicional ao $ 5º do Art.3º*"))</f>
        <v>Contrato de Fornecimento</v>
      </c>
      <c r="M75" s="17">
        <v>3359.0322580645161</v>
      </c>
    </row>
    <row r="76" spans="2:13" x14ac:dyDescent="0.25">
      <c r="B76" s="13" t="s">
        <v>81</v>
      </c>
      <c r="C76" s="13" t="s">
        <v>213</v>
      </c>
      <c r="D76" s="15">
        <v>9825</v>
      </c>
      <c r="E76" s="9">
        <f t="shared" si="8"/>
        <v>6877.5</v>
      </c>
      <c r="F76" s="9">
        <f t="shared" si="9"/>
        <v>8842.5</v>
      </c>
      <c r="G76" s="15">
        <v>9996</v>
      </c>
      <c r="H76" s="19">
        <f>Tabela35[[#This Row],[Volume
Cadastrado (m³)]]/Tabela35[[#This Row],[Volume equivalente de  Etanol Anidro comercializado em 2022 (m³)]]</f>
        <v>1.0174045801526717</v>
      </c>
      <c r="I76" s="15">
        <v>9996</v>
      </c>
      <c r="J76" s="14">
        <f t="shared" si="6"/>
        <v>1.0174045801526717</v>
      </c>
      <c r="K76" s="10" t="str">
        <f t="shared" si="7"/>
        <v>Sim</v>
      </c>
      <c r="L76" s="10" t="str">
        <f>IF(Tabela35[[#This Row],[% homologado]]&gt;0.9,"Contrato de Fornecimento",IF(Tabela35[[#This Row],[% Cadastrado]]&lt;0.7,"Compra Direta","Prazo Adicional ao $ 5º do Art.3º*"))</f>
        <v>Contrato de Fornecimento</v>
      </c>
      <c r="M76" s="17">
        <v>3169.3548387096776</v>
      </c>
    </row>
    <row r="77" spans="2:13" x14ac:dyDescent="0.25">
      <c r="B77" s="13" t="s">
        <v>82</v>
      </c>
      <c r="C77" s="13" t="s">
        <v>214</v>
      </c>
      <c r="D77" s="15">
        <v>9663</v>
      </c>
      <c r="E77" s="9">
        <f t="shared" si="8"/>
        <v>6764.0999999999995</v>
      </c>
      <c r="F77" s="9">
        <f t="shared" si="9"/>
        <v>8696.7000000000007</v>
      </c>
      <c r="G77" s="15">
        <v>9672</v>
      </c>
      <c r="H77" s="19">
        <f>Tabela35[[#This Row],[Volume
Cadastrado (m³)]]/Tabela35[[#This Row],[Volume equivalente de  Etanol Anidro comercializado em 2022 (m³)]]</f>
        <v>1.0009313877677739</v>
      </c>
      <c r="I77" s="15">
        <v>9672</v>
      </c>
      <c r="J77" s="14">
        <f t="shared" si="6"/>
        <v>1.0009313877677739</v>
      </c>
      <c r="K77" s="10" t="str">
        <f t="shared" si="7"/>
        <v>Sim</v>
      </c>
      <c r="L77" s="10" t="str">
        <f>IF(Tabela35[[#This Row],[% homologado]]&gt;0.9,"Contrato de Fornecimento",IF(Tabela35[[#This Row],[% Cadastrado]]&lt;0.7,"Compra Direta","Prazo Adicional ao $ 5º do Art.3º*"))</f>
        <v>Contrato de Fornecimento</v>
      </c>
      <c r="M77" s="17">
        <v>3117.0967741935483</v>
      </c>
    </row>
    <row r="78" spans="2:13" x14ac:dyDescent="0.25">
      <c r="B78" s="13" t="s">
        <v>83</v>
      </c>
      <c r="C78" s="13" t="s">
        <v>215</v>
      </c>
      <c r="D78" s="15">
        <v>9460</v>
      </c>
      <c r="E78" s="9">
        <f t="shared" si="8"/>
        <v>6622</v>
      </c>
      <c r="F78" s="9">
        <f t="shared" si="9"/>
        <v>8514</v>
      </c>
      <c r="G78" s="15">
        <v>0</v>
      </c>
      <c r="H78" s="19">
        <f>Tabela35[[#This Row],[Volume
Cadastrado (m³)]]/Tabela35[[#This Row],[Volume equivalente de  Etanol Anidro comercializado em 2022 (m³)]]</f>
        <v>0</v>
      </c>
      <c r="I78" s="15">
        <v>0</v>
      </c>
      <c r="J78" s="14">
        <f t="shared" si="6"/>
        <v>0</v>
      </c>
      <c r="K78" s="10" t="str">
        <f t="shared" si="7"/>
        <v>Não</v>
      </c>
      <c r="L78" s="10" t="str">
        <f>IF(Tabela35[[#This Row],[% homologado]]&gt;0.9,"Contrato de Fornecimento",IF(Tabela35[[#This Row],[% Cadastrado]]&lt;0.7,"Compra Direta","Prazo Adicional ao $ 5º do Art.3º*"))</f>
        <v>Compra Direta</v>
      </c>
      <c r="M78" s="17">
        <v>3051.6129032258068</v>
      </c>
    </row>
    <row r="79" spans="2:13" x14ac:dyDescent="0.25">
      <c r="B79" s="13" t="s">
        <v>84</v>
      </c>
      <c r="C79" s="13" t="s">
        <v>216</v>
      </c>
      <c r="D79" s="15">
        <v>8838</v>
      </c>
      <c r="E79" s="9">
        <f t="shared" si="8"/>
        <v>6186.5999999999995</v>
      </c>
      <c r="F79" s="9">
        <f t="shared" si="9"/>
        <v>7954.2</v>
      </c>
      <c r="G79" s="15">
        <v>17600</v>
      </c>
      <c r="H79" s="19">
        <f>Tabela35[[#This Row],[Volume
Cadastrado (m³)]]/Tabela35[[#This Row],[Volume equivalente de  Etanol Anidro comercializado em 2022 (m³)]]</f>
        <v>1.9914007694048428</v>
      </c>
      <c r="I79" s="15">
        <v>9000</v>
      </c>
      <c r="J79" s="14">
        <f t="shared" si="6"/>
        <v>1.0183299389002036</v>
      </c>
      <c r="K79" s="10" t="str">
        <f t="shared" si="7"/>
        <v>Sim</v>
      </c>
      <c r="L79" s="10" t="str">
        <f>IF(Tabela35[[#This Row],[% homologado]]&gt;0.9,"Contrato de Fornecimento",IF(Tabela35[[#This Row],[% Cadastrado]]&lt;0.7,"Compra Direta","Prazo Adicional ao $ 5º do Art.3º*"))</f>
        <v>Contrato de Fornecimento</v>
      </c>
      <c r="M79" s="17">
        <v>2850.9677419354839</v>
      </c>
    </row>
    <row r="80" spans="2:13" x14ac:dyDescent="0.25">
      <c r="B80" s="13" t="s">
        <v>85</v>
      </c>
      <c r="C80" s="13" t="s">
        <v>217</v>
      </c>
      <c r="D80" s="15">
        <v>8802</v>
      </c>
      <c r="E80" s="9">
        <f t="shared" si="8"/>
        <v>6161.4</v>
      </c>
      <c r="F80" s="9">
        <f t="shared" si="9"/>
        <v>7921.8</v>
      </c>
      <c r="G80" s="15">
        <v>10000</v>
      </c>
      <c r="H80" s="19">
        <f>Tabela35[[#This Row],[Volume
Cadastrado (m³)]]/Tabela35[[#This Row],[Volume equivalente de  Etanol Anidro comercializado em 2022 (m³)]]</f>
        <v>1.1361054305839582</v>
      </c>
      <c r="I80" s="15">
        <v>10000</v>
      </c>
      <c r="J80" s="14">
        <f t="shared" si="6"/>
        <v>1.1361054305839582</v>
      </c>
      <c r="K80" s="10" t="str">
        <f t="shared" si="7"/>
        <v>Sim</v>
      </c>
      <c r="L80" s="10" t="str">
        <f>IF(Tabela35[[#This Row],[% homologado]]&gt;0.9,"Contrato de Fornecimento",IF(Tabela35[[#This Row],[% Cadastrado]]&lt;0.7,"Compra Direta","Prazo Adicional ao $ 5º do Art.3º*"))</f>
        <v>Contrato de Fornecimento</v>
      </c>
      <c r="M80" s="17">
        <v>2839.3548387096776</v>
      </c>
    </row>
    <row r="81" spans="2:13" x14ac:dyDescent="0.25">
      <c r="B81" s="13" t="s">
        <v>86</v>
      </c>
      <c r="C81" s="13" t="s">
        <v>218</v>
      </c>
      <c r="D81" s="15">
        <v>8743</v>
      </c>
      <c r="E81" s="9">
        <f t="shared" si="8"/>
        <v>6120.0999999999995</v>
      </c>
      <c r="F81" s="9">
        <f t="shared" si="9"/>
        <v>7868.7</v>
      </c>
      <c r="G81" s="15">
        <v>7904</v>
      </c>
      <c r="H81" s="19">
        <f>Tabela35[[#This Row],[Volume
Cadastrado (m³)]]/Tabela35[[#This Row],[Volume equivalente de  Etanol Anidro comercializado em 2022 (m³)]]</f>
        <v>0.90403751572686719</v>
      </c>
      <c r="I81" s="15">
        <v>7904</v>
      </c>
      <c r="J81" s="14">
        <f t="shared" si="6"/>
        <v>0.90403751572686719</v>
      </c>
      <c r="K81" s="10" t="str">
        <f t="shared" si="7"/>
        <v>Sim</v>
      </c>
      <c r="L81" s="10" t="str">
        <f>IF(Tabela35[[#This Row],[% homologado]]&gt;0.9,"Contrato de Fornecimento",IF(Tabela35[[#This Row],[% Cadastrado]]&lt;0.7,"Compra Direta","Prazo Adicional ao $ 5º do Art.3º*"))</f>
        <v>Contrato de Fornecimento</v>
      </c>
      <c r="M81" s="17">
        <v>2820.3225806451615</v>
      </c>
    </row>
    <row r="82" spans="2:13" x14ac:dyDescent="0.25">
      <c r="B82" s="13" t="s">
        <v>87</v>
      </c>
      <c r="C82" s="13" t="s">
        <v>219</v>
      </c>
      <c r="D82" s="15">
        <v>8737</v>
      </c>
      <c r="E82" s="9">
        <f t="shared" si="8"/>
        <v>6115.9</v>
      </c>
      <c r="F82" s="9">
        <f t="shared" si="9"/>
        <v>7863.3</v>
      </c>
      <c r="G82" s="15">
        <v>9000</v>
      </c>
      <c r="H82" s="19">
        <f>Tabela35[[#This Row],[Volume
Cadastrado (m³)]]/Tabela35[[#This Row],[Volume equivalente de  Etanol Anidro comercializado em 2022 (m³)]]</f>
        <v>1.0301018656289345</v>
      </c>
      <c r="I82" s="15">
        <v>9000</v>
      </c>
      <c r="J82" s="14">
        <f t="shared" si="6"/>
        <v>1.0301018656289345</v>
      </c>
      <c r="K82" s="10" t="str">
        <f t="shared" si="7"/>
        <v>Sim</v>
      </c>
      <c r="L82" s="10" t="str">
        <f>IF(Tabela35[[#This Row],[% homologado]]&gt;0.9,"Contrato de Fornecimento",IF(Tabela35[[#This Row],[% Cadastrado]]&lt;0.7,"Compra Direta","Prazo Adicional ao $ 5º do Art.3º*"))</f>
        <v>Contrato de Fornecimento</v>
      </c>
      <c r="M82" s="17">
        <v>2818.3870967741932</v>
      </c>
    </row>
    <row r="83" spans="2:13" x14ac:dyDescent="0.25">
      <c r="B83" s="13" t="s">
        <v>88</v>
      </c>
      <c r="C83" s="13" t="s">
        <v>220</v>
      </c>
      <c r="D83" s="15">
        <v>8625</v>
      </c>
      <c r="E83" s="9">
        <f t="shared" si="8"/>
        <v>6037.5</v>
      </c>
      <c r="F83" s="9">
        <f t="shared" si="9"/>
        <v>7762.5</v>
      </c>
      <c r="G83" s="15">
        <v>0</v>
      </c>
      <c r="H83" s="19">
        <f>Tabela35[[#This Row],[Volume
Cadastrado (m³)]]/Tabela35[[#This Row],[Volume equivalente de  Etanol Anidro comercializado em 2022 (m³)]]</f>
        <v>0</v>
      </c>
      <c r="I83" s="15">
        <v>0</v>
      </c>
      <c r="J83" s="14">
        <f t="shared" si="6"/>
        <v>0</v>
      </c>
      <c r="K83" s="10" t="str">
        <f t="shared" si="7"/>
        <v>Não</v>
      </c>
      <c r="L83" s="10" t="str">
        <f>IF(Tabela35[[#This Row],[% homologado]]&gt;0.9,"Contrato de Fornecimento",IF(Tabela35[[#This Row],[% Cadastrado]]&lt;0.7,"Compra Direta","Prazo Adicional ao $ 5º do Art.3º*"))</f>
        <v>Compra Direta</v>
      </c>
      <c r="M83" s="17">
        <v>2782.2580645161293</v>
      </c>
    </row>
    <row r="84" spans="2:13" x14ac:dyDescent="0.25">
      <c r="B84" s="13" t="s">
        <v>89</v>
      </c>
      <c r="C84" s="13" t="s">
        <v>221</v>
      </c>
      <c r="D84" s="15">
        <v>8234</v>
      </c>
      <c r="E84" s="9">
        <f t="shared" si="8"/>
        <v>5763.7999999999993</v>
      </c>
      <c r="F84" s="9">
        <f t="shared" si="9"/>
        <v>7410.6</v>
      </c>
      <c r="G84" s="15">
        <v>14820</v>
      </c>
      <c r="H84" s="19">
        <f>Tabela35[[#This Row],[Volume
Cadastrado (m³)]]/Tabela35[[#This Row],[Volume equivalente de  Etanol Anidro comercializado em 2022 (m³)]]</f>
        <v>1.7998542628127276</v>
      </c>
      <c r="I84" s="15">
        <v>14820</v>
      </c>
      <c r="J84" s="14">
        <f t="shared" si="6"/>
        <v>1.7998542628127276</v>
      </c>
      <c r="K84" s="10" t="str">
        <f t="shared" si="7"/>
        <v>Sim</v>
      </c>
      <c r="L84" s="10" t="str">
        <f>IF(Tabela35[[#This Row],[% homologado]]&gt;0.9,"Contrato de Fornecimento",IF(Tabela35[[#This Row],[% Cadastrado]]&lt;0.7,"Compra Direta","Prazo Adicional ao $ 5º do Art.3º*"))</f>
        <v>Contrato de Fornecimento</v>
      </c>
      <c r="M84" s="17">
        <v>2656.1290322580644</v>
      </c>
    </row>
    <row r="85" spans="2:13" x14ac:dyDescent="0.25">
      <c r="B85" s="13" t="s">
        <v>90</v>
      </c>
      <c r="C85" s="13" t="s">
        <v>222</v>
      </c>
      <c r="D85" s="15">
        <v>8135</v>
      </c>
      <c r="E85" s="9">
        <f t="shared" si="8"/>
        <v>5694.5</v>
      </c>
      <c r="F85" s="9">
        <f t="shared" si="9"/>
        <v>7321.5</v>
      </c>
      <c r="G85" s="15">
        <v>11000</v>
      </c>
      <c r="H85" s="19">
        <f>Tabela35[[#This Row],[Volume
Cadastrado (m³)]]/Tabela35[[#This Row],[Volume equivalente de  Etanol Anidro comercializado em 2022 (m³)]]</f>
        <v>1.3521819299323909</v>
      </c>
      <c r="I85" s="15">
        <v>11000</v>
      </c>
      <c r="J85" s="14">
        <f t="shared" si="6"/>
        <v>1.3521819299323909</v>
      </c>
      <c r="K85" s="10" t="str">
        <f t="shared" si="7"/>
        <v>Sim</v>
      </c>
      <c r="L85" s="10" t="str">
        <f>IF(Tabela35[[#This Row],[% homologado]]&gt;0.9,"Contrato de Fornecimento",IF(Tabela35[[#This Row],[% Cadastrado]]&lt;0.7,"Compra Direta","Prazo Adicional ao $ 5º do Art.3º*"))</f>
        <v>Contrato de Fornecimento</v>
      </c>
      <c r="M85" s="17">
        <v>2624.1935483870971</v>
      </c>
    </row>
    <row r="86" spans="2:13" x14ac:dyDescent="0.25">
      <c r="B86" s="13" t="s">
        <v>91</v>
      </c>
      <c r="C86" s="13" t="s">
        <v>223</v>
      </c>
      <c r="D86" s="15">
        <v>7941</v>
      </c>
      <c r="E86" s="9">
        <f t="shared" si="8"/>
        <v>5558.7</v>
      </c>
      <c r="F86" s="9">
        <f t="shared" si="9"/>
        <v>7146.9000000000005</v>
      </c>
      <c r="G86" s="15">
        <v>7200</v>
      </c>
      <c r="H86" s="19">
        <f>Tabela35[[#This Row],[Volume
Cadastrado (m³)]]/Tabela35[[#This Row],[Volume equivalente de  Etanol Anidro comercializado em 2022 (m³)]]</f>
        <v>0.90668681526256134</v>
      </c>
      <c r="I86" s="15">
        <v>7200</v>
      </c>
      <c r="J86" s="14">
        <f t="shared" si="6"/>
        <v>0.90668681526256134</v>
      </c>
      <c r="K86" s="10" t="str">
        <f t="shared" si="7"/>
        <v>Sim</v>
      </c>
      <c r="L86" s="10" t="str">
        <f>IF(Tabela35[[#This Row],[% homologado]]&gt;0.9,"Contrato de Fornecimento",IF(Tabela35[[#This Row],[% Cadastrado]]&lt;0.7,"Compra Direta","Prazo Adicional ao $ 5º do Art.3º*"))</f>
        <v>Contrato de Fornecimento</v>
      </c>
      <c r="M86" s="17">
        <v>2561.6129032258068</v>
      </c>
    </row>
    <row r="87" spans="2:13" x14ac:dyDescent="0.25">
      <c r="B87" s="13" t="s">
        <v>92</v>
      </c>
      <c r="C87" s="13" t="s">
        <v>224</v>
      </c>
      <c r="D87" s="15">
        <v>7926</v>
      </c>
      <c r="E87" s="9">
        <f t="shared" si="8"/>
        <v>5548.2</v>
      </c>
      <c r="F87" s="9">
        <f t="shared" si="9"/>
        <v>7133.4000000000005</v>
      </c>
      <c r="G87" s="15">
        <v>8000</v>
      </c>
      <c r="H87" s="19">
        <f>Tabela35[[#This Row],[Volume
Cadastrado (m³)]]/Tabela35[[#This Row],[Volume equivalente de  Etanol Anidro comercializado em 2022 (m³)]]</f>
        <v>1.0093363613424173</v>
      </c>
      <c r="I87" s="15">
        <v>8000</v>
      </c>
      <c r="J87" s="14">
        <f t="shared" ref="J87:J118" si="10">I87/D87</f>
        <v>1.0093363613424173</v>
      </c>
      <c r="K87" s="10" t="str">
        <f t="shared" ref="K87:K118" si="11">IF(J87&gt;=90%,"Sim","Não")</f>
        <v>Sim</v>
      </c>
      <c r="L87" s="10" t="str">
        <f>IF(Tabela35[[#This Row],[% homologado]]&gt;0.9,"Contrato de Fornecimento",IF(Tabela35[[#This Row],[% Cadastrado]]&lt;0.7,"Compra Direta","Prazo Adicional ao $ 5º do Art.3º*"))</f>
        <v>Contrato de Fornecimento</v>
      </c>
      <c r="M87" s="17">
        <v>2556.7741935483873</v>
      </c>
    </row>
    <row r="88" spans="2:13" x14ac:dyDescent="0.25">
      <c r="B88" s="13" t="s">
        <v>93</v>
      </c>
      <c r="C88" s="13" t="s">
        <v>225</v>
      </c>
      <c r="D88" s="15">
        <v>7869</v>
      </c>
      <c r="E88" s="9">
        <f t="shared" si="8"/>
        <v>5508.2999999999993</v>
      </c>
      <c r="F88" s="9">
        <f t="shared" si="9"/>
        <v>7082.1</v>
      </c>
      <c r="G88" s="15">
        <v>7485</v>
      </c>
      <c r="H88" s="19">
        <f>Tabela35[[#This Row],[Volume
Cadastrado (m³)]]/Tabela35[[#This Row],[Volume equivalente de  Etanol Anidro comercializado em 2022 (m³)]]</f>
        <v>0.95120091498284409</v>
      </c>
      <c r="I88" s="15">
        <v>7485</v>
      </c>
      <c r="J88" s="14">
        <f t="shared" si="10"/>
        <v>0.95120091498284409</v>
      </c>
      <c r="K88" s="10" t="str">
        <f t="shared" si="11"/>
        <v>Sim</v>
      </c>
      <c r="L88" s="10" t="str">
        <f>IF(Tabela35[[#This Row],[% homologado]]&gt;0.9,"Contrato de Fornecimento",IF(Tabela35[[#This Row],[% Cadastrado]]&lt;0.7,"Compra Direta","Prazo Adicional ao $ 5º do Art.3º*"))</f>
        <v>Contrato de Fornecimento</v>
      </c>
      <c r="M88" s="17">
        <v>2538.3870967741937</v>
      </c>
    </row>
    <row r="89" spans="2:13" x14ac:dyDescent="0.25">
      <c r="B89" s="13" t="s">
        <v>94</v>
      </c>
      <c r="C89" s="13" t="s">
        <v>226</v>
      </c>
      <c r="D89" s="15">
        <v>7568</v>
      </c>
      <c r="E89" s="9">
        <f t="shared" si="8"/>
        <v>5297.5999999999995</v>
      </c>
      <c r="F89" s="9">
        <f t="shared" si="9"/>
        <v>6811.2</v>
      </c>
      <c r="G89" s="15">
        <v>6900</v>
      </c>
      <c r="H89" s="19">
        <f>Tabela35[[#This Row],[Volume
Cadastrado (m³)]]/Tabela35[[#This Row],[Volume equivalente de  Etanol Anidro comercializado em 2022 (m³)]]</f>
        <v>0.91173361522198737</v>
      </c>
      <c r="I89" s="15">
        <v>6900</v>
      </c>
      <c r="J89" s="14">
        <f t="shared" si="10"/>
        <v>0.91173361522198737</v>
      </c>
      <c r="K89" s="10" t="str">
        <f t="shared" si="11"/>
        <v>Sim</v>
      </c>
      <c r="L89" s="10" t="str">
        <f>IF(Tabela35[[#This Row],[% homologado]]&gt;0.9,"Contrato de Fornecimento",IF(Tabela35[[#This Row],[% Cadastrado]]&lt;0.7,"Compra Direta","Prazo Adicional ao $ 5º do Art.3º*"))</f>
        <v>Contrato de Fornecimento</v>
      </c>
      <c r="M89" s="17">
        <v>2441.2903225806449</v>
      </c>
    </row>
    <row r="90" spans="2:13" x14ac:dyDescent="0.25">
      <c r="B90" s="13" t="s">
        <v>95</v>
      </c>
      <c r="C90" s="13" t="s">
        <v>227</v>
      </c>
      <c r="D90" s="15">
        <v>7546</v>
      </c>
      <c r="E90" s="9">
        <f t="shared" si="8"/>
        <v>5282.2</v>
      </c>
      <c r="F90" s="9">
        <f t="shared" si="9"/>
        <v>6791.4000000000005</v>
      </c>
      <c r="G90" s="15">
        <v>7440</v>
      </c>
      <c r="H90" s="19">
        <f>Tabela35[[#This Row],[Volume
Cadastrado (m³)]]/Tabela35[[#This Row],[Volume equivalente de  Etanol Anidro comercializado em 2022 (m³)]]</f>
        <v>0.98595282268751661</v>
      </c>
      <c r="I90" s="15">
        <v>7440</v>
      </c>
      <c r="J90" s="14">
        <f t="shared" si="10"/>
        <v>0.98595282268751661</v>
      </c>
      <c r="K90" s="10" t="str">
        <f t="shared" si="11"/>
        <v>Sim</v>
      </c>
      <c r="L90" s="10" t="str">
        <f>IF(Tabela35[[#This Row],[% homologado]]&gt;0.9,"Contrato de Fornecimento",IF(Tabela35[[#This Row],[% Cadastrado]]&lt;0.7,"Compra Direta","Prazo Adicional ao $ 5º do Art.3º*"))</f>
        <v>Contrato de Fornecimento</v>
      </c>
      <c r="M90" s="17">
        <v>2434.1935483870966</v>
      </c>
    </row>
    <row r="91" spans="2:13" x14ac:dyDescent="0.25">
      <c r="B91" s="13" t="s">
        <v>96</v>
      </c>
      <c r="C91" s="13" t="s">
        <v>228</v>
      </c>
      <c r="D91" s="15">
        <v>7487</v>
      </c>
      <c r="E91" s="9">
        <f t="shared" si="8"/>
        <v>5240.8999999999996</v>
      </c>
      <c r="F91" s="9">
        <f t="shared" si="9"/>
        <v>6738.3</v>
      </c>
      <c r="G91" s="15">
        <v>7560</v>
      </c>
      <c r="H91" s="19">
        <f>Tabela35[[#This Row],[Volume
Cadastrado (m³)]]/Tabela35[[#This Row],[Volume equivalente de  Etanol Anidro comercializado em 2022 (m³)]]</f>
        <v>1.0097502337384801</v>
      </c>
      <c r="I91" s="15">
        <v>7560</v>
      </c>
      <c r="J91" s="14">
        <f t="shared" si="10"/>
        <v>1.0097502337384801</v>
      </c>
      <c r="K91" s="10" t="str">
        <f t="shared" si="11"/>
        <v>Sim</v>
      </c>
      <c r="L91" s="10" t="str">
        <f>IF(Tabela35[[#This Row],[% homologado]]&gt;0.9,"Contrato de Fornecimento",IF(Tabela35[[#This Row],[% Cadastrado]]&lt;0.7,"Compra Direta","Prazo Adicional ao $ 5º do Art.3º*"))</f>
        <v>Contrato de Fornecimento</v>
      </c>
      <c r="M91" s="17">
        <v>2415.161290322581</v>
      </c>
    </row>
    <row r="92" spans="2:13" x14ac:dyDescent="0.25">
      <c r="B92" s="13" t="s">
        <v>97</v>
      </c>
      <c r="C92" s="13" t="s">
        <v>229</v>
      </c>
      <c r="D92" s="15">
        <v>7345</v>
      </c>
      <c r="E92" s="9">
        <f t="shared" si="8"/>
        <v>5141.5</v>
      </c>
      <c r="F92" s="9">
        <f t="shared" si="9"/>
        <v>6610.5</v>
      </c>
      <c r="G92" s="15">
        <v>0</v>
      </c>
      <c r="H92" s="19">
        <f>Tabela35[[#This Row],[Volume
Cadastrado (m³)]]/Tabela35[[#This Row],[Volume equivalente de  Etanol Anidro comercializado em 2022 (m³)]]</f>
        <v>0</v>
      </c>
      <c r="I92" s="15">
        <v>0</v>
      </c>
      <c r="J92" s="14">
        <f t="shared" si="10"/>
        <v>0</v>
      </c>
      <c r="K92" s="10" t="str">
        <f t="shared" si="11"/>
        <v>Não</v>
      </c>
      <c r="L92" s="10" t="str">
        <f>IF(Tabela35[[#This Row],[% homologado]]&gt;0.9,"Contrato de Fornecimento",IF(Tabela35[[#This Row],[% Cadastrado]]&lt;0.7,"Compra Direta","Prazo Adicional ao $ 5º do Art.3º*"))</f>
        <v>Compra Direta</v>
      </c>
      <c r="M92" s="17">
        <v>2369.3548387096776</v>
      </c>
    </row>
    <row r="93" spans="2:13" x14ac:dyDescent="0.25">
      <c r="B93" s="13" t="s">
        <v>98</v>
      </c>
      <c r="C93" s="13" t="s">
        <v>230</v>
      </c>
      <c r="D93" s="15">
        <v>6436</v>
      </c>
      <c r="E93" s="9">
        <f t="shared" si="8"/>
        <v>4505.2</v>
      </c>
      <c r="F93" s="9">
        <f t="shared" si="9"/>
        <v>5792.4000000000005</v>
      </c>
      <c r="G93" s="15">
        <v>0</v>
      </c>
      <c r="H93" s="19">
        <f>Tabela35[[#This Row],[Volume
Cadastrado (m³)]]/Tabela35[[#This Row],[Volume equivalente de  Etanol Anidro comercializado em 2022 (m³)]]</f>
        <v>0</v>
      </c>
      <c r="I93" s="15">
        <v>0</v>
      </c>
      <c r="J93" s="14">
        <f t="shared" si="10"/>
        <v>0</v>
      </c>
      <c r="K93" s="10" t="str">
        <f t="shared" si="11"/>
        <v>Não</v>
      </c>
      <c r="L93" s="10" t="str">
        <f>IF(Tabela35[[#This Row],[% homologado]]&gt;0.9,"Contrato de Fornecimento",IF(Tabela35[[#This Row],[% Cadastrado]]&lt;0.7,"Compra Direta","Prazo Adicional ao $ 5º do Art.3º*"))</f>
        <v>Compra Direta</v>
      </c>
      <c r="M93" s="17">
        <v>2076.1290322580644</v>
      </c>
    </row>
    <row r="94" spans="2:13" x14ac:dyDescent="0.25">
      <c r="B94" s="13" t="s">
        <v>99</v>
      </c>
      <c r="C94" s="13" t="s">
        <v>231</v>
      </c>
      <c r="D94" s="15">
        <v>6410</v>
      </c>
      <c r="E94" s="9">
        <f t="shared" si="8"/>
        <v>4487</v>
      </c>
      <c r="F94" s="9">
        <f t="shared" si="9"/>
        <v>5769</v>
      </c>
      <c r="G94" s="15">
        <v>18720</v>
      </c>
      <c r="H94" s="19">
        <f>Tabela35[[#This Row],[Volume
Cadastrado (m³)]]/Tabela35[[#This Row],[Volume equivalente de  Etanol Anidro comercializado em 2022 (m³)]]</f>
        <v>2.9204368174726989</v>
      </c>
      <c r="I94" s="15">
        <v>18720</v>
      </c>
      <c r="J94" s="14">
        <f t="shared" si="10"/>
        <v>2.9204368174726989</v>
      </c>
      <c r="K94" s="10" t="str">
        <f t="shared" si="11"/>
        <v>Sim</v>
      </c>
      <c r="L94" s="10" t="str">
        <f>IF(Tabela35[[#This Row],[% homologado]]&gt;0.9,"Contrato de Fornecimento",IF(Tabela35[[#This Row],[% Cadastrado]]&lt;0.7,"Compra Direta","Prazo Adicional ao $ 5º do Art.3º*"))</f>
        <v>Contrato de Fornecimento</v>
      </c>
      <c r="M94" s="17">
        <v>2067.7419354838712</v>
      </c>
    </row>
    <row r="95" spans="2:13" x14ac:dyDescent="0.25">
      <c r="B95" s="13" t="s">
        <v>100</v>
      </c>
      <c r="C95" s="13" t="s">
        <v>232</v>
      </c>
      <c r="D95" s="15">
        <v>6106</v>
      </c>
      <c r="E95" s="9">
        <f t="shared" si="8"/>
        <v>4274.2</v>
      </c>
      <c r="F95" s="9">
        <f t="shared" si="9"/>
        <v>5495.4000000000005</v>
      </c>
      <c r="G95" s="15">
        <v>7000</v>
      </c>
      <c r="H95" s="19">
        <f>Tabela35[[#This Row],[Volume
Cadastrado (m³)]]/Tabela35[[#This Row],[Volume equivalente de  Etanol Anidro comercializado em 2022 (m³)]]</f>
        <v>1.1464133639043563</v>
      </c>
      <c r="I95" s="15">
        <v>7000</v>
      </c>
      <c r="J95" s="14">
        <f t="shared" si="10"/>
        <v>1.1464133639043563</v>
      </c>
      <c r="K95" s="10" t="str">
        <f t="shared" si="11"/>
        <v>Sim</v>
      </c>
      <c r="L95" s="10" t="str">
        <f>IF(Tabela35[[#This Row],[% homologado]]&gt;0.9,"Contrato de Fornecimento",IF(Tabela35[[#This Row],[% Cadastrado]]&lt;0.7,"Compra Direta","Prazo Adicional ao $ 5º do Art.3º*"))</f>
        <v>Contrato de Fornecimento</v>
      </c>
      <c r="M95" s="17">
        <v>1969.6774193548388</v>
      </c>
    </row>
    <row r="96" spans="2:13" x14ac:dyDescent="0.25">
      <c r="B96" s="13" t="s">
        <v>101</v>
      </c>
      <c r="C96" s="13" t="s">
        <v>233</v>
      </c>
      <c r="D96" s="15">
        <v>5569</v>
      </c>
      <c r="E96" s="9">
        <f t="shared" si="8"/>
        <v>3898.2999999999997</v>
      </c>
      <c r="F96" s="9">
        <f t="shared" si="9"/>
        <v>5012.1000000000004</v>
      </c>
      <c r="G96" s="15">
        <v>3900</v>
      </c>
      <c r="H96" s="19">
        <f>Tabela35[[#This Row],[Volume
Cadastrado (m³)]]/Tabela35[[#This Row],[Volume equivalente de  Etanol Anidro comercializado em 2022 (m³)]]</f>
        <v>0.70030526126773207</v>
      </c>
      <c r="I96" s="15">
        <v>0</v>
      </c>
      <c r="J96" s="14">
        <f t="shared" si="10"/>
        <v>0</v>
      </c>
      <c r="K96" s="10" t="str">
        <f t="shared" si="11"/>
        <v>Não</v>
      </c>
      <c r="L96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96" s="17">
        <v>1796.4516129032259</v>
      </c>
    </row>
    <row r="97" spans="2:13" x14ac:dyDescent="0.25">
      <c r="B97" s="13" t="s">
        <v>102</v>
      </c>
      <c r="C97" s="13" t="s">
        <v>234</v>
      </c>
      <c r="D97" s="15">
        <v>5303</v>
      </c>
      <c r="E97" s="9">
        <f t="shared" si="8"/>
        <v>3712.1</v>
      </c>
      <c r="F97" s="9">
        <f t="shared" si="9"/>
        <v>4772.7</v>
      </c>
      <c r="G97" s="15">
        <v>12000</v>
      </c>
      <c r="H97" s="19">
        <f>Tabela35[[#This Row],[Volume
Cadastrado (m³)]]/Tabela35[[#This Row],[Volume equivalente de  Etanol Anidro comercializado em 2022 (m³)]]</f>
        <v>2.2628700735432772</v>
      </c>
      <c r="I97" s="15">
        <v>12000</v>
      </c>
      <c r="J97" s="14">
        <f t="shared" si="10"/>
        <v>2.2628700735432772</v>
      </c>
      <c r="K97" s="10" t="str">
        <f t="shared" si="11"/>
        <v>Sim</v>
      </c>
      <c r="L97" s="10" t="str">
        <f>IF(Tabela35[[#This Row],[% homologado]]&gt;0.9,"Contrato de Fornecimento",IF(Tabela35[[#This Row],[% Cadastrado]]&lt;0.7,"Compra Direta","Prazo Adicional ao $ 5º do Art.3º*"))</f>
        <v>Contrato de Fornecimento</v>
      </c>
      <c r="M97" s="17">
        <v>1710.6451612903224</v>
      </c>
    </row>
    <row r="98" spans="2:13" x14ac:dyDescent="0.25">
      <c r="B98" s="13" t="s">
        <v>103</v>
      </c>
      <c r="C98" s="13" t="s">
        <v>235</v>
      </c>
      <c r="D98" s="15">
        <v>5000</v>
      </c>
      <c r="E98" s="9">
        <f t="shared" si="8"/>
        <v>3500</v>
      </c>
      <c r="F98" s="9">
        <f t="shared" si="9"/>
        <v>4500</v>
      </c>
      <c r="G98" s="15">
        <v>5500</v>
      </c>
      <c r="H98" s="19">
        <f>Tabela35[[#This Row],[Volume
Cadastrado (m³)]]/Tabela35[[#This Row],[Volume equivalente de  Etanol Anidro comercializado em 2022 (m³)]]</f>
        <v>1.1000000000000001</v>
      </c>
      <c r="I98" s="15">
        <v>5500</v>
      </c>
      <c r="J98" s="14">
        <f t="shared" si="10"/>
        <v>1.1000000000000001</v>
      </c>
      <c r="K98" s="10" t="str">
        <f t="shared" si="11"/>
        <v>Sim</v>
      </c>
      <c r="L98" s="10" t="str">
        <f>IF(Tabela35[[#This Row],[% homologado]]&gt;0.9,"Contrato de Fornecimento",IF(Tabela35[[#This Row],[% Cadastrado]]&lt;0.7,"Compra Direta","Prazo Adicional ao $ 5º do Art.3º*"))</f>
        <v>Contrato de Fornecimento</v>
      </c>
      <c r="M98" s="17">
        <v>1612.9032258064515</v>
      </c>
    </row>
    <row r="99" spans="2:13" x14ac:dyDescent="0.25">
      <c r="B99" s="13" t="s">
        <v>104</v>
      </c>
      <c r="C99" s="13" t="s">
        <v>236</v>
      </c>
      <c r="D99" s="15">
        <v>4059</v>
      </c>
      <c r="E99" s="9">
        <f t="shared" si="8"/>
        <v>2841.2999999999997</v>
      </c>
      <c r="F99" s="9">
        <f t="shared" si="9"/>
        <v>3653.1</v>
      </c>
      <c r="G99" s="15">
        <v>8000</v>
      </c>
      <c r="H99" s="19">
        <f>Tabela35[[#This Row],[Volume
Cadastrado (m³)]]/Tabela35[[#This Row],[Volume equivalente de  Etanol Anidro comercializado em 2022 (m³)]]</f>
        <v>1.9709288001970928</v>
      </c>
      <c r="I99" s="15">
        <v>8000</v>
      </c>
      <c r="J99" s="14">
        <f t="shared" si="10"/>
        <v>1.9709288001970928</v>
      </c>
      <c r="K99" s="10" t="str">
        <f t="shared" si="11"/>
        <v>Sim</v>
      </c>
      <c r="L99" s="10" t="str">
        <f>IF(Tabela35[[#This Row],[% homologado]]&gt;0.9,"Contrato de Fornecimento",IF(Tabela35[[#This Row],[% Cadastrado]]&lt;0.7,"Compra Direta","Prazo Adicional ao $ 5º do Art.3º*"))</f>
        <v>Contrato de Fornecimento</v>
      </c>
      <c r="M99" s="17">
        <v>1309.3548387096776</v>
      </c>
    </row>
    <row r="100" spans="2:13" x14ac:dyDescent="0.25">
      <c r="B100" s="13" t="s">
        <v>105</v>
      </c>
      <c r="C100" s="13" t="s">
        <v>237</v>
      </c>
      <c r="D100" s="15">
        <v>3858</v>
      </c>
      <c r="E100" s="9">
        <f t="shared" si="8"/>
        <v>2700.6</v>
      </c>
      <c r="F100" s="9">
        <f t="shared" si="9"/>
        <v>3472.2000000000003</v>
      </c>
      <c r="G100" s="15">
        <v>10080</v>
      </c>
      <c r="H100" s="19">
        <f>Tabela35[[#This Row],[Volume
Cadastrado (m³)]]/Tabela35[[#This Row],[Volume equivalente de  Etanol Anidro comercializado em 2022 (m³)]]</f>
        <v>2.6127527216174182</v>
      </c>
      <c r="I100" s="15">
        <v>10080</v>
      </c>
      <c r="J100" s="14">
        <f t="shared" si="10"/>
        <v>2.6127527216174182</v>
      </c>
      <c r="K100" s="10" t="str">
        <f t="shared" si="11"/>
        <v>Sim</v>
      </c>
      <c r="L100" s="10" t="str">
        <f>IF(Tabela35[[#This Row],[% homologado]]&gt;0.9,"Contrato de Fornecimento",IF(Tabela35[[#This Row],[% Cadastrado]]&lt;0.7,"Compra Direta","Prazo Adicional ao $ 5º do Art.3º*"))</f>
        <v>Contrato de Fornecimento</v>
      </c>
      <c r="M100" s="17">
        <v>1244.516129032258</v>
      </c>
    </row>
    <row r="101" spans="2:13" x14ac:dyDescent="0.25">
      <c r="B101" s="13" t="s">
        <v>106</v>
      </c>
      <c r="C101" s="13" t="s">
        <v>238</v>
      </c>
      <c r="D101" s="15">
        <v>3704</v>
      </c>
      <c r="E101" s="9">
        <f t="shared" si="8"/>
        <v>2592.7999999999997</v>
      </c>
      <c r="F101" s="9">
        <f t="shared" si="9"/>
        <v>3333.6</v>
      </c>
      <c r="G101" s="15">
        <v>0</v>
      </c>
      <c r="H101" s="19">
        <f>Tabela35[[#This Row],[Volume
Cadastrado (m³)]]/Tabela35[[#This Row],[Volume equivalente de  Etanol Anidro comercializado em 2022 (m³)]]</f>
        <v>0</v>
      </c>
      <c r="I101" s="15">
        <v>0</v>
      </c>
      <c r="J101" s="14">
        <f t="shared" si="10"/>
        <v>0</v>
      </c>
      <c r="K101" s="10" t="str">
        <f t="shared" si="11"/>
        <v>Não</v>
      </c>
      <c r="L101" s="10" t="str">
        <f>IF(Tabela35[[#This Row],[% homologado]]&gt;0.9,"Contrato de Fornecimento",IF(Tabela35[[#This Row],[% Cadastrado]]&lt;0.7,"Compra Direta","Prazo Adicional ao $ 5º do Art.3º*"))</f>
        <v>Compra Direta</v>
      </c>
      <c r="M101" s="17">
        <v>1194.8387096774193</v>
      </c>
    </row>
    <row r="102" spans="2:13" x14ac:dyDescent="0.25">
      <c r="B102" s="13" t="s">
        <v>107</v>
      </c>
      <c r="C102" s="13" t="s">
        <v>239</v>
      </c>
      <c r="D102" s="15">
        <v>3221</v>
      </c>
      <c r="E102" s="9">
        <f t="shared" si="8"/>
        <v>2254.6999999999998</v>
      </c>
      <c r="F102" s="9">
        <f t="shared" si="9"/>
        <v>2898.9</v>
      </c>
      <c r="G102" s="15">
        <v>3600</v>
      </c>
      <c r="H102" s="19">
        <f>Tabela35[[#This Row],[Volume
Cadastrado (m³)]]/Tabela35[[#This Row],[Volume equivalente de  Etanol Anidro comercializado em 2022 (m³)]]</f>
        <v>1.1176653213287799</v>
      </c>
      <c r="I102" s="15">
        <v>3600</v>
      </c>
      <c r="J102" s="14">
        <f t="shared" si="10"/>
        <v>1.1176653213287799</v>
      </c>
      <c r="K102" s="10" t="str">
        <f t="shared" si="11"/>
        <v>Sim</v>
      </c>
      <c r="L102" s="10" t="str">
        <f>IF(Tabela35[[#This Row],[% homologado]]&gt;0.9,"Contrato de Fornecimento",IF(Tabela35[[#This Row],[% Cadastrado]]&lt;0.7,"Compra Direta","Prazo Adicional ao $ 5º do Art.3º*"))</f>
        <v>Contrato de Fornecimento</v>
      </c>
      <c r="M102" s="17">
        <v>1039.0322580645161</v>
      </c>
    </row>
    <row r="103" spans="2:13" x14ac:dyDescent="0.25">
      <c r="B103" s="13" t="s">
        <v>108</v>
      </c>
      <c r="C103" s="13" t="s">
        <v>240</v>
      </c>
      <c r="D103" s="15">
        <v>3027</v>
      </c>
      <c r="E103" s="9">
        <f t="shared" si="8"/>
        <v>2118.9</v>
      </c>
      <c r="F103" s="9">
        <f t="shared" si="9"/>
        <v>2724.3</v>
      </c>
      <c r="G103" s="15">
        <v>0</v>
      </c>
      <c r="H103" s="19">
        <f>Tabela35[[#This Row],[Volume
Cadastrado (m³)]]/Tabela35[[#This Row],[Volume equivalente de  Etanol Anidro comercializado em 2022 (m³)]]</f>
        <v>0</v>
      </c>
      <c r="I103" s="15">
        <v>0</v>
      </c>
      <c r="J103" s="14">
        <f t="shared" si="10"/>
        <v>0</v>
      </c>
      <c r="K103" s="10" t="str">
        <f t="shared" si="11"/>
        <v>Não</v>
      </c>
      <c r="L103" s="10" t="str">
        <f>IF(Tabela35[[#This Row],[% homologado]]&gt;0.9,"Contrato de Fornecimento",IF(Tabela35[[#This Row],[% Cadastrado]]&lt;0.7,"Compra Direta","Prazo Adicional ao $ 5º do Art.3º*"))</f>
        <v>Compra Direta</v>
      </c>
      <c r="M103" s="17">
        <v>976.45161290322574</v>
      </c>
    </row>
    <row r="104" spans="2:13" x14ac:dyDescent="0.25">
      <c r="B104" s="13" t="s">
        <v>109</v>
      </c>
      <c r="C104" s="13" t="s">
        <v>241</v>
      </c>
      <c r="D104" s="15">
        <v>2861</v>
      </c>
      <c r="E104" s="9">
        <f t="shared" si="8"/>
        <v>2002.6999999999998</v>
      </c>
      <c r="F104" s="9">
        <f t="shared" si="9"/>
        <v>2574.9</v>
      </c>
      <c r="G104" s="15">
        <v>3120</v>
      </c>
      <c r="H104" s="19">
        <f>Tabela35[[#This Row],[Volume
Cadastrado (m³)]]/Tabela35[[#This Row],[Volume equivalente de  Etanol Anidro comercializado em 2022 (m³)]]</f>
        <v>1.0905277874868926</v>
      </c>
      <c r="I104" s="15">
        <v>3120</v>
      </c>
      <c r="J104" s="14">
        <f t="shared" si="10"/>
        <v>1.0905277874868926</v>
      </c>
      <c r="K104" s="10" t="str">
        <f t="shared" si="11"/>
        <v>Sim</v>
      </c>
      <c r="L104" s="10" t="str">
        <f>IF(Tabela35[[#This Row],[% homologado]]&gt;0.9,"Contrato de Fornecimento",IF(Tabela35[[#This Row],[% Cadastrado]]&lt;0.7,"Compra Direta","Prazo Adicional ao $ 5º do Art.3º*"))</f>
        <v>Contrato de Fornecimento</v>
      </c>
      <c r="M104" s="17">
        <v>922.9032258064517</v>
      </c>
    </row>
    <row r="105" spans="2:13" x14ac:dyDescent="0.25">
      <c r="B105" s="13" t="s">
        <v>110</v>
      </c>
      <c r="C105" s="13" t="s">
        <v>242</v>
      </c>
      <c r="D105" s="15">
        <v>2585</v>
      </c>
      <c r="E105" s="9">
        <f t="shared" si="8"/>
        <v>1809.4999999999998</v>
      </c>
      <c r="F105" s="9">
        <f t="shared" si="9"/>
        <v>2326.5</v>
      </c>
      <c r="G105" s="15">
        <v>2800</v>
      </c>
      <c r="H105" s="19">
        <f>Tabela35[[#This Row],[Volume
Cadastrado (m³)]]/Tabela35[[#This Row],[Volume equivalente de  Etanol Anidro comercializado em 2022 (m³)]]</f>
        <v>1.0831721470019342</v>
      </c>
      <c r="I105" s="15">
        <v>2800</v>
      </c>
      <c r="J105" s="14">
        <f t="shared" si="10"/>
        <v>1.0831721470019342</v>
      </c>
      <c r="K105" s="10" t="str">
        <f t="shared" si="11"/>
        <v>Sim</v>
      </c>
      <c r="L105" s="10" t="str">
        <f>IF(Tabela35[[#This Row],[% homologado]]&gt;0.9,"Contrato de Fornecimento",IF(Tabela35[[#This Row],[% Cadastrado]]&lt;0.7,"Compra Direta","Prazo Adicional ao $ 5º do Art.3º*"))</f>
        <v>Contrato de Fornecimento</v>
      </c>
      <c r="M105" s="17">
        <v>833.87096774193549</v>
      </c>
    </row>
    <row r="106" spans="2:13" x14ac:dyDescent="0.25">
      <c r="B106" s="13" t="s">
        <v>111</v>
      </c>
      <c r="C106" s="13" t="s">
        <v>243</v>
      </c>
      <c r="D106" s="15">
        <v>2549</v>
      </c>
      <c r="E106" s="9">
        <f t="shared" si="8"/>
        <v>1784.3</v>
      </c>
      <c r="F106" s="9">
        <f t="shared" si="9"/>
        <v>2294.1</v>
      </c>
      <c r="G106" s="15">
        <v>2880</v>
      </c>
      <c r="H106" s="19">
        <f>Tabela35[[#This Row],[Volume
Cadastrado (m³)]]/Tabela35[[#This Row],[Volume equivalente de  Etanol Anidro comercializado em 2022 (m³)]]</f>
        <v>1.1298548450372696</v>
      </c>
      <c r="I106" s="15">
        <v>2880</v>
      </c>
      <c r="J106" s="14">
        <f t="shared" si="10"/>
        <v>1.1298548450372696</v>
      </c>
      <c r="K106" s="10" t="str">
        <f t="shared" si="11"/>
        <v>Sim</v>
      </c>
      <c r="L106" s="10" t="str">
        <f>IF(Tabela35[[#This Row],[% homologado]]&gt;0.9,"Contrato de Fornecimento",IF(Tabela35[[#This Row],[% Cadastrado]]&lt;0.7,"Compra Direta","Prazo Adicional ao $ 5º do Art.3º*"))</f>
        <v>Contrato de Fornecimento</v>
      </c>
      <c r="M106" s="17">
        <v>822.25806451612902</v>
      </c>
    </row>
    <row r="107" spans="2:13" x14ac:dyDescent="0.25">
      <c r="B107" s="13" t="s">
        <v>112</v>
      </c>
      <c r="C107" s="13" t="s">
        <v>244</v>
      </c>
      <c r="D107" s="15">
        <v>2532</v>
      </c>
      <c r="E107" s="9">
        <f t="shared" si="8"/>
        <v>1772.3999999999999</v>
      </c>
      <c r="F107" s="9">
        <f t="shared" si="9"/>
        <v>2278.8000000000002</v>
      </c>
      <c r="G107" s="15">
        <v>2900</v>
      </c>
      <c r="H107" s="19">
        <f>Tabela35[[#This Row],[Volume
Cadastrado (m³)]]/Tabela35[[#This Row],[Volume equivalente de  Etanol Anidro comercializado em 2022 (m³)]]</f>
        <v>1.1453396524486572</v>
      </c>
      <c r="I107" s="15">
        <v>2900</v>
      </c>
      <c r="J107" s="14">
        <f t="shared" si="10"/>
        <v>1.1453396524486572</v>
      </c>
      <c r="K107" s="10" t="str">
        <f t="shared" si="11"/>
        <v>Sim</v>
      </c>
      <c r="L107" s="10" t="str">
        <f>IF(Tabela35[[#This Row],[% homologado]]&gt;0.9,"Contrato de Fornecimento",IF(Tabela35[[#This Row],[% Cadastrado]]&lt;0.7,"Compra Direta","Prazo Adicional ao $ 5º do Art.3º*"))</f>
        <v>Contrato de Fornecimento</v>
      </c>
      <c r="M107" s="17">
        <v>816.77419354838707</v>
      </c>
    </row>
    <row r="108" spans="2:13" x14ac:dyDescent="0.25">
      <c r="B108" s="13" t="s">
        <v>113</v>
      </c>
      <c r="C108" s="13" t="s">
        <v>245</v>
      </c>
      <c r="D108" s="15">
        <v>2497</v>
      </c>
      <c r="E108" s="9">
        <f t="shared" si="8"/>
        <v>1747.8999999999999</v>
      </c>
      <c r="F108" s="9">
        <f t="shared" si="9"/>
        <v>2247.3000000000002</v>
      </c>
      <c r="G108" s="15">
        <v>0</v>
      </c>
      <c r="H108" s="19">
        <f>Tabela35[[#This Row],[Volume
Cadastrado (m³)]]/Tabela35[[#This Row],[Volume equivalente de  Etanol Anidro comercializado em 2022 (m³)]]</f>
        <v>0</v>
      </c>
      <c r="I108" s="15">
        <v>0</v>
      </c>
      <c r="J108" s="14">
        <f t="shared" si="10"/>
        <v>0</v>
      </c>
      <c r="K108" s="10" t="str">
        <f t="shared" si="11"/>
        <v>Não</v>
      </c>
      <c r="L108" s="10" t="str">
        <f>IF(Tabela35[[#This Row],[% homologado]]&gt;0.9,"Contrato de Fornecimento",IF(Tabela35[[#This Row],[% Cadastrado]]&lt;0.7,"Compra Direta","Prazo Adicional ao $ 5º do Art.3º*"))</f>
        <v>Compra Direta</v>
      </c>
      <c r="M108" s="17">
        <v>805.48387096774195</v>
      </c>
    </row>
    <row r="109" spans="2:13" x14ac:dyDescent="0.25">
      <c r="B109" s="13" t="s">
        <v>114</v>
      </c>
      <c r="C109" s="13" t="s">
        <v>246</v>
      </c>
      <c r="D109" s="15">
        <v>2402</v>
      </c>
      <c r="E109" s="9">
        <f t="shared" si="8"/>
        <v>1681.3999999999999</v>
      </c>
      <c r="F109" s="9">
        <f t="shared" si="9"/>
        <v>2161.8000000000002</v>
      </c>
      <c r="G109" s="15">
        <v>0</v>
      </c>
      <c r="H109" s="19">
        <f>Tabela35[[#This Row],[Volume
Cadastrado (m³)]]/Tabela35[[#This Row],[Volume equivalente de  Etanol Anidro comercializado em 2022 (m³)]]</f>
        <v>0</v>
      </c>
      <c r="I109" s="15">
        <v>0</v>
      </c>
      <c r="J109" s="14">
        <f t="shared" si="10"/>
        <v>0</v>
      </c>
      <c r="K109" s="10" t="str">
        <f t="shared" si="11"/>
        <v>Não</v>
      </c>
      <c r="L109" s="10" t="str">
        <f>IF(Tabela35[[#This Row],[% homologado]]&gt;0.9,"Contrato de Fornecimento",IF(Tabela35[[#This Row],[% Cadastrado]]&lt;0.7,"Compra Direta","Prazo Adicional ao $ 5º do Art.3º*"))</f>
        <v>Compra Direta</v>
      </c>
      <c r="M109" s="17">
        <v>774.83870967741939</v>
      </c>
    </row>
    <row r="110" spans="2:13" x14ac:dyDescent="0.25">
      <c r="B110" s="13" t="s">
        <v>115</v>
      </c>
      <c r="C110" s="13" t="s">
        <v>247</v>
      </c>
      <c r="D110" s="15">
        <v>2333</v>
      </c>
      <c r="E110" s="9">
        <f t="shared" si="8"/>
        <v>1633.1</v>
      </c>
      <c r="F110" s="9">
        <f t="shared" si="9"/>
        <v>2099.7000000000003</v>
      </c>
      <c r="G110" s="15">
        <v>2200</v>
      </c>
      <c r="H110" s="19">
        <f>Tabela35[[#This Row],[Volume
Cadastrado (m³)]]/Tabela35[[#This Row],[Volume equivalente de  Etanol Anidro comercializado em 2022 (m³)]]</f>
        <v>0.94299185597942559</v>
      </c>
      <c r="I110" s="15">
        <v>2200</v>
      </c>
      <c r="J110" s="14">
        <f t="shared" si="10"/>
        <v>0.94299185597942559</v>
      </c>
      <c r="K110" s="10" t="str">
        <f t="shared" si="11"/>
        <v>Sim</v>
      </c>
      <c r="L110" s="10" t="str">
        <f>IF(Tabela35[[#This Row],[% homologado]]&gt;0.9,"Contrato de Fornecimento",IF(Tabela35[[#This Row],[% Cadastrado]]&lt;0.7,"Compra Direta","Prazo Adicional ao $ 5º do Art.3º*"))</f>
        <v>Contrato de Fornecimento</v>
      </c>
      <c r="M110" s="17">
        <v>752.58064516129036</v>
      </c>
    </row>
    <row r="111" spans="2:13" x14ac:dyDescent="0.25">
      <c r="B111" s="13" t="s">
        <v>116</v>
      </c>
      <c r="C111" s="13" t="s">
        <v>248</v>
      </c>
      <c r="D111" s="15">
        <v>2287</v>
      </c>
      <c r="E111" s="9">
        <f t="shared" si="8"/>
        <v>1600.8999999999999</v>
      </c>
      <c r="F111" s="9">
        <f t="shared" si="9"/>
        <v>2058.3000000000002</v>
      </c>
      <c r="G111" s="15">
        <v>3400</v>
      </c>
      <c r="H111" s="19">
        <f>Tabela35[[#This Row],[Volume
Cadastrado (m³)]]/Tabela35[[#This Row],[Volume equivalente de  Etanol Anidro comercializado em 2022 (m³)]]</f>
        <v>1.4866637516397028</v>
      </c>
      <c r="I111" s="15">
        <v>3400</v>
      </c>
      <c r="J111" s="14">
        <f t="shared" si="10"/>
        <v>1.4866637516397028</v>
      </c>
      <c r="K111" s="10" t="str">
        <f t="shared" si="11"/>
        <v>Sim</v>
      </c>
      <c r="L111" s="10" t="str">
        <f>IF(Tabela35[[#This Row],[% homologado]]&gt;0.9,"Contrato de Fornecimento",IF(Tabela35[[#This Row],[% Cadastrado]]&lt;0.7,"Compra Direta","Prazo Adicional ao $ 5º do Art.3º*"))</f>
        <v>Contrato de Fornecimento</v>
      </c>
      <c r="M111" s="17">
        <v>737.74193548387098</v>
      </c>
    </row>
    <row r="112" spans="2:13" x14ac:dyDescent="0.25">
      <c r="B112" s="13" t="s">
        <v>117</v>
      </c>
      <c r="C112" s="13" t="s">
        <v>249</v>
      </c>
      <c r="D112" s="15">
        <v>2260</v>
      </c>
      <c r="E112" s="9">
        <f t="shared" si="8"/>
        <v>1582</v>
      </c>
      <c r="F112" s="9">
        <f t="shared" si="9"/>
        <v>2034</v>
      </c>
      <c r="G112" s="15">
        <v>3600</v>
      </c>
      <c r="H112" s="19">
        <f>Tabela35[[#This Row],[Volume
Cadastrado (m³)]]/Tabela35[[#This Row],[Volume equivalente de  Etanol Anidro comercializado em 2022 (m³)]]</f>
        <v>1.5929203539823009</v>
      </c>
      <c r="I112" s="15">
        <v>3600</v>
      </c>
      <c r="J112" s="14">
        <f t="shared" si="10"/>
        <v>1.5929203539823009</v>
      </c>
      <c r="K112" s="10" t="str">
        <f t="shared" si="11"/>
        <v>Sim</v>
      </c>
      <c r="L112" s="10" t="str">
        <f>IF(Tabela35[[#This Row],[% homologado]]&gt;0.9,"Contrato de Fornecimento",IF(Tabela35[[#This Row],[% Cadastrado]]&lt;0.7,"Compra Direta","Prazo Adicional ao $ 5º do Art.3º*"))</f>
        <v>Contrato de Fornecimento</v>
      </c>
      <c r="M112" s="17">
        <v>729.0322580645161</v>
      </c>
    </row>
    <row r="113" spans="2:13" x14ac:dyDescent="0.25">
      <c r="B113" s="13" t="s">
        <v>118</v>
      </c>
      <c r="C113" s="13" t="s">
        <v>250</v>
      </c>
      <c r="D113" s="15">
        <v>2210</v>
      </c>
      <c r="E113" s="9">
        <f t="shared" si="8"/>
        <v>1547</v>
      </c>
      <c r="F113" s="9">
        <f t="shared" si="9"/>
        <v>1989</v>
      </c>
      <c r="G113" s="15">
        <v>0</v>
      </c>
      <c r="H113" s="19">
        <f>Tabela35[[#This Row],[Volume
Cadastrado (m³)]]/Tabela35[[#This Row],[Volume equivalente de  Etanol Anidro comercializado em 2022 (m³)]]</f>
        <v>0</v>
      </c>
      <c r="I113" s="15">
        <v>0</v>
      </c>
      <c r="J113" s="14">
        <f t="shared" si="10"/>
        <v>0</v>
      </c>
      <c r="K113" s="10" t="str">
        <f t="shared" si="11"/>
        <v>Não</v>
      </c>
      <c r="L113" s="10" t="str">
        <f>IF(Tabela35[[#This Row],[% homologado]]&gt;0.9,"Contrato de Fornecimento",IF(Tabela35[[#This Row],[% Cadastrado]]&lt;0.7,"Compra Direta","Prazo Adicional ao $ 5º do Art.3º*"))</f>
        <v>Compra Direta</v>
      </c>
      <c r="M113" s="17">
        <v>712.9032258064517</v>
      </c>
    </row>
    <row r="114" spans="2:13" x14ac:dyDescent="0.25">
      <c r="B114" s="13" t="s">
        <v>119</v>
      </c>
      <c r="C114" s="13" t="s">
        <v>251</v>
      </c>
      <c r="D114" s="15">
        <v>2097</v>
      </c>
      <c r="E114" s="9">
        <f t="shared" si="8"/>
        <v>1467.8999999999999</v>
      </c>
      <c r="F114" s="9">
        <f t="shared" si="9"/>
        <v>1887.3</v>
      </c>
      <c r="G114" s="15">
        <v>2940</v>
      </c>
      <c r="H114" s="19">
        <f>Tabela35[[#This Row],[Volume
Cadastrado (m³)]]/Tabela35[[#This Row],[Volume equivalente de  Etanol Anidro comercializado em 2022 (m³)]]</f>
        <v>1.402002861230329</v>
      </c>
      <c r="I114" s="15">
        <v>0</v>
      </c>
      <c r="J114" s="14">
        <f t="shared" si="10"/>
        <v>0</v>
      </c>
      <c r="K114" s="10" t="str">
        <f t="shared" si="11"/>
        <v>Não</v>
      </c>
      <c r="L114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114" s="17">
        <v>676.45161290322574</v>
      </c>
    </row>
    <row r="115" spans="2:13" x14ac:dyDescent="0.25">
      <c r="B115" s="13" t="s">
        <v>120</v>
      </c>
      <c r="C115" s="13" t="s">
        <v>252</v>
      </c>
      <c r="D115" s="15">
        <v>1611</v>
      </c>
      <c r="E115" s="9">
        <f t="shared" si="8"/>
        <v>1127.6999999999998</v>
      </c>
      <c r="F115" s="9">
        <f t="shared" si="9"/>
        <v>1449.9</v>
      </c>
      <c r="G115" s="15">
        <v>1450</v>
      </c>
      <c r="H115" s="19">
        <f>Tabela35[[#This Row],[Volume
Cadastrado (m³)]]/Tabela35[[#This Row],[Volume equivalente de  Etanol Anidro comercializado em 2022 (m³)]]</f>
        <v>0.90006207324643084</v>
      </c>
      <c r="I115" s="15">
        <v>0</v>
      </c>
      <c r="J115" s="14">
        <f t="shared" si="10"/>
        <v>0</v>
      </c>
      <c r="K115" s="10" t="str">
        <f t="shared" si="11"/>
        <v>Não</v>
      </c>
      <c r="L115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115" s="17">
        <v>519.67741935483878</v>
      </c>
    </row>
    <row r="116" spans="2:13" x14ac:dyDescent="0.25">
      <c r="B116" s="13" t="s">
        <v>121</v>
      </c>
      <c r="C116" s="13" t="s">
        <v>253</v>
      </c>
      <c r="D116" s="15">
        <v>1543</v>
      </c>
      <c r="E116" s="9">
        <f t="shared" si="8"/>
        <v>1080.0999999999999</v>
      </c>
      <c r="F116" s="9">
        <f t="shared" si="9"/>
        <v>1388.7</v>
      </c>
      <c r="G116" s="15">
        <v>1560</v>
      </c>
      <c r="H116" s="19">
        <f>Tabela35[[#This Row],[Volume
Cadastrado (m³)]]/Tabela35[[#This Row],[Volume equivalente de  Etanol Anidro comercializado em 2022 (m³)]]</f>
        <v>1.0110174983797797</v>
      </c>
      <c r="I116" s="15">
        <v>1560</v>
      </c>
      <c r="J116" s="14">
        <f t="shared" si="10"/>
        <v>1.0110174983797797</v>
      </c>
      <c r="K116" s="10" t="str">
        <f t="shared" si="11"/>
        <v>Sim</v>
      </c>
      <c r="L116" s="10" t="str">
        <f>IF(Tabela35[[#This Row],[% homologado]]&gt;0.9,"Contrato de Fornecimento",IF(Tabela35[[#This Row],[% Cadastrado]]&lt;0.7,"Compra Direta","Prazo Adicional ao $ 5º do Art.3º*"))</f>
        <v>Contrato de Fornecimento</v>
      </c>
      <c r="M116" s="17">
        <v>497.74193548387098</v>
      </c>
    </row>
    <row r="117" spans="2:13" x14ac:dyDescent="0.25">
      <c r="B117" s="13" t="s">
        <v>122</v>
      </c>
      <c r="C117" s="13" t="s">
        <v>254</v>
      </c>
      <c r="D117" s="15">
        <v>1485</v>
      </c>
      <c r="E117" s="9">
        <f t="shared" si="8"/>
        <v>1039.5</v>
      </c>
      <c r="F117" s="9">
        <f t="shared" si="9"/>
        <v>1336.5</v>
      </c>
      <c r="G117" s="15">
        <v>1340</v>
      </c>
      <c r="H117" s="19">
        <f>Tabela35[[#This Row],[Volume
Cadastrado (m³)]]/Tabela35[[#This Row],[Volume equivalente de  Etanol Anidro comercializado em 2022 (m³)]]</f>
        <v>0.90235690235690236</v>
      </c>
      <c r="I117" s="15">
        <v>1340</v>
      </c>
      <c r="J117" s="14">
        <f t="shared" si="10"/>
        <v>0.90235690235690236</v>
      </c>
      <c r="K117" s="10" t="str">
        <f t="shared" si="11"/>
        <v>Sim</v>
      </c>
      <c r="L117" s="10" t="str">
        <f>IF(Tabela35[[#This Row],[% homologado]]&gt;0.9,"Contrato de Fornecimento",IF(Tabela35[[#This Row],[% Cadastrado]]&lt;0.7,"Compra Direta","Prazo Adicional ao $ 5º do Art.3º*"))</f>
        <v>Contrato de Fornecimento</v>
      </c>
      <c r="M117" s="17">
        <v>479.03225806451616</v>
      </c>
    </row>
    <row r="118" spans="2:13" x14ac:dyDescent="0.25">
      <c r="B118" s="13" t="s">
        <v>123</v>
      </c>
      <c r="C118" s="13" t="s">
        <v>255</v>
      </c>
      <c r="D118" s="15">
        <v>1483</v>
      </c>
      <c r="E118" s="9">
        <f t="shared" si="8"/>
        <v>1038.0999999999999</v>
      </c>
      <c r="F118" s="9">
        <f t="shared" si="9"/>
        <v>1334.7</v>
      </c>
      <c r="G118" s="15">
        <v>2340</v>
      </c>
      <c r="H118" s="19">
        <f>Tabela35[[#This Row],[Volume
Cadastrado (m³)]]/Tabela35[[#This Row],[Volume equivalente de  Etanol Anidro comercializado em 2022 (m³)]]</f>
        <v>1.5778826702629805</v>
      </c>
      <c r="I118" s="15">
        <v>0</v>
      </c>
      <c r="J118" s="14">
        <f t="shared" si="10"/>
        <v>0</v>
      </c>
      <c r="K118" s="10" t="str">
        <f t="shared" si="11"/>
        <v>Não</v>
      </c>
      <c r="L118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118" s="17">
        <v>478.38709677419354</v>
      </c>
    </row>
    <row r="119" spans="2:13" x14ac:dyDescent="0.25">
      <c r="B119" s="13" t="s">
        <v>124</v>
      </c>
      <c r="C119" s="13" t="s">
        <v>256</v>
      </c>
      <c r="D119" s="15">
        <v>1307</v>
      </c>
      <c r="E119" s="9">
        <f t="shared" si="8"/>
        <v>914.9</v>
      </c>
      <c r="F119" s="9">
        <f t="shared" si="9"/>
        <v>1176.3</v>
      </c>
      <c r="G119" s="15">
        <v>1300</v>
      </c>
      <c r="H119" s="19">
        <f>Tabela35[[#This Row],[Volume
Cadastrado (m³)]]/Tabela35[[#This Row],[Volume equivalente de  Etanol Anidro comercializado em 2022 (m³)]]</f>
        <v>0.99464422341239478</v>
      </c>
      <c r="I119" s="15">
        <v>1300</v>
      </c>
      <c r="J119" s="14">
        <f t="shared" ref="J119:J139" si="12">I119/D119</f>
        <v>0.99464422341239478</v>
      </c>
      <c r="K119" s="10" t="str">
        <f t="shared" ref="K119:K139" si="13">IF(J119&gt;=90%,"Sim","Não")</f>
        <v>Sim</v>
      </c>
      <c r="L119" s="10" t="str">
        <f>IF(Tabela35[[#This Row],[% homologado]]&gt;0.9,"Contrato de Fornecimento",IF(Tabela35[[#This Row],[% Cadastrado]]&lt;0.7,"Compra Direta","Prazo Adicional ao $ 5º do Art.3º*"))</f>
        <v>Contrato de Fornecimento</v>
      </c>
      <c r="M119" s="17">
        <v>421.61290322580646</v>
      </c>
    </row>
    <row r="120" spans="2:13" x14ac:dyDescent="0.25">
      <c r="B120" s="13" t="s">
        <v>125</v>
      </c>
      <c r="C120" s="13" t="s">
        <v>257</v>
      </c>
      <c r="D120" s="15">
        <v>1301</v>
      </c>
      <c r="E120" s="9">
        <f t="shared" si="8"/>
        <v>910.69999999999993</v>
      </c>
      <c r="F120" s="9">
        <f t="shared" si="9"/>
        <v>1170.9000000000001</v>
      </c>
      <c r="G120" s="15">
        <v>0</v>
      </c>
      <c r="H120" s="19">
        <f>Tabela35[[#This Row],[Volume
Cadastrado (m³)]]/Tabela35[[#This Row],[Volume equivalente de  Etanol Anidro comercializado em 2022 (m³)]]</f>
        <v>0</v>
      </c>
      <c r="I120" s="15">
        <v>0</v>
      </c>
      <c r="J120" s="14">
        <f t="shared" si="12"/>
        <v>0</v>
      </c>
      <c r="K120" s="10" t="str">
        <f t="shared" si="13"/>
        <v>Não</v>
      </c>
      <c r="L120" s="10" t="str">
        <f>IF(Tabela35[[#This Row],[% homologado]]&gt;0.9,"Contrato de Fornecimento",IF(Tabela35[[#This Row],[% Cadastrado]]&lt;0.7,"Compra Direta","Prazo Adicional ao $ 5º do Art.3º*"))</f>
        <v>Compra Direta</v>
      </c>
      <c r="M120" s="17">
        <v>419.67741935483872</v>
      </c>
    </row>
    <row r="121" spans="2:13" x14ac:dyDescent="0.25">
      <c r="B121" s="13" t="s">
        <v>126</v>
      </c>
      <c r="C121" s="13" t="s">
        <v>258</v>
      </c>
      <c r="D121" s="15">
        <v>842</v>
      </c>
      <c r="E121" s="9">
        <f t="shared" si="8"/>
        <v>589.4</v>
      </c>
      <c r="F121" s="9">
        <f t="shared" si="9"/>
        <v>757.80000000000007</v>
      </c>
      <c r="G121" s="15">
        <v>0</v>
      </c>
      <c r="H121" s="19">
        <f>Tabela35[[#This Row],[Volume
Cadastrado (m³)]]/Tabela35[[#This Row],[Volume equivalente de  Etanol Anidro comercializado em 2022 (m³)]]</f>
        <v>0</v>
      </c>
      <c r="I121" s="15">
        <v>0</v>
      </c>
      <c r="J121" s="14">
        <f t="shared" si="12"/>
        <v>0</v>
      </c>
      <c r="K121" s="10" t="str">
        <f t="shared" si="13"/>
        <v>Não</v>
      </c>
      <c r="L121" s="10" t="str">
        <f>IF(Tabela35[[#This Row],[% homologado]]&gt;0.9,"Contrato de Fornecimento",IF(Tabela35[[#This Row],[% Cadastrado]]&lt;0.7,"Compra Direta","Prazo Adicional ao $ 5º do Art.3º*"))</f>
        <v>Compra Direta</v>
      </c>
      <c r="M121" s="17">
        <v>271.61290322580646</v>
      </c>
    </row>
    <row r="122" spans="2:13" x14ac:dyDescent="0.25">
      <c r="B122" s="13" t="s">
        <v>127</v>
      </c>
      <c r="C122" s="13" t="s">
        <v>259</v>
      </c>
      <c r="D122" s="15">
        <v>720</v>
      </c>
      <c r="E122" s="9">
        <f t="shared" si="8"/>
        <v>503.99999999999994</v>
      </c>
      <c r="F122" s="9">
        <f t="shared" si="9"/>
        <v>648</v>
      </c>
      <c r="G122" s="15">
        <v>0</v>
      </c>
      <c r="H122" s="19">
        <f>Tabela35[[#This Row],[Volume
Cadastrado (m³)]]/Tabela35[[#This Row],[Volume equivalente de  Etanol Anidro comercializado em 2022 (m³)]]</f>
        <v>0</v>
      </c>
      <c r="I122" s="15">
        <v>0</v>
      </c>
      <c r="J122" s="14">
        <f t="shared" si="12"/>
        <v>0</v>
      </c>
      <c r="K122" s="10" t="str">
        <f t="shared" si="13"/>
        <v>Não</v>
      </c>
      <c r="L122" s="10" t="str">
        <f>IF(Tabela35[[#This Row],[% homologado]]&gt;0.9,"Contrato de Fornecimento",IF(Tabela35[[#This Row],[% Cadastrado]]&lt;0.7,"Compra Direta","Prazo Adicional ao $ 5º do Art.3º*"))</f>
        <v>Compra Direta</v>
      </c>
      <c r="M122" s="17">
        <v>232.25806451612902</v>
      </c>
    </row>
    <row r="123" spans="2:13" x14ac:dyDescent="0.25">
      <c r="B123" s="13" t="s">
        <v>128</v>
      </c>
      <c r="C123" s="13" t="s">
        <v>260</v>
      </c>
      <c r="D123" s="15">
        <v>595</v>
      </c>
      <c r="E123" s="9">
        <f t="shared" si="8"/>
        <v>416.5</v>
      </c>
      <c r="F123" s="9">
        <f t="shared" si="9"/>
        <v>535.5</v>
      </c>
      <c r="G123" s="15">
        <v>420</v>
      </c>
      <c r="H123" s="19">
        <f>Tabela35[[#This Row],[Volume
Cadastrado (m³)]]/Tabela35[[#This Row],[Volume equivalente de  Etanol Anidro comercializado em 2022 (m³)]]</f>
        <v>0.70588235294117652</v>
      </c>
      <c r="I123" s="15">
        <v>420</v>
      </c>
      <c r="J123" s="14">
        <f t="shared" si="12"/>
        <v>0.70588235294117652</v>
      </c>
      <c r="K123" s="10" t="str">
        <f t="shared" si="13"/>
        <v>Não</v>
      </c>
      <c r="L123" s="10" t="str">
        <f>IF(Tabela35[[#This Row],[% homologado]]&gt;0.9,"Contrato de Fornecimento",IF(Tabela35[[#This Row],[% Cadastrado]]&lt;0.7,"Compra Direta","Prazo Adicional ao $ 5º do Art.3º*"))</f>
        <v>Prazo Adicional ao $ 5º do Art.3º*</v>
      </c>
      <c r="M123" s="17">
        <v>191.93548387096774</v>
      </c>
    </row>
    <row r="124" spans="2:13" x14ac:dyDescent="0.25">
      <c r="B124" s="13" t="s">
        <v>129</v>
      </c>
      <c r="C124" s="13" t="s">
        <v>261</v>
      </c>
      <c r="D124" s="15">
        <v>563</v>
      </c>
      <c r="E124" s="9">
        <f t="shared" si="8"/>
        <v>394.09999999999997</v>
      </c>
      <c r="F124" s="9">
        <f t="shared" si="9"/>
        <v>506.7</v>
      </c>
      <c r="G124" s="15">
        <v>600</v>
      </c>
      <c r="H124" s="19">
        <f>Tabela35[[#This Row],[Volume
Cadastrado (m³)]]/Tabela35[[#This Row],[Volume equivalente de  Etanol Anidro comercializado em 2022 (m³)]]</f>
        <v>1.0657193605683837</v>
      </c>
      <c r="I124" s="15">
        <v>600</v>
      </c>
      <c r="J124" s="14">
        <f t="shared" si="12"/>
        <v>1.0657193605683837</v>
      </c>
      <c r="K124" s="10" t="str">
        <f t="shared" si="13"/>
        <v>Sim</v>
      </c>
      <c r="L124" s="10" t="str">
        <f>IF(Tabela35[[#This Row],[% homologado]]&gt;0.9,"Contrato de Fornecimento",IF(Tabela35[[#This Row],[% Cadastrado]]&lt;0.7,"Compra Direta","Prazo Adicional ao $ 5º do Art.3º*"))</f>
        <v>Contrato de Fornecimento</v>
      </c>
      <c r="M124" s="17">
        <v>181.61290322580643</v>
      </c>
    </row>
    <row r="125" spans="2:13" x14ac:dyDescent="0.25">
      <c r="B125" s="13" t="s">
        <v>130</v>
      </c>
      <c r="C125" s="13" t="s">
        <v>262</v>
      </c>
      <c r="D125" s="15">
        <v>464</v>
      </c>
      <c r="E125" s="9">
        <f t="shared" si="8"/>
        <v>324.79999999999995</v>
      </c>
      <c r="F125" s="9">
        <f t="shared" si="9"/>
        <v>417.6</v>
      </c>
      <c r="G125" s="15">
        <v>111000</v>
      </c>
      <c r="H125" s="19">
        <f>Tabela35[[#This Row],[Volume
Cadastrado (m³)]]/Tabela35[[#This Row],[Volume equivalente de  Etanol Anidro comercializado em 2022 (m³)]]</f>
        <v>239.22413793103448</v>
      </c>
      <c r="I125" s="15">
        <v>111000</v>
      </c>
      <c r="J125" s="14">
        <f t="shared" si="12"/>
        <v>239.22413793103448</v>
      </c>
      <c r="K125" s="10" t="str">
        <f t="shared" si="13"/>
        <v>Sim</v>
      </c>
      <c r="L125" s="10" t="str">
        <f>IF(Tabela35[[#This Row],[% homologado]]&gt;0.9,"Contrato de Fornecimento",IF(Tabela35[[#This Row],[% Cadastrado]]&lt;0.7,"Compra Direta","Prazo Adicional ao $ 5º do Art.3º*"))</f>
        <v>Contrato de Fornecimento</v>
      </c>
      <c r="M125" s="17">
        <v>149.67741935483869</v>
      </c>
    </row>
    <row r="126" spans="2:13" x14ac:dyDescent="0.25">
      <c r="B126" s="13" t="s">
        <v>131</v>
      </c>
      <c r="C126" s="13" t="s">
        <v>263</v>
      </c>
      <c r="D126" s="15">
        <v>371</v>
      </c>
      <c r="E126" s="9">
        <f t="shared" si="8"/>
        <v>259.7</v>
      </c>
      <c r="F126" s="9">
        <f t="shared" si="9"/>
        <v>333.90000000000003</v>
      </c>
      <c r="G126" s="15">
        <v>0</v>
      </c>
      <c r="H126" s="19">
        <f>Tabela35[[#This Row],[Volume
Cadastrado (m³)]]/Tabela35[[#This Row],[Volume equivalente de  Etanol Anidro comercializado em 2022 (m³)]]</f>
        <v>0</v>
      </c>
      <c r="I126" s="15">
        <v>0</v>
      </c>
      <c r="J126" s="14">
        <f t="shared" si="12"/>
        <v>0</v>
      </c>
      <c r="K126" s="10" t="str">
        <f t="shared" si="13"/>
        <v>Não</v>
      </c>
      <c r="L126" s="10" t="str">
        <f>IF(Tabela35[[#This Row],[% homologado]]&gt;0.9,"Contrato de Fornecimento",IF(Tabela35[[#This Row],[% Cadastrado]]&lt;0.7,"Compra Direta","Prazo Adicional ao $ 5º do Art.3º*"))</f>
        <v>Compra Direta</v>
      </c>
      <c r="M126" s="17">
        <v>119.6774193548387</v>
      </c>
    </row>
    <row r="127" spans="2:13" x14ac:dyDescent="0.25">
      <c r="B127" s="13" t="s">
        <v>132</v>
      </c>
      <c r="C127" s="13" t="s">
        <v>264</v>
      </c>
      <c r="D127" s="15">
        <v>296</v>
      </c>
      <c r="E127" s="9">
        <f t="shared" si="8"/>
        <v>207.2</v>
      </c>
      <c r="F127" s="9">
        <f t="shared" si="9"/>
        <v>266.40000000000003</v>
      </c>
      <c r="G127" s="15">
        <v>4680</v>
      </c>
      <c r="H127" s="19">
        <f>Tabela35[[#This Row],[Volume
Cadastrado (m³)]]/Tabela35[[#This Row],[Volume equivalente de  Etanol Anidro comercializado em 2022 (m³)]]</f>
        <v>15.810810810810811</v>
      </c>
      <c r="I127" s="15">
        <v>4680</v>
      </c>
      <c r="J127" s="14">
        <f t="shared" si="12"/>
        <v>15.810810810810811</v>
      </c>
      <c r="K127" s="10" t="str">
        <f t="shared" si="13"/>
        <v>Sim</v>
      </c>
      <c r="L127" s="10" t="str">
        <f>IF(Tabela35[[#This Row],[% homologado]]&gt;0.9,"Contrato de Fornecimento",IF(Tabela35[[#This Row],[% Cadastrado]]&lt;0.7,"Compra Direta","Prazo Adicional ao $ 5º do Art.3º*"))</f>
        <v>Contrato de Fornecimento</v>
      </c>
      <c r="M127" s="17">
        <v>95.483870967741936</v>
      </c>
    </row>
    <row r="128" spans="2:13" x14ac:dyDescent="0.25">
      <c r="B128" s="13" t="s">
        <v>133</v>
      </c>
      <c r="C128" s="13" t="s">
        <v>265</v>
      </c>
      <c r="D128" s="15">
        <v>174</v>
      </c>
      <c r="E128" s="9">
        <f t="shared" si="8"/>
        <v>121.8</v>
      </c>
      <c r="F128" s="9">
        <f t="shared" si="9"/>
        <v>156.6</v>
      </c>
      <c r="G128" s="15">
        <v>0</v>
      </c>
      <c r="H128" s="19">
        <f>Tabela35[[#This Row],[Volume
Cadastrado (m³)]]/Tabela35[[#This Row],[Volume equivalente de  Etanol Anidro comercializado em 2022 (m³)]]</f>
        <v>0</v>
      </c>
      <c r="I128" s="15">
        <v>0</v>
      </c>
      <c r="J128" s="14">
        <f t="shared" si="12"/>
        <v>0</v>
      </c>
      <c r="K128" s="10" t="str">
        <f t="shared" si="13"/>
        <v>Não</v>
      </c>
      <c r="L128" s="10" t="str">
        <f>IF(Tabela35[[#This Row],[% homologado]]&gt;0.9,"Contrato de Fornecimento",IF(Tabela35[[#This Row],[% Cadastrado]]&lt;0.7,"Compra Direta","Prazo Adicional ao $ 5º do Art.3º*"))</f>
        <v>Compra Direta</v>
      </c>
      <c r="M128" s="17">
        <v>56.12903225806452</v>
      </c>
    </row>
    <row r="129" spans="2:13" x14ac:dyDescent="0.25">
      <c r="B129" s="13" t="s">
        <v>134</v>
      </c>
      <c r="C129" s="13" t="s">
        <v>266</v>
      </c>
      <c r="D129" s="15">
        <v>157</v>
      </c>
      <c r="E129" s="9">
        <f t="shared" si="8"/>
        <v>109.89999999999999</v>
      </c>
      <c r="F129" s="9">
        <f t="shared" si="9"/>
        <v>141.30000000000001</v>
      </c>
      <c r="G129" s="15">
        <v>0</v>
      </c>
      <c r="H129" s="19">
        <f>Tabela35[[#This Row],[Volume
Cadastrado (m³)]]/Tabela35[[#This Row],[Volume equivalente de  Etanol Anidro comercializado em 2022 (m³)]]</f>
        <v>0</v>
      </c>
      <c r="I129" s="15">
        <v>0</v>
      </c>
      <c r="J129" s="14">
        <f t="shared" si="12"/>
        <v>0</v>
      </c>
      <c r="K129" s="10" t="str">
        <f t="shared" si="13"/>
        <v>Não</v>
      </c>
      <c r="L129" s="10" t="str">
        <f>IF(Tabela35[[#This Row],[% homologado]]&gt;0.9,"Contrato de Fornecimento",IF(Tabela35[[#This Row],[% Cadastrado]]&lt;0.7,"Compra Direta","Prazo Adicional ao $ 5º do Art.3º*"))</f>
        <v>Compra Direta</v>
      </c>
      <c r="M129" s="17">
        <v>50.645161290322577</v>
      </c>
    </row>
    <row r="130" spans="2:13" x14ac:dyDescent="0.25">
      <c r="B130" s="13" t="s">
        <v>135</v>
      </c>
      <c r="C130" s="13" t="s">
        <v>267</v>
      </c>
      <c r="D130" s="15">
        <v>136</v>
      </c>
      <c r="E130" s="9">
        <f t="shared" si="8"/>
        <v>95.199999999999989</v>
      </c>
      <c r="F130" s="9">
        <f t="shared" si="9"/>
        <v>122.4</v>
      </c>
      <c r="G130" s="15">
        <v>0</v>
      </c>
      <c r="H130" s="19">
        <f>Tabela35[[#This Row],[Volume
Cadastrado (m³)]]/Tabela35[[#This Row],[Volume equivalente de  Etanol Anidro comercializado em 2022 (m³)]]</f>
        <v>0</v>
      </c>
      <c r="I130" s="15">
        <v>0</v>
      </c>
      <c r="J130" s="14">
        <f t="shared" si="12"/>
        <v>0</v>
      </c>
      <c r="K130" s="10" t="str">
        <f t="shared" si="13"/>
        <v>Não</v>
      </c>
      <c r="L130" s="10" t="str">
        <f>IF(Tabela35[[#This Row],[% homologado]]&gt;0.9,"Contrato de Fornecimento",IF(Tabela35[[#This Row],[% Cadastrado]]&lt;0.7,"Compra Direta","Prazo Adicional ao $ 5º do Art.3º*"))</f>
        <v>Compra Direta</v>
      </c>
      <c r="M130" s="17">
        <v>43.87096774193548</v>
      </c>
    </row>
    <row r="131" spans="2:13" x14ac:dyDescent="0.25">
      <c r="B131" s="13" t="s">
        <v>136</v>
      </c>
      <c r="C131" s="13" t="s">
        <v>268</v>
      </c>
      <c r="D131" s="15">
        <v>131</v>
      </c>
      <c r="E131" s="9">
        <f t="shared" si="8"/>
        <v>91.699999999999989</v>
      </c>
      <c r="F131" s="9">
        <f t="shared" si="9"/>
        <v>117.9</v>
      </c>
      <c r="G131" s="15">
        <v>0</v>
      </c>
      <c r="H131" s="19">
        <f>Tabela35[[#This Row],[Volume
Cadastrado (m³)]]/Tabela35[[#This Row],[Volume equivalente de  Etanol Anidro comercializado em 2022 (m³)]]</f>
        <v>0</v>
      </c>
      <c r="I131" s="15">
        <v>0</v>
      </c>
      <c r="J131" s="14">
        <f t="shared" si="12"/>
        <v>0</v>
      </c>
      <c r="K131" s="10" t="str">
        <f t="shared" si="13"/>
        <v>Não</v>
      </c>
      <c r="L131" s="10" t="str">
        <f>IF(Tabela35[[#This Row],[% homologado]]&gt;0.9,"Contrato de Fornecimento",IF(Tabela35[[#This Row],[% Cadastrado]]&lt;0.7,"Compra Direta","Prazo Adicional ao $ 5º do Art.3º*"))</f>
        <v>Compra Direta</v>
      </c>
      <c r="M131" s="17">
        <v>42.258064516129032</v>
      </c>
    </row>
    <row r="132" spans="2:13" x14ac:dyDescent="0.25">
      <c r="B132" s="13" t="s">
        <v>137</v>
      </c>
      <c r="C132" s="13" t="s">
        <v>269</v>
      </c>
      <c r="D132" s="15">
        <v>92</v>
      </c>
      <c r="E132" s="9">
        <f t="shared" si="8"/>
        <v>64.399999999999991</v>
      </c>
      <c r="F132" s="9">
        <f t="shared" si="9"/>
        <v>82.8</v>
      </c>
      <c r="G132" s="15">
        <v>0</v>
      </c>
      <c r="H132" s="19">
        <f>Tabela35[[#This Row],[Volume
Cadastrado (m³)]]/Tabela35[[#This Row],[Volume equivalente de  Etanol Anidro comercializado em 2022 (m³)]]</f>
        <v>0</v>
      </c>
      <c r="I132" s="15">
        <v>0</v>
      </c>
      <c r="J132" s="14">
        <f t="shared" si="12"/>
        <v>0</v>
      </c>
      <c r="K132" s="10" t="str">
        <f t="shared" si="13"/>
        <v>Não</v>
      </c>
      <c r="L132" s="10" t="str">
        <f>IF(Tabela35[[#This Row],[% homologado]]&gt;0.9,"Contrato de Fornecimento",IF(Tabela35[[#This Row],[% Cadastrado]]&lt;0.7,"Compra Direta","Prazo Adicional ao $ 5º do Art.3º*"))</f>
        <v>Compra Direta</v>
      </c>
      <c r="M132" s="17">
        <v>29.677419354838712</v>
      </c>
    </row>
    <row r="133" spans="2:13" x14ac:dyDescent="0.25">
      <c r="B133" s="13" t="s">
        <v>138</v>
      </c>
      <c r="C133" s="13" t="s">
        <v>270</v>
      </c>
      <c r="D133" s="15">
        <v>89</v>
      </c>
      <c r="E133" s="9">
        <f t="shared" si="8"/>
        <v>62.3</v>
      </c>
      <c r="F133" s="9">
        <f t="shared" si="9"/>
        <v>80.100000000000009</v>
      </c>
      <c r="G133" s="15">
        <v>0</v>
      </c>
      <c r="H133" s="19">
        <f>Tabela35[[#This Row],[Volume
Cadastrado (m³)]]/Tabela35[[#This Row],[Volume equivalente de  Etanol Anidro comercializado em 2022 (m³)]]</f>
        <v>0</v>
      </c>
      <c r="I133" s="15">
        <v>0</v>
      </c>
      <c r="J133" s="14">
        <f t="shared" si="12"/>
        <v>0</v>
      </c>
      <c r="K133" s="10" t="str">
        <f t="shared" si="13"/>
        <v>Não</v>
      </c>
      <c r="L133" s="10" t="str">
        <f>IF(Tabela35[[#This Row],[% homologado]]&gt;0.9,"Contrato de Fornecimento",IF(Tabela35[[#This Row],[% Cadastrado]]&lt;0.7,"Compra Direta","Prazo Adicional ao $ 5º do Art.3º*"))</f>
        <v>Compra Direta</v>
      </c>
      <c r="M133" s="17">
        <v>28.70967741935484</v>
      </c>
    </row>
    <row r="134" spans="2:13" x14ac:dyDescent="0.25">
      <c r="B134" s="13" t="s">
        <v>139</v>
      </c>
      <c r="C134" s="13" t="s">
        <v>271</v>
      </c>
      <c r="D134" s="15">
        <v>78</v>
      </c>
      <c r="E134" s="9">
        <f t="shared" si="8"/>
        <v>54.599999999999994</v>
      </c>
      <c r="F134" s="9">
        <f t="shared" si="9"/>
        <v>70.2</v>
      </c>
      <c r="G134" s="15">
        <v>0</v>
      </c>
      <c r="H134" s="19">
        <f>Tabela35[[#This Row],[Volume
Cadastrado (m³)]]/Tabela35[[#This Row],[Volume equivalente de  Etanol Anidro comercializado em 2022 (m³)]]</f>
        <v>0</v>
      </c>
      <c r="I134" s="15">
        <v>0</v>
      </c>
      <c r="J134" s="14">
        <f t="shared" si="12"/>
        <v>0</v>
      </c>
      <c r="K134" s="10" t="str">
        <f t="shared" si="13"/>
        <v>Não</v>
      </c>
      <c r="L134" s="10" t="str">
        <f>IF(Tabela35[[#This Row],[% homologado]]&gt;0.9,"Contrato de Fornecimento",IF(Tabela35[[#This Row],[% Cadastrado]]&lt;0.7,"Compra Direta","Prazo Adicional ao $ 5º do Art.3º*"))</f>
        <v>Compra Direta</v>
      </c>
      <c r="M134" s="17">
        <v>25.161290322580644</v>
      </c>
    </row>
    <row r="135" spans="2:13" x14ac:dyDescent="0.25">
      <c r="B135" s="13" t="s">
        <v>140</v>
      </c>
      <c r="C135" s="13" t="s">
        <v>272</v>
      </c>
      <c r="D135" s="15">
        <v>53</v>
      </c>
      <c r="E135" s="9">
        <f t="shared" si="8"/>
        <v>37.099999999999994</v>
      </c>
      <c r="F135" s="9">
        <f t="shared" si="9"/>
        <v>47.7</v>
      </c>
      <c r="G135" s="15">
        <v>0</v>
      </c>
      <c r="H135" s="19">
        <f>Tabela35[[#This Row],[Volume
Cadastrado (m³)]]/Tabela35[[#This Row],[Volume equivalente de  Etanol Anidro comercializado em 2022 (m³)]]</f>
        <v>0</v>
      </c>
      <c r="I135" s="15">
        <v>0</v>
      </c>
      <c r="J135" s="14">
        <f t="shared" si="12"/>
        <v>0</v>
      </c>
      <c r="K135" s="10" t="str">
        <f t="shared" si="13"/>
        <v>Não</v>
      </c>
      <c r="L135" s="10" t="str">
        <f>IF(Tabela35[[#This Row],[% homologado]]&gt;0.9,"Contrato de Fornecimento",IF(Tabela35[[#This Row],[% Cadastrado]]&lt;0.7,"Compra Direta","Prazo Adicional ao $ 5º do Art.3º*"))</f>
        <v>Compra Direta</v>
      </c>
      <c r="M135" s="17">
        <v>17.096774193548388</v>
      </c>
    </row>
    <row r="136" spans="2:13" x14ac:dyDescent="0.25">
      <c r="B136" s="13" t="s">
        <v>141</v>
      </c>
      <c r="C136" s="13" t="s">
        <v>273</v>
      </c>
      <c r="D136" s="15">
        <v>49</v>
      </c>
      <c r="E136" s="9">
        <f t="shared" si="8"/>
        <v>34.299999999999997</v>
      </c>
      <c r="F136" s="9">
        <f t="shared" si="9"/>
        <v>44.1</v>
      </c>
      <c r="G136" s="15">
        <v>0</v>
      </c>
      <c r="H136" s="19">
        <f>Tabela35[[#This Row],[Volume
Cadastrado (m³)]]/Tabela35[[#This Row],[Volume equivalente de  Etanol Anidro comercializado em 2022 (m³)]]</f>
        <v>0</v>
      </c>
      <c r="I136" s="15">
        <v>0</v>
      </c>
      <c r="J136" s="14">
        <f t="shared" si="12"/>
        <v>0</v>
      </c>
      <c r="K136" s="10" t="str">
        <f t="shared" si="13"/>
        <v>Não</v>
      </c>
      <c r="L136" s="10" t="str">
        <f>IF(Tabela35[[#This Row],[% homologado]]&gt;0.9,"Contrato de Fornecimento",IF(Tabela35[[#This Row],[% Cadastrado]]&lt;0.7,"Compra Direta","Prazo Adicional ao $ 5º do Art.3º*"))</f>
        <v>Compra Direta</v>
      </c>
      <c r="M136" s="17">
        <v>15.806451612903224</v>
      </c>
    </row>
    <row r="137" spans="2:13" x14ac:dyDescent="0.25">
      <c r="B137" s="13" t="s">
        <v>142</v>
      </c>
      <c r="C137" s="13" t="s">
        <v>274</v>
      </c>
      <c r="D137" s="15">
        <v>48</v>
      </c>
      <c r="E137" s="9">
        <f t="shared" si="8"/>
        <v>33.599999999999994</v>
      </c>
      <c r="F137" s="9">
        <f t="shared" si="9"/>
        <v>43.2</v>
      </c>
      <c r="G137" s="15">
        <v>0</v>
      </c>
      <c r="H137" s="19">
        <f>Tabela35[[#This Row],[Volume
Cadastrado (m³)]]/Tabela35[[#This Row],[Volume equivalente de  Etanol Anidro comercializado em 2022 (m³)]]</f>
        <v>0</v>
      </c>
      <c r="I137" s="15">
        <v>0</v>
      </c>
      <c r="J137" s="14">
        <f t="shared" si="12"/>
        <v>0</v>
      </c>
      <c r="K137" s="10" t="str">
        <f t="shared" si="13"/>
        <v>Não</v>
      </c>
      <c r="L137" s="10" t="str">
        <f>IF(Tabela35[[#This Row],[% homologado]]&gt;0.9,"Contrato de Fornecimento",IF(Tabela35[[#This Row],[% Cadastrado]]&lt;0.7,"Compra Direta","Prazo Adicional ao $ 5º do Art.3º*"))</f>
        <v>Compra Direta</v>
      </c>
      <c r="M137" s="17">
        <v>15.483870967741936</v>
      </c>
    </row>
    <row r="138" spans="2:13" x14ac:dyDescent="0.25">
      <c r="B138" s="13" t="s">
        <v>143</v>
      </c>
      <c r="C138" s="13" t="s">
        <v>275</v>
      </c>
      <c r="D138" s="15">
        <v>27</v>
      </c>
      <c r="E138" s="9">
        <f t="shared" si="8"/>
        <v>18.899999999999999</v>
      </c>
      <c r="F138" s="9">
        <f t="shared" si="9"/>
        <v>24.3</v>
      </c>
      <c r="G138" s="15">
        <v>0</v>
      </c>
      <c r="H138" s="19">
        <f>Tabela35[[#This Row],[Volume
Cadastrado (m³)]]/Tabela35[[#This Row],[Volume equivalente de  Etanol Anidro comercializado em 2022 (m³)]]</f>
        <v>0</v>
      </c>
      <c r="I138" s="15">
        <v>0</v>
      </c>
      <c r="J138" s="14">
        <f t="shared" si="12"/>
        <v>0</v>
      </c>
      <c r="K138" s="10" t="str">
        <f t="shared" si="13"/>
        <v>Não</v>
      </c>
      <c r="L138" s="10" t="str">
        <f>IF(Tabela35[[#This Row],[% homologado]]&gt;0.9,"Contrato de Fornecimento",IF(Tabela35[[#This Row],[% Cadastrado]]&lt;0.7,"Compra Direta","Prazo Adicional ao $ 5º do Art.3º*"))</f>
        <v>Compra Direta</v>
      </c>
      <c r="M138" s="17">
        <v>8.7096774193548381</v>
      </c>
    </row>
    <row r="139" spans="2:13" x14ac:dyDescent="0.25">
      <c r="B139" s="13" t="s">
        <v>144</v>
      </c>
      <c r="C139" s="13" t="s">
        <v>276</v>
      </c>
      <c r="D139" s="15">
        <v>1</v>
      </c>
      <c r="E139" s="9">
        <f t="shared" ref="E139" si="14">D139*0.7</f>
        <v>0.7</v>
      </c>
      <c r="F139" s="9">
        <f t="shared" ref="F139" si="15">D139*0.9</f>
        <v>0.9</v>
      </c>
      <c r="G139" s="15">
        <v>0</v>
      </c>
      <c r="H139" s="19">
        <f>Tabela35[[#This Row],[Volume
Cadastrado (m³)]]/Tabela35[[#This Row],[Volume equivalente de  Etanol Anidro comercializado em 2022 (m³)]]</f>
        <v>0</v>
      </c>
      <c r="I139" s="15">
        <v>0</v>
      </c>
      <c r="J139" s="14">
        <f t="shared" si="12"/>
        <v>0</v>
      </c>
      <c r="K139" s="10" t="str">
        <f t="shared" si="13"/>
        <v>Não</v>
      </c>
      <c r="L139" s="10" t="str">
        <f>IF(Tabela35[[#This Row],[% homologado]]&gt;0.9,"Contrato de Fornecimento",IF(Tabela35[[#This Row],[% Cadastrado]]&lt;0.7,"Compra Direta","Prazo Adicional ao $ 5º do Art.3º*"))</f>
        <v>Compra Direta</v>
      </c>
      <c r="M139" s="17">
        <v>0.32258064516129031</v>
      </c>
    </row>
    <row r="140" spans="2:13" x14ac:dyDescent="0.25">
      <c r="B140" s="13" t="s">
        <v>145</v>
      </c>
      <c r="C140" s="13" t="s">
        <v>277</v>
      </c>
      <c r="D140" s="15">
        <v>0</v>
      </c>
      <c r="E140" s="18">
        <f t="shared" ref="E140:E141" si="16">D140*0.7</f>
        <v>0</v>
      </c>
      <c r="F140" s="18">
        <f t="shared" ref="F140:F141" si="17">D140*0.9</f>
        <v>0</v>
      </c>
      <c r="G140" s="15">
        <v>520</v>
      </c>
      <c r="H140" s="20" t="s">
        <v>284</v>
      </c>
      <c r="I140" s="15">
        <v>520</v>
      </c>
      <c r="J140" s="14" t="s">
        <v>284</v>
      </c>
      <c r="K140" s="14" t="s">
        <v>284</v>
      </c>
      <c r="L140" s="14" t="s">
        <v>284</v>
      </c>
      <c r="M140" s="17"/>
    </row>
    <row r="141" spans="2:13" x14ac:dyDescent="0.25">
      <c r="B141" s="13" t="s">
        <v>146</v>
      </c>
      <c r="C141" s="13" t="s">
        <v>278</v>
      </c>
      <c r="D141" s="15">
        <v>0</v>
      </c>
      <c r="E141" s="18">
        <f t="shared" si="16"/>
        <v>0</v>
      </c>
      <c r="F141" s="18">
        <f t="shared" si="17"/>
        <v>0</v>
      </c>
      <c r="G141" s="15">
        <v>9360</v>
      </c>
      <c r="H141" s="20" t="s">
        <v>284</v>
      </c>
      <c r="I141" s="15">
        <v>9360</v>
      </c>
      <c r="J141" s="14" t="s">
        <v>284</v>
      </c>
      <c r="K141" s="14" t="s">
        <v>284</v>
      </c>
      <c r="L141" s="14" t="s">
        <v>284</v>
      </c>
      <c r="M141" s="17"/>
    </row>
    <row r="142" spans="2:13" x14ac:dyDescent="0.25">
      <c r="B142" s="3" t="s">
        <v>13</v>
      </c>
    </row>
    <row r="146" spans="10:10" x14ac:dyDescent="0.25">
      <c r="J146" s="12"/>
    </row>
  </sheetData>
  <mergeCells count="4">
    <mergeCell ref="C1:M1"/>
    <mergeCell ref="C4:M4"/>
    <mergeCell ref="C5:M5"/>
    <mergeCell ref="B8:L8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H140:H141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9725-3576-4953-85E2-9F44BEE98C37}">
  <dimension ref="A1:L142"/>
  <sheetViews>
    <sheetView tabSelected="1" topLeftCell="B1" workbookViewId="0">
      <selection activeCell="O10" sqref="O10"/>
    </sheetView>
  </sheetViews>
  <sheetFormatPr defaultRowHeight="15" x14ac:dyDescent="0.25"/>
  <cols>
    <col min="1" max="1" width="23.140625" customWidth="1"/>
    <col min="2" max="2" width="58.28515625" customWidth="1"/>
    <col min="3" max="3" width="13.42578125" bestFit="1" customWidth="1"/>
    <col min="4" max="7" width="13.28515625" bestFit="1" customWidth="1"/>
    <col min="8" max="8" width="13.42578125" bestFit="1" customWidth="1"/>
    <col min="9" max="9" width="13.28515625" bestFit="1" customWidth="1"/>
    <col min="10" max="10" width="12" bestFit="1" customWidth="1"/>
    <col min="11" max="11" width="29.28515625" bestFit="1" customWidth="1"/>
    <col min="12" max="12" width="23.7109375" bestFit="1" customWidth="1"/>
  </cols>
  <sheetData>
    <row r="1" spans="1:12" ht="18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4" spans="1:12" x14ac:dyDescent="0.25">
      <c r="A4" s="1" t="s">
        <v>1</v>
      </c>
      <c r="B4" s="22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1:12" ht="25.5" x14ac:dyDescent="0.25">
      <c r="A5" s="2" t="s">
        <v>3</v>
      </c>
      <c r="B5" s="25" t="s">
        <v>14</v>
      </c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2" x14ac:dyDescent="0.25">
      <c r="A6" s="3"/>
      <c r="B6" s="4"/>
      <c r="C6" s="3"/>
      <c r="D6" s="3"/>
      <c r="E6" s="3"/>
      <c r="F6" s="3"/>
      <c r="G6" s="3"/>
      <c r="H6" s="3"/>
      <c r="I6" s="3"/>
    </row>
    <row r="7" spans="1:12" x14ac:dyDescent="0.25">
      <c r="C7" s="3"/>
      <c r="I7" s="5"/>
    </row>
    <row r="8" spans="1:12" ht="15.75" thickBot="1" x14ac:dyDescent="0.3">
      <c r="A8" s="28" t="s">
        <v>4</v>
      </c>
      <c r="B8" s="29"/>
      <c r="C8" s="29"/>
      <c r="D8" s="29"/>
      <c r="E8" s="29"/>
      <c r="F8" s="29"/>
      <c r="G8" s="29"/>
      <c r="H8" s="29"/>
      <c r="I8" s="29"/>
      <c r="J8" s="29"/>
      <c r="K8" s="30"/>
      <c r="L8" s="6" t="s">
        <v>5</v>
      </c>
    </row>
    <row r="9" spans="1:12" ht="69" customHeight="1" thickTop="1" x14ac:dyDescent="0.25">
      <c r="A9" s="7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280</v>
      </c>
      <c r="G9" s="8" t="s">
        <v>281</v>
      </c>
      <c r="H9" s="8" t="s">
        <v>282</v>
      </c>
      <c r="I9" s="8" t="s">
        <v>283</v>
      </c>
      <c r="J9" s="8" t="s">
        <v>11</v>
      </c>
      <c r="K9" s="8" t="s">
        <v>12</v>
      </c>
      <c r="L9" s="8" t="s">
        <v>286</v>
      </c>
    </row>
    <row r="10" spans="1:12" x14ac:dyDescent="0.25">
      <c r="A10" s="13" t="s">
        <v>15</v>
      </c>
      <c r="B10" s="13" t="s">
        <v>147</v>
      </c>
      <c r="C10" s="15">
        <v>2924638</v>
      </c>
      <c r="D10" s="9">
        <f>C10*0.7</f>
        <v>2047246.5999999999</v>
      </c>
      <c r="E10" s="9">
        <f>C10*0.9</f>
        <v>2632174.2000000002</v>
      </c>
      <c r="F10" s="15">
        <v>0</v>
      </c>
      <c r="G10" s="19">
        <f>Tabela353[[#This Row],[Volume
Cadastrado (m³)]]/Tabela353[[#This Row],[Volume equivalente de  Etanol Anidro comercializado em 2022 (m³)]]</f>
        <v>0</v>
      </c>
      <c r="H10" s="15">
        <v>2639670</v>
      </c>
      <c r="I10" s="11">
        <f t="shared" ref="I10:I21" si="0">H10/C10</f>
        <v>0.90256298386330203</v>
      </c>
      <c r="J10" s="10" t="str">
        <f t="shared" ref="J10:J21" si="1">IF(I10&gt;=90%,"Sim","Não")</f>
        <v>Sim</v>
      </c>
      <c r="K10" s="10" t="str">
        <f>IF(Tabela353[[#This Row],[% homologado]]&gt;0.9,"Contrato de Fornecimento",IF(Tabela353[[#This Row],[% Cadastrado]]&lt;0.7,"Compra Direta","Prazo Adicional ao $ 5º do Art.3º*"))</f>
        <v>Contrato de Fornecimento</v>
      </c>
      <c r="L10" s="16" t="s">
        <v>285</v>
      </c>
    </row>
    <row r="11" spans="1:12" x14ac:dyDescent="0.25">
      <c r="A11" s="13" t="s">
        <v>16</v>
      </c>
      <c r="B11" s="13" t="s">
        <v>148</v>
      </c>
      <c r="C11" s="15">
        <v>2063930</v>
      </c>
      <c r="D11" s="9">
        <f t="shared" ref="D11:D74" si="2">C11*0.7</f>
        <v>1444751</v>
      </c>
      <c r="E11" s="9">
        <f t="shared" ref="E11:E74" si="3">C11*0.9</f>
        <v>1857537</v>
      </c>
      <c r="F11" s="15">
        <v>0</v>
      </c>
      <c r="G11" s="19">
        <f>Tabela353[[#This Row],[Volume
Cadastrado (m³)]]/Tabela353[[#This Row],[Volume equivalente de  Etanol Anidro comercializado em 2022 (m³)]]</f>
        <v>0</v>
      </c>
      <c r="H11" s="15">
        <v>1907440</v>
      </c>
      <c r="I11" s="11">
        <f t="shared" si="0"/>
        <v>0.92417863008919876</v>
      </c>
      <c r="J11" s="10" t="str">
        <f t="shared" si="1"/>
        <v>Sim</v>
      </c>
      <c r="K11" s="10" t="str">
        <f>IF(Tabela353[[#This Row],[% homologado]]&gt;0.9,"Contrato de Fornecimento",IF(Tabela353[[#This Row],[% Cadastrado]]&lt;0.7,"Compra Direta","Prazo Adicional ao $ 5º do Art.3º*"))</f>
        <v>Contrato de Fornecimento</v>
      </c>
      <c r="L11" s="16"/>
    </row>
    <row r="12" spans="1:12" x14ac:dyDescent="0.25">
      <c r="A12" s="13" t="s">
        <v>17</v>
      </c>
      <c r="B12" s="13" t="s">
        <v>149</v>
      </c>
      <c r="C12" s="15">
        <v>2008575</v>
      </c>
      <c r="D12" s="9">
        <f t="shared" si="2"/>
        <v>1406002.5</v>
      </c>
      <c r="E12" s="9">
        <f t="shared" si="3"/>
        <v>1807717.5</v>
      </c>
      <c r="F12" s="15">
        <v>0</v>
      </c>
      <c r="G12" s="19">
        <f>Tabela353[[#This Row],[Volume
Cadastrado (m³)]]/Tabela353[[#This Row],[Volume equivalente de  Etanol Anidro comercializado em 2022 (m³)]]</f>
        <v>0</v>
      </c>
      <c r="H12" s="15">
        <v>2648620</v>
      </c>
      <c r="I12" s="11">
        <f t="shared" si="0"/>
        <v>1.318656261279763</v>
      </c>
      <c r="J12" s="10" t="str">
        <f t="shared" si="1"/>
        <v>Sim</v>
      </c>
      <c r="K12" s="10" t="str">
        <f>IF(Tabela353[[#This Row],[% homologado]]&gt;0.9,"Contrato de Fornecimento",IF(Tabela353[[#This Row],[% Cadastrado]]&lt;0.7,"Compra Direta","Prazo Adicional ao $ 5º do Art.3º*"))</f>
        <v>Contrato de Fornecimento</v>
      </c>
      <c r="L12" s="16"/>
    </row>
    <row r="13" spans="1:12" x14ac:dyDescent="0.25">
      <c r="A13" s="13" t="s">
        <v>18</v>
      </c>
      <c r="B13" s="13" t="s">
        <v>150</v>
      </c>
      <c r="C13" s="15">
        <v>317840</v>
      </c>
      <c r="D13" s="9">
        <f t="shared" si="2"/>
        <v>222488</v>
      </c>
      <c r="E13" s="9">
        <f t="shared" si="3"/>
        <v>286056</v>
      </c>
      <c r="F13" s="15">
        <v>0</v>
      </c>
      <c r="G13" s="19">
        <f>Tabela353[[#This Row],[Volume
Cadastrado (m³)]]/Tabela353[[#This Row],[Volume equivalente de  Etanol Anidro comercializado em 2022 (m³)]]</f>
        <v>0</v>
      </c>
      <c r="H13" s="15">
        <v>323640</v>
      </c>
      <c r="I13" s="11">
        <f t="shared" si="0"/>
        <v>1.0182481751824817</v>
      </c>
      <c r="J13" s="10" t="str">
        <f t="shared" si="1"/>
        <v>Sim</v>
      </c>
      <c r="K13" s="10" t="str">
        <f>IF(Tabela353[[#This Row],[% homologado]]&gt;0.9,"Contrato de Fornecimento",IF(Tabela353[[#This Row],[% Cadastrado]]&lt;0.7,"Compra Direta","Prazo Adicional ao $ 5º do Art.3º*"))</f>
        <v>Contrato de Fornecimento</v>
      </c>
      <c r="L13" s="16"/>
    </row>
    <row r="14" spans="1:12" x14ac:dyDescent="0.25">
      <c r="A14" s="13" t="s">
        <v>19</v>
      </c>
      <c r="B14" s="13" t="s">
        <v>151</v>
      </c>
      <c r="C14" s="15">
        <v>238414</v>
      </c>
      <c r="D14" s="9">
        <f t="shared" si="2"/>
        <v>166889.79999999999</v>
      </c>
      <c r="E14" s="9">
        <f t="shared" si="3"/>
        <v>214572.6</v>
      </c>
      <c r="F14" s="15">
        <v>0</v>
      </c>
      <c r="G14" s="19">
        <f>Tabela353[[#This Row],[Volume
Cadastrado (m³)]]/Tabela353[[#This Row],[Volume equivalente de  Etanol Anidro comercializado em 2022 (m³)]]</f>
        <v>0</v>
      </c>
      <c r="H14" s="15">
        <v>155000</v>
      </c>
      <c r="I14" s="11">
        <f t="shared" si="0"/>
        <v>0.65012960648284079</v>
      </c>
      <c r="J14" s="10" t="str">
        <f t="shared" si="1"/>
        <v>Não</v>
      </c>
      <c r="K14" s="10" t="str">
        <f>IF(Tabela353[[#This Row],[% homologado]]&gt;0.9,"Contrato de Fornecimento",IF(Tabela353[[#This Row],[% Cadastrado]]&lt;0.7,"Compra Direta","Prazo Adicional ao $ 5º do Art.3º*"))</f>
        <v>Compra Direta</v>
      </c>
      <c r="L14" s="16"/>
    </row>
    <row r="15" spans="1:12" x14ac:dyDescent="0.25">
      <c r="A15" s="13" t="s">
        <v>20</v>
      </c>
      <c r="B15" s="13" t="s">
        <v>152</v>
      </c>
      <c r="C15" s="15">
        <v>215753</v>
      </c>
      <c r="D15" s="9">
        <f t="shared" si="2"/>
        <v>151027.09999999998</v>
      </c>
      <c r="E15" s="9">
        <f t="shared" si="3"/>
        <v>194177.7</v>
      </c>
      <c r="F15" s="15">
        <v>0</v>
      </c>
      <c r="G15" s="19">
        <f>Tabela353[[#This Row],[Volume
Cadastrado (m³)]]/Tabela353[[#This Row],[Volume equivalente de  Etanol Anidro comercializado em 2022 (m³)]]</f>
        <v>0</v>
      </c>
      <c r="H15" s="15">
        <v>288400</v>
      </c>
      <c r="I15" s="11">
        <f t="shared" si="0"/>
        <v>1.3367137421032385</v>
      </c>
      <c r="J15" s="10" t="str">
        <f t="shared" si="1"/>
        <v>Sim</v>
      </c>
      <c r="K15" s="10" t="str">
        <f>IF(Tabela353[[#This Row],[% homologado]]&gt;0.9,"Contrato de Fornecimento",IF(Tabela353[[#This Row],[% Cadastrado]]&lt;0.7,"Compra Direta","Prazo Adicional ao $ 5º do Art.3º*"))</f>
        <v>Contrato de Fornecimento</v>
      </c>
      <c r="L15" s="16"/>
    </row>
    <row r="16" spans="1:12" x14ac:dyDescent="0.25">
      <c r="A16" s="13" t="s">
        <v>21</v>
      </c>
      <c r="B16" s="13" t="s">
        <v>153</v>
      </c>
      <c r="C16" s="15">
        <v>185980</v>
      </c>
      <c r="D16" s="9">
        <f t="shared" si="2"/>
        <v>130185.99999999999</v>
      </c>
      <c r="E16" s="9">
        <f t="shared" si="3"/>
        <v>167382</v>
      </c>
      <c r="F16" s="15">
        <v>0</v>
      </c>
      <c r="G16" s="19">
        <f>Tabela353[[#This Row],[Volume
Cadastrado (m³)]]/Tabela353[[#This Row],[Volume equivalente de  Etanol Anidro comercializado em 2022 (m³)]]</f>
        <v>0</v>
      </c>
      <c r="H16" s="15">
        <v>170600</v>
      </c>
      <c r="I16" s="11">
        <f t="shared" si="0"/>
        <v>0.91730293579954836</v>
      </c>
      <c r="J16" s="10" t="str">
        <f t="shared" si="1"/>
        <v>Sim</v>
      </c>
      <c r="K16" s="10" t="str">
        <f>IF(Tabela353[[#This Row],[% homologado]]&gt;0.9,"Contrato de Fornecimento",IF(Tabela353[[#This Row],[% Cadastrado]]&lt;0.7,"Compra Direta","Prazo Adicional ao $ 5º do Art.3º*"))</f>
        <v>Contrato de Fornecimento</v>
      </c>
      <c r="L16" s="16"/>
    </row>
    <row r="17" spans="1:12" x14ac:dyDescent="0.25">
      <c r="A17" s="13" t="s">
        <v>22</v>
      </c>
      <c r="B17" s="13" t="s">
        <v>154</v>
      </c>
      <c r="C17" s="15">
        <v>166499</v>
      </c>
      <c r="D17" s="9">
        <f t="shared" si="2"/>
        <v>116549.29999999999</v>
      </c>
      <c r="E17" s="9">
        <f t="shared" si="3"/>
        <v>149849.1</v>
      </c>
      <c r="F17" s="15">
        <v>0</v>
      </c>
      <c r="G17" s="19">
        <f>Tabela353[[#This Row],[Volume
Cadastrado (m³)]]/Tabela353[[#This Row],[Volume equivalente de  Etanol Anidro comercializado em 2022 (m³)]]</f>
        <v>0</v>
      </c>
      <c r="H17" s="15">
        <v>216100</v>
      </c>
      <c r="I17" s="11">
        <f t="shared" si="0"/>
        <v>1.2979056931272861</v>
      </c>
      <c r="J17" s="10" t="str">
        <f t="shared" si="1"/>
        <v>Sim</v>
      </c>
      <c r="K17" s="10" t="str">
        <f>IF(Tabela353[[#This Row],[% homologado]]&gt;0.9,"Contrato de Fornecimento",IF(Tabela353[[#This Row],[% Cadastrado]]&lt;0.7,"Compra Direta","Prazo Adicional ao $ 5º do Art.3º*"))</f>
        <v>Contrato de Fornecimento</v>
      </c>
      <c r="L17" s="16"/>
    </row>
    <row r="18" spans="1:12" x14ac:dyDescent="0.25">
      <c r="A18" s="13" t="s">
        <v>23</v>
      </c>
      <c r="B18" s="13" t="s">
        <v>155</v>
      </c>
      <c r="C18" s="15">
        <v>151300</v>
      </c>
      <c r="D18" s="9">
        <f t="shared" si="2"/>
        <v>105910</v>
      </c>
      <c r="E18" s="9">
        <f t="shared" si="3"/>
        <v>136170</v>
      </c>
      <c r="F18" s="15">
        <v>0</v>
      </c>
      <c r="G18" s="19">
        <f>Tabela353[[#This Row],[Volume
Cadastrado (m³)]]/Tabela353[[#This Row],[Volume equivalente de  Etanol Anidro comercializado em 2022 (m³)]]</f>
        <v>0</v>
      </c>
      <c r="H18" s="15">
        <v>168400</v>
      </c>
      <c r="I18" s="11">
        <f t="shared" si="0"/>
        <v>1.1130204890945141</v>
      </c>
      <c r="J18" s="10" t="str">
        <f t="shared" si="1"/>
        <v>Sim</v>
      </c>
      <c r="K18" s="10" t="str">
        <f>IF(Tabela353[[#This Row],[% homologado]]&gt;0.9,"Contrato de Fornecimento",IF(Tabela353[[#This Row],[% Cadastrado]]&lt;0.7,"Compra Direta","Prazo Adicional ao $ 5º do Art.3º*"))</f>
        <v>Contrato de Fornecimento</v>
      </c>
      <c r="L18" s="16"/>
    </row>
    <row r="19" spans="1:12" x14ac:dyDescent="0.25">
      <c r="A19" s="13" t="s">
        <v>24</v>
      </c>
      <c r="B19" s="13" t="s">
        <v>156</v>
      </c>
      <c r="C19" s="15">
        <v>138474</v>
      </c>
      <c r="D19" s="9">
        <f t="shared" si="2"/>
        <v>96931.799999999988</v>
      </c>
      <c r="E19" s="9">
        <f t="shared" si="3"/>
        <v>124626.6</v>
      </c>
      <c r="F19" s="15">
        <v>0</v>
      </c>
      <c r="G19" s="19">
        <f>Tabela353[[#This Row],[Volume
Cadastrado (m³)]]/Tabela353[[#This Row],[Volume equivalente de  Etanol Anidro comercializado em 2022 (m³)]]</f>
        <v>0</v>
      </c>
      <c r="H19" s="15">
        <v>147800</v>
      </c>
      <c r="I19" s="11">
        <f t="shared" si="0"/>
        <v>1.0673483830899664</v>
      </c>
      <c r="J19" s="10" t="str">
        <f t="shared" si="1"/>
        <v>Sim</v>
      </c>
      <c r="K19" s="10" t="str">
        <f>IF(Tabela353[[#This Row],[% homologado]]&gt;0.9,"Contrato de Fornecimento",IF(Tabela353[[#This Row],[% Cadastrado]]&lt;0.7,"Compra Direta","Prazo Adicional ao $ 5º do Art.3º*"))</f>
        <v>Contrato de Fornecimento</v>
      </c>
      <c r="L19" s="16"/>
    </row>
    <row r="20" spans="1:12" x14ac:dyDescent="0.25">
      <c r="A20" s="13" t="s">
        <v>25</v>
      </c>
      <c r="B20" s="13" t="s">
        <v>157</v>
      </c>
      <c r="C20" s="15">
        <v>135239</v>
      </c>
      <c r="D20" s="9">
        <f t="shared" si="2"/>
        <v>94667.299999999988</v>
      </c>
      <c r="E20" s="9">
        <f t="shared" si="3"/>
        <v>121715.1</v>
      </c>
      <c r="F20" s="15">
        <v>0</v>
      </c>
      <c r="G20" s="19">
        <f>Tabela353[[#This Row],[Volume
Cadastrado (m³)]]/Tabela353[[#This Row],[Volume equivalente de  Etanol Anidro comercializado em 2022 (m³)]]</f>
        <v>0</v>
      </c>
      <c r="H20" s="15">
        <v>154200</v>
      </c>
      <c r="I20" s="11">
        <f t="shared" si="0"/>
        <v>1.1402036394826935</v>
      </c>
      <c r="J20" s="10" t="str">
        <f t="shared" si="1"/>
        <v>Sim</v>
      </c>
      <c r="K20" s="10" t="str">
        <f>IF(Tabela353[[#This Row],[% homologado]]&gt;0.9,"Contrato de Fornecimento",IF(Tabela353[[#This Row],[% Cadastrado]]&lt;0.7,"Compra Direta","Prazo Adicional ao $ 5º do Art.3º*"))</f>
        <v>Contrato de Fornecimento</v>
      </c>
      <c r="L20" s="16"/>
    </row>
    <row r="21" spans="1:12" x14ac:dyDescent="0.25">
      <c r="A21" s="13" t="s">
        <v>26</v>
      </c>
      <c r="B21" s="13" t="s">
        <v>158</v>
      </c>
      <c r="C21" s="15">
        <v>133729</v>
      </c>
      <c r="D21" s="9">
        <f t="shared" si="2"/>
        <v>93610.299999999988</v>
      </c>
      <c r="E21" s="9">
        <f t="shared" si="3"/>
        <v>120356.1</v>
      </c>
      <c r="F21" s="15">
        <v>0</v>
      </c>
      <c r="G21" s="19">
        <f>Tabela353[[#This Row],[Volume
Cadastrado (m³)]]/Tabela353[[#This Row],[Volume equivalente de  Etanol Anidro comercializado em 2022 (m³)]]</f>
        <v>0</v>
      </c>
      <c r="H21" s="15">
        <v>181075</v>
      </c>
      <c r="I21" s="11">
        <f t="shared" si="0"/>
        <v>1.3540443733221665</v>
      </c>
      <c r="J21" s="10" t="str">
        <f t="shared" si="1"/>
        <v>Sim</v>
      </c>
      <c r="K21" s="10" t="str">
        <f>IF(Tabela353[[#This Row],[% homologado]]&gt;0.9,"Contrato de Fornecimento",IF(Tabela353[[#This Row],[% Cadastrado]]&lt;0.7,"Compra Direta","Prazo Adicional ao $ 5º do Art.3º*"))</f>
        <v>Contrato de Fornecimento</v>
      </c>
      <c r="L21" s="16"/>
    </row>
    <row r="22" spans="1:12" x14ac:dyDescent="0.25">
      <c r="A22" s="13" t="s">
        <v>27</v>
      </c>
      <c r="B22" s="13" t="s">
        <v>159</v>
      </c>
      <c r="C22" s="15">
        <v>132850</v>
      </c>
      <c r="D22" s="9">
        <f t="shared" si="2"/>
        <v>92995</v>
      </c>
      <c r="E22" s="9">
        <f t="shared" si="3"/>
        <v>119565</v>
      </c>
      <c r="F22" s="15">
        <v>0</v>
      </c>
      <c r="G22" s="19">
        <f>Tabela353[[#This Row],[Volume
Cadastrado (m³)]]/Tabela353[[#This Row],[Volume equivalente de  Etanol Anidro comercializado em 2022 (m³)]]</f>
        <v>0</v>
      </c>
      <c r="H22" s="15">
        <v>154420</v>
      </c>
      <c r="I22" s="14">
        <f>H22/C22</f>
        <v>1.1623635679337598</v>
      </c>
      <c r="J22" s="10" t="str">
        <f>IF(I22&gt;=90%,"Sim","Não")</f>
        <v>Sim</v>
      </c>
      <c r="K22" s="10" t="str">
        <f>IF(Tabela353[[#This Row],[% homologado]]&gt;0.9,"Contrato de Fornecimento",IF(Tabela353[[#This Row],[% Cadastrado]]&lt;0.7,"Compra Direta","Prazo Adicional ao $ 5º do Art.3º*"))</f>
        <v>Contrato de Fornecimento</v>
      </c>
      <c r="L22" s="17"/>
    </row>
    <row r="23" spans="1:12" x14ac:dyDescent="0.25">
      <c r="A23" s="13" t="s">
        <v>28</v>
      </c>
      <c r="B23" s="13" t="s">
        <v>160</v>
      </c>
      <c r="C23" s="15">
        <v>129468</v>
      </c>
      <c r="D23" s="9">
        <f t="shared" si="2"/>
        <v>90627.599999999991</v>
      </c>
      <c r="E23" s="9">
        <f t="shared" si="3"/>
        <v>116521.2</v>
      </c>
      <c r="F23" s="15">
        <v>0</v>
      </c>
      <c r="G23" s="19">
        <f>Tabela353[[#This Row],[Volume
Cadastrado (m³)]]/Tabela353[[#This Row],[Volume equivalente de  Etanol Anidro comercializado em 2022 (m³)]]</f>
        <v>0</v>
      </c>
      <c r="H23" s="15">
        <v>163329</v>
      </c>
      <c r="I23" s="14">
        <f t="shared" ref="I23:I86" si="4">H23/C23</f>
        <v>1.2615395310038002</v>
      </c>
      <c r="J23" s="10" t="str">
        <f t="shared" ref="J23:J86" si="5">IF(I23&gt;=90%,"Sim","Não")</f>
        <v>Sim</v>
      </c>
      <c r="K23" s="10" t="str">
        <f>IF(Tabela353[[#This Row],[% homologado]]&gt;0.9,"Contrato de Fornecimento",IF(Tabela353[[#This Row],[% Cadastrado]]&lt;0.7,"Compra Direta","Prazo Adicional ao $ 5º do Art.3º*"))</f>
        <v>Contrato de Fornecimento</v>
      </c>
      <c r="L23" s="17"/>
    </row>
    <row r="24" spans="1:12" x14ac:dyDescent="0.25">
      <c r="A24" s="13" t="s">
        <v>29</v>
      </c>
      <c r="B24" s="13" t="s">
        <v>161</v>
      </c>
      <c r="C24" s="15">
        <v>123960</v>
      </c>
      <c r="D24" s="9">
        <f t="shared" si="2"/>
        <v>86772</v>
      </c>
      <c r="E24" s="9">
        <f t="shared" si="3"/>
        <v>111564</v>
      </c>
      <c r="F24" s="15">
        <v>0</v>
      </c>
      <c r="G24" s="19">
        <f>Tabela353[[#This Row],[Volume
Cadastrado (m³)]]/Tabela353[[#This Row],[Volume equivalente de  Etanol Anidro comercializado em 2022 (m³)]]</f>
        <v>0</v>
      </c>
      <c r="H24" s="15">
        <v>117300</v>
      </c>
      <c r="I24" s="14">
        <f t="shared" si="4"/>
        <v>0.94627299128751208</v>
      </c>
      <c r="J24" s="10" t="str">
        <f t="shared" si="5"/>
        <v>Sim</v>
      </c>
      <c r="K24" s="10" t="str">
        <f>IF(Tabela353[[#This Row],[% homologado]]&gt;0.9,"Contrato de Fornecimento",IF(Tabela353[[#This Row],[% Cadastrado]]&lt;0.7,"Compra Direta","Prazo Adicional ao $ 5º do Art.3º*"))</f>
        <v>Contrato de Fornecimento</v>
      </c>
      <c r="L24" s="17"/>
    </row>
    <row r="25" spans="1:12" x14ac:dyDescent="0.25">
      <c r="A25" s="13" t="s">
        <v>30</v>
      </c>
      <c r="B25" s="13" t="s">
        <v>162</v>
      </c>
      <c r="C25" s="15">
        <v>121194</v>
      </c>
      <c r="D25" s="9">
        <f t="shared" si="2"/>
        <v>84835.799999999988</v>
      </c>
      <c r="E25" s="9">
        <f t="shared" si="3"/>
        <v>109074.6</v>
      </c>
      <c r="F25" s="15">
        <v>0</v>
      </c>
      <c r="G25" s="19">
        <f>Tabela353[[#This Row],[Volume
Cadastrado (m³)]]/Tabela353[[#This Row],[Volume equivalente de  Etanol Anidro comercializado em 2022 (m³)]]</f>
        <v>0</v>
      </c>
      <c r="H25" s="15">
        <v>174000</v>
      </c>
      <c r="I25" s="14">
        <f t="shared" si="4"/>
        <v>1.4357146393385811</v>
      </c>
      <c r="J25" s="10" t="str">
        <f t="shared" si="5"/>
        <v>Sim</v>
      </c>
      <c r="K25" s="10" t="str">
        <f>IF(Tabela353[[#This Row],[% homologado]]&gt;0.9,"Contrato de Fornecimento",IF(Tabela353[[#This Row],[% Cadastrado]]&lt;0.7,"Compra Direta","Prazo Adicional ao $ 5º do Art.3º*"))</f>
        <v>Contrato de Fornecimento</v>
      </c>
      <c r="L25" s="17"/>
    </row>
    <row r="26" spans="1:12" x14ac:dyDescent="0.25">
      <c r="A26" s="13" t="s">
        <v>31</v>
      </c>
      <c r="B26" s="13" t="s">
        <v>163</v>
      </c>
      <c r="C26" s="15">
        <v>117527</v>
      </c>
      <c r="D26" s="9">
        <f t="shared" si="2"/>
        <v>82268.899999999994</v>
      </c>
      <c r="E26" s="9">
        <f t="shared" si="3"/>
        <v>105774.3</v>
      </c>
      <c r="F26" s="15">
        <v>0</v>
      </c>
      <c r="G26" s="19">
        <f>Tabela353[[#This Row],[Volume
Cadastrado (m³)]]/Tabela353[[#This Row],[Volume equivalente de  Etanol Anidro comercializado em 2022 (m³)]]</f>
        <v>0</v>
      </c>
      <c r="H26" s="15">
        <v>132968</v>
      </c>
      <c r="I26" s="14">
        <f t="shared" si="4"/>
        <v>1.131382575918725</v>
      </c>
      <c r="J26" s="10" t="str">
        <f t="shared" si="5"/>
        <v>Sim</v>
      </c>
      <c r="K26" s="10" t="str">
        <f>IF(Tabela353[[#This Row],[% homologado]]&gt;0.9,"Contrato de Fornecimento",IF(Tabela353[[#This Row],[% Cadastrado]]&lt;0.7,"Compra Direta","Prazo Adicional ao $ 5º do Art.3º*"))</f>
        <v>Contrato de Fornecimento</v>
      </c>
      <c r="L26" s="17"/>
    </row>
    <row r="27" spans="1:12" x14ac:dyDescent="0.25">
      <c r="A27" s="13" t="s">
        <v>32</v>
      </c>
      <c r="B27" s="13" t="s">
        <v>164</v>
      </c>
      <c r="C27" s="15">
        <v>112394</v>
      </c>
      <c r="D27" s="9">
        <f t="shared" si="2"/>
        <v>78675.799999999988</v>
      </c>
      <c r="E27" s="9">
        <f t="shared" si="3"/>
        <v>101154.6</v>
      </c>
      <c r="F27" s="15">
        <v>0</v>
      </c>
      <c r="G27" s="19">
        <f>Tabela353[[#This Row],[Volume
Cadastrado (m³)]]/Tabela353[[#This Row],[Volume equivalente de  Etanol Anidro comercializado em 2022 (m³)]]</f>
        <v>0</v>
      </c>
      <c r="H27" s="15">
        <v>115000</v>
      </c>
      <c r="I27" s="14">
        <f t="shared" si="4"/>
        <v>1.023186291083154</v>
      </c>
      <c r="J27" s="10" t="str">
        <f t="shared" si="5"/>
        <v>Sim</v>
      </c>
      <c r="K27" s="10" t="str">
        <f>IF(Tabela353[[#This Row],[% homologado]]&gt;0.9,"Contrato de Fornecimento",IF(Tabela353[[#This Row],[% Cadastrado]]&lt;0.7,"Compra Direta","Prazo Adicional ao $ 5º do Art.3º*"))</f>
        <v>Contrato de Fornecimento</v>
      </c>
      <c r="L27" s="17"/>
    </row>
    <row r="28" spans="1:12" x14ac:dyDescent="0.25">
      <c r="A28" s="13" t="s">
        <v>33</v>
      </c>
      <c r="B28" s="13" t="s">
        <v>165</v>
      </c>
      <c r="C28" s="15">
        <v>105389</v>
      </c>
      <c r="D28" s="9">
        <f t="shared" si="2"/>
        <v>73772.299999999988</v>
      </c>
      <c r="E28" s="9">
        <f t="shared" si="3"/>
        <v>94850.1</v>
      </c>
      <c r="F28" s="15">
        <v>0</v>
      </c>
      <c r="G28" s="19">
        <f>Tabela353[[#This Row],[Volume
Cadastrado (m³)]]/Tabela353[[#This Row],[Volume equivalente de  Etanol Anidro comercializado em 2022 (m³)]]</f>
        <v>0</v>
      </c>
      <c r="H28" s="15">
        <v>105360</v>
      </c>
      <c r="I28" s="14">
        <f t="shared" si="4"/>
        <v>0.99972482896697001</v>
      </c>
      <c r="J28" s="10" t="str">
        <f t="shared" si="5"/>
        <v>Sim</v>
      </c>
      <c r="K28" s="10" t="str">
        <f>IF(Tabela353[[#This Row],[% homologado]]&gt;0.9,"Contrato de Fornecimento",IF(Tabela353[[#This Row],[% Cadastrado]]&lt;0.7,"Compra Direta","Prazo Adicional ao $ 5º do Art.3º*"))</f>
        <v>Contrato de Fornecimento</v>
      </c>
      <c r="L28" s="17"/>
    </row>
    <row r="29" spans="1:12" x14ac:dyDescent="0.25">
      <c r="A29" s="13" t="s">
        <v>34</v>
      </c>
      <c r="B29" s="13" t="s">
        <v>166</v>
      </c>
      <c r="C29" s="15">
        <v>104385</v>
      </c>
      <c r="D29" s="9">
        <f t="shared" si="2"/>
        <v>73069.5</v>
      </c>
      <c r="E29" s="9">
        <f t="shared" si="3"/>
        <v>93946.5</v>
      </c>
      <c r="F29" s="15">
        <v>0</v>
      </c>
      <c r="G29" s="19">
        <f>Tabela353[[#This Row],[Volume
Cadastrado (m³)]]/Tabela353[[#This Row],[Volume equivalente de  Etanol Anidro comercializado em 2022 (m³)]]</f>
        <v>0</v>
      </c>
      <c r="H29" s="15">
        <v>97340</v>
      </c>
      <c r="I29" s="14">
        <f t="shared" si="4"/>
        <v>0.93250946017148062</v>
      </c>
      <c r="J29" s="10" t="str">
        <f t="shared" si="5"/>
        <v>Sim</v>
      </c>
      <c r="K29" s="10" t="str">
        <f>IF(Tabela353[[#This Row],[% homologado]]&gt;0.9,"Contrato de Fornecimento",IF(Tabela353[[#This Row],[% Cadastrado]]&lt;0.7,"Compra Direta","Prazo Adicional ao $ 5º do Art.3º*"))</f>
        <v>Contrato de Fornecimento</v>
      </c>
      <c r="L29" s="17"/>
    </row>
    <row r="30" spans="1:12" x14ac:dyDescent="0.25">
      <c r="A30" s="13" t="s">
        <v>35</v>
      </c>
      <c r="B30" s="13" t="s">
        <v>167</v>
      </c>
      <c r="C30" s="15">
        <v>97812</v>
      </c>
      <c r="D30" s="9">
        <f t="shared" si="2"/>
        <v>68468.399999999994</v>
      </c>
      <c r="E30" s="9">
        <f t="shared" si="3"/>
        <v>88030.8</v>
      </c>
      <c r="F30" s="15">
        <v>0</v>
      </c>
      <c r="G30" s="19">
        <f>Tabela353[[#This Row],[Volume
Cadastrado (m³)]]/Tabela353[[#This Row],[Volume equivalente de  Etanol Anidro comercializado em 2022 (m³)]]</f>
        <v>0</v>
      </c>
      <c r="H30" s="15">
        <v>135250</v>
      </c>
      <c r="I30" s="14">
        <f t="shared" si="4"/>
        <v>1.3827546722283564</v>
      </c>
      <c r="J30" s="10" t="str">
        <f t="shared" si="5"/>
        <v>Sim</v>
      </c>
      <c r="K30" s="10" t="str">
        <f>IF(Tabela353[[#This Row],[% homologado]]&gt;0.9,"Contrato de Fornecimento",IF(Tabela353[[#This Row],[% Cadastrado]]&lt;0.7,"Compra Direta","Prazo Adicional ao $ 5º do Art.3º*"))</f>
        <v>Contrato de Fornecimento</v>
      </c>
      <c r="L30" s="17"/>
    </row>
    <row r="31" spans="1:12" x14ac:dyDescent="0.25">
      <c r="A31" s="13" t="s">
        <v>36</v>
      </c>
      <c r="B31" s="13" t="s">
        <v>168</v>
      </c>
      <c r="C31" s="15">
        <v>94698</v>
      </c>
      <c r="D31" s="9">
        <f t="shared" si="2"/>
        <v>66288.599999999991</v>
      </c>
      <c r="E31" s="9">
        <f t="shared" si="3"/>
        <v>85228.2</v>
      </c>
      <c r="F31" s="15">
        <v>0</v>
      </c>
      <c r="G31" s="19">
        <f>Tabela353[[#This Row],[Volume
Cadastrado (m³)]]/Tabela353[[#This Row],[Volume equivalente de  Etanol Anidro comercializado em 2022 (m³)]]</f>
        <v>0</v>
      </c>
      <c r="H31" s="15">
        <v>99352</v>
      </c>
      <c r="I31" s="14">
        <f t="shared" si="4"/>
        <v>1.0491457052947264</v>
      </c>
      <c r="J31" s="10" t="str">
        <f t="shared" si="5"/>
        <v>Sim</v>
      </c>
      <c r="K31" s="10" t="str">
        <f>IF(Tabela353[[#This Row],[% homologado]]&gt;0.9,"Contrato de Fornecimento",IF(Tabela353[[#This Row],[% Cadastrado]]&lt;0.7,"Compra Direta","Prazo Adicional ao $ 5º do Art.3º*"))</f>
        <v>Contrato de Fornecimento</v>
      </c>
      <c r="L31" s="17"/>
    </row>
    <row r="32" spans="1:12" x14ac:dyDescent="0.25">
      <c r="A32" s="13" t="s">
        <v>37</v>
      </c>
      <c r="B32" s="13" t="s">
        <v>169</v>
      </c>
      <c r="C32" s="15">
        <v>90010</v>
      </c>
      <c r="D32" s="9">
        <f t="shared" si="2"/>
        <v>63006.999999999993</v>
      </c>
      <c r="E32" s="9">
        <f t="shared" si="3"/>
        <v>81009</v>
      </c>
      <c r="F32" s="15">
        <v>0</v>
      </c>
      <c r="G32" s="19">
        <f>Tabela353[[#This Row],[Volume
Cadastrado (m³)]]/Tabela353[[#This Row],[Volume equivalente de  Etanol Anidro comercializado em 2022 (m³)]]</f>
        <v>0</v>
      </c>
      <c r="H32" s="15">
        <v>86130</v>
      </c>
      <c r="I32" s="14">
        <f t="shared" si="4"/>
        <v>0.95689367848016882</v>
      </c>
      <c r="J32" s="10" t="str">
        <f t="shared" si="5"/>
        <v>Sim</v>
      </c>
      <c r="K32" s="10" t="str">
        <f>IF(Tabela353[[#This Row],[% homologado]]&gt;0.9,"Contrato de Fornecimento",IF(Tabela353[[#This Row],[% Cadastrado]]&lt;0.7,"Compra Direta","Prazo Adicional ao $ 5º do Art.3º*"))</f>
        <v>Contrato de Fornecimento</v>
      </c>
      <c r="L32" s="17"/>
    </row>
    <row r="33" spans="1:12" x14ac:dyDescent="0.25">
      <c r="A33" s="13" t="s">
        <v>38</v>
      </c>
      <c r="B33" s="13" t="s">
        <v>170</v>
      </c>
      <c r="C33" s="15">
        <v>83519</v>
      </c>
      <c r="D33" s="9">
        <f t="shared" si="2"/>
        <v>58463.299999999996</v>
      </c>
      <c r="E33" s="9">
        <f t="shared" si="3"/>
        <v>75167.100000000006</v>
      </c>
      <c r="F33" s="15">
        <v>0</v>
      </c>
      <c r="G33" s="19">
        <f>Tabela353[[#This Row],[Volume
Cadastrado (m³)]]/Tabela353[[#This Row],[Volume equivalente de  Etanol Anidro comercializado em 2022 (m³)]]</f>
        <v>0</v>
      </c>
      <c r="H33" s="15">
        <v>122680</v>
      </c>
      <c r="I33" s="14">
        <f t="shared" si="4"/>
        <v>1.4688873190531495</v>
      </c>
      <c r="J33" s="10" t="str">
        <f t="shared" si="5"/>
        <v>Sim</v>
      </c>
      <c r="K33" s="10" t="str">
        <f>IF(Tabela353[[#This Row],[% homologado]]&gt;0.9,"Contrato de Fornecimento",IF(Tabela353[[#This Row],[% Cadastrado]]&lt;0.7,"Compra Direta","Prazo Adicional ao $ 5º do Art.3º*"))</f>
        <v>Contrato de Fornecimento</v>
      </c>
      <c r="L33" s="17"/>
    </row>
    <row r="34" spans="1:12" x14ac:dyDescent="0.25">
      <c r="A34" s="13" t="s">
        <v>39</v>
      </c>
      <c r="B34" s="13" t="s">
        <v>171</v>
      </c>
      <c r="C34" s="15">
        <v>78896</v>
      </c>
      <c r="D34" s="9">
        <f t="shared" si="2"/>
        <v>55227.199999999997</v>
      </c>
      <c r="E34" s="9">
        <f t="shared" si="3"/>
        <v>71006.400000000009</v>
      </c>
      <c r="F34" s="15">
        <v>0</v>
      </c>
      <c r="G34" s="19">
        <f>Tabela353[[#This Row],[Volume
Cadastrado (m³)]]/Tabela353[[#This Row],[Volume equivalente de  Etanol Anidro comercializado em 2022 (m³)]]</f>
        <v>0</v>
      </c>
      <c r="H34" s="15">
        <v>83160</v>
      </c>
      <c r="I34" s="14">
        <f t="shared" si="4"/>
        <v>1.0540458324883391</v>
      </c>
      <c r="J34" s="10" t="str">
        <f t="shared" si="5"/>
        <v>Sim</v>
      </c>
      <c r="K34" s="10" t="str">
        <f>IF(Tabela353[[#This Row],[% homologado]]&gt;0.9,"Contrato de Fornecimento",IF(Tabela353[[#This Row],[% Cadastrado]]&lt;0.7,"Compra Direta","Prazo Adicional ao $ 5º do Art.3º*"))</f>
        <v>Contrato de Fornecimento</v>
      </c>
      <c r="L34" s="17"/>
    </row>
    <row r="35" spans="1:12" x14ac:dyDescent="0.25">
      <c r="A35" s="13" t="s">
        <v>40</v>
      </c>
      <c r="B35" s="13" t="s">
        <v>172</v>
      </c>
      <c r="C35" s="15">
        <v>73437</v>
      </c>
      <c r="D35" s="9">
        <f t="shared" si="2"/>
        <v>51405.899999999994</v>
      </c>
      <c r="E35" s="9">
        <f t="shared" si="3"/>
        <v>66093.3</v>
      </c>
      <c r="F35" s="15">
        <v>0</v>
      </c>
      <c r="G35" s="19">
        <f>Tabela353[[#This Row],[Volume
Cadastrado (m³)]]/Tabela353[[#This Row],[Volume equivalente de  Etanol Anidro comercializado em 2022 (m³)]]</f>
        <v>0</v>
      </c>
      <c r="H35" s="15">
        <v>76090</v>
      </c>
      <c r="I35" s="14">
        <f t="shared" si="4"/>
        <v>1.0361262034124488</v>
      </c>
      <c r="J35" s="10" t="str">
        <f t="shared" si="5"/>
        <v>Sim</v>
      </c>
      <c r="K35" s="10" t="str">
        <f>IF(Tabela353[[#This Row],[% homologado]]&gt;0.9,"Contrato de Fornecimento",IF(Tabela353[[#This Row],[% Cadastrado]]&lt;0.7,"Compra Direta","Prazo Adicional ao $ 5º do Art.3º*"))</f>
        <v>Contrato de Fornecimento</v>
      </c>
      <c r="L35" s="17"/>
    </row>
    <row r="36" spans="1:12" x14ac:dyDescent="0.25">
      <c r="A36" s="13" t="s">
        <v>41</v>
      </c>
      <c r="B36" s="13" t="s">
        <v>173</v>
      </c>
      <c r="C36" s="15">
        <v>65974</v>
      </c>
      <c r="D36" s="9">
        <f t="shared" si="2"/>
        <v>46181.799999999996</v>
      </c>
      <c r="E36" s="9">
        <f t="shared" si="3"/>
        <v>59376.6</v>
      </c>
      <c r="F36" s="15">
        <v>0</v>
      </c>
      <c r="G36" s="19">
        <f>Tabela353[[#This Row],[Volume
Cadastrado (m³)]]/Tabela353[[#This Row],[Volume equivalente de  Etanol Anidro comercializado em 2022 (m³)]]</f>
        <v>0</v>
      </c>
      <c r="H36" s="15">
        <v>59400</v>
      </c>
      <c r="I36" s="14">
        <f t="shared" si="4"/>
        <v>0.90035468517900996</v>
      </c>
      <c r="J36" s="10" t="str">
        <f t="shared" si="5"/>
        <v>Sim</v>
      </c>
      <c r="K36" s="10" t="str">
        <f>IF(Tabela353[[#This Row],[% homologado]]&gt;0.9,"Contrato de Fornecimento",IF(Tabela353[[#This Row],[% Cadastrado]]&lt;0.7,"Compra Direta","Prazo Adicional ao $ 5º do Art.3º*"))</f>
        <v>Contrato de Fornecimento</v>
      </c>
      <c r="L36" s="17"/>
    </row>
    <row r="37" spans="1:12" x14ac:dyDescent="0.25">
      <c r="A37" s="13" t="s">
        <v>42</v>
      </c>
      <c r="B37" s="13" t="s">
        <v>174</v>
      </c>
      <c r="C37" s="15">
        <v>64453</v>
      </c>
      <c r="D37" s="9">
        <f t="shared" si="2"/>
        <v>45117.1</v>
      </c>
      <c r="E37" s="9">
        <f t="shared" si="3"/>
        <v>58007.700000000004</v>
      </c>
      <c r="F37" s="15">
        <v>0</v>
      </c>
      <c r="G37" s="19">
        <f>Tabela353[[#This Row],[Volume
Cadastrado (m³)]]/Tabela353[[#This Row],[Volume equivalente de  Etanol Anidro comercializado em 2022 (m³)]]</f>
        <v>0</v>
      </c>
      <c r="H37" s="15">
        <v>131480</v>
      </c>
      <c r="I37" s="14">
        <f t="shared" si="4"/>
        <v>2.0399360774517867</v>
      </c>
      <c r="J37" s="10" t="str">
        <f t="shared" si="5"/>
        <v>Sim</v>
      </c>
      <c r="K37" s="10" t="str">
        <f>IF(Tabela353[[#This Row],[% homologado]]&gt;0.9,"Contrato de Fornecimento",IF(Tabela353[[#This Row],[% Cadastrado]]&lt;0.7,"Compra Direta","Prazo Adicional ao $ 5º do Art.3º*"))</f>
        <v>Contrato de Fornecimento</v>
      </c>
      <c r="L37" s="17"/>
    </row>
    <row r="38" spans="1:12" x14ac:dyDescent="0.25">
      <c r="A38" s="13" t="s">
        <v>43</v>
      </c>
      <c r="B38" s="13" t="s">
        <v>175</v>
      </c>
      <c r="C38" s="15">
        <v>64364</v>
      </c>
      <c r="D38" s="9">
        <f t="shared" si="2"/>
        <v>45054.799999999996</v>
      </c>
      <c r="E38" s="9">
        <f t="shared" si="3"/>
        <v>57927.6</v>
      </c>
      <c r="F38" s="15">
        <v>0</v>
      </c>
      <c r="G38" s="19">
        <f>Tabela353[[#This Row],[Volume
Cadastrado (m³)]]/Tabela353[[#This Row],[Volume equivalente de  Etanol Anidro comercializado em 2022 (m³)]]</f>
        <v>0</v>
      </c>
      <c r="H38" s="15">
        <v>71200</v>
      </c>
      <c r="I38" s="14">
        <f t="shared" si="4"/>
        <v>1.1062084395003418</v>
      </c>
      <c r="J38" s="10" t="str">
        <f t="shared" si="5"/>
        <v>Sim</v>
      </c>
      <c r="K38" s="10" t="str">
        <f>IF(Tabela353[[#This Row],[% homologado]]&gt;0.9,"Contrato de Fornecimento",IF(Tabela353[[#This Row],[% Cadastrado]]&lt;0.7,"Compra Direta","Prazo Adicional ao $ 5º do Art.3º*"))</f>
        <v>Contrato de Fornecimento</v>
      </c>
      <c r="L38" s="17"/>
    </row>
    <row r="39" spans="1:12" x14ac:dyDescent="0.25">
      <c r="A39" s="13" t="s">
        <v>44</v>
      </c>
      <c r="B39" s="13" t="s">
        <v>176</v>
      </c>
      <c r="C39" s="15">
        <v>55952</v>
      </c>
      <c r="D39" s="9">
        <f t="shared" si="2"/>
        <v>39166.399999999994</v>
      </c>
      <c r="E39" s="9">
        <f t="shared" si="3"/>
        <v>50356.800000000003</v>
      </c>
      <c r="F39" s="15">
        <v>0</v>
      </c>
      <c r="G39" s="19">
        <f>Tabela353[[#This Row],[Volume
Cadastrado (m³)]]/Tabela353[[#This Row],[Volume equivalente de  Etanol Anidro comercializado em 2022 (m³)]]</f>
        <v>0</v>
      </c>
      <c r="H39" s="15">
        <v>55400</v>
      </c>
      <c r="I39" s="14">
        <f t="shared" si="4"/>
        <v>0.9901344009150701</v>
      </c>
      <c r="J39" s="10" t="str">
        <f t="shared" si="5"/>
        <v>Sim</v>
      </c>
      <c r="K39" s="10" t="str">
        <f>IF(Tabela353[[#This Row],[% homologado]]&gt;0.9,"Contrato de Fornecimento",IF(Tabela353[[#This Row],[% Cadastrado]]&lt;0.7,"Compra Direta","Prazo Adicional ao $ 5º do Art.3º*"))</f>
        <v>Contrato de Fornecimento</v>
      </c>
      <c r="L39" s="17"/>
    </row>
    <row r="40" spans="1:12" x14ac:dyDescent="0.25">
      <c r="A40" s="13" t="s">
        <v>45</v>
      </c>
      <c r="B40" s="13" t="s">
        <v>177</v>
      </c>
      <c r="C40" s="15">
        <v>55774</v>
      </c>
      <c r="D40" s="9">
        <f t="shared" si="2"/>
        <v>39041.799999999996</v>
      </c>
      <c r="E40" s="9">
        <f t="shared" si="3"/>
        <v>50196.6</v>
      </c>
      <c r="F40" s="15">
        <v>0</v>
      </c>
      <c r="G40" s="19">
        <f>Tabela353[[#This Row],[Volume
Cadastrado (m³)]]/Tabela353[[#This Row],[Volume equivalente de  Etanol Anidro comercializado em 2022 (m³)]]</f>
        <v>0</v>
      </c>
      <c r="H40" s="15">
        <v>51000</v>
      </c>
      <c r="I40" s="14">
        <f t="shared" si="4"/>
        <v>0.91440456126510561</v>
      </c>
      <c r="J40" s="10" t="str">
        <f t="shared" si="5"/>
        <v>Sim</v>
      </c>
      <c r="K40" s="10" t="str">
        <f>IF(Tabela353[[#This Row],[% homologado]]&gt;0.9,"Contrato de Fornecimento",IF(Tabela353[[#This Row],[% Cadastrado]]&lt;0.7,"Compra Direta","Prazo Adicional ao $ 5º do Art.3º*"))</f>
        <v>Contrato de Fornecimento</v>
      </c>
      <c r="L40" s="17"/>
    </row>
    <row r="41" spans="1:12" x14ac:dyDescent="0.25">
      <c r="A41" s="13" t="s">
        <v>46</v>
      </c>
      <c r="B41" s="13" t="s">
        <v>178</v>
      </c>
      <c r="C41" s="15">
        <v>53336</v>
      </c>
      <c r="D41" s="9">
        <f t="shared" si="2"/>
        <v>37335.199999999997</v>
      </c>
      <c r="E41" s="9">
        <f t="shared" si="3"/>
        <v>48002.400000000001</v>
      </c>
      <c r="F41" s="15">
        <v>0</v>
      </c>
      <c r="G41" s="19">
        <f>Tabela353[[#This Row],[Volume
Cadastrado (m³)]]/Tabela353[[#This Row],[Volume equivalente de  Etanol Anidro comercializado em 2022 (m³)]]</f>
        <v>0</v>
      </c>
      <c r="H41" s="15">
        <v>61500</v>
      </c>
      <c r="I41" s="14">
        <f t="shared" si="4"/>
        <v>1.1530673466326684</v>
      </c>
      <c r="J41" s="10" t="str">
        <f t="shared" si="5"/>
        <v>Sim</v>
      </c>
      <c r="K41" s="10" t="str">
        <f>IF(Tabela353[[#This Row],[% homologado]]&gt;0.9,"Contrato de Fornecimento",IF(Tabela353[[#This Row],[% Cadastrado]]&lt;0.7,"Compra Direta","Prazo Adicional ao $ 5º do Art.3º*"))</f>
        <v>Contrato de Fornecimento</v>
      </c>
      <c r="L41" s="17"/>
    </row>
    <row r="42" spans="1:12" x14ac:dyDescent="0.25">
      <c r="A42" s="13" t="s">
        <v>47</v>
      </c>
      <c r="B42" s="13" t="s">
        <v>179</v>
      </c>
      <c r="C42" s="15">
        <v>52199</v>
      </c>
      <c r="D42" s="9">
        <f t="shared" si="2"/>
        <v>36539.299999999996</v>
      </c>
      <c r="E42" s="9">
        <f t="shared" si="3"/>
        <v>46979.1</v>
      </c>
      <c r="F42" s="15">
        <v>0</v>
      </c>
      <c r="G42" s="19">
        <f>Tabela353[[#This Row],[Volume
Cadastrado (m³)]]/Tabela353[[#This Row],[Volume equivalente de  Etanol Anidro comercializado em 2022 (m³)]]</f>
        <v>0</v>
      </c>
      <c r="H42" s="15">
        <v>60200</v>
      </c>
      <c r="I42" s="14">
        <f t="shared" si="4"/>
        <v>1.1532787984444146</v>
      </c>
      <c r="J42" s="10" t="str">
        <f t="shared" si="5"/>
        <v>Sim</v>
      </c>
      <c r="K42" s="10" t="str">
        <f>IF(Tabela353[[#This Row],[% homologado]]&gt;0.9,"Contrato de Fornecimento",IF(Tabela353[[#This Row],[% Cadastrado]]&lt;0.7,"Compra Direta","Prazo Adicional ao $ 5º do Art.3º*"))</f>
        <v>Contrato de Fornecimento</v>
      </c>
      <c r="L42" s="17"/>
    </row>
    <row r="43" spans="1:12" x14ac:dyDescent="0.25">
      <c r="A43" s="13" t="s">
        <v>48</v>
      </c>
      <c r="B43" s="13" t="s">
        <v>180</v>
      </c>
      <c r="C43" s="15">
        <v>48628</v>
      </c>
      <c r="D43" s="9">
        <f t="shared" si="2"/>
        <v>34039.599999999999</v>
      </c>
      <c r="E43" s="9">
        <f t="shared" si="3"/>
        <v>43765.200000000004</v>
      </c>
      <c r="F43" s="15">
        <v>0</v>
      </c>
      <c r="G43" s="19">
        <f>Tabela353[[#This Row],[Volume
Cadastrado (m³)]]/Tabela353[[#This Row],[Volume equivalente de  Etanol Anidro comercializado em 2022 (m³)]]</f>
        <v>0</v>
      </c>
      <c r="H43" s="15">
        <v>52920</v>
      </c>
      <c r="I43" s="14">
        <f t="shared" si="4"/>
        <v>1.088261906720408</v>
      </c>
      <c r="J43" s="10" t="str">
        <f t="shared" si="5"/>
        <v>Sim</v>
      </c>
      <c r="K43" s="10" t="str">
        <f>IF(Tabela353[[#This Row],[% homologado]]&gt;0.9,"Contrato de Fornecimento",IF(Tabela353[[#This Row],[% Cadastrado]]&lt;0.7,"Compra Direta","Prazo Adicional ao $ 5º do Art.3º*"))</f>
        <v>Contrato de Fornecimento</v>
      </c>
      <c r="L43" s="17"/>
    </row>
    <row r="44" spans="1:12" x14ac:dyDescent="0.25">
      <c r="A44" s="13" t="s">
        <v>49</v>
      </c>
      <c r="B44" s="13" t="s">
        <v>181</v>
      </c>
      <c r="C44" s="15">
        <v>47960</v>
      </c>
      <c r="D44" s="9">
        <f t="shared" si="2"/>
        <v>33572</v>
      </c>
      <c r="E44" s="9">
        <f t="shared" si="3"/>
        <v>43164</v>
      </c>
      <c r="F44" s="15">
        <v>0</v>
      </c>
      <c r="G44" s="19">
        <f>Tabela353[[#This Row],[Volume
Cadastrado (m³)]]/Tabela353[[#This Row],[Volume equivalente de  Etanol Anidro comercializado em 2022 (m³)]]</f>
        <v>0</v>
      </c>
      <c r="H44" s="15">
        <v>65386</v>
      </c>
      <c r="I44" s="14">
        <f t="shared" si="4"/>
        <v>1.3633444537114261</v>
      </c>
      <c r="J44" s="10" t="str">
        <f t="shared" si="5"/>
        <v>Sim</v>
      </c>
      <c r="K44" s="10" t="str">
        <f>IF(Tabela353[[#This Row],[% homologado]]&gt;0.9,"Contrato de Fornecimento",IF(Tabela353[[#This Row],[% Cadastrado]]&lt;0.7,"Compra Direta","Prazo Adicional ao $ 5º do Art.3º*"))</f>
        <v>Contrato de Fornecimento</v>
      </c>
      <c r="L44" s="17"/>
    </row>
    <row r="45" spans="1:12" x14ac:dyDescent="0.25">
      <c r="A45" s="13" t="s">
        <v>50</v>
      </c>
      <c r="B45" s="13" t="s">
        <v>182</v>
      </c>
      <c r="C45" s="15">
        <v>46831</v>
      </c>
      <c r="D45" s="9">
        <f t="shared" si="2"/>
        <v>32781.699999999997</v>
      </c>
      <c r="E45" s="9">
        <f t="shared" si="3"/>
        <v>42147.9</v>
      </c>
      <c r="F45" s="15">
        <v>0</v>
      </c>
      <c r="G45" s="19">
        <f>Tabela353[[#This Row],[Volume
Cadastrado (m³)]]/Tabela353[[#This Row],[Volume equivalente de  Etanol Anidro comercializado em 2022 (m³)]]</f>
        <v>0</v>
      </c>
      <c r="H45" s="15">
        <v>58000</v>
      </c>
      <c r="I45" s="14">
        <f t="shared" si="4"/>
        <v>1.2384958681215434</v>
      </c>
      <c r="J45" s="10" t="str">
        <f t="shared" si="5"/>
        <v>Sim</v>
      </c>
      <c r="K45" s="10" t="str">
        <f>IF(Tabela353[[#This Row],[% homologado]]&gt;0.9,"Contrato de Fornecimento",IF(Tabela353[[#This Row],[% Cadastrado]]&lt;0.7,"Compra Direta","Prazo Adicional ao $ 5º do Art.3º*"))</f>
        <v>Contrato de Fornecimento</v>
      </c>
      <c r="L45" s="17"/>
    </row>
    <row r="46" spans="1:12" x14ac:dyDescent="0.25">
      <c r="A46" s="13" t="s">
        <v>51</v>
      </c>
      <c r="B46" s="13" t="s">
        <v>183</v>
      </c>
      <c r="C46" s="15">
        <v>42401</v>
      </c>
      <c r="D46" s="9">
        <f t="shared" si="2"/>
        <v>29680.699999999997</v>
      </c>
      <c r="E46" s="9">
        <f t="shared" si="3"/>
        <v>38160.9</v>
      </c>
      <c r="F46" s="15">
        <v>0</v>
      </c>
      <c r="G46" s="19">
        <f>Tabela353[[#This Row],[Volume
Cadastrado (m³)]]/Tabela353[[#This Row],[Volume equivalente de  Etanol Anidro comercializado em 2022 (m³)]]</f>
        <v>0</v>
      </c>
      <c r="H46" s="15">
        <v>38200</v>
      </c>
      <c r="I46" s="14">
        <f t="shared" si="4"/>
        <v>0.90092214806254567</v>
      </c>
      <c r="J46" s="10" t="str">
        <f t="shared" si="5"/>
        <v>Sim</v>
      </c>
      <c r="K46" s="10" t="str">
        <f>IF(Tabela353[[#This Row],[% homologado]]&gt;0.9,"Contrato de Fornecimento",IF(Tabela353[[#This Row],[% Cadastrado]]&lt;0.7,"Compra Direta","Prazo Adicional ao $ 5º do Art.3º*"))</f>
        <v>Contrato de Fornecimento</v>
      </c>
      <c r="L46" s="17"/>
    </row>
    <row r="47" spans="1:12" x14ac:dyDescent="0.25">
      <c r="A47" s="13" t="s">
        <v>52</v>
      </c>
      <c r="B47" s="13" t="s">
        <v>184</v>
      </c>
      <c r="C47" s="15">
        <v>41314</v>
      </c>
      <c r="D47" s="9">
        <f t="shared" si="2"/>
        <v>28919.8</v>
      </c>
      <c r="E47" s="9">
        <f t="shared" si="3"/>
        <v>37182.6</v>
      </c>
      <c r="F47" s="15">
        <v>0</v>
      </c>
      <c r="G47" s="19">
        <f>Tabela353[[#This Row],[Volume
Cadastrado (m³)]]/Tabela353[[#This Row],[Volume equivalente de  Etanol Anidro comercializado em 2022 (m³)]]</f>
        <v>0</v>
      </c>
      <c r="H47" s="15">
        <v>48000</v>
      </c>
      <c r="I47" s="14">
        <f t="shared" si="4"/>
        <v>1.1618337609527036</v>
      </c>
      <c r="J47" s="10" t="str">
        <f t="shared" si="5"/>
        <v>Sim</v>
      </c>
      <c r="K47" s="10" t="str">
        <f>IF(Tabela353[[#This Row],[% homologado]]&gt;0.9,"Contrato de Fornecimento",IF(Tabela353[[#This Row],[% Cadastrado]]&lt;0.7,"Compra Direta","Prazo Adicional ao $ 5º do Art.3º*"))</f>
        <v>Contrato de Fornecimento</v>
      </c>
      <c r="L47" s="17"/>
    </row>
    <row r="48" spans="1:12" x14ac:dyDescent="0.25">
      <c r="A48" s="13" t="s">
        <v>53</v>
      </c>
      <c r="B48" s="13" t="s">
        <v>185</v>
      </c>
      <c r="C48" s="15">
        <v>35571</v>
      </c>
      <c r="D48" s="9">
        <f t="shared" si="2"/>
        <v>24899.699999999997</v>
      </c>
      <c r="E48" s="9">
        <f t="shared" si="3"/>
        <v>32013.9</v>
      </c>
      <c r="F48" s="15">
        <v>0</v>
      </c>
      <c r="G48" s="19">
        <f>Tabela353[[#This Row],[Volume
Cadastrado (m³)]]/Tabela353[[#This Row],[Volume equivalente de  Etanol Anidro comercializado em 2022 (m³)]]</f>
        <v>0</v>
      </c>
      <c r="H48" s="15">
        <v>38400</v>
      </c>
      <c r="I48" s="14">
        <f t="shared" si="4"/>
        <v>1.079531078687695</v>
      </c>
      <c r="J48" s="10" t="str">
        <f t="shared" si="5"/>
        <v>Sim</v>
      </c>
      <c r="K48" s="10" t="str">
        <f>IF(Tabela353[[#This Row],[% homologado]]&gt;0.9,"Contrato de Fornecimento",IF(Tabela353[[#This Row],[% Cadastrado]]&lt;0.7,"Compra Direta","Prazo Adicional ao $ 5º do Art.3º*"))</f>
        <v>Contrato de Fornecimento</v>
      </c>
      <c r="L48" s="17"/>
    </row>
    <row r="49" spans="1:12" x14ac:dyDescent="0.25">
      <c r="A49" s="13" t="s">
        <v>54</v>
      </c>
      <c r="B49" s="13" t="s">
        <v>186</v>
      </c>
      <c r="C49" s="15">
        <v>33909</v>
      </c>
      <c r="D49" s="9">
        <f t="shared" si="2"/>
        <v>23736.3</v>
      </c>
      <c r="E49" s="9">
        <f t="shared" si="3"/>
        <v>30518.100000000002</v>
      </c>
      <c r="F49" s="15">
        <v>0</v>
      </c>
      <c r="G49" s="19">
        <f>Tabela353[[#This Row],[Volume
Cadastrado (m³)]]/Tabela353[[#This Row],[Volume equivalente de  Etanol Anidro comercializado em 2022 (m³)]]</f>
        <v>0</v>
      </c>
      <c r="H49" s="15">
        <v>38400</v>
      </c>
      <c r="I49" s="14">
        <f t="shared" si="4"/>
        <v>1.1324427143236309</v>
      </c>
      <c r="J49" s="10" t="str">
        <f t="shared" si="5"/>
        <v>Sim</v>
      </c>
      <c r="K49" s="10" t="str">
        <f>IF(Tabela353[[#This Row],[% homologado]]&gt;0.9,"Contrato de Fornecimento",IF(Tabela353[[#This Row],[% Cadastrado]]&lt;0.7,"Compra Direta","Prazo Adicional ao $ 5º do Art.3º*"))</f>
        <v>Contrato de Fornecimento</v>
      </c>
      <c r="L49" s="17"/>
    </row>
    <row r="50" spans="1:12" x14ac:dyDescent="0.25">
      <c r="A50" s="13" t="s">
        <v>55</v>
      </c>
      <c r="B50" s="13" t="s">
        <v>187</v>
      </c>
      <c r="C50" s="15">
        <v>32573</v>
      </c>
      <c r="D50" s="9">
        <f t="shared" si="2"/>
        <v>22801.1</v>
      </c>
      <c r="E50" s="9">
        <f t="shared" si="3"/>
        <v>29315.7</v>
      </c>
      <c r="F50" s="15">
        <v>0</v>
      </c>
      <c r="G50" s="19">
        <f>Tabela353[[#This Row],[Volume
Cadastrado (m³)]]/Tabela353[[#This Row],[Volume equivalente de  Etanol Anidro comercializado em 2022 (m³)]]</f>
        <v>0</v>
      </c>
      <c r="H50" s="15">
        <v>32304</v>
      </c>
      <c r="I50" s="14">
        <f t="shared" si="4"/>
        <v>0.99174162650047581</v>
      </c>
      <c r="J50" s="10" t="str">
        <f t="shared" si="5"/>
        <v>Sim</v>
      </c>
      <c r="K50" s="10" t="str">
        <f>IF(Tabela353[[#This Row],[% homologado]]&gt;0.9,"Contrato de Fornecimento",IF(Tabela353[[#This Row],[% Cadastrado]]&lt;0.7,"Compra Direta","Prazo Adicional ao $ 5º do Art.3º*"))</f>
        <v>Contrato de Fornecimento</v>
      </c>
      <c r="L50" s="17"/>
    </row>
    <row r="51" spans="1:12" x14ac:dyDescent="0.25">
      <c r="A51" s="13" t="s">
        <v>56</v>
      </c>
      <c r="B51" s="13" t="s">
        <v>188</v>
      </c>
      <c r="C51" s="15">
        <v>30657</v>
      </c>
      <c r="D51" s="9">
        <f t="shared" si="2"/>
        <v>21459.899999999998</v>
      </c>
      <c r="E51" s="9">
        <f t="shared" si="3"/>
        <v>27591.3</v>
      </c>
      <c r="F51" s="15">
        <v>0</v>
      </c>
      <c r="G51" s="19">
        <f>Tabela353[[#This Row],[Volume
Cadastrado (m³)]]/Tabela353[[#This Row],[Volume equivalente de  Etanol Anidro comercializado em 2022 (m³)]]</f>
        <v>0</v>
      </c>
      <c r="H51" s="15">
        <v>46000</v>
      </c>
      <c r="I51" s="14">
        <f t="shared" si="4"/>
        <v>1.5004729751769579</v>
      </c>
      <c r="J51" s="10" t="str">
        <f t="shared" si="5"/>
        <v>Sim</v>
      </c>
      <c r="K51" s="10" t="str">
        <f>IF(Tabela353[[#This Row],[% homologado]]&gt;0.9,"Contrato de Fornecimento",IF(Tabela353[[#This Row],[% Cadastrado]]&lt;0.7,"Compra Direta","Prazo Adicional ao $ 5º do Art.3º*"))</f>
        <v>Contrato de Fornecimento</v>
      </c>
      <c r="L51" s="17"/>
    </row>
    <row r="52" spans="1:12" x14ac:dyDescent="0.25">
      <c r="A52" s="13" t="s">
        <v>57</v>
      </c>
      <c r="B52" s="13" t="s">
        <v>189</v>
      </c>
      <c r="C52" s="15">
        <v>30304</v>
      </c>
      <c r="D52" s="9">
        <f t="shared" si="2"/>
        <v>21212.799999999999</v>
      </c>
      <c r="E52" s="9">
        <f t="shared" si="3"/>
        <v>27273.600000000002</v>
      </c>
      <c r="F52" s="15">
        <v>0</v>
      </c>
      <c r="G52" s="19">
        <f>Tabela353[[#This Row],[Volume
Cadastrado (m³)]]/Tabela353[[#This Row],[Volume equivalente de  Etanol Anidro comercializado em 2022 (m³)]]</f>
        <v>0</v>
      </c>
      <c r="H52" s="15">
        <v>32400</v>
      </c>
      <c r="I52" s="14">
        <f t="shared" si="4"/>
        <v>1.0691657866948259</v>
      </c>
      <c r="J52" s="10" t="str">
        <f t="shared" si="5"/>
        <v>Sim</v>
      </c>
      <c r="K52" s="10" t="str">
        <f>IF(Tabela353[[#This Row],[% homologado]]&gt;0.9,"Contrato de Fornecimento",IF(Tabela353[[#This Row],[% Cadastrado]]&lt;0.7,"Compra Direta","Prazo Adicional ao $ 5º do Art.3º*"))</f>
        <v>Contrato de Fornecimento</v>
      </c>
      <c r="L52" s="17"/>
    </row>
    <row r="53" spans="1:12" x14ac:dyDescent="0.25">
      <c r="A53" s="13" t="s">
        <v>58</v>
      </c>
      <c r="B53" s="13" t="s">
        <v>190</v>
      </c>
      <c r="C53" s="15">
        <v>30244</v>
      </c>
      <c r="D53" s="9">
        <f t="shared" si="2"/>
        <v>21170.799999999999</v>
      </c>
      <c r="E53" s="9">
        <f t="shared" si="3"/>
        <v>27219.600000000002</v>
      </c>
      <c r="F53" s="15">
        <v>0</v>
      </c>
      <c r="G53" s="19">
        <f>Tabela353[[#This Row],[Volume
Cadastrado (m³)]]/Tabela353[[#This Row],[Volume equivalente de  Etanol Anidro comercializado em 2022 (m³)]]</f>
        <v>0</v>
      </c>
      <c r="H53" s="15">
        <v>27500</v>
      </c>
      <c r="I53" s="14">
        <f t="shared" si="4"/>
        <v>0.90927126041528894</v>
      </c>
      <c r="J53" s="10" t="str">
        <f t="shared" si="5"/>
        <v>Sim</v>
      </c>
      <c r="K53" s="10" t="str">
        <f>IF(Tabela353[[#This Row],[% homologado]]&gt;0.9,"Contrato de Fornecimento",IF(Tabela353[[#This Row],[% Cadastrado]]&lt;0.7,"Compra Direta","Prazo Adicional ao $ 5º do Art.3º*"))</f>
        <v>Contrato de Fornecimento</v>
      </c>
      <c r="L53" s="17"/>
    </row>
    <row r="54" spans="1:12" x14ac:dyDescent="0.25">
      <c r="A54" s="13" t="s">
        <v>59</v>
      </c>
      <c r="B54" s="13" t="s">
        <v>191</v>
      </c>
      <c r="C54" s="15">
        <v>26537</v>
      </c>
      <c r="D54" s="9">
        <f t="shared" si="2"/>
        <v>18575.899999999998</v>
      </c>
      <c r="E54" s="9">
        <f t="shared" si="3"/>
        <v>23883.3</v>
      </c>
      <c r="F54" s="15">
        <v>0</v>
      </c>
      <c r="G54" s="19">
        <f>Tabela353[[#This Row],[Volume
Cadastrado (m³)]]/Tabela353[[#This Row],[Volume equivalente de  Etanol Anidro comercializado em 2022 (m³)]]</f>
        <v>0</v>
      </c>
      <c r="H54" s="15">
        <v>29000</v>
      </c>
      <c r="I54" s="14">
        <f t="shared" si="4"/>
        <v>1.0928138071372047</v>
      </c>
      <c r="J54" s="10" t="str">
        <f t="shared" si="5"/>
        <v>Sim</v>
      </c>
      <c r="K54" s="10" t="str">
        <f>IF(Tabela353[[#This Row],[% homologado]]&gt;0.9,"Contrato de Fornecimento",IF(Tabela353[[#This Row],[% Cadastrado]]&lt;0.7,"Compra Direta","Prazo Adicional ao $ 5º do Art.3º*"))</f>
        <v>Contrato de Fornecimento</v>
      </c>
      <c r="L54" s="17"/>
    </row>
    <row r="55" spans="1:12" x14ac:dyDescent="0.25">
      <c r="A55" s="13" t="s">
        <v>60</v>
      </c>
      <c r="B55" s="13" t="s">
        <v>192</v>
      </c>
      <c r="C55" s="15">
        <v>25716</v>
      </c>
      <c r="D55" s="9">
        <f t="shared" si="2"/>
        <v>18001.199999999997</v>
      </c>
      <c r="E55" s="9">
        <f t="shared" si="3"/>
        <v>23144.400000000001</v>
      </c>
      <c r="F55" s="15">
        <v>0</v>
      </c>
      <c r="G55" s="19">
        <f>Tabela353[[#This Row],[Volume
Cadastrado (m³)]]/Tabela353[[#This Row],[Volume equivalente de  Etanol Anidro comercializado em 2022 (m³)]]</f>
        <v>0</v>
      </c>
      <c r="H55" s="15">
        <v>24000</v>
      </c>
      <c r="I55" s="14">
        <f t="shared" si="4"/>
        <v>0.93327111525898276</v>
      </c>
      <c r="J55" s="10" t="str">
        <f t="shared" si="5"/>
        <v>Sim</v>
      </c>
      <c r="K55" s="10" t="str">
        <f>IF(Tabela353[[#This Row],[% homologado]]&gt;0.9,"Contrato de Fornecimento",IF(Tabela353[[#This Row],[% Cadastrado]]&lt;0.7,"Compra Direta","Prazo Adicional ao $ 5º do Art.3º*"))</f>
        <v>Contrato de Fornecimento</v>
      </c>
      <c r="L55" s="17"/>
    </row>
    <row r="56" spans="1:12" x14ac:dyDescent="0.25">
      <c r="A56" s="13" t="s">
        <v>61</v>
      </c>
      <c r="B56" s="13" t="s">
        <v>193</v>
      </c>
      <c r="C56" s="15">
        <v>25322</v>
      </c>
      <c r="D56" s="9">
        <f t="shared" si="2"/>
        <v>17725.399999999998</v>
      </c>
      <c r="E56" s="9">
        <f t="shared" si="3"/>
        <v>22789.8</v>
      </c>
      <c r="F56" s="15">
        <v>0</v>
      </c>
      <c r="G56" s="19">
        <f>Tabela353[[#This Row],[Volume
Cadastrado (m³)]]/Tabela353[[#This Row],[Volume equivalente de  Etanol Anidro comercializado em 2022 (m³)]]</f>
        <v>0</v>
      </c>
      <c r="H56" s="15">
        <v>32040</v>
      </c>
      <c r="I56" s="14">
        <f t="shared" si="4"/>
        <v>1.2653028986651924</v>
      </c>
      <c r="J56" s="10" t="str">
        <f t="shared" si="5"/>
        <v>Sim</v>
      </c>
      <c r="K56" s="10" t="str">
        <f>IF(Tabela353[[#This Row],[% homologado]]&gt;0.9,"Contrato de Fornecimento",IF(Tabela353[[#This Row],[% Cadastrado]]&lt;0.7,"Compra Direta","Prazo Adicional ao $ 5º do Art.3º*"))</f>
        <v>Contrato de Fornecimento</v>
      </c>
      <c r="L56" s="17"/>
    </row>
    <row r="57" spans="1:12" x14ac:dyDescent="0.25">
      <c r="A57" s="13" t="s">
        <v>62</v>
      </c>
      <c r="B57" s="13" t="s">
        <v>194</v>
      </c>
      <c r="C57" s="15">
        <v>24016</v>
      </c>
      <c r="D57" s="9">
        <f t="shared" si="2"/>
        <v>16811.2</v>
      </c>
      <c r="E57" s="9">
        <f t="shared" si="3"/>
        <v>21614.400000000001</v>
      </c>
      <c r="F57" s="15">
        <v>0</v>
      </c>
      <c r="G57" s="19">
        <f>Tabela353[[#This Row],[Volume
Cadastrado (m³)]]/Tabela353[[#This Row],[Volume equivalente de  Etanol Anidro comercializado em 2022 (m³)]]</f>
        <v>0</v>
      </c>
      <c r="H57" s="15">
        <v>22000</v>
      </c>
      <c r="I57" s="14">
        <f t="shared" si="4"/>
        <v>0.91605596269153899</v>
      </c>
      <c r="J57" s="10" t="str">
        <f t="shared" si="5"/>
        <v>Sim</v>
      </c>
      <c r="K57" s="10" t="str">
        <f>IF(Tabela353[[#This Row],[% homologado]]&gt;0.9,"Contrato de Fornecimento",IF(Tabela353[[#This Row],[% Cadastrado]]&lt;0.7,"Compra Direta","Prazo Adicional ao $ 5º do Art.3º*"))</f>
        <v>Contrato de Fornecimento</v>
      </c>
      <c r="L57" s="17"/>
    </row>
    <row r="58" spans="1:12" x14ac:dyDescent="0.25">
      <c r="A58" s="13" t="s">
        <v>63</v>
      </c>
      <c r="B58" s="13" t="s">
        <v>195</v>
      </c>
      <c r="C58" s="15">
        <v>23523</v>
      </c>
      <c r="D58" s="9">
        <f t="shared" si="2"/>
        <v>16466.099999999999</v>
      </c>
      <c r="E58" s="9">
        <f t="shared" si="3"/>
        <v>21170.7</v>
      </c>
      <c r="F58" s="15">
        <v>0</v>
      </c>
      <c r="G58" s="19">
        <f>Tabela353[[#This Row],[Volume
Cadastrado (m³)]]/Tabela353[[#This Row],[Volume equivalente de  Etanol Anidro comercializado em 2022 (m³)]]</f>
        <v>0</v>
      </c>
      <c r="H58" s="15">
        <v>21180</v>
      </c>
      <c r="I58" s="14">
        <f t="shared" si="4"/>
        <v>0.9003953577349828</v>
      </c>
      <c r="J58" s="10" t="str">
        <f t="shared" si="5"/>
        <v>Sim</v>
      </c>
      <c r="K58" s="10" t="str">
        <f>IF(Tabela353[[#This Row],[% homologado]]&gt;0.9,"Contrato de Fornecimento",IF(Tabela353[[#This Row],[% Cadastrado]]&lt;0.7,"Compra Direta","Prazo Adicional ao $ 5º do Art.3º*"))</f>
        <v>Contrato de Fornecimento</v>
      </c>
      <c r="L58" s="17"/>
    </row>
    <row r="59" spans="1:12" x14ac:dyDescent="0.25">
      <c r="A59" s="13" t="s">
        <v>64</v>
      </c>
      <c r="B59" s="13" t="s">
        <v>196</v>
      </c>
      <c r="C59" s="15">
        <v>22196</v>
      </c>
      <c r="D59" s="9">
        <f t="shared" si="2"/>
        <v>15537.199999999999</v>
      </c>
      <c r="E59" s="9">
        <f t="shared" si="3"/>
        <v>19976.400000000001</v>
      </c>
      <c r="F59" s="15">
        <v>0</v>
      </c>
      <c r="G59" s="19">
        <f>Tabela353[[#This Row],[Volume
Cadastrado (m³)]]/Tabela353[[#This Row],[Volume equivalente de  Etanol Anidro comercializado em 2022 (m³)]]</f>
        <v>0</v>
      </c>
      <c r="H59" s="15">
        <v>20604</v>
      </c>
      <c r="I59" s="14">
        <f t="shared" si="4"/>
        <v>0.92827536493061813</v>
      </c>
      <c r="J59" s="10" t="str">
        <f t="shared" si="5"/>
        <v>Sim</v>
      </c>
      <c r="K59" s="10" t="str">
        <f>IF(Tabela353[[#This Row],[% homologado]]&gt;0.9,"Contrato de Fornecimento",IF(Tabela353[[#This Row],[% Cadastrado]]&lt;0.7,"Compra Direta","Prazo Adicional ao $ 5º do Art.3º*"))</f>
        <v>Contrato de Fornecimento</v>
      </c>
      <c r="L59" s="17"/>
    </row>
    <row r="60" spans="1:12" x14ac:dyDescent="0.25">
      <c r="A60" s="13" t="s">
        <v>65</v>
      </c>
      <c r="B60" s="13" t="s">
        <v>197</v>
      </c>
      <c r="C60" s="15">
        <v>20849</v>
      </c>
      <c r="D60" s="9">
        <f t="shared" si="2"/>
        <v>14594.3</v>
      </c>
      <c r="E60" s="9">
        <f t="shared" si="3"/>
        <v>18764.100000000002</v>
      </c>
      <c r="F60" s="15">
        <v>0</v>
      </c>
      <c r="G60" s="19">
        <f>Tabela353[[#This Row],[Volume
Cadastrado (m³)]]/Tabela353[[#This Row],[Volume equivalente de  Etanol Anidro comercializado em 2022 (m³)]]</f>
        <v>0</v>
      </c>
      <c r="H60" s="15">
        <v>10400</v>
      </c>
      <c r="I60" s="14">
        <f t="shared" si="4"/>
        <v>0.49882488368746702</v>
      </c>
      <c r="J60" s="10" t="str">
        <f t="shared" si="5"/>
        <v>Não</v>
      </c>
      <c r="K60" s="10" t="str">
        <f>IF(Tabela353[[#This Row],[% homologado]]&gt;0.9,"Contrato de Fornecimento",IF(Tabela353[[#This Row],[% Cadastrado]]&lt;0.7,"Compra Direta","Prazo Adicional ao $ 5º do Art.3º*"))</f>
        <v>Compra Direta</v>
      </c>
      <c r="L60" s="17"/>
    </row>
    <row r="61" spans="1:12" x14ac:dyDescent="0.25">
      <c r="A61" s="13" t="s">
        <v>66</v>
      </c>
      <c r="B61" s="13" t="s">
        <v>198</v>
      </c>
      <c r="C61" s="15">
        <v>20326</v>
      </c>
      <c r="D61" s="9">
        <f t="shared" si="2"/>
        <v>14228.199999999999</v>
      </c>
      <c r="E61" s="9">
        <f t="shared" si="3"/>
        <v>18293.400000000001</v>
      </c>
      <c r="F61" s="15">
        <v>0</v>
      </c>
      <c r="G61" s="19">
        <f>Tabela353[[#This Row],[Volume
Cadastrado (m³)]]/Tabela353[[#This Row],[Volume equivalente de  Etanol Anidro comercializado em 2022 (m³)]]</f>
        <v>0</v>
      </c>
      <c r="H61" s="15">
        <v>19000</v>
      </c>
      <c r="I61" s="14">
        <f t="shared" si="4"/>
        <v>0.93476335727639481</v>
      </c>
      <c r="J61" s="10" t="str">
        <f t="shared" si="5"/>
        <v>Sim</v>
      </c>
      <c r="K61" s="10" t="str">
        <f>IF(Tabela353[[#This Row],[% homologado]]&gt;0.9,"Contrato de Fornecimento",IF(Tabela353[[#This Row],[% Cadastrado]]&lt;0.7,"Compra Direta","Prazo Adicional ao $ 5º do Art.3º*"))</f>
        <v>Contrato de Fornecimento</v>
      </c>
      <c r="L61" s="17"/>
    </row>
    <row r="62" spans="1:12" x14ac:dyDescent="0.25">
      <c r="A62" s="13" t="s">
        <v>67</v>
      </c>
      <c r="B62" s="13" t="s">
        <v>199</v>
      </c>
      <c r="C62" s="15">
        <v>20302</v>
      </c>
      <c r="D62" s="9">
        <f t="shared" si="2"/>
        <v>14211.4</v>
      </c>
      <c r="E62" s="9">
        <f t="shared" si="3"/>
        <v>18271.8</v>
      </c>
      <c r="F62" s="15">
        <v>0</v>
      </c>
      <c r="G62" s="19">
        <f>Tabela353[[#This Row],[Volume
Cadastrado (m³)]]/Tabela353[[#This Row],[Volume equivalente de  Etanol Anidro comercializado em 2022 (m³)]]</f>
        <v>0</v>
      </c>
      <c r="H62" s="15">
        <v>26568</v>
      </c>
      <c r="I62" s="14">
        <f t="shared" si="4"/>
        <v>1.3086395429021771</v>
      </c>
      <c r="J62" s="10" t="str">
        <f t="shared" si="5"/>
        <v>Sim</v>
      </c>
      <c r="K62" s="10" t="str">
        <f>IF(Tabela353[[#This Row],[% homologado]]&gt;0.9,"Contrato de Fornecimento",IF(Tabela353[[#This Row],[% Cadastrado]]&lt;0.7,"Compra Direta","Prazo Adicional ao $ 5º do Art.3º*"))</f>
        <v>Contrato de Fornecimento</v>
      </c>
      <c r="L62" s="17"/>
    </row>
    <row r="63" spans="1:12" x14ac:dyDescent="0.25">
      <c r="A63" s="13" t="s">
        <v>68</v>
      </c>
      <c r="B63" s="13" t="s">
        <v>200</v>
      </c>
      <c r="C63" s="15">
        <v>19883</v>
      </c>
      <c r="D63" s="9">
        <f t="shared" si="2"/>
        <v>13918.099999999999</v>
      </c>
      <c r="E63" s="9">
        <f t="shared" si="3"/>
        <v>17894.7</v>
      </c>
      <c r="F63" s="15">
        <v>0</v>
      </c>
      <c r="G63" s="19">
        <f>Tabela353[[#This Row],[Volume
Cadastrado (m³)]]/Tabela353[[#This Row],[Volume equivalente de  Etanol Anidro comercializado em 2022 (m³)]]</f>
        <v>0</v>
      </c>
      <c r="H63" s="15">
        <v>24000</v>
      </c>
      <c r="I63" s="14">
        <f t="shared" si="4"/>
        <v>1.2070613086556354</v>
      </c>
      <c r="J63" s="10" t="str">
        <f t="shared" si="5"/>
        <v>Sim</v>
      </c>
      <c r="K63" s="10" t="str">
        <f>IF(Tabela353[[#This Row],[% homologado]]&gt;0.9,"Contrato de Fornecimento",IF(Tabela353[[#This Row],[% Cadastrado]]&lt;0.7,"Compra Direta","Prazo Adicional ao $ 5º do Art.3º*"))</f>
        <v>Contrato de Fornecimento</v>
      </c>
      <c r="L63" s="17"/>
    </row>
    <row r="64" spans="1:12" x14ac:dyDescent="0.25">
      <c r="A64" s="13" t="s">
        <v>69</v>
      </c>
      <c r="B64" s="13" t="s">
        <v>201</v>
      </c>
      <c r="C64" s="15">
        <v>18972</v>
      </c>
      <c r="D64" s="9">
        <f t="shared" si="2"/>
        <v>13280.4</v>
      </c>
      <c r="E64" s="9">
        <f t="shared" si="3"/>
        <v>17074.8</v>
      </c>
      <c r="F64" s="15">
        <v>0</v>
      </c>
      <c r="G64" s="19">
        <f>Tabela353[[#This Row],[Volume
Cadastrado (m³)]]/Tabela353[[#This Row],[Volume equivalente de  Etanol Anidro comercializado em 2022 (m³)]]</f>
        <v>0</v>
      </c>
      <c r="H64" s="15">
        <v>17075</v>
      </c>
      <c r="I64" s="14">
        <f t="shared" si="4"/>
        <v>0.90001054185114904</v>
      </c>
      <c r="J64" s="10" t="str">
        <f t="shared" si="5"/>
        <v>Sim</v>
      </c>
      <c r="K64" s="10" t="str">
        <f>IF(Tabela353[[#This Row],[% homologado]]&gt;0.9,"Contrato de Fornecimento",IF(Tabela353[[#This Row],[% Cadastrado]]&lt;0.7,"Compra Direta","Prazo Adicional ao $ 5º do Art.3º*"))</f>
        <v>Contrato de Fornecimento</v>
      </c>
      <c r="L64" s="17"/>
    </row>
    <row r="65" spans="1:12" x14ac:dyDescent="0.25">
      <c r="A65" s="13" t="s">
        <v>70</v>
      </c>
      <c r="B65" s="13" t="s">
        <v>202</v>
      </c>
      <c r="C65" s="15">
        <v>18078</v>
      </c>
      <c r="D65" s="9">
        <f t="shared" si="2"/>
        <v>12654.599999999999</v>
      </c>
      <c r="E65" s="9">
        <f t="shared" si="3"/>
        <v>16270.2</v>
      </c>
      <c r="F65" s="15">
        <v>0</v>
      </c>
      <c r="G65" s="19">
        <f>Tabela353[[#This Row],[Volume
Cadastrado (m³)]]/Tabela353[[#This Row],[Volume equivalente de  Etanol Anidro comercializado em 2022 (m³)]]</f>
        <v>0</v>
      </c>
      <c r="H65" s="15">
        <v>17533</v>
      </c>
      <c r="I65" s="14">
        <f t="shared" si="4"/>
        <v>0.96985285982962721</v>
      </c>
      <c r="J65" s="10" t="str">
        <f t="shared" si="5"/>
        <v>Sim</v>
      </c>
      <c r="K65" s="10" t="str">
        <f>IF(Tabela353[[#This Row],[% homologado]]&gt;0.9,"Contrato de Fornecimento",IF(Tabela353[[#This Row],[% Cadastrado]]&lt;0.7,"Compra Direta","Prazo Adicional ao $ 5º do Art.3º*"))</f>
        <v>Contrato de Fornecimento</v>
      </c>
      <c r="L65" s="17"/>
    </row>
    <row r="66" spans="1:12" x14ac:dyDescent="0.25">
      <c r="A66" s="13" t="s">
        <v>71</v>
      </c>
      <c r="B66" s="13" t="s">
        <v>203</v>
      </c>
      <c r="C66" s="15">
        <v>17612</v>
      </c>
      <c r="D66" s="9">
        <f t="shared" si="2"/>
        <v>12328.4</v>
      </c>
      <c r="E66" s="9">
        <f t="shared" si="3"/>
        <v>15850.800000000001</v>
      </c>
      <c r="F66" s="15">
        <v>0</v>
      </c>
      <c r="G66" s="19">
        <f>Tabela353[[#This Row],[Volume
Cadastrado (m³)]]/Tabela353[[#This Row],[Volume equivalente de  Etanol Anidro comercializado em 2022 (m³)]]</f>
        <v>0</v>
      </c>
      <c r="H66" s="15">
        <v>16920</v>
      </c>
      <c r="I66" s="14">
        <f t="shared" si="4"/>
        <v>0.96070860776743128</v>
      </c>
      <c r="J66" s="10" t="str">
        <f t="shared" si="5"/>
        <v>Sim</v>
      </c>
      <c r="K66" s="10" t="str">
        <f>IF(Tabela353[[#This Row],[% homologado]]&gt;0.9,"Contrato de Fornecimento",IF(Tabela353[[#This Row],[% Cadastrado]]&lt;0.7,"Compra Direta","Prazo Adicional ao $ 5º do Art.3º*"))</f>
        <v>Contrato de Fornecimento</v>
      </c>
      <c r="L66" s="17"/>
    </row>
    <row r="67" spans="1:12" x14ac:dyDescent="0.25">
      <c r="A67" s="13" t="s">
        <v>72</v>
      </c>
      <c r="B67" s="13" t="s">
        <v>204</v>
      </c>
      <c r="C67" s="15">
        <v>16779</v>
      </c>
      <c r="D67" s="9">
        <f t="shared" si="2"/>
        <v>11745.3</v>
      </c>
      <c r="E67" s="9">
        <f t="shared" si="3"/>
        <v>15101.1</v>
      </c>
      <c r="F67" s="15">
        <v>0</v>
      </c>
      <c r="G67" s="19">
        <f>Tabela353[[#This Row],[Volume
Cadastrado (m³)]]/Tabela353[[#This Row],[Volume equivalente de  Etanol Anidro comercializado em 2022 (m³)]]</f>
        <v>0</v>
      </c>
      <c r="H67" s="15">
        <v>27900</v>
      </c>
      <c r="I67" s="14">
        <f t="shared" si="4"/>
        <v>1.6627927766851422</v>
      </c>
      <c r="J67" s="10" t="str">
        <f t="shared" si="5"/>
        <v>Sim</v>
      </c>
      <c r="K67" s="10" t="str">
        <f>IF(Tabela353[[#This Row],[% homologado]]&gt;0.9,"Contrato de Fornecimento",IF(Tabela353[[#This Row],[% Cadastrado]]&lt;0.7,"Compra Direta","Prazo Adicional ao $ 5º do Art.3º*"))</f>
        <v>Contrato de Fornecimento</v>
      </c>
      <c r="L67" s="17"/>
    </row>
    <row r="68" spans="1:12" x14ac:dyDescent="0.25">
      <c r="A68" s="13" t="s">
        <v>73</v>
      </c>
      <c r="B68" s="13" t="s">
        <v>205</v>
      </c>
      <c r="C68" s="15">
        <v>15627</v>
      </c>
      <c r="D68" s="9">
        <f t="shared" si="2"/>
        <v>10938.9</v>
      </c>
      <c r="E68" s="9">
        <f t="shared" si="3"/>
        <v>14064.300000000001</v>
      </c>
      <c r="F68" s="15">
        <v>0</v>
      </c>
      <c r="G68" s="19">
        <f>Tabela353[[#This Row],[Volume
Cadastrado (m³)]]/Tabela353[[#This Row],[Volume equivalente de  Etanol Anidro comercializado em 2022 (m³)]]</f>
        <v>0</v>
      </c>
      <c r="H68" s="15">
        <v>14110</v>
      </c>
      <c r="I68" s="14">
        <f t="shared" si="4"/>
        <v>0.90292442567351383</v>
      </c>
      <c r="J68" s="10" t="str">
        <f t="shared" si="5"/>
        <v>Sim</v>
      </c>
      <c r="K68" s="10" t="str">
        <f>IF(Tabela353[[#This Row],[% homologado]]&gt;0.9,"Contrato de Fornecimento",IF(Tabela353[[#This Row],[% Cadastrado]]&lt;0.7,"Compra Direta","Prazo Adicional ao $ 5º do Art.3º*"))</f>
        <v>Contrato de Fornecimento</v>
      </c>
      <c r="L68" s="17"/>
    </row>
    <row r="69" spans="1:12" x14ac:dyDescent="0.25">
      <c r="A69" s="13" t="s">
        <v>74</v>
      </c>
      <c r="B69" s="13" t="s">
        <v>206</v>
      </c>
      <c r="C69" s="15">
        <v>15156</v>
      </c>
      <c r="D69" s="9">
        <f t="shared" si="2"/>
        <v>10609.199999999999</v>
      </c>
      <c r="E69" s="9">
        <f t="shared" si="3"/>
        <v>13640.4</v>
      </c>
      <c r="F69" s="15">
        <v>0</v>
      </c>
      <c r="G69" s="19">
        <f>Tabela353[[#This Row],[Volume
Cadastrado (m³)]]/Tabela353[[#This Row],[Volume equivalente de  Etanol Anidro comercializado em 2022 (m³)]]</f>
        <v>0</v>
      </c>
      <c r="H69" s="15">
        <v>14360</v>
      </c>
      <c r="I69" s="14">
        <f t="shared" si="4"/>
        <v>0.9474795460543679</v>
      </c>
      <c r="J69" s="10" t="str">
        <f t="shared" si="5"/>
        <v>Sim</v>
      </c>
      <c r="K69" s="10" t="str">
        <f>IF(Tabela353[[#This Row],[% homologado]]&gt;0.9,"Contrato de Fornecimento",IF(Tabela353[[#This Row],[% Cadastrado]]&lt;0.7,"Compra Direta","Prazo Adicional ao $ 5º do Art.3º*"))</f>
        <v>Contrato de Fornecimento</v>
      </c>
      <c r="L69" s="17"/>
    </row>
    <row r="70" spans="1:12" x14ac:dyDescent="0.25">
      <c r="A70" s="13" t="s">
        <v>75</v>
      </c>
      <c r="B70" s="13" t="s">
        <v>207</v>
      </c>
      <c r="C70" s="15">
        <v>14020</v>
      </c>
      <c r="D70" s="9">
        <f t="shared" si="2"/>
        <v>9814</v>
      </c>
      <c r="E70" s="9">
        <f t="shared" si="3"/>
        <v>12618</v>
      </c>
      <c r="F70" s="15">
        <v>0</v>
      </c>
      <c r="G70" s="19">
        <f>Tabela353[[#This Row],[Volume
Cadastrado (m³)]]/Tabela353[[#This Row],[Volume equivalente de  Etanol Anidro comercializado em 2022 (m³)]]</f>
        <v>0</v>
      </c>
      <c r="H70" s="15">
        <v>12700</v>
      </c>
      <c r="I70" s="14">
        <f t="shared" si="4"/>
        <v>0.90584878744650499</v>
      </c>
      <c r="J70" s="10" t="str">
        <f t="shared" si="5"/>
        <v>Sim</v>
      </c>
      <c r="K70" s="10" t="str">
        <f>IF(Tabela353[[#This Row],[% homologado]]&gt;0.9,"Contrato de Fornecimento",IF(Tabela353[[#This Row],[% Cadastrado]]&lt;0.7,"Compra Direta","Prazo Adicional ao $ 5º do Art.3º*"))</f>
        <v>Contrato de Fornecimento</v>
      </c>
      <c r="L70" s="17"/>
    </row>
    <row r="71" spans="1:12" x14ac:dyDescent="0.25">
      <c r="A71" s="13" t="s">
        <v>76</v>
      </c>
      <c r="B71" s="13" t="s">
        <v>208</v>
      </c>
      <c r="C71" s="15">
        <v>13832</v>
      </c>
      <c r="D71" s="9">
        <f t="shared" si="2"/>
        <v>9682.4</v>
      </c>
      <c r="E71" s="9">
        <f t="shared" si="3"/>
        <v>12448.800000000001</v>
      </c>
      <c r="F71" s="15">
        <v>0</v>
      </c>
      <c r="G71" s="19">
        <f>Tabela353[[#This Row],[Volume
Cadastrado (m³)]]/Tabela353[[#This Row],[Volume equivalente de  Etanol Anidro comercializado em 2022 (m³)]]</f>
        <v>0</v>
      </c>
      <c r="H71" s="15">
        <v>12600</v>
      </c>
      <c r="I71" s="14">
        <f t="shared" si="4"/>
        <v>0.91093117408906887</v>
      </c>
      <c r="J71" s="10" t="str">
        <f t="shared" si="5"/>
        <v>Sim</v>
      </c>
      <c r="K71" s="10" t="str">
        <f>IF(Tabela353[[#This Row],[% homologado]]&gt;0.9,"Contrato de Fornecimento",IF(Tabela353[[#This Row],[% Cadastrado]]&lt;0.7,"Compra Direta","Prazo Adicional ao $ 5º do Art.3º*"))</f>
        <v>Contrato de Fornecimento</v>
      </c>
      <c r="L71" s="17"/>
    </row>
    <row r="72" spans="1:12" x14ac:dyDescent="0.25">
      <c r="A72" s="13" t="s">
        <v>77</v>
      </c>
      <c r="B72" s="13" t="s">
        <v>209</v>
      </c>
      <c r="C72" s="15">
        <v>12160</v>
      </c>
      <c r="D72" s="9">
        <f t="shared" si="2"/>
        <v>8512</v>
      </c>
      <c r="E72" s="9">
        <f t="shared" si="3"/>
        <v>10944</v>
      </c>
      <c r="F72" s="15">
        <v>0</v>
      </c>
      <c r="G72" s="19">
        <f>Tabela353[[#This Row],[Volume
Cadastrado (m³)]]/Tabela353[[#This Row],[Volume equivalente de  Etanol Anidro comercializado em 2022 (m³)]]</f>
        <v>0</v>
      </c>
      <c r="H72" s="15">
        <v>12160</v>
      </c>
      <c r="I72" s="14">
        <f t="shared" si="4"/>
        <v>1</v>
      </c>
      <c r="J72" s="10" t="str">
        <f t="shared" si="5"/>
        <v>Sim</v>
      </c>
      <c r="K72" s="10" t="str">
        <f>IF(Tabela353[[#This Row],[% homologado]]&gt;0.9,"Contrato de Fornecimento",IF(Tabela353[[#This Row],[% Cadastrado]]&lt;0.7,"Compra Direta","Prazo Adicional ao $ 5º do Art.3º*"))</f>
        <v>Contrato de Fornecimento</v>
      </c>
      <c r="L72" s="17"/>
    </row>
    <row r="73" spans="1:12" x14ac:dyDescent="0.25">
      <c r="A73" s="13" t="s">
        <v>78</v>
      </c>
      <c r="B73" s="13" t="s">
        <v>210</v>
      </c>
      <c r="C73" s="15">
        <v>11999</v>
      </c>
      <c r="D73" s="9">
        <f t="shared" si="2"/>
        <v>8399.2999999999993</v>
      </c>
      <c r="E73" s="9">
        <f t="shared" si="3"/>
        <v>10799.1</v>
      </c>
      <c r="F73" s="15">
        <v>0</v>
      </c>
      <c r="G73" s="19">
        <f>Tabela353[[#This Row],[Volume
Cadastrado (m³)]]/Tabela353[[#This Row],[Volume equivalente de  Etanol Anidro comercializado em 2022 (m³)]]</f>
        <v>0</v>
      </c>
      <c r="H73" s="15">
        <v>13000</v>
      </c>
      <c r="I73" s="14">
        <f t="shared" si="4"/>
        <v>1.0834236186348862</v>
      </c>
      <c r="J73" s="10" t="str">
        <f t="shared" si="5"/>
        <v>Sim</v>
      </c>
      <c r="K73" s="10" t="str">
        <f>IF(Tabela353[[#This Row],[% homologado]]&gt;0.9,"Contrato de Fornecimento",IF(Tabela353[[#This Row],[% Cadastrado]]&lt;0.7,"Compra Direta","Prazo Adicional ao $ 5º do Art.3º*"))</f>
        <v>Contrato de Fornecimento</v>
      </c>
      <c r="L73" s="17"/>
    </row>
    <row r="74" spans="1:12" x14ac:dyDescent="0.25">
      <c r="A74" s="13" t="s">
        <v>79</v>
      </c>
      <c r="B74" s="13" t="s">
        <v>211</v>
      </c>
      <c r="C74" s="15">
        <v>10550</v>
      </c>
      <c r="D74" s="9">
        <f t="shared" si="2"/>
        <v>7384.9999999999991</v>
      </c>
      <c r="E74" s="9">
        <f t="shared" si="3"/>
        <v>9495</v>
      </c>
      <c r="F74" s="15">
        <v>0</v>
      </c>
      <c r="G74" s="19">
        <f>Tabela353[[#This Row],[Volume
Cadastrado (m³)]]/Tabela353[[#This Row],[Volume equivalente de  Etanol Anidro comercializado em 2022 (m³)]]</f>
        <v>0</v>
      </c>
      <c r="H74" s="15">
        <v>9504</v>
      </c>
      <c r="I74" s="14">
        <f t="shared" si="4"/>
        <v>0.90085308056872038</v>
      </c>
      <c r="J74" s="10" t="str">
        <f t="shared" si="5"/>
        <v>Sim</v>
      </c>
      <c r="K74" s="10" t="str">
        <f>IF(Tabela353[[#This Row],[% homologado]]&gt;0.9,"Contrato de Fornecimento",IF(Tabela353[[#This Row],[% Cadastrado]]&lt;0.7,"Compra Direta","Prazo Adicional ao $ 5º do Art.3º*"))</f>
        <v>Contrato de Fornecimento</v>
      </c>
      <c r="L74" s="17"/>
    </row>
    <row r="75" spans="1:12" x14ac:dyDescent="0.25">
      <c r="A75" s="13" t="s">
        <v>80</v>
      </c>
      <c r="B75" s="13" t="s">
        <v>212</v>
      </c>
      <c r="C75" s="15">
        <v>10413</v>
      </c>
      <c r="D75" s="9">
        <f t="shared" ref="D75:D138" si="6">C75*0.7</f>
        <v>7289.0999999999995</v>
      </c>
      <c r="E75" s="9">
        <f t="shared" ref="E75:E138" si="7">C75*0.9</f>
        <v>9371.7000000000007</v>
      </c>
      <c r="F75" s="15">
        <v>0</v>
      </c>
      <c r="G75" s="19">
        <f>Tabela353[[#This Row],[Volume
Cadastrado (m³)]]/Tabela353[[#This Row],[Volume equivalente de  Etanol Anidro comercializado em 2022 (m³)]]</f>
        <v>0</v>
      </c>
      <c r="H75" s="15">
        <v>18000</v>
      </c>
      <c r="I75" s="14">
        <f t="shared" si="4"/>
        <v>1.7286084701815039</v>
      </c>
      <c r="J75" s="10" t="str">
        <f t="shared" si="5"/>
        <v>Sim</v>
      </c>
      <c r="K75" s="10" t="str">
        <f>IF(Tabela353[[#This Row],[% homologado]]&gt;0.9,"Contrato de Fornecimento",IF(Tabela353[[#This Row],[% Cadastrado]]&lt;0.7,"Compra Direta","Prazo Adicional ao $ 5º do Art.3º*"))</f>
        <v>Contrato de Fornecimento</v>
      </c>
      <c r="L75" s="17"/>
    </row>
    <row r="76" spans="1:12" x14ac:dyDescent="0.25">
      <c r="A76" s="13" t="s">
        <v>81</v>
      </c>
      <c r="B76" s="13" t="s">
        <v>213</v>
      </c>
      <c r="C76" s="15">
        <v>9825</v>
      </c>
      <c r="D76" s="9">
        <f t="shared" si="6"/>
        <v>6877.5</v>
      </c>
      <c r="E76" s="9">
        <f t="shared" si="7"/>
        <v>8842.5</v>
      </c>
      <c r="F76" s="15">
        <v>0</v>
      </c>
      <c r="G76" s="19">
        <f>Tabela353[[#This Row],[Volume
Cadastrado (m³)]]/Tabela353[[#This Row],[Volume equivalente de  Etanol Anidro comercializado em 2022 (m³)]]</f>
        <v>0</v>
      </c>
      <c r="H76" s="15">
        <v>9996</v>
      </c>
      <c r="I76" s="14">
        <f t="shared" si="4"/>
        <v>1.0174045801526717</v>
      </c>
      <c r="J76" s="10" t="str">
        <f t="shared" si="5"/>
        <v>Sim</v>
      </c>
      <c r="K76" s="10" t="str">
        <f>IF(Tabela353[[#This Row],[% homologado]]&gt;0.9,"Contrato de Fornecimento",IF(Tabela353[[#This Row],[% Cadastrado]]&lt;0.7,"Compra Direta","Prazo Adicional ao $ 5º do Art.3º*"))</f>
        <v>Contrato de Fornecimento</v>
      </c>
      <c r="L76" s="17"/>
    </row>
    <row r="77" spans="1:12" x14ac:dyDescent="0.25">
      <c r="A77" s="13" t="s">
        <v>82</v>
      </c>
      <c r="B77" s="13" t="s">
        <v>214</v>
      </c>
      <c r="C77" s="15">
        <v>9663</v>
      </c>
      <c r="D77" s="9">
        <f t="shared" si="6"/>
        <v>6764.0999999999995</v>
      </c>
      <c r="E77" s="9">
        <f t="shared" si="7"/>
        <v>8696.7000000000007</v>
      </c>
      <c r="F77" s="15">
        <v>0</v>
      </c>
      <c r="G77" s="19">
        <f>Tabela353[[#This Row],[Volume
Cadastrado (m³)]]/Tabela353[[#This Row],[Volume equivalente de  Etanol Anidro comercializado em 2022 (m³)]]</f>
        <v>0</v>
      </c>
      <c r="H77" s="15">
        <v>9672</v>
      </c>
      <c r="I77" s="14">
        <f t="shared" si="4"/>
        <v>1.0009313877677739</v>
      </c>
      <c r="J77" s="10" t="str">
        <f t="shared" si="5"/>
        <v>Sim</v>
      </c>
      <c r="K77" s="10" t="str">
        <f>IF(Tabela353[[#This Row],[% homologado]]&gt;0.9,"Contrato de Fornecimento",IF(Tabela353[[#This Row],[% Cadastrado]]&lt;0.7,"Compra Direta","Prazo Adicional ao $ 5º do Art.3º*"))</f>
        <v>Contrato de Fornecimento</v>
      </c>
      <c r="L77" s="17"/>
    </row>
    <row r="78" spans="1:12" x14ac:dyDescent="0.25">
      <c r="A78" s="13" t="s">
        <v>83</v>
      </c>
      <c r="B78" s="13" t="s">
        <v>215</v>
      </c>
      <c r="C78" s="15">
        <v>9460</v>
      </c>
      <c r="D78" s="9">
        <f t="shared" si="6"/>
        <v>6622</v>
      </c>
      <c r="E78" s="9">
        <f t="shared" si="7"/>
        <v>8514</v>
      </c>
      <c r="F78" s="15">
        <v>0</v>
      </c>
      <c r="G78" s="19">
        <f>Tabela353[[#This Row],[Volume
Cadastrado (m³)]]/Tabela353[[#This Row],[Volume equivalente de  Etanol Anidro comercializado em 2022 (m³)]]</f>
        <v>0</v>
      </c>
      <c r="H78" s="15">
        <v>0</v>
      </c>
      <c r="I78" s="14">
        <f t="shared" si="4"/>
        <v>0</v>
      </c>
      <c r="J78" s="10" t="str">
        <f t="shared" si="5"/>
        <v>Não</v>
      </c>
      <c r="K78" s="10" t="str">
        <f>IF(Tabela353[[#This Row],[% homologado]]&gt;0.9,"Contrato de Fornecimento",IF(Tabela353[[#This Row],[% Cadastrado]]&lt;0.7,"Compra Direta","Prazo Adicional ao $ 5º do Art.3º*"))</f>
        <v>Compra Direta</v>
      </c>
      <c r="L78" s="17"/>
    </row>
    <row r="79" spans="1:12" x14ac:dyDescent="0.25">
      <c r="A79" s="13" t="s">
        <v>84</v>
      </c>
      <c r="B79" s="13" t="s">
        <v>216</v>
      </c>
      <c r="C79" s="15">
        <v>8838</v>
      </c>
      <c r="D79" s="9">
        <f t="shared" si="6"/>
        <v>6186.5999999999995</v>
      </c>
      <c r="E79" s="9">
        <f t="shared" si="7"/>
        <v>7954.2</v>
      </c>
      <c r="F79" s="15">
        <v>0</v>
      </c>
      <c r="G79" s="19">
        <f>Tabela353[[#This Row],[Volume
Cadastrado (m³)]]/Tabela353[[#This Row],[Volume equivalente de  Etanol Anidro comercializado em 2022 (m³)]]</f>
        <v>0</v>
      </c>
      <c r="H79" s="15">
        <v>17600</v>
      </c>
      <c r="I79" s="14">
        <f t="shared" si="4"/>
        <v>1.9914007694048428</v>
      </c>
      <c r="J79" s="10" t="str">
        <f t="shared" si="5"/>
        <v>Sim</v>
      </c>
      <c r="K79" s="10" t="str">
        <f>IF(Tabela353[[#This Row],[% homologado]]&gt;0.9,"Contrato de Fornecimento",IF(Tabela353[[#This Row],[% Cadastrado]]&lt;0.7,"Compra Direta","Prazo Adicional ao $ 5º do Art.3º*"))</f>
        <v>Contrato de Fornecimento</v>
      </c>
      <c r="L79" s="17"/>
    </row>
    <row r="80" spans="1:12" x14ac:dyDescent="0.25">
      <c r="A80" s="13" t="s">
        <v>85</v>
      </c>
      <c r="B80" s="13" t="s">
        <v>217</v>
      </c>
      <c r="C80" s="15">
        <v>8802</v>
      </c>
      <c r="D80" s="9">
        <f t="shared" si="6"/>
        <v>6161.4</v>
      </c>
      <c r="E80" s="9">
        <f t="shared" si="7"/>
        <v>7921.8</v>
      </c>
      <c r="F80" s="15">
        <v>0</v>
      </c>
      <c r="G80" s="19">
        <f>Tabela353[[#This Row],[Volume
Cadastrado (m³)]]/Tabela353[[#This Row],[Volume equivalente de  Etanol Anidro comercializado em 2022 (m³)]]</f>
        <v>0</v>
      </c>
      <c r="H80" s="15">
        <v>10000</v>
      </c>
      <c r="I80" s="14">
        <f t="shared" si="4"/>
        <v>1.1361054305839582</v>
      </c>
      <c r="J80" s="10" t="str">
        <f t="shared" si="5"/>
        <v>Sim</v>
      </c>
      <c r="K80" s="10" t="str">
        <f>IF(Tabela353[[#This Row],[% homologado]]&gt;0.9,"Contrato de Fornecimento",IF(Tabela353[[#This Row],[% Cadastrado]]&lt;0.7,"Compra Direta","Prazo Adicional ao $ 5º do Art.3º*"))</f>
        <v>Contrato de Fornecimento</v>
      </c>
      <c r="L80" s="17"/>
    </row>
    <row r="81" spans="1:12" x14ac:dyDescent="0.25">
      <c r="A81" s="13" t="s">
        <v>86</v>
      </c>
      <c r="B81" s="13" t="s">
        <v>218</v>
      </c>
      <c r="C81" s="15">
        <v>8743</v>
      </c>
      <c r="D81" s="9">
        <f t="shared" si="6"/>
        <v>6120.0999999999995</v>
      </c>
      <c r="E81" s="9">
        <f t="shared" si="7"/>
        <v>7868.7</v>
      </c>
      <c r="F81" s="15">
        <v>0</v>
      </c>
      <c r="G81" s="19">
        <f>Tabela353[[#This Row],[Volume
Cadastrado (m³)]]/Tabela353[[#This Row],[Volume equivalente de  Etanol Anidro comercializado em 2022 (m³)]]</f>
        <v>0</v>
      </c>
      <c r="H81" s="15">
        <v>7904</v>
      </c>
      <c r="I81" s="14">
        <f t="shared" si="4"/>
        <v>0.90403751572686719</v>
      </c>
      <c r="J81" s="10" t="str">
        <f t="shared" si="5"/>
        <v>Sim</v>
      </c>
      <c r="K81" s="10" t="str">
        <f>IF(Tabela353[[#This Row],[% homologado]]&gt;0.9,"Contrato de Fornecimento",IF(Tabela353[[#This Row],[% Cadastrado]]&lt;0.7,"Compra Direta","Prazo Adicional ao $ 5º do Art.3º*"))</f>
        <v>Contrato de Fornecimento</v>
      </c>
      <c r="L81" s="17"/>
    </row>
    <row r="82" spans="1:12" x14ac:dyDescent="0.25">
      <c r="A82" s="13" t="s">
        <v>87</v>
      </c>
      <c r="B82" s="13" t="s">
        <v>219</v>
      </c>
      <c r="C82" s="15">
        <v>8737</v>
      </c>
      <c r="D82" s="9">
        <f t="shared" si="6"/>
        <v>6115.9</v>
      </c>
      <c r="E82" s="9">
        <f t="shared" si="7"/>
        <v>7863.3</v>
      </c>
      <c r="F82" s="15">
        <v>0</v>
      </c>
      <c r="G82" s="19">
        <f>Tabela353[[#This Row],[Volume
Cadastrado (m³)]]/Tabela353[[#This Row],[Volume equivalente de  Etanol Anidro comercializado em 2022 (m³)]]</f>
        <v>0</v>
      </c>
      <c r="H82" s="15">
        <v>9000</v>
      </c>
      <c r="I82" s="14">
        <f t="shared" si="4"/>
        <v>1.0301018656289345</v>
      </c>
      <c r="J82" s="10" t="str">
        <f t="shared" si="5"/>
        <v>Sim</v>
      </c>
      <c r="K82" s="10" t="str">
        <f>IF(Tabela353[[#This Row],[% homologado]]&gt;0.9,"Contrato de Fornecimento",IF(Tabela353[[#This Row],[% Cadastrado]]&lt;0.7,"Compra Direta","Prazo Adicional ao $ 5º do Art.3º*"))</f>
        <v>Contrato de Fornecimento</v>
      </c>
      <c r="L82" s="17"/>
    </row>
    <row r="83" spans="1:12" x14ac:dyDescent="0.25">
      <c r="A83" s="13" t="s">
        <v>88</v>
      </c>
      <c r="B83" s="13" t="s">
        <v>220</v>
      </c>
      <c r="C83" s="15">
        <v>8625</v>
      </c>
      <c r="D83" s="9">
        <f t="shared" si="6"/>
        <v>6037.5</v>
      </c>
      <c r="E83" s="9">
        <f t="shared" si="7"/>
        <v>7762.5</v>
      </c>
      <c r="F83" s="15">
        <v>0</v>
      </c>
      <c r="G83" s="19">
        <f>Tabela353[[#This Row],[Volume
Cadastrado (m³)]]/Tabela353[[#This Row],[Volume equivalente de  Etanol Anidro comercializado em 2022 (m³)]]</f>
        <v>0</v>
      </c>
      <c r="H83" s="15">
        <v>0</v>
      </c>
      <c r="I83" s="14">
        <f t="shared" si="4"/>
        <v>0</v>
      </c>
      <c r="J83" s="10" t="str">
        <f t="shared" si="5"/>
        <v>Não</v>
      </c>
      <c r="K83" s="10" t="str">
        <f>IF(Tabela353[[#This Row],[% homologado]]&gt;0.9,"Contrato de Fornecimento",IF(Tabela353[[#This Row],[% Cadastrado]]&lt;0.7,"Compra Direta","Prazo Adicional ao $ 5º do Art.3º*"))</f>
        <v>Compra Direta</v>
      </c>
      <c r="L83" s="17"/>
    </row>
    <row r="84" spans="1:12" x14ac:dyDescent="0.25">
      <c r="A84" s="13" t="s">
        <v>89</v>
      </c>
      <c r="B84" s="13" t="s">
        <v>221</v>
      </c>
      <c r="C84" s="15">
        <v>8234</v>
      </c>
      <c r="D84" s="9">
        <f t="shared" si="6"/>
        <v>5763.7999999999993</v>
      </c>
      <c r="E84" s="9">
        <f t="shared" si="7"/>
        <v>7410.6</v>
      </c>
      <c r="F84" s="15">
        <v>0</v>
      </c>
      <c r="G84" s="19">
        <f>Tabela353[[#This Row],[Volume
Cadastrado (m³)]]/Tabela353[[#This Row],[Volume equivalente de  Etanol Anidro comercializado em 2022 (m³)]]</f>
        <v>0</v>
      </c>
      <c r="H84" s="15">
        <v>14820</v>
      </c>
      <c r="I84" s="14">
        <f t="shared" si="4"/>
        <v>1.7998542628127276</v>
      </c>
      <c r="J84" s="10" t="str">
        <f t="shared" si="5"/>
        <v>Sim</v>
      </c>
      <c r="K84" s="10" t="str">
        <f>IF(Tabela353[[#This Row],[% homologado]]&gt;0.9,"Contrato de Fornecimento",IF(Tabela353[[#This Row],[% Cadastrado]]&lt;0.7,"Compra Direta","Prazo Adicional ao $ 5º do Art.3º*"))</f>
        <v>Contrato de Fornecimento</v>
      </c>
      <c r="L84" s="17"/>
    </row>
    <row r="85" spans="1:12" x14ac:dyDescent="0.25">
      <c r="A85" s="13" t="s">
        <v>90</v>
      </c>
      <c r="B85" s="13" t="s">
        <v>222</v>
      </c>
      <c r="C85" s="15">
        <v>8135</v>
      </c>
      <c r="D85" s="9">
        <f t="shared" si="6"/>
        <v>5694.5</v>
      </c>
      <c r="E85" s="9">
        <f t="shared" si="7"/>
        <v>7321.5</v>
      </c>
      <c r="F85" s="15">
        <v>0</v>
      </c>
      <c r="G85" s="19">
        <f>Tabela353[[#This Row],[Volume
Cadastrado (m³)]]/Tabela353[[#This Row],[Volume equivalente de  Etanol Anidro comercializado em 2022 (m³)]]</f>
        <v>0</v>
      </c>
      <c r="H85" s="15">
        <v>11000</v>
      </c>
      <c r="I85" s="14">
        <f t="shared" si="4"/>
        <v>1.3521819299323909</v>
      </c>
      <c r="J85" s="10" t="str">
        <f t="shared" si="5"/>
        <v>Sim</v>
      </c>
      <c r="K85" s="10" t="str">
        <f>IF(Tabela353[[#This Row],[% homologado]]&gt;0.9,"Contrato de Fornecimento",IF(Tabela353[[#This Row],[% Cadastrado]]&lt;0.7,"Compra Direta","Prazo Adicional ao $ 5º do Art.3º*"))</f>
        <v>Contrato de Fornecimento</v>
      </c>
      <c r="L85" s="17"/>
    </row>
    <row r="86" spans="1:12" x14ac:dyDescent="0.25">
      <c r="A86" s="13" t="s">
        <v>91</v>
      </c>
      <c r="B86" s="13" t="s">
        <v>223</v>
      </c>
      <c r="C86" s="15">
        <v>7941</v>
      </c>
      <c r="D86" s="9">
        <f t="shared" si="6"/>
        <v>5558.7</v>
      </c>
      <c r="E86" s="9">
        <f t="shared" si="7"/>
        <v>7146.9000000000005</v>
      </c>
      <c r="F86" s="15">
        <v>0</v>
      </c>
      <c r="G86" s="19">
        <f>Tabela353[[#This Row],[Volume
Cadastrado (m³)]]/Tabela353[[#This Row],[Volume equivalente de  Etanol Anidro comercializado em 2022 (m³)]]</f>
        <v>0</v>
      </c>
      <c r="H86" s="15">
        <v>7200</v>
      </c>
      <c r="I86" s="14">
        <f t="shared" si="4"/>
        <v>0.90668681526256134</v>
      </c>
      <c r="J86" s="10" t="str">
        <f t="shared" si="5"/>
        <v>Sim</v>
      </c>
      <c r="K86" s="10" t="str">
        <f>IF(Tabela353[[#This Row],[% homologado]]&gt;0.9,"Contrato de Fornecimento",IF(Tabela353[[#This Row],[% Cadastrado]]&lt;0.7,"Compra Direta","Prazo Adicional ao $ 5º do Art.3º*"))</f>
        <v>Contrato de Fornecimento</v>
      </c>
      <c r="L86" s="17"/>
    </row>
    <row r="87" spans="1:12" x14ac:dyDescent="0.25">
      <c r="A87" s="13" t="s">
        <v>92</v>
      </c>
      <c r="B87" s="13" t="s">
        <v>224</v>
      </c>
      <c r="C87" s="15">
        <v>7926</v>
      </c>
      <c r="D87" s="9">
        <f t="shared" si="6"/>
        <v>5548.2</v>
      </c>
      <c r="E87" s="9">
        <f t="shared" si="7"/>
        <v>7133.4000000000005</v>
      </c>
      <c r="F87" s="15">
        <v>0</v>
      </c>
      <c r="G87" s="19">
        <f>Tabela353[[#This Row],[Volume
Cadastrado (m³)]]/Tabela353[[#This Row],[Volume equivalente de  Etanol Anidro comercializado em 2022 (m³)]]</f>
        <v>0</v>
      </c>
      <c r="H87" s="15">
        <v>8000</v>
      </c>
      <c r="I87" s="14">
        <f t="shared" ref="I87:I139" si="8">H87/C87</f>
        <v>1.0093363613424173</v>
      </c>
      <c r="J87" s="10" t="str">
        <f t="shared" ref="J87:J139" si="9">IF(I87&gt;=90%,"Sim","Não")</f>
        <v>Sim</v>
      </c>
      <c r="K87" s="10" t="str">
        <f>IF(Tabela353[[#This Row],[% homologado]]&gt;0.9,"Contrato de Fornecimento",IF(Tabela353[[#This Row],[% Cadastrado]]&lt;0.7,"Compra Direta","Prazo Adicional ao $ 5º do Art.3º*"))</f>
        <v>Contrato de Fornecimento</v>
      </c>
      <c r="L87" s="17"/>
    </row>
    <row r="88" spans="1:12" x14ac:dyDescent="0.25">
      <c r="A88" s="13" t="s">
        <v>93</v>
      </c>
      <c r="B88" s="13" t="s">
        <v>225</v>
      </c>
      <c r="C88" s="15">
        <v>7869</v>
      </c>
      <c r="D88" s="9">
        <f t="shared" si="6"/>
        <v>5508.2999999999993</v>
      </c>
      <c r="E88" s="9">
        <f t="shared" si="7"/>
        <v>7082.1</v>
      </c>
      <c r="F88" s="15">
        <v>0</v>
      </c>
      <c r="G88" s="19">
        <f>Tabela353[[#This Row],[Volume
Cadastrado (m³)]]/Tabela353[[#This Row],[Volume equivalente de  Etanol Anidro comercializado em 2022 (m³)]]</f>
        <v>0</v>
      </c>
      <c r="H88" s="15">
        <v>7485</v>
      </c>
      <c r="I88" s="14">
        <f t="shared" si="8"/>
        <v>0.95120091498284409</v>
      </c>
      <c r="J88" s="10" t="str">
        <f t="shared" si="9"/>
        <v>Sim</v>
      </c>
      <c r="K88" s="10" t="str">
        <f>IF(Tabela353[[#This Row],[% homologado]]&gt;0.9,"Contrato de Fornecimento",IF(Tabela353[[#This Row],[% Cadastrado]]&lt;0.7,"Compra Direta","Prazo Adicional ao $ 5º do Art.3º*"))</f>
        <v>Contrato de Fornecimento</v>
      </c>
      <c r="L88" s="17"/>
    </row>
    <row r="89" spans="1:12" x14ac:dyDescent="0.25">
      <c r="A89" s="13" t="s">
        <v>94</v>
      </c>
      <c r="B89" s="13" t="s">
        <v>226</v>
      </c>
      <c r="C89" s="15">
        <v>7568</v>
      </c>
      <c r="D89" s="9">
        <f t="shared" si="6"/>
        <v>5297.5999999999995</v>
      </c>
      <c r="E89" s="9">
        <f t="shared" si="7"/>
        <v>6811.2</v>
      </c>
      <c r="F89" s="15">
        <v>0</v>
      </c>
      <c r="G89" s="19">
        <f>Tabela353[[#This Row],[Volume
Cadastrado (m³)]]/Tabela353[[#This Row],[Volume equivalente de  Etanol Anidro comercializado em 2022 (m³)]]</f>
        <v>0</v>
      </c>
      <c r="H89" s="15">
        <v>6900</v>
      </c>
      <c r="I89" s="14">
        <f t="shared" si="8"/>
        <v>0.91173361522198737</v>
      </c>
      <c r="J89" s="10" t="str">
        <f t="shared" si="9"/>
        <v>Sim</v>
      </c>
      <c r="K89" s="10" t="str">
        <f>IF(Tabela353[[#This Row],[% homologado]]&gt;0.9,"Contrato de Fornecimento",IF(Tabela353[[#This Row],[% Cadastrado]]&lt;0.7,"Compra Direta","Prazo Adicional ao $ 5º do Art.3º*"))</f>
        <v>Contrato de Fornecimento</v>
      </c>
      <c r="L89" s="17"/>
    </row>
    <row r="90" spans="1:12" x14ac:dyDescent="0.25">
      <c r="A90" s="13" t="s">
        <v>95</v>
      </c>
      <c r="B90" s="13" t="s">
        <v>227</v>
      </c>
      <c r="C90" s="15">
        <v>7546</v>
      </c>
      <c r="D90" s="9">
        <f t="shared" si="6"/>
        <v>5282.2</v>
      </c>
      <c r="E90" s="9">
        <f t="shared" si="7"/>
        <v>6791.4000000000005</v>
      </c>
      <c r="F90" s="15">
        <v>0</v>
      </c>
      <c r="G90" s="19">
        <f>Tabela353[[#This Row],[Volume
Cadastrado (m³)]]/Tabela353[[#This Row],[Volume equivalente de  Etanol Anidro comercializado em 2022 (m³)]]</f>
        <v>0</v>
      </c>
      <c r="H90" s="15">
        <v>7440</v>
      </c>
      <c r="I90" s="14">
        <f t="shared" si="8"/>
        <v>0.98595282268751661</v>
      </c>
      <c r="J90" s="10" t="str">
        <f t="shared" si="9"/>
        <v>Sim</v>
      </c>
      <c r="K90" s="10" t="str">
        <f>IF(Tabela353[[#This Row],[% homologado]]&gt;0.9,"Contrato de Fornecimento",IF(Tabela353[[#This Row],[% Cadastrado]]&lt;0.7,"Compra Direta","Prazo Adicional ao $ 5º do Art.3º*"))</f>
        <v>Contrato de Fornecimento</v>
      </c>
      <c r="L90" s="17"/>
    </row>
    <row r="91" spans="1:12" x14ac:dyDescent="0.25">
      <c r="A91" s="13" t="s">
        <v>96</v>
      </c>
      <c r="B91" s="13" t="s">
        <v>228</v>
      </c>
      <c r="C91" s="15">
        <v>7487</v>
      </c>
      <c r="D91" s="9">
        <f t="shared" si="6"/>
        <v>5240.8999999999996</v>
      </c>
      <c r="E91" s="9">
        <f t="shared" si="7"/>
        <v>6738.3</v>
      </c>
      <c r="F91" s="15">
        <v>0</v>
      </c>
      <c r="G91" s="19">
        <f>Tabela353[[#This Row],[Volume
Cadastrado (m³)]]/Tabela353[[#This Row],[Volume equivalente de  Etanol Anidro comercializado em 2022 (m³)]]</f>
        <v>0</v>
      </c>
      <c r="H91" s="15">
        <v>7560</v>
      </c>
      <c r="I91" s="14">
        <f t="shared" si="8"/>
        <v>1.0097502337384801</v>
      </c>
      <c r="J91" s="10" t="str">
        <f t="shared" si="9"/>
        <v>Sim</v>
      </c>
      <c r="K91" s="10" t="str">
        <f>IF(Tabela353[[#This Row],[% homologado]]&gt;0.9,"Contrato de Fornecimento",IF(Tabela353[[#This Row],[% Cadastrado]]&lt;0.7,"Compra Direta","Prazo Adicional ao $ 5º do Art.3º*"))</f>
        <v>Contrato de Fornecimento</v>
      </c>
      <c r="L91" s="17"/>
    </row>
    <row r="92" spans="1:12" x14ac:dyDescent="0.25">
      <c r="A92" s="13" t="s">
        <v>97</v>
      </c>
      <c r="B92" s="13" t="s">
        <v>229</v>
      </c>
      <c r="C92" s="15">
        <v>7345</v>
      </c>
      <c r="D92" s="9">
        <f t="shared" si="6"/>
        <v>5141.5</v>
      </c>
      <c r="E92" s="9">
        <f t="shared" si="7"/>
        <v>6610.5</v>
      </c>
      <c r="F92" s="15">
        <v>0</v>
      </c>
      <c r="G92" s="19">
        <f>Tabela353[[#This Row],[Volume
Cadastrado (m³)]]/Tabela353[[#This Row],[Volume equivalente de  Etanol Anidro comercializado em 2022 (m³)]]</f>
        <v>0</v>
      </c>
      <c r="H92" s="15">
        <v>0</v>
      </c>
      <c r="I92" s="14">
        <f t="shared" si="8"/>
        <v>0</v>
      </c>
      <c r="J92" s="10" t="str">
        <f t="shared" si="9"/>
        <v>Não</v>
      </c>
      <c r="K92" s="10" t="str">
        <f>IF(Tabela353[[#This Row],[% homologado]]&gt;0.9,"Contrato de Fornecimento",IF(Tabela353[[#This Row],[% Cadastrado]]&lt;0.7,"Compra Direta","Prazo Adicional ao $ 5º do Art.3º*"))</f>
        <v>Compra Direta</v>
      </c>
      <c r="L92" s="17"/>
    </row>
    <row r="93" spans="1:12" x14ac:dyDescent="0.25">
      <c r="A93" s="13" t="s">
        <v>98</v>
      </c>
      <c r="B93" s="13" t="s">
        <v>230</v>
      </c>
      <c r="C93" s="15">
        <v>6436</v>
      </c>
      <c r="D93" s="9">
        <f t="shared" si="6"/>
        <v>4505.2</v>
      </c>
      <c r="E93" s="9">
        <f t="shared" si="7"/>
        <v>5792.4000000000005</v>
      </c>
      <c r="F93" s="15">
        <v>0</v>
      </c>
      <c r="G93" s="19">
        <f>Tabela353[[#This Row],[Volume
Cadastrado (m³)]]/Tabela353[[#This Row],[Volume equivalente de  Etanol Anidro comercializado em 2022 (m³)]]</f>
        <v>0</v>
      </c>
      <c r="H93" s="15">
        <v>0</v>
      </c>
      <c r="I93" s="14">
        <f t="shared" si="8"/>
        <v>0</v>
      </c>
      <c r="J93" s="10" t="str">
        <f t="shared" si="9"/>
        <v>Não</v>
      </c>
      <c r="K93" s="10" t="str">
        <f>IF(Tabela353[[#This Row],[% homologado]]&gt;0.9,"Contrato de Fornecimento",IF(Tabela353[[#This Row],[% Cadastrado]]&lt;0.7,"Compra Direta","Prazo Adicional ao $ 5º do Art.3º*"))</f>
        <v>Compra Direta</v>
      </c>
      <c r="L93" s="17"/>
    </row>
    <row r="94" spans="1:12" x14ac:dyDescent="0.25">
      <c r="A94" s="13" t="s">
        <v>99</v>
      </c>
      <c r="B94" s="13" t="s">
        <v>231</v>
      </c>
      <c r="C94" s="15">
        <v>6410</v>
      </c>
      <c r="D94" s="9">
        <f t="shared" si="6"/>
        <v>4487</v>
      </c>
      <c r="E94" s="9">
        <f t="shared" si="7"/>
        <v>5769</v>
      </c>
      <c r="F94" s="15">
        <v>0</v>
      </c>
      <c r="G94" s="19">
        <f>Tabela353[[#This Row],[Volume
Cadastrado (m³)]]/Tabela353[[#This Row],[Volume equivalente de  Etanol Anidro comercializado em 2022 (m³)]]</f>
        <v>0</v>
      </c>
      <c r="H94" s="15">
        <v>24960</v>
      </c>
      <c r="I94" s="14">
        <f t="shared" si="8"/>
        <v>3.8939157566302653</v>
      </c>
      <c r="J94" s="10" t="str">
        <f t="shared" si="9"/>
        <v>Sim</v>
      </c>
      <c r="K94" s="10" t="str">
        <f>IF(Tabela353[[#This Row],[% homologado]]&gt;0.9,"Contrato de Fornecimento",IF(Tabela353[[#This Row],[% Cadastrado]]&lt;0.7,"Compra Direta","Prazo Adicional ao $ 5º do Art.3º*"))</f>
        <v>Contrato de Fornecimento</v>
      </c>
      <c r="L94" s="17"/>
    </row>
    <row r="95" spans="1:12" x14ac:dyDescent="0.25">
      <c r="A95" s="13" t="s">
        <v>100</v>
      </c>
      <c r="B95" s="13" t="s">
        <v>232</v>
      </c>
      <c r="C95" s="15">
        <v>6106</v>
      </c>
      <c r="D95" s="9">
        <f t="shared" si="6"/>
        <v>4274.2</v>
      </c>
      <c r="E95" s="9">
        <f t="shared" si="7"/>
        <v>5495.4000000000005</v>
      </c>
      <c r="F95" s="15">
        <v>0</v>
      </c>
      <c r="G95" s="19">
        <f>Tabela353[[#This Row],[Volume
Cadastrado (m³)]]/Tabela353[[#This Row],[Volume equivalente de  Etanol Anidro comercializado em 2022 (m³)]]</f>
        <v>0</v>
      </c>
      <c r="H95" s="15">
        <v>7000</v>
      </c>
      <c r="I95" s="14">
        <f t="shared" si="8"/>
        <v>1.1464133639043563</v>
      </c>
      <c r="J95" s="10" t="str">
        <f t="shared" si="9"/>
        <v>Sim</v>
      </c>
      <c r="K95" s="10" t="str">
        <f>IF(Tabela353[[#This Row],[% homologado]]&gt;0.9,"Contrato de Fornecimento",IF(Tabela353[[#This Row],[% Cadastrado]]&lt;0.7,"Compra Direta","Prazo Adicional ao $ 5º do Art.3º*"))</f>
        <v>Contrato de Fornecimento</v>
      </c>
      <c r="L95" s="17"/>
    </row>
    <row r="96" spans="1:12" x14ac:dyDescent="0.25">
      <c r="A96" s="13" t="s">
        <v>101</v>
      </c>
      <c r="B96" s="13" t="s">
        <v>233</v>
      </c>
      <c r="C96" s="15">
        <v>5569</v>
      </c>
      <c r="D96" s="9">
        <f t="shared" si="6"/>
        <v>3898.2999999999997</v>
      </c>
      <c r="E96" s="9">
        <f t="shared" si="7"/>
        <v>5012.1000000000004</v>
      </c>
      <c r="F96" s="15">
        <v>0</v>
      </c>
      <c r="G96" s="19">
        <f>Tabela353[[#This Row],[Volume
Cadastrado (m³)]]/Tabela353[[#This Row],[Volume equivalente de  Etanol Anidro comercializado em 2022 (m³)]]</f>
        <v>0</v>
      </c>
      <c r="H96" s="15">
        <v>5020</v>
      </c>
      <c r="I96" s="14">
        <f t="shared" si="8"/>
        <v>0.90141856706769619</v>
      </c>
      <c r="J96" s="10" t="str">
        <f t="shared" si="9"/>
        <v>Sim</v>
      </c>
      <c r="K96" s="10" t="str">
        <f>IF(Tabela353[[#This Row],[% homologado]]&gt;0.9,"Contrato de Fornecimento",IF(Tabela353[[#This Row],[% Cadastrado]]&lt;0.7,"Compra Direta","Prazo Adicional ao $ 5º do Art.3º*"))</f>
        <v>Contrato de Fornecimento</v>
      </c>
      <c r="L96" s="17"/>
    </row>
    <row r="97" spans="1:12" x14ac:dyDescent="0.25">
      <c r="A97" s="13" t="s">
        <v>102</v>
      </c>
      <c r="B97" s="13" t="s">
        <v>234</v>
      </c>
      <c r="C97" s="15">
        <v>5303</v>
      </c>
      <c r="D97" s="9">
        <f t="shared" si="6"/>
        <v>3712.1</v>
      </c>
      <c r="E97" s="9">
        <f t="shared" si="7"/>
        <v>4772.7</v>
      </c>
      <c r="F97" s="15">
        <v>0</v>
      </c>
      <c r="G97" s="19">
        <f>Tabela353[[#This Row],[Volume
Cadastrado (m³)]]/Tabela353[[#This Row],[Volume equivalente de  Etanol Anidro comercializado em 2022 (m³)]]</f>
        <v>0</v>
      </c>
      <c r="H97" s="15">
        <v>12000</v>
      </c>
      <c r="I97" s="14">
        <f t="shared" si="8"/>
        <v>2.2628700735432772</v>
      </c>
      <c r="J97" s="10" t="str">
        <f t="shared" si="9"/>
        <v>Sim</v>
      </c>
      <c r="K97" s="10" t="str">
        <f>IF(Tabela353[[#This Row],[% homologado]]&gt;0.9,"Contrato de Fornecimento",IF(Tabela353[[#This Row],[% Cadastrado]]&lt;0.7,"Compra Direta","Prazo Adicional ao $ 5º do Art.3º*"))</f>
        <v>Contrato de Fornecimento</v>
      </c>
      <c r="L97" s="17"/>
    </row>
    <row r="98" spans="1:12" x14ac:dyDescent="0.25">
      <c r="A98" s="13" t="s">
        <v>103</v>
      </c>
      <c r="B98" s="13" t="s">
        <v>235</v>
      </c>
      <c r="C98" s="15">
        <v>5000</v>
      </c>
      <c r="D98" s="9">
        <f t="shared" si="6"/>
        <v>3500</v>
      </c>
      <c r="E98" s="9">
        <f t="shared" si="7"/>
        <v>4500</v>
      </c>
      <c r="F98" s="15">
        <v>0</v>
      </c>
      <c r="G98" s="19">
        <f>Tabela353[[#This Row],[Volume
Cadastrado (m³)]]/Tabela353[[#This Row],[Volume equivalente de  Etanol Anidro comercializado em 2022 (m³)]]</f>
        <v>0</v>
      </c>
      <c r="H98" s="15">
        <v>5500</v>
      </c>
      <c r="I98" s="14">
        <f t="shared" si="8"/>
        <v>1.1000000000000001</v>
      </c>
      <c r="J98" s="10" t="str">
        <f t="shared" si="9"/>
        <v>Sim</v>
      </c>
      <c r="K98" s="10" t="str">
        <f>IF(Tabela353[[#This Row],[% homologado]]&gt;0.9,"Contrato de Fornecimento",IF(Tabela353[[#This Row],[% Cadastrado]]&lt;0.7,"Compra Direta","Prazo Adicional ao $ 5º do Art.3º*"))</f>
        <v>Contrato de Fornecimento</v>
      </c>
      <c r="L98" s="17"/>
    </row>
    <row r="99" spans="1:12" x14ac:dyDescent="0.25">
      <c r="A99" s="13" t="s">
        <v>104</v>
      </c>
      <c r="B99" s="13" t="s">
        <v>236</v>
      </c>
      <c r="C99" s="15">
        <v>4059</v>
      </c>
      <c r="D99" s="9">
        <f t="shared" si="6"/>
        <v>2841.2999999999997</v>
      </c>
      <c r="E99" s="9">
        <f t="shared" si="7"/>
        <v>3653.1</v>
      </c>
      <c r="F99" s="15">
        <v>0</v>
      </c>
      <c r="G99" s="19">
        <f>Tabela353[[#This Row],[Volume
Cadastrado (m³)]]/Tabela353[[#This Row],[Volume equivalente de  Etanol Anidro comercializado em 2022 (m³)]]</f>
        <v>0</v>
      </c>
      <c r="H99" s="15">
        <v>8000</v>
      </c>
      <c r="I99" s="14">
        <f t="shared" si="8"/>
        <v>1.9709288001970928</v>
      </c>
      <c r="J99" s="10" t="str">
        <f t="shared" si="9"/>
        <v>Sim</v>
      </c>
      <c r="K99" s="10" t="str">
        <f>IF(Tabela353[[#This Row],[% homologado]]&gt;0.9,"Contrato de Fornecimento",IF(Tabela353[[#This Row],[% Cadastrado]]&lt;0.7,"Compra Direta","Prazo Adicional ao $ 5º do Art.3º*"))</f>
        <v>Contrato de Fornecimento</v>
      </c>
      <c r="L99" s="17"/>
    </row>
    <row r="100" spans="1:12" x14ac:dyDescent="0.25">
      <c r="A100" s="13" t="s">
        <v>105</v>
      </c>
      <c r="B100" s="13" t="s">
        <v>237</v>
      </c>
      <c r="C100" s="15">
        <v>3858</v>
      </c>
      <c r="D100" s="9">
        <f t="shared" si="6"/>
        <v>2700.6</v>
      </c>
      <c r="E100" s="9">
        <f t="shared" si="7"/>
        <v>3472.2000000000003</v>
      </c>
      <c r="F100" s="15">
        <v>0</v>
      </c>
      <c r="G100" s="19">
        <f>Tabela353[[#This Row],[Volume
Cadastrado (m³)]]/Tabela353[[#This Row],[Volume equivalente de  Etanol Anidro comercializado em 2022 (m³)]]</f>
        <v>0</v>
      </c>
      <c r="H100" s="15">
        <v>10080</v>
      </c>
      <c r="I100" s="14">
        <f t="shared" si="8"/>
        <v>2.6127527216174182</v>
      </c>
      <c r="J100" s="10" t="str">
        <f t="shared" si="9"/>
        <v>Sim</v>
      </c>
      <c r="K100" s="10" t="str">
        <f>IF(Tabela353[[#This Row],[% homologado]]&gt;0.9,"Contrato de Fornecimento",IF(Tabela353[[#This Row],[% Cadastrado]]&lt;0.7,"Compra Direta","Prazo Adicional ao $ 5º do Art.3º*"))</f>
        <v>Contrato de Fornecimento</v>
      </c>
      <c r="L100" s="17"/>
    </row>
    <row r="101" spans="1:12" x14ac:dyDescent="0.25">
      <c r="A101" s="13" t="s">
        <v>106</v>
      </c>
      <c r="B101" s="13" t="s">
        <v>238</v>
      </c>
      <c r="C101" s="15">
        <v>3704</v>
      </c>
      <c r="D101" s="9">
        <f t="shared" si="6"/>
        <v>2592.7999999999997</v>
      </c>
      <c r="E101" s="9">
        <f t="shared" si="7"/>
        <v>3333.6</v>
      </c>
      <c r="F101" s="15">
        <v>0</v>
      </c>
      <c r="G101" s="19">
        <f>Tabela353[[#This Row],[Volume
Cadastrado (m³)]]/Tabela353[[#This Row],[Volume equivalente de  Etanol Anidro comercializado em 2022 (m³)]]</f>
        <v>0</v>
      </c>
      <c r="H101" s="15">
        <v>0</v>
      </c>
      <c r="I101" s="14">
        <f t="shared" si="8"/>
        <v>0</v>
      </c>
      <c r="J101" s="10" t="str">
        <f t="shared" si="9"/>
        <v>Não</v>
      </c>
      <c r="K101" s="10" t="str">
        <f>IF(Tabela353[[#This Row],[% homologado]]&gt;0.9,"Contrato de Fornecimento",IF(Tabela353[[#This Row],[% Cadastrado]]&lt;0.7,"Compra Direta","Prazo Adicional ao $ 5º do Art.3º*"))</f>
        <v>Compra Direta</v>
      </c>
      <c r="L101" s="17"/>
    </row>
    <row r="102" spans="1:12" x14ac:dyDescent="0.25">
      <c r="A102" s="13" t="s">
        <v>107</v>
      </c>
      <c r="B102" s="13" t="s">
        <v>239</v>
      </c>
      <c r="C102" s="15">
        <v>3221</v>
      </c>
      <c r="D102" s="9">
        <f t="shared" si="6"/>
        <v>2254.6999999999998</v>
      </c>
      <c r="E102" s="9">
        <f t="shared" si="7"/>
        <v>2898.9</v>
      </c>
      <c r="F102" s="15">
        <v>0</v>
      </c>
      <c r="G102" s="19">
        <f>Tabela353[[#This Row],[Volume
Cadastrado (m³)]]/Tabela353[[#This Row],[Volume equivalente de  Etanol Anidro comercializado em 2022 (m³)]]</f>
        <v>0</v>
      </c>
      <c r="H102" s="15">
        <v>3600</v>
      </c>
      <c r="I102" s="14">
        <f t="shared" si="8"/>
        <v>1.1176653213287799</v>
      </c>
      <c r="J102" s="10" t="str">
        <f t="shared" si="9"/>
        <v>Sim</v>
      </c>
      <c r="K102" s="10" t="str">
        <f>IF(Tabela353[[#This Row],[% homologado]]&gt;0.9,"Contrato de Fornecimento",IF(Tabela353[[#This Row],[% Cadastrado]]&lt;0.7,"Compra Direta","Prazo Adicional ao $ 5º do Art.3º*"))</f>
        <v>Contrato de Fornecimento</v>
      </c>
      <c r="L102" s="17"/>
    </row>
    <row r="103" spans="1:12" x14ac:dyDescent="0.25">
      <c r="A103" s="13" t="s">
        <v>108</v>
      </c>
      <c r="B103" s="13" t="s">
        <v>240</v>
      </c>
      <c r="C103" s="15">
        <v>3027</v>
      </c>
      <c r="D103" s="9">
        <f t="shared" si="6"/>
        <v>2118.9</v>
      </c>
      <c r="E103" s="9">
        <f t="shared" si="7"/>
        <v>2724.3</v>
      </c>
      <c r="F103" s="15">
        <v>0</v>
      </c>
      <c r="G103" s="19">
        <f>Tabela353[[#This Row],[Volume
Cadastrado (m³)]]/Tabela353[[#This Row],[Volume equivalente de  Etanol Anidro comercializado em 2022 (m³)]]</f>
        <v>0</v>
      </c>
      <c r="H103" s="15">
        <v>0</v>
      </c>
      <c r="I103" s="14">
        <f t="shared" si="8"/>
        <v>0</v>
      </c>
      <c r="J103" s="10" t="str">
        <f t="shared" si="9"/>
        <v>Não</v>
      </c>
      <c r="K103" s="10" t="str">
        <f>IF(Tabela353[[#This Row],[% homologado]]&gt;0.9,"Contrato de Fornecimento",IF(Tabela353[[#This Row],[% Cadastrado]]&lt;0.7,"Compra Direta","Prazo Adicional ao $ 5º do Art.3º*"))</f>
        <v>Compra Direta</v>
      </c>
      <c r="L103" s="17"/>
    </row>
    <row r="104" spans="1:12" x14ac:dyDescent="0.25">
      <c r="A104" s="13" t="s">
        <v>109</v>
      </c>
      <c r="B104" s="13" t="s">
        <v>241</v>
      </c>
      <c r="C104" s="15">
        <v>2861</v>
      </c>
      <c r="D104" s="9">
        <f t="shared" si="6"/>
        <v>2002.6999999999998</v>
      </c>
      <c r="E104" s="9">
        <f t="shared" si="7"/>
        <v>2574.9</v>
      </c>
      <c r="F104" s="15">
        <v>0</v>
      </c>
      <c r="G104" s="19">
        <f>Tabela353[[#This Row],[Volume
Cadastrado (m³)]]/Tabela353[[#This Row],[Volume equivalente de  Etanol Anidro comercializado em 2022 (m³)]]</f>
        <v>0</v>
      </c>
      <c r="H104" s="15">
        <v>3120</v>
      </c>
      <c r="I104" s="14">
        <f t="shared" si="8"/>
        <v>1.0905277874868926</v>
      </c>
      <c r="J104" s="10" t="str">
        <f t="shared" si="9"/>
        <v>Sim</v>
      </c>
      <c r="K104" s="10" t="str">
        <f>IF(Tabela353[[#This Row],[% homologado]]&gt;0.9,"Contrato de Fornecimento",IF(Tabela353[[#This Row],[% Cadastrado]]&lt;0.7,"Compra Direta","Prazo Adicional ao $ 5º do Art.3º*"))</f>
        <v>Contrato de Fornecimento</v>
      </c>
      <c r="L104" s="17"/>
    </row>
    <row r="105" spans="1:12" x14ac:dyDescent="0.25">
      <c r="A105" s="13" t="s">
        <v>110</v>
      </c>
      <c r="B105" s="13" t="s">
        <v>242</v>
      </c>
      <c r="C105" s="15">
        <v>2585</v>
      </c>
      <c r="D105" s="9">
        <f t="shared" si="6"/>
        <v>1809.4999999999998</v>
      </c>
      <c r="E105" s="9">
        <f t="shared" si="7"/>
        <v>2326.5</v>
      </c>
      <c r="F105" s="15">
        <v>0</v>
      </c>
      <c r="G105" s="19">
        <f>Tabela353[[#This Row],[Volume
Cadastrado (m³)]]/Tabela353[[#This Row],[Volume equivalente de  Etanol Anidro comercializado em 2022 (m³)]]</f>
        <v>0</v>
      </c>
      <c r="H105" s="15">
        <v>2800</v>
      </c>
      <c r="I105" s="14">
        <f t="shared" si="8"/>
        <v>1.0831721470019342</v>
      </c>
      <c r="J105" s="10" t="str">
        <f t="shared" si="9"/>
        <v>Sim</v>
      </c>
      <c r="K105" s="10" t="str">
        <f>IF(Tabela353[[#This Row],[% homologado]]&gt;0.9,"Contrato de Fornecimento",IF(Tabela353[[#This Row],[% Cadastrado]]&lt;0.7,"Compra Direta","Prazo Adicional ao $ 5º do Art.3º*"))</f>
        <v>Contrato de Fornecimento</v>
      </c>
      <c r="L105" s="17"/>
    </row>
    <row r="106" spans="1:12" x14ac:dyDescent="0.25">
      <c r="A106" s="13" t="s">
        <v>111</v>
      </c>
      <c r="B106" s="13" t="s">
        <v>243</v>
      </c>
      <c r="C106" s="15">
        <v>2549</v>
      </c>
      <c r="D106" s="9">
        <f t="shared" si="6"/>
        <v>1784.3</v>
      </c>
      <c r="E106" s="9">
        <f t="shared" si="7"/>
        <v>2294.1</v>
      </c>
      <c r="F106" s="15">
        <v>0</v>
      </c>
      <c r="G106" s="19">
        <f>Tabela353[[#This Row],[Volume
Cadastrado (m³)]]/Tabela353[[#This Row],[Volume equivalente de  Etanol Anidro comercializado em 2022 (m³)]]</f>
        <v>0</v>
      </c>
      <c r="H106" s="15">
        <v>2880</v>
      </c>
      <c r="I106" s="14">
        <f t="shared" si="8"/>
        <v>1.1298548450372696</v>
      </c>
      <c r="J106" s="10" t="str">
        <f t="shared" si="9"/>
        <v>Sim</v>
      </c>
      <c r="K106" s="10" t="str">
        <f>IF(Tabela353[[#This Row],[% homologado]]&gt;0.9,"Contrato de Fornecimento",IF(Tabela353[[#This Row],[% Cadastrado]]&lt;0.7,"Compra Direta","Prazo Adicional ao $ 5º do Art.3º*"))</f>
        <v>Contrato de Fornecimento</v>
      </c>
      <c r="L106" s="17"/>
    </row>
    <row r="107" spans="1:12" x14ac:dyDescent="0.25">
      <c r="A107" s="13" t="s">
        <v>112</v>
      </c>
      <c r="B107" s="13" t="s">
        <v>244</v>
      </c>
      <c r="C107" s="15">
        <v>2532</v>
      </c>
      <c r="D107" s="9">
        <f t="shared" si="6"/>
        <v>1772.3999999999999</v>
      </c>
      <c r="E107" s="9">
        <f t="shared" si="7"/>
        <v>2278.8000000000002</v>
      </c>
      <c r="F107" s="15">
        <v>0</v>
      </c>
      <c r="G107" s="19">
        <f>Tabela353[[#This Row],[Volume
Cadastrado (m³)]]/Tabela353[[#This Row],[Volume equivalente de  Etanol Anidro comercializado em 2022 (m³)]]</f>
        <v>0</v>
      </c>
      <c r="H107" s="15">
        <v>2900</v>
      </c>
      <c r="I107" s="14">
        <f t="shared" si="8"/>
        <v>1.1453396524486572</v>
      </c>
      <c r="J107" s="10" t="str">
        <f t="shared" si="9"/>
        <v>Sim</v>
      </c>
      <c r="K107" s="10" t="str">
        <f>IF(Tabela353[[#This Row],[% homologado]]&gt;0.9,"Contrato de Fornecimento",IF(Tabela353[[#This Row],[% Cadastrado]]&lt;0.7,"Compra Direta","Prazo Adicional ao $ 5º do Art.3º*"))</f>
        <v>Contrato de Fornecimento</v>
      </c>
      <c r="L107" s="17"/>
    </row>
    <row r="108" spans="1:12" x14ac:dyDescent="0.25">
      <c r="A108" s="13" t="s">
        <v>113</v>
      </c>
      <c r="B108" s="13" t="s">
        <v>245</v>
      </c>
      <c r="C108" s="15">
        <v>2497</v>
      </c>
      <c r="D108" s="9">
        <f t="shared" si="6"/>
        <v>1747.8999999999999</v>
      </c>
      <c r="E108" s="9">
        <f t="shared" si="7"/>
        <v>2247.3000000000002</v>
      </c>
      <c r="F108" s="15">
        <v>0</v>
      </c>
      <c r="G108" s="19">
        <f>Tabela353[[#This Row],[Volume
Cadastrado (m³)]]/Tabela353[[#This Row],[Volume equivalente de  Etanol Anidro comercializado em 2022 (m³)]]</f>
        <v>0</v>
      </c>
      <c r="H108" s="15">
        <v>0</v>
      </c>
      <c r="I108" s="14">
        <f t="shared" si="8"/>
        <v>0</v>
      </c>
      <c r="J108" s="10" t="str">
        <f t="shared" si="9"/>
        <v>Não</v>
      </c>
      <c r="K108" s="10" t="str">
        <f>IF(Tabela353[[#This Row],[% homologado]]&gt;0.9,"Contrato de Fornecimento",IF(Tabela353[[#This Row],[% Cadastrado]]&lt;0.7,"Compra Direta","Prazo Adicional ao $ 5º do Art.3º*"))</f>
        <v>Compra Direta</v>
      </c>
      <c r="L108" s="17"/>
    </row>
    <row r="109" spans="1:12" x14ac:dyDescent="0.25">
      <c r="A109" s="13" t="s">
        <v>114</v>
      </c>
      <c r="B109" s="13" t="s">
        <v>246</v>
      </c>
      <c r="C109" s="15">
        <v>2402</v>
      </c>
      <c r="D109" s="9">
        <f t="shared" si="6"/>
        <v>1681.3999999999999</v>
      </c>
      <c r="E109" s="9">
        <f t="shared" si="7"/>
        <v>2161.8000000000002</v>
      </c>
      <c r="F109" s="15">
        <v>0</v>
      </c>
      <c r="G109" s="19">
        <f>Tabela353[[#This Row],[Volume
Cadastrado (m³)]]/Tabela353[[#This Row],[Volume equivalente de  Etanol Anidro comercializado em 2022 (m³)]]</f>
        <v>0</v>
      </c>
      <c r="H109" s="15">
        <v>0</v>
      </c>
      <c r="I109" s="14">
        <f t="shared" si="8"/>
        <v>0</v>
      </c>
      <c r="J109" s="10" t="str">
        <f t="shared" si="9"/>
        <v>Não</v>
      </c>
      <c r="K109" s="10" t="str">
        <f>IF(Tabela353[[#This Row],[% homologado]]&gt;0.9,"Contrato de Fornecimento",IF(Tabela353[[#This Row],[% Cadastrado]]&lt;0.7,"Compra Direta","Prazo Adicional ao $ 5º do Art.3º*"))</f>
        <v>Compra Direta</v>
      </c>
      <c r="L109" s="17"/>
    </row>
    <row r="110" spans="1:12" x14ac:dyDescent="0.25">
      <c r="A110" s="13" t="s">
        <v>115</v>
      </c>
      <c r="B110" s="13" t="s">
        <v>247</v>
      </c>
      <c r="C110" s="15">
        <v>2333</v>
      </c>
      <c r="D110" s="9">
        <f t="shared" si="6"/>
        <v>1633.1</v>
      </c>
      <c r="E110" s="9">
        <f t="shared" si="7"/>
        <v>2099.7000000000003</v>
      </c>
      <c r="F110" s="15">
        <v>0</v>
      </c>
      <c r="G110" s="19">
        <f>Tabela353[[#This Row],[Volume
Cadastrado (m³)]]/Tabela353[[#This Row],[Volume equivalente de  Etanol Anidro comercializado em 2022 (m³)]]</f>
        <v>0</v>
      </c>
      <c r="H110" s="15">
        <v>2200</v>
      </c>
      <c r="I110" s="14">
        <f t="shared" si="8"/>
        <v>0.94299185597942559</v>
      </c>
      <c r="J110" s="10" t="str">
        <f t="shared" si="9"/>
        <v>Sim</v>
      </c>
      <c r="K110" s="10" t="str">
        <f>IF(Tabela353[[#This Row],[% homologado]]&gt;0.9,"Contrato de Fornecimento",IF(Tabela353[[#This Row],[% Cadastrado]]&lt;0.7,"Compra Direta","Prazo Adicional ao $ 5º do Art.3º*"))</f>
        <v>Contrato de Fornecimento</v>
      </c>
      <c r="L110" s="17"/>
    </row>
    <row r="111" spans="1:12" x14ac:dyDescent="0.25">
      <c r="A111" s="13" t="s">
        <v>116</v>
      </c>
      <c r="B111" s="13" t="s">
        <v>248</v>
      </c>
      <c r="C111" s="15">
        <v>2287</v>
      </c>
      <c r="D111" s="9">
        <f t="shared" si="6"/>
        <v>1600.8999999999999</v>
      </c>
      <c r="E111" s="9">
        <f t="shared" si="7"/>
        <v>2058.3000000000002</v>
      </c>
      <c r="F111" s="15">
        <v>0</v>
      </c>
      <c r="G111" s="19">
        <f>Tabela353[[#This Row],[Volume
Cadastrado (m³)]]/Tabela353[[#This Row],[Volume equivalente de  Etanol Anidro comercializado em 2022 (m³)]]</f>
        <v>0</v>
      </c>
      <c r="H111" s="15">
        <v>3400</v>
      </c>
      <c r="I111" s="14">
        <f t="shared" si="8"/>
        <v>1.4866637516397028</v>
      </c>
      <c r="J111" s="10" t="str">
        <f t="shared" si="9"/>
        <v>Sim</v>
      </c>
      <c r="K111" s="10" t="str">
        <f>IF(Tabela353[[#This Row],[% homologado]]&gt;0.9,"Contrato de Fornecimento",IF(Tabela353[[#This Row],[% Cadastrado]]&lt;0.7,"Compra Direta","Prazo Adicional ao $ 5º do Art.3º*"))</f>
        <v>Contrato de Fornecimento</v>
      </c>
      <c r="L111" s="17"/>
    </row>
    <row r="112" spans="1:12" x14ac:dyDescent="0.25">
      <c r="A112" s="13" t="s">
        <v>117</v>
      </c>
      <c r="B112" s="13" t="s">
        <v>249</v>
      </c>
      <c r="C112" s="15">
        <v>2260</v>
      </c>
      <c r="D112" s="9">
        <f t="shared" si="6"/>
        <v>1582</v>
      </c>
      <c r="E112" s="9">
        <f t="shared" si="7"/>
        <v>2034</v>
      </c>
      <c r="F112" s="15">
        <v>0</v>
      </c>
      <c r="G112" s="19">
        <f>Tabela353[[#This Row],[Volume
Cadastrado (m³)]]/Tabela353[[#This Row],[Volume equivalente de  Etanol Anidro comercializado em 2022 (m³)]]</f>
        <v>0</v>
      </c>
      <c r="H112" s="15">
        <v>3600</v>
      </c>
      <c r="I112" s="14">
        <f t="shared" si="8"/>
        <v>1.5929203539823009</v>
      </c>
      <c r="J112" s="10" t="str">
        <f t="shared" si="9"/>
        <v>Sim</v>
      </c>
      <c r="K112" s="10" t="str">
        <f>IF(Tabela353[[#This Row],[% homologado]]&gt;0.9,"Contrato de Fornecimento",IF(Tabela353[[#This Row],[% Cadastrado]]&lt;0.7,"Compra Direta","Prazo Adicional ao $ 5º do Art.3º*"))</f>
        <v>Contrato de Fornecimento</v>
      </c>
      <c r="L112" s="17"/>
    </row>
    <row r="113" spans="1:12" x14ac:dyDescent="0.25">
      <c r="A113" s="13" t="s">
        <v>118</v>
      </c>
      <c r="B113" s="13" t="s">
        <v>250</v>
      </c>
      <c r="C113" s="15">
        <v>2210</v>
      </c>
      <c r="D113" s="9">
        <f t="shared" si="6"/>
        <v>1547</v>
      </c>
      <c r="E113" s="9">
        <f t="shared" si="7"/>
        <v>1989</v>
      </c>
      <c r="F113" s="15">
        <v>0</v>
      </c>
      <c r="G113" s="19">
        <f>Tabela353[[#This Row],[Volume
Cadastrado (m³)]]/Tabela353[[#This Row],[Volume equivalente de  Etanol Anidro comercializado em 2022 (m³)]]</f>
        <v>0</v>
      </c>
      <c r="H113" s="15">
        <v>0</v>
      </c>
      <c r="I113" s="14">
        <f t="shared" si="8"/>
        <v>0</v>
      </c>
      <c r="J113" s="10" t="str">
        <f t="shared" si="9"/>
        <v>Não</v>
      </c>
      <c r="K113" s="10" t="str">
        <f>IF(Tabela353[[#This Row],[% homologado]]&gt;0.9,"Contrato de Fornecimento",IF(Tabela353[[#This Row],[% Cadastrado]]&lt;0.7,"Compra Direta","Prazo Adicional ao $ 5º do Art.3º*"))</f>
        <v>Compra Direta</v>
      </c>
      <c r="L113" s="17"/>
    </row>
    <row r="114" spans="1:12" x14ac:dyDescent="0.25">
      <c r="A114" s="13" t="s">
        <v>119</v>
      </c>
      <c r="B114" s="13" t="s">
        <v>251</v>
      </c>
      <c r="C114" s="15">
        <v>2097</v>
      </c>
      <c r="D114" s="9">
        <f t="shared" si="6"/>
        <v>1467.8999999999999</v>
      </c>
      <c r="E114" s="9">
        <f t="shared" si="7"/>
        <v>1887.3</v>
      </c>
      <c r="F114" s="15">
        <v>0</v>
      </c>
      <c r="G114" s="19">
        <f>Tabela353[[#This Row],[Volume
Cadastrado (m³)]]/Tabela353[[#This Row],[Volume equivalente de  Etanol Anidro comercializado em 2022 (m³)]]</f>
        <v>0</v>
      </c>
      <c r="H114" s="15">
        <v>2940</v>
      </c>
      <c r="I114" s="14">
        <f t="shared" si="8"/>
        <v>1.402002861230329</v>
      </c>
      <c r="J114" s="10" t="str">
        <f t="shared" si="9"/>
        <v>Sim</v>
      </c>
      <c r="K114" s="10" t="str">
        <f>IF(Tabela353[[#This Row],[% homologado]]&gt;0.9,"Contrato de Fornecimento",IF(Tabela353[[#This Row],[% Cadastrado]]&lt;0.7,"Compra Direta","Prazo Adicional ao $ 5º do Art.3º*"))</f>
        <v>Contrato de Fornecimento</v>
      </c>
      <c r="L114" s="17"/>
    </row>
    <row r="115" spans="1:12" x14ac:dyDescent="0.25">
      <c r="A115" s="13" t="s">
        <v>120</v>
      </c>
      <c r="B115" s="13" t="s">
        <v>252</v>
      </c>
      <c r="C115" s="15">
        <v>1611</v>
      </c>
      <c r="D115" s="9">
        <f t="shared" si="6"/>
        <v>1127.6999999999998</v>
      </c>
      <c r="E115" s="9">
        <f t="shared" si="7"/>
        <v>1449.9</v>
      </c>
      <c r="F115" s="15">
        <v>0</v>
      </c>
      <c r="G115" s="19">
        <f>Tabela353[[#This Row],[Volume
Cadastrado (m³)]]/Tabela353[[#This Row],[Volume equivalente de  Etanol Anidro comercializado em 2022 (m³)]]</f>
        <v>0</v>
      </c>
      <c r="H115" s="15">
        <v>1450</v>
      </c>
      <c r="I115" s="14">
        <f t="shared" si="8"/>
        <v>0.90006207324643084</v>
      </c>
      <c r="J115" s="10" t="str">
        <f t="shared" si="9"/>
        <v>Sim</v>
      </c>
      <c r="K115" s="10" t="str">
        <f>IF(Tabela353[[#This Row],[% homologado]]&gt;0.9,"Contrato de Fornecimento",IF(Tabela353[[#This Row],[% Cadastrado]]&lt;0.7,"Compra Direta","Prazo Adicional ao $ 5º do Art.3º*"))</f>
        <v>Contrato de Fornecimento</v>
      </c>
      <c r="L115" s="17"/>
    </row>
    <row r="116" spans="1:12" x14ac:dyDescent="0.25">
      <c r="A116" s="13" t="s">
        <v>121</v>
      </c>
      <c r="B116" s="13" t="s">
        <v>253</v>
      </c>
      <c r="C116" s="15">
        <v>1543</v>
      </c>
      <c r="D116" s="9">
        <f t="shared" si="6"/>
        <v>1080.0999999999999</v>
      </c>
      <c r="E116" s="9">
        <f t="shared" si="7"/>
        <v>1388.7</v>
      </c>
      <c r="F116" s="15">
        <v>0</v>
      </c>
      <c r="G116" s="19">
        <f>Tabela353[[#This Row],[Volume
Cadastrado (m³)]]/Tabela353[[#This Row],[Volume equivalente de  Etanol Anidro comercializado em 2022 (m³)]]</f>
        <v>0</v>
      </c>
      <c r="H116" s="15">
        <v>1560</v>
      </c>
      <c r="I116" s="14">
        <f t="shared" si="8"/>
        <v>1.0110174983797797</v>
      </c>
      <c r="J116" s="10" t="str">
        <f t="shared" si="9"/>
        <v>Sim</v>
      </c>
      <c r="K116" s="10" t="str">
        <f>IF(Tabela353[[#This Row],[% homologado]]&gt;0.9,"Contrato de Fornecimento",IF(Tabela353[[#This Row],[% Cadastrado]]&lt;0.7,"Compra Direta","Prazo Adicional ao $ 5º do Art.3º*"))</f>
        <v>Contrato de Fornecimento</v>
      </c>
      <c r="L116" s="17"/>
    </row>
    <row r="117" spans="1:12" x14ac:dyDescent="0.25">
      <c r="A117" s="13" t="s">
        <v>122</v>
      </c>
      <c r="B117" s="13" t="s">
        <v>254</v>
      </c>
      <c r="C117" s="15">
        <v>1485</v>
      </c>
      <c r="D117" s="9">
        <f t="shared" si="6"/>
        <v>1039.5</v>
      </c>
      <c r="E117" s="9">
        <f t="shared" si="7"/>
        <v>1336.5</v>
      </c>
      <c r="F117" s="15">
        <v>0</v>
      </c>
      <c r="G117" s="19">
        <f>Tabela353[[#This Row],[Volume
Cadastrado (m³)]]/Tabela353[[#This Row],[Volume equivalente de  Etanol Anidro comercializado em 2022 (m³)]]</f>
        <v>0</v>
      </c>
      <c r="H117" s="15">
        <v>1340</v>
      </c>
      <c r="I117" s="14">
        <f t="shared" si="8"/>
        <v>0.90235690235690236</v>
      </c>
      <c r="J117" s="10" t="str">
        <f t="shared" si="9"/>
        <v>Sim</v>
      </c>
      <c r="K117" s="10" t="str">
        <f>IF(Tabela353[[#This Row],[% homologado]]&gt;0.9,"Contrato de Fornecimento",IF(Tabela353[[#This Row],[% Cadastrado]]&lt;0.7,"Compra Direta","Prazo Adicional ao $ 5º do Art.3º*"))</f>
        <v>Contrato de Fornecimento</v>
      </c>
      <c r="L117" s="17"/>
    </row>
    <row r="118" spans="1:12" x14ac:dyDescent="0.25">
      <c r="A118" s="13" t="s">
        <v>123</v>
      </c>
      <c r="B118" s="13" t="s">
        <v>255</v>
      </c>
      <c r="C118" s="15">
        <v>1483</v>
      </c>
      <c r="D118" s="9">
        <f t="shared" si="6"/>
        <v>1038.0999999999999</v>
      </c>
      <c r="E118" s="9">
        <f t="shared" si="7"/>
        <v>1334.7</v>
      </c>
      <c r="F118" s="15">
        <v>0</v>
      </c>
      <c r="G118" s="19">
        <f>Tabela353[[#This Row],[Volume
Cadastrado (m³)]]/Tabela353[[#This Row],[Volume equivalente de  Etanol Anidro comercializado em 2022 (m³)]]</f>
        <v>0</v>
      </c>
      <c r="H118" s="15">
        <v>2340</v>
      </c>
      <c r="I118" s="14">
        <f t="shared" si="8"/>
        <v>1.5778826702629805</v>
      </c>
      <c r="J118" s="10" t="str">
        <f t="shared" si="9"/>
        <v>Sim</v>
      </c>
      <c r="K118" s="10" t="str">
        <f>IF(Tabela353[[#This Row],[% homologado]]&gt;0.9,"Contrato de Fornecimento",IF(Tabela353[[#This Row],[% Cadastrado]]&lt;0.7,"Compra Direta","Prazo Adicional ao $ 5º do Art.3º*"))</f>
        <v>Contrato de Fornecimento</v>
      </c>
      <c r="L118" s="17"/>
    </row>
    <row r="119" spans="1:12" x14ac:dyDescent="0.25">
      <c r="A119" s="13" t="s">
        <v>124</v>
      </c>
      <c r="B119" s="13" t="s">
        <v>256</v>
      </c>
      <c r="C119" s="15">
        <v>1307</v>
      </c>
      <c r="D119" s="9">
        <f t="shared" si="6"/>
        <v>914.9</v>
      </c>
      <c r="E119" s="9">
        <f t="shared" si="7"/>
        <v>1176.3</v>
      </c>
      <c r="F119" s="15">
        <v>0</v>
      </c>
      <c r="G119" s="19">
        <f>Tabela353[[#This Row],[Volume
Cadastrado (m³)]]/Tabela353[[#This Row],[Volume equivalente de  Etanol Anidro comercializado em 2022 (m³)]]</f>
        <v>0</v>
      </c>
      <c r="H119" s="15">
        <v>1300</v>
      </c>
      <c r="I119" s="14">
        <f t="shared" si="8"/>
        <v>0.99464422341239478</v>
      </c>
      <c r="J119" s="10" t="str">
        <f t="shared" si="9"/>
        <v>Sim</v>
      </c>
      <c r="K119" s="10" t="str">
        <f>IF(Tabela353[[#This Row],[% homologado]]&gt;0.9,"Contrato de Fornecimento",IF(Tabela353[[#This Row],[% Cadastrado]]&lt;0.7,"Compra Direta","Prazo Adicional ao $ 5º do Art.3º*"))</f>
        <v>Contrato de Fornecimento</v>
      </c>
      <c r="L119" s="17"/>
    </row>
    <row r="120" spans="1:12" x14ac:dyDescent="0.25">
      <c r="A120" s="13" t="s">
        <v>125</v>
      </c>
      <c r="B120" s="13" t="s">
        <v>257</v>
      </c>
      <c r="C120" s="15">
        <v>1301</v>
      </c>
      <c r="D120" s="9">
        <f t="shared" si="6"/>
        <v>910.69999999999993</v>
      </c>
      <c r="E120" s="9">
        <f t="shared" si="7"/>
        <v>1170.9000000000001</v>
      </c>
      <c r="F120" s="15">
        <v>0</v>
      </c>
      <c r="G120" s="19">
        <f>Tabela353[[#This Row],[Volume
Cadastrado (m³)]]/Tabela353[[#This Row],[Volume equivalente de  Etanol Anidro comercializado em 2022 (m³)]]</f>
        <v>0</v>
      </c>
      <c r="H120" s="15">
        <v>0</v>
      </c>
      <c r="I120" s="14">
        <f t="shared" si="8"/>
        <v>0</v>
      </c>
      <c r="J120" s="10" t="str">
        <f t="shared" si="9"/>
        <v>Não</v>
      </c>
      <c r="K120" s="10" t="str">
        <f>IF(Tabela353[[#This Row],[% homologado]]&gt;0.9,"Contrato de Fornecimento",IF(Tabela353[[#This Row],[% Cadastrado]]&lt;0.7,"Compra Direta","Prazo Adicional ao $ 5º do Art.3º*"))</f>
        <v>Compra Direta</v>
      </c>
      <c r="L120" s="17"/>
    </row>
    <row r="121" spans="1:12" x14ac:dyDescent="0.25">
      <c r="A121" s="13" t="s">
        <v>126</v>
      </c>
      <c r="B121" s="13" t="s">
        <v>258</v>
      </c>
      <c r="C121" s="15">
        <v>842</v>
      </c>
      <c r="D121" s="9">
        <f t="shared" si="6"/>
        <v>589.4</v>
      </c>
      <c r="E121" s="9">
        <f t="shared" si="7"/>
        <v>757.80000000000007</v>
      </c>
      <c r="F121" s="15">
        <v>0</v>
      </c>
      <c r="G121" s="19">
        <f>Tabela353[[#This Row],[Volume
Cadastrado (m³)]]/Tabela353[[#This Row],[Volume equivalente de  Etanol Anidro comercializado em 2022 (m³)]]</f>
        <v>0</v>
      </c>
      <c r="H121" s="15">
        <v>0</v>
      </c>
      <c r="I121" s="14">
        <f t="shared" si="8"/>
        <v>0</v>
      </c>
      <c r="J121" s="10" t="str">
        <f t="shared" si="9"/>
        <v>Não</v>
      </c>
      <c r="K121" s="10" t="str">
        <f>IF(Tabela353[[#This Row],[% homologado]]&gt;0.9,"Contrato de Fornecimento",IF(Tabela353[[#This Row],[% Cadastrado]]&lt;0.7,"Compra Direta","Prazo Adicional ao $ 5º do Art.3º*"))</f>
        <v>Compra Direta</v>
      </c>
      <c r="L121" s="17"/>
    </row>
    <row r="122" spans="1:12" x14ac:dyDescent="0.25">
      <c r="A122" s="13" t="s">
        <v>127</v>
      </c>
      <c r="B122" s="13" t="s">
        <v>259</v>
      </c>
      <c r="C122" s="15">
        <v>720</v>
      </c>
      <c r="D122" s="9">
        <f t="shared" si="6"/>
        <v>503.99999999999994</v>
      </c>
      <c r="E122" s="9">
        <f t="shared" si="7"/>
        <v>648</v>
      </c>
      <c r="F122" s="15">
        <v>0</v>
      </c>
      <c r="G122" s="19">
        <f>Tabela353[[#This Row],[Volume
Cadastrado (m³)]]/Tabela353[[#This Row],[Volume equivalente de  Etanol Anidro comercializado em 2022 (m³)]]</f>
        <v>0</v>
      </c>
      <c r="H122" s="15">
        <v>0</v>
      </c>
      <c r="I122" s="14">
        <f t="shared" si="8"/>
        <v>0</v>
      </c>
      <c r="J122" s="10" t="str">
        <f t="shared" si="9"/>
        <v>Não</v>
      </c>
      <c r="K122" s="10" t="str">
        <f>IF(Tabela353[[#This Row],[% homologado]]&gt;0.9,"Contrato de Fornecimento",IF(Tabela353[[#This Row],[% Cadastrado]]&lt;0.7,"Compra Direta","Prazo Adicional ao $ 5º do Art.3º*"))</f>
        <v>Compra Direta</v>
      </c>
      <c r="L122" s="17"/>
    </row>
    <row r="123" spans="1:12" x14ac:dyDescent="0.25">
      <c r="A123" s="13" t="s">
        <v>128</v>
      </c>
      <c r="B123" s="13" t="s">
        <v>260</v>
      </c>
      <c r="C123" s="15">
        <v>595</v>
      </c>
      <c r="D123" s="9">
        <f t="shared" si="6"/>
        <v>416.5</v>
      </c>
      <c r="E123" s="9">
        <f t="shared" si="7"/>
        <v>535.5</v>
      </c>
      <c r="F123" s="15">
        <v>0</v>
      </c>
      <c r="G123" s="19">
        <f>Tabela353[[#This Row],[Volume
Cadastrado (m³)]]/Tabela353[[#This Row],[Volume equivalente de  Etanol Anidro comercializado em 2022 (m³)]]</f>
        <v>0</v>
      </c>
      <c r="H123" s="15">
        <v>420</v>
      </c>
      <c r="I123" s="14">
        <f t="shared" si="8"/>
        <v>0.70588235294117652</v>
      </c>
      <c r="J123" s="10" t="str">
        <f t="shared" si="9"/>
        <v>Não</v>
      </c>
      <c r="K123" s="10" t="str">
        <f>IF(Tabela353[[#This Row],[% homologado]]&gt;0.9,"Contrato de Fornecimento",IF(Tabela353[[#This Row],[% Cadastrado]]&lt;0.7,"Compra Direta","Prazo Adicional ao $ 5º do Art.3º*"))</f>
        <v>Compra Direta</v>
      </c>
      <c r="L123" s="17"/>
    </row>
    <row r="124" spans="1:12" x14ac:dyDescent="0.25">
      <c r="A124" s="13" t="s">
        <v>129</v>
      </c>
      <c r="B124" s="13" t="s">
        <v>261</v>
      </c>
      <c r="C124" s="15">
        <v>563</v>
      </c>
      <c r="D124" s="9">
        <f t="shared" si="6"/>
        <v>394.09999999999997</v>
      </c>
      <c r="E124" s="9">
        <f t="shared" si="7"/>
        <v>506.7</v>
      </c>
      <c r="F124" s="15">
        <v>0</v>
      </c>
      <c r="G124" s="19">
        <f>Tabela353[[#This Row],[Volume
Cadastrado (m³)]]/Tabela353[[#This Row],[Volume equivalente de  Etanol Anidro comercializado em 2022 (m³)]]</f>
        <v>0</v>
      </c>
      <c r="H124" s="15">
        <v>600</v>
      </c>
      <c r="I124" s="14">
        <f t="shared" si="8"/>
        <v>1.0657193605683837</v>
      </c>
      <c r="J124" s="10" t="str">
        <f t="shared" si="9"/>
        <v>Sim</v>
      </c>
      <c r="K124" s="10" t="str">
        <f>IF(Tabela353[[#This Row],[% homologado]]&gt;0.9,"Contrato de Fornecimento",IF(Tabela353[[#This Row],[% Cadastrado]]&lt;0.7,"Compra Direta","Prazo Adicional ao $ 5º do Art.3º*"))</f>
        <v>Contrato de Fornecimento</v>
      </c>
      <c r="L124" s="17"/>
    </row>
    <row r="125" spans="1:12" x14ac:dyDescent="0.25">
      <c r="A125" s="13" t="s">
        <v>130</v>
      </c>
      <c r="B125" s="13" t="s">
        <v>262</v>
      </c>
      <c r="C125" s="15">
        <v>464</v>
      </c>
      <c r="D125" s="9">
        <f t="shared" si="6"/>
        <v>324.79999999999995</v>
      </c>
      <c r="E125" s="9">
        <f t="shared" si="7"/>
        <v>417.6</v>
      </c>
      <c r="F125" s="15">
        <v>0</v>
      </c>
      <c r="G125" s="19">
        <f>Tabela353[[#This Row],[Volume
Cadastrado (m³)]]/Tabela353[[#This Row],[Volume equivalente de  Etanol Anidro comercializado em 2022 (m³)]]</f>
        <v>0</v>
      </c>
      <c r="H125" s="15">
        <v>111000</v>
      </c>
      <c r="I125" s="14">
        <f t="shared" si="8"/>
        <v>239.22413793103448</v>
      </c>
      <c r="J125" s="10" t="str">
        <f t="shared" si="9"/>
        <v>Sim</v>
      </c>
      <c r="K125" s="10" t="str">
        <f>IF(Tabela353[[#This Row],[% homologado]]&gt;0.9,"Contrato de Fornecimento",IF(Tabela353[[#This Row],[% Cadastrado]]&lt;0.7,"Compra Direta","Prazo Adicional ao $ 5º do Art.3º*"))</f>
        <v>Contrato de Fornecimento</v>
      </c>
      <c r="L125" s="17"/>
    </row>
    <row r="126" spans="1:12" x14ac:dyDescent="0.25">
      <c r="A126" s="13" t="s">
        <v>131</v>
      </c>
      <c r="B126" s="13" t="s">
        <v>263</v>
      </c>
      <c r="C126" s="15">
        <v>371</v>
      </c>
      <c r="D126" s="9">
        <f t="shared" si="6"/>
        <v>259.7</v>
      </c>
      <c r="E126" s="9">
        <f t="shared" si="7"/>
        <v>333.90000000000003</v>
      </c>
      <c r="F126" s="15">
        <v>0</v>
      </c>
      <c r="G126" s="19">
        <f>Tabela353[[#This Row],[Volume
Cadastrado (m³)]]/Tabela353[[#This Row],[Volume equivalente de  Etanol Anidro comercializado em 2022 (m³)]]</f>
        <v>0</v>
      </c>
      <c r="H126" s="15">
        <v>0</v>
      </c>
      <c r="I126" s="14">
        <f t="shared" si="8"/>
        <v>0</v>
      </c>
      <c r="J126" s="10" t="str">
        <f t="shared" si="9"/>
        <v>Não</v>
      </c>
      <c r="K126" s="10" t="str">
        <f>IF(Tabela353[[#This Row],[% homologado]]&gt;0.9,"Contrato de Fornecimento",IF(Tabela353[[#This Row],[% Cadastrado]]&lt;0.7,"Compra Direta","Prazo Adicional ao $ 5º do Art.3º*"))</f>
        <v>Compra Direta</v>
      </c>
      <c r="L126" s="17"/>
    </row>
    <row r="127" spans="1:12" x14ac:dyDescent="0.25">
      <c r="A127" s="13" t="s">
        <v>132</v>
      </c>
      <c r="B127" s="13" t="s">
        <v>264</v>
      </c>
      <c r="C127" s="15">
        <v>296</v>
      </c>
      <c r="D127" s="9">
        <f t="shared" si="6"/>
        <v>207.2</v>
      </c>
      <c r="E127" s="9">
        <f t="shared" si="7"/>
        <v>266.40000000000003</v>
      </c>
      <c r="F127" s="15">
        <v>0</v>
      </c>
      <c r="G127" s="19">
        <f>Tabela353[[#This Row],[Volume
Cadastrado (m³)]]/Tabela353[[#This Row],[Volume equivalente de  Etanol Anidro comercializado em 2022 (m³)]]</f>
        <v>0</v>
      </c>
      <c r="H127" s="15">
        <v>4680</v>
      </c>
      <c r="I127" s="14">
        <f t="shared" si="8"/>
        <v>15.810810810810811</v>
      </c>
      <c r="J127" s="10" t="str">
        <f t="shared" si="9"/>
        <v>Sim</v>
      </c>
      <c r="K127" s="10" t="str">
        <f>IF(Tabela353[[#This Row],[% homologado]]&gt;0.9,"Contrato de Fornecimento",IF(Tabela353[[#This Row],[% Cadastrado]]&lt;0.7,"Compra Direta","Prazo Adicional ao $ 5º do Art.3º*"))</f>
        <v>Contrato de Fornecimento</v>
      </c>
      <c r="L127" s="17"/>
    </row>
    <row r="128" spans="1:12" x14ac:dyDescent="0.25">
      <c r="A128" s="13" t="s">
        <v>133</v>
      </c>
      <c r="B128" s="13" t="s">
        <v>265</v>
      </c>
      <c r="C128" s="15">
        <v>174</v>
      </c>
      <c r="D128" s="9">
        <f t="shared" si="6"/>
        <v>121.8</v>
      </c>
      <c r="E128" s="9">
        <f t="shared" si="7"/>
        <v>156.6</v>
      </c>
      <c r="F128" s="15">
        <v>0</v>
      </c>
      <c r="G128" s="19">
        <f>Tabela353[[#This Row],[Volume
Cadastrado (m³)]]/Tabela353[[#This Row],[Volume equivalente de  Etanol Anidro comercializado em 2022 (m³)]]</f>
        <v>0</v>
      </c>
      <c r="H128" s="15">
        <v>0</v>
      </c>
      <c r="I128" s="14">
        <f t="shared" si="8"/>
        <v>0</v>
      </c>
      <c r="J128" s="10" t="str">
        <f t="shared" si="9"/>
        <v>Não</v>
      </c>
      <c r="K128" s="10" t="str">
        <f>IF(Tabela353[[#This Row],[% homologado]]&gt;0.9,"Contrato de Fornecimento",IF(Tabela353[[#This Row],[% Cadastrado]]&lt;0.7,"Compra Direta","Prazo Adicional ao $ 5º do Art.3º*"))</f>
        <v>Compra Direta</v>
      </c>
      <c r="L128" s="17"/>
    </row>
    <row r="129" spans="1:12" x14ac:dyDescent="0.25">
      <c r="A129" s="13" t="s">
        <v>134</v>
      </c>
      <c r="B129" s="13" t="s">
        <v>266</v>
      </c>
      <c r="C129" s="15">
        <v>157</v>
      </c>
      <c r="D129" s="9">
        <f t="shared" si="6"/>
        <v>109.89999999999999</v>
      </c>
      <c r="E129" s="9">
        <f t="shared" si="7"/>
        <v>141.30000000000001</v>
      </c>
      <c r="F129" s="15">
        <v>0</v>
      </c>
      <c r="G129" s="19">
        <f>Tabela353[[#This Row],[Volume
Cadastrado (m³)]]/Tabela353[[#This Row],[Volume equivalente de  Etanol Anidro comercializado em 2022 (m³)]]</f>
        <v>0</v>
      </c>
      <c r="H129" s="15">
        <v>0</v>
      </c>
      <c r="I129" s="14">
        <f t="shared" si="8"/>
        <v>0</v>
      </c>
      <c r="J129" s="10" t="str">
        <f t="shared" si="9"/>
        <v>Não</v>
      </c>
      <c r="K129" s="10" t="str">
        <f>IF(Tabela353[[#This Row],[% homologado]]&gt;0.9,"Contrato de Fornecimento",IF(Tabela353[[#This Row],[% Cadastrado]]&lt;0.7,"Compra Direta","Prazo Adicional ao $ 5º do Art.3º*"))</f>
        <v>Compra Direta</v>
      </c>
      <c r="L129" s="17"/>
    </row>
    <row r="130" spans="1:12" x14ac:dyDescent="0.25">
      <c r="A130" s="13" t="s">
        <v>135</v>
      </c>
      <c r="B130" s="13" t="s">
        <v>267</v>
      </c>
      <c r="C130" s="15">
        <v>136</v>
      </c>
      <c r="D130" s="9">
        <f t="shared" si="6"/>
        <v>95.199999999999989</v>
      </c>
      <c r="E130" s="9">
        <f t="shared" si="7"/>
        <v>122.4</v>
      </c>
      <c r="F130" s="15">
        <v>0</v>
      </c>
      <c r="G130" s="19">
        <f>Tabela353[[#This Row],[Volume
Cadastrado (m³)]]/Tabela353[[#This Row],[Volume equivalente de  Etanol Anidro comercializado em 2022 (m³)]]</f>
        <v>0</v>
      </c>
      <c r="H130" s="15">
        <v>0</v>
      </c>
      <c r="I130" s="14">
        <f t="shared" si="8"/>
        <v>0</v>
      </c>
      <c r="J130" s="10" t="str">
        <f t="shared" si="9"/>
        <v>Não</v>
      </c>
      <c r="K130" s="10" t="str">
        <f>IF(Tabela353[[#This Row],[% homologado]]&gt;0.9,"Contrato de Fornecimento",IF(Tabela353[[#This Row],[% Cadastrado]]&lt;0.7,"Compra Direta","Prazo Adicional ao $ 5º do Art.3º*"))</f>
        <v>Compra Direta</v>
      </c>
      <c r="L130" s="17"/>
    </row>
    <row r="131" spans="1:12" x14ac:dyDescent="0.25">
      <c r="A131" s="13" t="s">
        <v>136</v>
      </c>
      <c r="B131" s="13" t="s">
        <v>268</v>
      </c>
      <c r="C131" s="15">
        <v>131</v>
      </c>
      <c r="D131" s="9">
        <f t="shared" si="6"/>
        <v>91.699999999999989</v>
      </c>
      <c r="E131" s="9">
        <f t="shared" si="7"/>
        <v>117.9</v>
      </c>
      <c r="F131" s="15">
        <v>0</v>
      </c>
      <c r="G131" s="19">
        <f>Tabela353[[#This Row],[Volume
Cadastrado (m³)]]/Tabela353[[#This Row],[Volume equivalente de  Etanol Anidro comercializado em 2022 (m³)]]</f>
        <v>0</v>
      </c>
      <c r="H131" s="15">
        <v>0</v>
      </c>
      <c r="I131" s="14">
        <f t="shared" si="8"/>
        <v>0</v>
      </c>
      <c r="J131" s="10" t="str">
        <f t="shared" si="9"/>
        <v>Não</v>
      </c>
      <c r="K131" s="10" t="str">
        <f>IF(Tabela353[[#This Row],[% homologado]]&gt;0.9,"Contrato de Fornecimento",IF(Tabela353[[#This Row],[% Cadastrado]]&lt;0.7,"Compra Direta","Prazo Adicional ao $ 5º do Art.3º*"))</f>
        <v>Compra Direta</v>
      </c>
      <c r="L131" s="17"/>
    </row>
    <row r="132" spans="1:12" x14ac:dyDescent="0.25">
      <c r="A132" s="13" t="s">
        <v>137</v>
      </c>
      <c r="B132" s="13" t="s">
        <v>269</v>
      </c>
      <c r="C132" s="15">
        <v>92</v>
      </c>
      <c r="D132" s="9">
        <f t="shared" si="6"/>
        <v>64.399999999999991</v>
      </c>
      <c r="E132" s="9">
        <f t="shared" si="7"/>
        <v>82.8</v>
      </c>
      <c r="F132" s="15">
        <v>0</v>
      </c>
      <c r="G132" s="19">
        <f>Tabela353[[#This Row],[Volume
Cadastrado (m³)]]/Tabela353[[#This Row],[Volume equivalente de  Etanol Anidro comercializado em 2022 (m³)]]</f>
        <v>0</v>
      </c>
      <c r="H132" s="15">
        <v>0</v>
      </c>
      <c r="I132" s="14">
        <f t="shared" si="8"/>
        <v>0</v>
      </c>
      <c r="J132" s="10" t="str">
        <f t="shared" si="9"/>
        <v>Não</v>
      </c>
      <c r="K132" s="10" t="str">
        <f>IF(Tabela353[[#This Row],[% homologado]]&gt;0.9,"Contrato de Fornecimento",IF(Tabela353[[#This Row],[% Cadastrado]]&lt;0.7,"Compra Direta","Prazo Adicional ao $ 5º do Art.3º*"))</f>
        <v>Compra Direta</v>
      </c>
      <c r="L132" s="17"/>
    </row>
    <row r="133" spans="1:12" x14ac:dyDescent="0.25">
      <c r="A133" s="13" t="s">
        <v>138</v>
      </c>
      <c r="B133" s="13" t="s">
        <v>270</v>
      </c>
      <c r="C133" s="15">
        <v>89</v>
      </c>
      <c r="D133" s="9">
        <f t="shared" si="6"/>
        <v>62.3</v>
      </c>
      <c r="E133" s="9">
        <f t="shared" si="7"/>
        <v>80.100000000000009</v>
      </c>
      <c r="F133" s="15">
        <v>0</v>
      </c>
      <c r="G133" s="19">
        <f>Tabela353[[#This Row],[Volume
Cadastrado (m³)]]/Tabela353[[#This Row],[Volume equivalente de  Etanol Anidro comercializado em 2022 (m³)]]</f>
        <v>0</v>
      </c>
      <c r="H133" s="15">
        <v>0</v>
      </c>
      <c r="I133" s="14">
        <f t="shared" si="8"/>
        <v>0</v>
      </c>
      <c r="J133" s="10" t="str">
        <f t="shared" si="9"/>
        <v>Não</v>
      </c>
      <c r="K133" s="10" t="str">
        <f>IF(Tabela353[[#This Row],[% homologado]]&gt;0.9,"Contrato de Fornecimento",IF(Tabela353[[#This Row],[% Cadastrado]]&lt;0.7,"Compra Direta","Prazo Adicional ao $ 5º do Art.3º*"))</f>
        <v>Compra Direta</v>
      </c>
      <c r="L133" s="17"/>
    </row>
    <row r="134" spans="1:12" x14ac:dyDescent="0.25">
      <c r="A134" s="13" t="s">
        <v>139</v>
      </c>
      <c r="B134" s="13" t="s">
        <v>271</v>
      </c>
      <c r="C134" s="15">
        <v>78</v>
      </c>
      <c r="D134" s="9">
        <f t="shared" si="6"/>
        <v>54.599999999999994</v>
      </c>
      <c r="E134" s="9">
        <f t="shared" si="7"/>
        <v>70.2</v>
      </c>
      <c r="F134" s="15">
        <v>0</v>
      </c>
      <c r="G134" s="19">
        <f>Tabela353[[#This Row],[Volume
Cadastrado (m³)]]/Tabela353[[#This Row],[Volume equivalente de  Etanol Anidro comercializado em 2022 (m³)]]</f>
        <v>0</v>
      </c>
      <c r="H134" s="15">
        <v>0</v>
      </c>
      <c r="I134" s="14">
        <f t="shared" si="8"/>
        <v>0</v>
      </c>
      <c r="J134" s="10" t="str">
        <f t="shared" si="9"/>
        <v>Não</v>
      </c>
      <c r="K134" s="10" t="str">
        <f>IF(Tabela353[[#This Row],[% homologado]]&gt;0.9,"Contrato de Fornecimento",IF(Tabela353[[#This Row],[% Cadastrado]]&lt;0.7,"Compra Direta","Prazo Adicional ao $ 5º do Art.3º*"))</f>
        <v>Compra Direta</v>
      </c>
      <c r="L134" s="17"/>
    </row>
    <row r="135" spans="1:12" x14ac:dyDescent="0.25">
      <c r="A135" s="13" t="s">
        <v>140</v>
      </c>
      <c r="B135" s="13" t="s">
        <v>272</v>
      </c>
      <c r="C135" s="15">
        <v>53</v>
      </c>
      <c r="D135" s="9">
        <f t="shared" si="6"/>
        <v>37.099999999999994</v>
      </c>
      <c r="E135" s="9">
        <f t="shared" si="7"/>
        <v>47.7</v>
      </c>
      <c r="F135" s="15">
        <v>0</v>
      </c>
      <c r="G135" s="19">
        <f>Tabela353[[#This Row],[Volume
Cadastrado (m³)]]/Tabela353[[#This Row],[Volume equivalente de  Etanol Anidro comercializado em 2022 (m³)]]</f>
        <v>0</v>
      </c>
      <c r="H135" s="15">
        <v>0</v>
      </c>
      <c r="I135" s="14">
        <f t="shared" si="8"/>
        <v>0</v>
      </c>
      <c r="J135" s="10" t="str">
        <f t="shared" si="9"/>
        <v>Não</v>
      </c>
      <c r="K135" s="10" t="str">
        <f>IF(Tabela353[[#This Row],[% homologado]]&gt;0.9,"Contrato de Fornecimento",IF(Tabela353[[#This Row],[% Cadastrado]]&lt;0.7,"Compra Direta","Prazo Adicional ao $ 5º do Art.3º*"))</f>
        <v>Compra Direta</v>
      </c>
      <c r="L135" s="17"/>
    </row>
    <row r="136" spans="1:12" x14ac:dyDescent="0.25">
      <c r="A136" s="13" t="s">
        <v>141</v>
      </c>
      <c r="B136" s="13" t="s">
        <v>273</v>
      </c>
      <c r="C136" s="15">
        <v>49</v>
      </c>
      <c r="D136" s="9">
        <f t="shared" si="6"/>
        <v>34.299999999999997</v>
      </c>
      <c r="E136" s="9">
        <f t="shared" si="7"/>
        <v>44.1</v>
      </c>
      <c r="F136" s="15">
        <v>0</v>
      </c>
      <c r="G136" s="19">
        <f>Tabela353[[#This Row],[Volume
Cadastrado (m³)]]/Tabela353[[#This Row],[Volume equivalente de  Etanol Anidro comercializado em 2022 (m³)]]</f>
        <v>0</v>
      </c>
      <c r="H136" s="15">
        <v>0</v>
      </c>
      <c r="I136" s="14">
        <f t="shared" si="8"/>
        <v>0</v>
      </c>
      <c r="J136" s="10" t="str">
        <f t="shared" si="9"/>
        <v>Não</v>
      </c>
      <c r="K136" s="10" t="str">
        <f>IF(Tabela353[[#This Row],[% homologado]]&gt;0.9,"Contrato de Fornecimento",IF(Tabela353[[#This Row],[% Cadastrado]]&lt;0.7,"Compra Direta","Prazo Adicional ao $ 5º do Art.3º*"))</f>
        <v>Compra Direta</v>
      </c>
      <c r="L136" s="17"/>
    </row>
    <row r="137" spans="1:12" x14ac:dyDescent="0.25">
      <c r="A137" s="13" t="s">
        <v>142</v>
      </c>
      <c r="B137" s="13" t="s">
        <v>274</v>
      </c>
      <c r="C137" s="15">
        <v>48</v>
      </c>
      <c r="D137" s="9">
        <f t="shared" si="6"/>
        <v>33.599999999999994</v>
      </c>
      <c r="E137" s="9">
        <f t="shared" si="7"/>
        <v>43.2</v>
      </c>
      <c r="F137" s="15">
        <v>0</v>
      </c>
      <c r="G137" s="19">
        <f>Tabela353[[#This Row],[Volume
Cadastrado (m³)]]/Tabela353[[#This Row],[Volume equivalente de  Etanol Anidro comercializado em 2022 (m³)]]</f>
        <v>0</v>
      </c>
      <c r="H137" s="15">
        <v>0</v>
      </c>
      <c r="I137" s="14">
        <f t="shared" si="8"/>
        <v>0</v>
      </c>
      <c r="J137" s="10" t="str">
        <f t="shared" si="9"/>
        <v>Não</v>
      </c>
      <c r="K137" s="10" t="str">
        <f>IF(Tabela353[[#This Row],[% homologado]]&gt;0.9,"Contrato de Fornecimento",IF(Tabela353[[#This Row],[% Cadastrado]]&lt;0.7,"Compra Direta","Prazo Adicional ao $ 5º do Art.3º*"))</f>
        <v>Compra Direta</v>
      </c>
      <c r="L137" s="17"/>
    </row>
    <row r="138" spans="1:12" x14ac:dyDescent="0.25">
      <c r="A138" s="13" t="s">
        <v>143</v>
      </c>
      <c r="B138" s="13" t="s">
        <v>275</v>
      </c>
      <c r="C138" s="15">
        <v>27</v>
      </c>
      <c r="D138" s="9">
        <f t="shared" si="6"/>
        <v>18.899999999999999</v>
      </c>
      <c r="E138" s="9">
        <f t="shared" si="7"/>
        <v>24.3</v>
      </c>
      <c r="F138" s="15">
        <v>0</v>
      </c>
      <c r="G138" s="19">
        <f>Tabela353[[#This Row],[Volume
Cadastrado (m³)]]/Tabela353[[#This Row],[Volume equivalente de  Etanol Anidro comercializado em 2022 (m³)]]</f>
        <v>0</v>
      </c>
      <c r="H138" s="15">
        <v>0</v>
      </c>
      <c r="I138" s="14">
        <f t="shared" si="8"/>
        <v>0</v>
      </c>
      <c r="J138" s="10" t="str">
        <f t="shared" si="9"/>
        <v>Não</v>
      </c>
      <c r="K138" s="10" t="str">
        <f>IF(Tabela353[[#This Row],[% homologado]]&gt;0.9,"Contrato de Fornecimento",IF(Tabela353[[#This Row],[% Cadastrado]]&lt;0.7,"Compra Direta","Prazo Adicional ao $ 5º do Art.3º*"))</f>
        <v>Compra Direta</v>
      </c>
      <c r="L138" s="17"/>
    </row>
    <row r="139" spans="1:12" x14ac:dyDescent="0.25">
      <c r="A139" s="13" t="s">
        <v>144</v>
      </c>
      <c r="B139" s="13" t="s">
        <v>276</v>
      </c>
      <c r="C139" s="15">
        <v>1</v>
      </c>
      <c r="D139" s="9">
        <f t="shared" ref="D139:D141" si="10">C139*0.7</f>
        <v>0.7</v>
      </c>
      <c r="E139" s="9">
        <f t="shared" ref="E139:E141" si="11">C139*0.9</f>
        <v>0.9</v>
      </c>
      <c r="F139" s="15">
        <v>0</v>
      </c>
      <c r="G139" s="19">
        <f>Tabela353[[#This Row],[Volume
Cadastrado (m³)]]/Tabela353[[#This Row],[Volume equivalente de  Etanol Anidro comercializado em 2022 (m³)]]</f>
        <v>0</v>
      </c>
      <c r="H139" s="15">
        <v>0</v>
      </c>
      <c r="I139" s="14">
        <f t="shared" si="8"/>
        <v>0</v>
      </c>
      <c r="J139" s="10" t="str">
        <f t="shared" si="9"/>
        <v>Não</v>
      </c>
      <c r="K139" s="10" t="str">
        <f>IF(Tabela353[[#This Row],[% homologado]]&gt;0.9,"Contrato de Fornecimento",IF(Tabela353[[#This Row],[% Cadastrado]]&lt;0.7,"Compra Direta","Prazo Adicional ao $ 5º do Art.3º*"))</f>
        <v>Compra Direta</v>
      </c>
      <c r="L139" s="17"/>
    </row>
    <row r="140" spans="1:12" x14ac:dyDescent="0.25">
      <c r="A140" s="13" t="s">
        <v>145</v>
      </c>
      <c r="B140" s="13" t="s">
        <v>277</v>
      </c>
      <c r="C140" s="15">
        <v>0</v>
      </c>
      <c r="D140" s="18">
        <f t="shared" si="10"/>
        <v>0</v>
      </c>
      <c r="E140" s="18">
        <f t="shared" si="11"/>
        <v>0</v>
      </c>
      <c r="F140" s="15">
        <v>0</v>
      </c>
      <c r="G140" s="19" t="s">
        <v>284</v>
      </c>
      <c r="H140" s="15">
        <v>520</v>
      </c>
      <c r="I140" s="14" t="s">
        <v>284</v>
      </c>
      <c r="J140" s="14" t="s">
        <v>284</v>
      </c>
      <c r="K140" s="14" t="s">
        <v>284</v>
      </c>
      <c r="L140" s="17"/>
    </row>
    <row r="141" spans="1:12" x14ac:dyDescent="0.25">
      <c r="A141" s="13" t="s">
        <v>146</v>
      </c>
      <c r="B141" s="13" t="s">
        <v>278</v>
      </c>
      <c r="C141" s="15">
        <v>0</v>
      </c>
      <c r="D141" s="18">
        <f t="shared" si="10"/>
        <v>0</v>
      </c>
      <c r="E141" s="18">
        <f t="shared" si="11"/>
        <v>0</v>
      </c>
      <c r="F141" s="15">
        <v>0</v>
      </c>
      <c r="G141" s="19" t="s">
        <v>284</v>
      </c>
      <c r="H141" s="15">
        <v>9360</v>
      </c>
      <c r="I141" s="14" t="s">
        <v>284</v>
      </c>
      <c r="J141" s="14" t="s">
        <v>284</v>
      </c>
      <c r="K141" s="14" t="s">
        <v>284</v>
      </c>
      <c r="L141" s="17"/>
    </row>
    <row r="142" spans="1:12" x14ac:dyDescent="0.25">
      <c r="A142" s="3" t="s">
        <v>13</v>
      </c>
    </row>
  </sheetData>
  <mergeCells count="4">
    <mergeCell ref="B1:L1"/>
    <mergeCell ref="B4:L4"/>
    <mergeCell ref="B5:L5"/>
    <mergeCell ref="A8:K8"/>
  </mergeCells>
  <pageMargins left="0.511811024" right="0.511811024" top="0.78740157499999996" bottom="0.78740157499999996" header="0.31496062000000002" footer="0.31496062000000002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Distrib. (1ª fase - 02.05.23)</vt:lpstr>
      <vt:lpstr>Distrib. (2ª fase - 01.07.23)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Heloisa Helena Moreira Paraquetti</dc:creator>
  <cp:lastModifiedBy>Fabio Nuno Marques da Vinha</cp:lastModifiedBy>
  <dcterms:created xsi:type="dcterms:W3CDTF">2023-03-17T16:45:27Z</dcterms:created>
  <dcterms:modified xsi:type="dcterms:W3CDTF">2024-02-08T15:29:20Z</dcterms:modified>
</cp:coreProperties>
</file>