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TAÇÕES\2_EDUARDO Pessanha C\2026\Diversos\PE 90.010-26 178 limpezaGllauco\"/>
    </mc:Choice>
  </mc:AlternateContent>
  <xr:revisionPtr revIDLastSave="0" documentId="8_{95AB3A7E-43D4-44E5-AC27-093F2908E879}" xr6:coauthVersionLast="47" xr6:coauthVersionMax="47" xr10:uidLastSave="{00000000-0000-0000-0000-000000000000}"/>
  <bookViews>
    <workbookView xWindow="-120" yWindow="-120" windowWidth="29040" windowHeight="15720" xr2:uid="{1179FE8C-C766-40AF-9155-7A5AC1080B5C}"/>
  </bookViews>
  <sheets>
    <sheet name="Resumo" sheetId="1" r:id="rId1"/>
    <sheet name="ASG" sheetId="6" r:id="rId2"/>
    <sheet name="Encarregado " sheetId="7" r:id="rId3"/>
    <sheet name="Produtividade" sheetId="2" r:id="rId4"/>
    <sheet name="Insumos e Materiais" sheetId="3" r:id="rId5"/>
    <sheet name="Uniformes" sheetId="4" r:id="rId6"/>
    <sheet name="Áreas (m²)" sheetId="9" r:id="rId7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7" l="1"/>
  <c r="F45" i="6"/>
  <c r="G30" i="7" l="1"/>
  <c r="G58" i="6"/>
  <c r="G29" i="6"/>
  <c r="G115" i="7" l="1"/>
  <c r="G61" i="7" l="1"/>
  <c r="G60" i="7"/>
  <c r="G56" i="6"/>
  <c r="E3" i="7"/>
  <c r="E32" i="3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2" i="4"/>
  <c r="E3" i="4"/>
  <c r="E4" i="4"/>
  <c r="E5" i="4"/>
  <c r="E6" i="4"/>
  <c r="F4" i="1"/>
  <c r="F76" i="7"/>
  <c r="E4" i="2"/>
  <c r="D58" i="2"/>
  <c r="D57" i="2"/>
  <c r="D56" i="2"/>
  <c r="D55" i="2"/>
  <c r="D54" i="2"/>
  <c r="R4" i="9"/>
  <c r="R5" i="9"/>
  <c r="R6" i="9"/>
  <c r="R7" i="9"/>
  <c r="R8" i="9"/>
  <c r="R3" i="9"/>
  <c r="E35" i="3" l="1"/>
  <c r="E36" i="3" s="1"/>
  <c r="E7" i="4"/>
  <c r="G115" i="6" s="1"/>
  <c r="G58" i="7"/>
  <c r="G119" i="7"/>
  <c r="G142" i="7" s="1"/>
  <c r="G56" i="7"/>
  <c r="G29" i="7"/>
  <c r="G75" i="7" s="1"/>
  <c r="F24" i="7"/>
  <c r="F11" i="7"/>
  <c r="G31" i="6"/>
  <c r="F103" i="7"/>
  <c r="F94" i="7"/>
  <c r="F51" i="7"/>
  <c r="F103" i="6"/>
  <c r="F94" i="6"/>
  <c r="F76" i="6"/>
  <c r="F51" i="6"/>
  <c r="F95" i="7" l="1"/>
  <c r="F96" i="7" s="1"/>
  <c r="F81" i="7"/>
  <c r="G57" i="7"/>
  <c r="G76" i="7"/>
  <c r="G77" i="7"/>
  <c r="G78" i="7"/>
  <c r="G31" i="7"/>
  <c r="G80" i="7"/>
  <c r="G57" i="6"/>
  <c r="G75" i="6"/>
  <c r="G78" i="6"/>
  <c r="G79" i="6"/>
  <c r="G77" i="6"/>
  <c r="G80" i="6"/>
  <c r="F81" i="6"/>
  <c r="G45" i="6"/>
  <c r="G92" i="6"/>
  <c r="G89" i="6"/>
  <c r="G90" i="6"/>
  <c r="G76" i="6"/>
  <c r="G44" i="6"/>
  <c r="F95" i="6"/>
  <c r="F96" i="6" s="1"/>
  <c r="G137" i="6"/>
  <c r="G48" i="6"/>
  <c r="G37" i="6"/>
  <c r="G38" i="6"/>
  <c r="G49" i="6"/>
  <c r="G46" i="6"/>
  <c r="G88" i="6"/>
  <c r="G102" i="6"/>
  <c r="G103" i="6" s="1"/>
  <c r="G108" i="6" s="1"/>
  <c r="G43" i="6"/>
  <c r="G47" i="6"/>
  <c r="G50" i="6"/>
  <c r="G91" i="6"/>
  <c r="G79" i="7"/>
  <c r="A54" i="2"/>
  <c r="D46" i="2"/>
  <c r="B46" i="2"/>
  <c r="D45" i="2"/>
  <c r="D38" i="2"/>
  <c r="B38" i="2"/>
  <c r="E38" i="2" s="1"/>
  <c r="D37" i="2"/>
  <c r="B31" i="2"/>
  <c r="B24" i="2"/>
  <c r="B17" i="2"/>
  <c r="E8" i="2"/>
  <c r="E7" i="2"/>
  <c r="E6" i="2"/>
  <c r="E5" i="2"/>
  <c r="G37" i="7" l="1"/>
  <c r="G138" i="7"/>
  <c r="G47" i="7"/>
  <c r="G62" i="7"/>
  <c r="G68" i="7" s="1"/>
  <c r="G62" i="6"/>
  <c r="G68" i="6" s="1"/>
  <c r="G49" i="7"/>
  <c r="G81" i="6"/>
  <c r="G45" i="7"/>
  <c r="G44" i="7"/>
  <c r="G89" i="7"/>
  <c r="G88" i="7"/>
  <c r="G91" i="7"/>
  <c r="G50" i="7"/>
  <c r="G46" i="7"/>
  <c r="G48" i="7"/>
  <c r="G102" i="7"/>
  <c r="G103" i="7" s="1"/>
  <c r="G108" i="7" s="1"/>
  <c r="G43" i="7"/>
  <c r="G90" i="7"/>
  <c r="G95" i="7"/>
  <c r="G81" i="7"/>
  <c r="G140" i="7" s="1"/>
  <c r="G38" i="7"/>
  <c r="G92" i="7"/>
  <c r="E9" i="2"/>
  <c r="G94" i="6"/>
  <c r="G39" i="6"/>
  <c r="G66" i="6" s="1"/>
  <c r="E46" i="2"/>
  <c r="G51" i="6"/>
  <c r="G67" i="6" s="1"/>
  <c r="G95" i="6"/>
  <c r="G39" i="7" l="1"/>
  <c r="G66" i="7" s="1"/>
  <c r="G139" i="6"/>
  <c r="G51" i="7"/>
  <c r="G67" i="7" s="1"/>
  <c r="G69" i="7" s="1"/>
  <c r="G139" i="7" s="1"/>
  <c r="B37" i="2"/>
  <c r="E37" i="2" s="1"/>
  <c r="B23" i="2"/>
  <c r="B16" i="2"/>
  <c r="B30" i="2"/>
  <c r="B45" i="2"/>
  <c r="E45" i="2" s="1"/>
  <c r="G69" i="6"/>
  <c r="G138" i="6" s="1"/>
  <c r="G94" i="7"/>
  <c r="G96" i="7" s="1"/>
  <c r="G107" i="7" s="1"/>
  <c r="G109" i="7" s="1"/>
  <c r="G141" i="7" s="1"/>
  <c r="G96" i="6"/>
  <c r="G107" i="6" s="1"/>
  <c r="G109" i="6" s="1"/>
  <c r="G140" i="6" s="1"/>
  <c r="F151" i="6"/>
  <c r="G125" i="7" l="1"/>
  <c r="G126" i="7" s="1"/>
  <c r="G130" i="7" s="1"/>
  <c r="G116" i="6"/>
  <c r="G118" i="6" s="1"/>
  <c r="G141" i="6" s="1"/>
  <c r="G142" i="6" s="1"/>
  <c r="G143" i="7"/>
  <c r="G128" i="7" l="1"/>
  <c r="G131" i="7" s="1"/>
  <c r="G132" i="7" s="1"/>
  <c r="G144" i="7" s="1"/>
  <c r="G145" i="7" s="1"/>
  <c r="C152" i="7" s="1"/>
  <c r="E152" i="7" s="1"/>
  <c r="C5" i="1" s="1"/>
  <c r="E5" i="1" s="1"/>
  <c r="G5" i="1" s="1"/>
  <c r="G124" i="6"/>
  <c r="G125" i="6" s="1"/>
  <c r="C16" i="2" l="1"/>
  <c r="F37" i="2" s="1"/>
  <c r="G37" i="2" s="1"/>
  <c r="G127" i="6"/>
  <c r="G129" i="6"/>
  <c r="G160" i="7"/>
  <c r="G152" i="7"/>
  <c r="G153" i="7" s="1"/>
  <c r="G161" i="7" s="1"/>
  <c r="G162" i="7" s="1"/>
  <c r="D16" i="2" l="1"/>
  <c r="C23" i="2"/>
  <c r="D23" i="2" s="1"/>
  <c r="C30" i="2"/>
  <c r="D30" i="2" s="1"/>
  <c r="F45" i="2"/>
  <c r="G45" i="2" s="1"/>
  <c r="G130" i="6"/>
  <c r="G131" i="6" s="1"/>
  <c r="G143" i="6" s="1"/>
  <c r="G144" i="6" s="1"/>
  <c r="C151" i="6" s="1"/>
  <c r="E151" i="6" s="1"/>
  <c r="C17" i="2" l="1"/>
  <c r="C24" i="2" s="1"/>
  <c r="D24" i="2" s="1"/>
  <c r="D25" i="2" s="1"/>
  <c r="C55" i="2" s="1"/>
  <c r="E55" i="2" s="1"/>
  <c r="C4" i="1"/>
  <c r="E4" i="1" s="1"/>
  <c r="G4" i="1" s="1"/>
  <c r="G6" i="1" s="1"/>
  <c r="G13" i="1" s="1"/>
  <c r="G151" i="6"/>
  <c r="G152" i="6" s="1"/>
  <c r="G160" i="6" s="1"/>
  <c r="G161" i="6" s="1"/>
  <c r="G159" i="6"/>
  <c r="G14" i="1" l="1"/>
  <c r="C31" i="2"/>
  <c r="D31" i="2" s="1"/>
  <c r="D32" i="2" s="1"/>
  <c r="C56" i="2" s="1"/>
  <c r="E56" i="2" s="1"/>
  <c r="F46" i="2"/>
  <c r="G46" i="2" s="1"/>
  <c r="G47" i="2" s="1"/>
  <c r="C58" i="2" s="1"/>
  <c r="E58" i="2" s="1"/>
  <c r="F38" i="2"/>
  <c r="G38" i="2" s="1"/>
  <c r="G39" i="2" s="1"/>
  <c r="C57" i="2" s="1"/>
  <c r="E57" i="2" s="1"/>
  <c r="D17" i="2"/>
  <c r="D18" i="2" s="1"/>
  <c r="C54" i="2" s="1"/>
  <c r="E54" i="2" s="1"/>
  <c r="E59" i="2" l="1"/>
  <c r="E6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Alexandre Maciel da Silva</author>
  </authors>
  <commentList>
    <comment ref="F78" authorId="0" shapeId="0" xr:uid="{87973AAC-6752-424F-A906-376F33D0F30B}">
      <text>
        <r>
          <rPr>
            <b/>
            <sz val="9"/>
            <color indexed="81"/>
            <rFont val="Segoe UI"/>
            <family val="2"/>
          </rPr>
          <t>A parcela mensal a título de aviso prévio trabalhado será no percentual máximo de 1,94% no primeiro ano, e, em caso de prorrogação do contrato, o percentual máximo dessa parcela será de 0,194% a cada ano de prorrogação, a ser incluído por ocasião da formulação do aditivo do contrato.</t>
        </r>
        <r>
          <rPr>
            <sz val="9"/>
            <color indexed="81"/>
            <rFont val="Segoe UI"/>
            <family val="2"/>
          </rPr>
          <t xml:space="preserve"> Conforme Acordão do TCU nº1.186/2017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Alexandre Maciel da Silva</author>
  </authors>
  <commentList>
    <comment ref="F78" authorId="0" shapeId="0" xr:uid="{23BEE13B-3E17-48FF-9EEC-00DB11CCDEA2}">
      <text>
        <r>
          <rPr>
            <b/>
            <i/>
            <sz val="9"/>
            <color indexed="81"/>
            <rFont val="Segoe UI"/>
            <family val="2"/>
          </rPr>
          <t>A parcela mensal a título de aviso prévio trabalhado será no percentual máximo de 1,94% no primeiro ano, e, em caso de prorrogação do contrato, o percentual máximo dessa parcela será de 0,194% a cada ano de prorrogação, a ser incluído por ocasião da formulação do aditivo do contrato</t>
        </r>
        <r>
          <rPr>
            <sz val="9"/>
            <color indexed="81"/>
            <rFont val="Segoe UI"/>
            <family val="2"/>
          </rPr>
          <t xml:space="preserve">. Conforme Acordão do TCU nº1.186/2017
</t>
        </r>
      </text>
    </comment>
  </commentList>
</comments>
</file>

<file path=xl/sharedStrings.xml><?xml version="1.0" encoding="utf-8"?>
<sst xmlns="http://schemas.openxmlformats.org/spreadsheetml/2006/main" count="649" uniqueCount="268">
  <si>
    <t>QUADRO-RESUMO DO VALOR MENSAL DOS SERVIÇOS</t>
  </si>
  <si>
    <t>Tipo de Serviço</t>
  </si>
  <si>
    <t>Valor Proposto por Empregado</t>
  </si>
  <si>
    <t>Qtde de Empregados por Posto</t>
  </si>
  <si>
    <t>Valor Proposto
por Posto</t>
  </si>
  <si>
    <t>Qtde. de Postos</t>
  </si>
  <si>
    <t>Valor Total do Serviço</t>
  </si>
  <si>
    <t>( A )</t>
  </si>
  <si>
    <t>( B )</t>
  </si>
  <si>
    <t>( C )</t>
  </si>
  <si>
    <t>( D ) = (B x C)</t>
  </si>
  <si>
    <t>( E )</t>
  </si>
  <si>
    <t>(F) = (D x E)</t>
  </si>
  <si>
    <t>Servente</t>
  </si>
  <si>
    <t>VALOR MENSAL DOS SERVIÇOS ( I + II + III)</t>
  </si>
  <si>
    <t>QUADRO DEMONSTRATIVO DO VALOR GLOBAL DA PROPOSTA</t>
  </si>
  <si>
    <t>VALOR GLOBAL DA PROPOSTA</t>
  </si>
  <si>
    <t>Descrição</t>
  </si>
  <si>
    <t>VALOR (R$)</t>
  </si>
  <si>
    <t>A</t>
  </si>
  <si>
    <t>Valor mensal do serviço</t>
  </si>
  <si>
    <t>B</t>
  </si>
  <si>
    <t>Valor global da Proposta (valor mensal x nº meses do contrato).</t>
  </si>
  <si>
    <t>I -  PRODUTIVIDADE ESTIPULADA:</t>
  </si>
  <si>
    <t>Tipo de Área</t>
  </si>
  <si>
    <t>Produtividade</t>
  </si>
  <si>
    <t>QUANT. DE SERVENTES</t>
  </si>
  <si>
    <t>Área Interna</t>
  </si>
  <si>
    <t>Banheiros</t>
  </si>
  <si>
    <t>Área Externa</t>
  </si>
  <si>
    <t>Esquadrias Externas - Face Interna</t>
  </si>
  <si>
    <t>Esquadrias Externas - Face Externa com Exposição à Situação de Risco</t>
  </si>
  <si>
    <t>TOTAL</t>
  </si>
  <si>
    <t>II -  PREÇO MENSAL UNITÁRIO POR M²:</t>
  </si>
  <si>
    <t>Áreas Internas - Pisos frios e acarpetados</t>
  </si>
  <si>
    <t>MÃO DE OBRA</t>
  </si>
  <si>
    <t>(1)
PRODUTIVIDADE
(1/m²)</t>
  </si>
  <si>
    <t>(2)
PREÇO HOMEM-MÊS
(R$)</t>
  </si>
  <si>
    <t>(1 X 2)
SUB-TOTAL
(R$/m²)</t>
  </si>
  <si>
    <t>Encarregado</t>
  </si>
  <si>
    <t>Áreas Internas - Banheiros</t>
  </si>
  <si>
    <t>Áreas Externas - Pisos pavimentados</t>
  </si>
  <si>
    <t>(2)
FREQUÊNCIA NO MÊS
(HORAS)</t>
  </si>
  <si>
    <t>(3)
JORNADA DE
TRABALHO NO MÊS
(HORAS)</t>
  </si>
  <si>
    <t>(4)
( 1 X 2 X 3 )
(ki)</t>
  </si>
  <si>
    <t>(5)
PREÇO HOMEM-MÊS
(R$)</t>
  </si>
  <si>
    <t>(6)
=(4X5) SUBTOTAL
(R$/m²)</t>
  </si>
  <si>
    <t>III - VALOR MENSAL DOS SERVIÇOS:</t>
  </si>
  <si>
    <t>TIPO DE ÁREA</t>
  </si>
  <si>
    <t>PREÇO MENSAL UNITÁRIO
(R$/m²)</t>
  </si>
  <si>
    <t>ÁREA
(m²)</t>
  </si>
  <si>
    <t>SUB-TOTAL
(R$)</t>
  </si>
  <si>
    <t>TOTAL MENSAL</t>
  </si>
  <si>
    <t>TOTAL GLOBAL</t>
  </si>
  <si>
    <t>PRODUTO</t>
  </si>
  <si>
    <t>UNIDADE</t>
  </si>
  <si>
    <t>CONSUMO MENSAL ESTIMADO</t>
  </si>
  <si>
    <t>CUSTO UNITÁRIO ESTIMADO</t>
  </si>
  <si>
    <t>CUSTO MENSAL ESTIMADO</t>
  </si>
  <si>
    <t>SACO ALVEJADO</t>
  </si>
  <si>
    <t>unidade</t>
  </si>
  <si>
    <t>RODO 40 CM</t>
  </si>
  <si>
    <t>VASSOURA DE CHAPA</t>
  </si>
  <si>
    <t>VASSOURA DE PELO 40 CM</t>
  </si>
  <si>
    <t>VASSOURINHA PARA SANITÁRIO</t>
  </si>
  <si>
    <t>SACO DE LIXO 40 LT</t>
  </si>
  <si>
    <t>cento</t>
  </si>
  <si>
    <t>SACO DE LIXO 100 LT</t>
  </si>
  <si>
    <t>SACO DE LIXO 200 LT</t>
  </si>
  <si>
    <t>ÓLEO DE PEROBA</t>
  </si>
  <si>
    <t>SABÃO LÍQUIDO</t>
  </si>
  <si>
    <t>litros</t>
  </si>
  <si>
    <t>ESPONJA DUPLA FACE</t>
  </si>
  <si>
    <t>unidades</t>
  </si>
  <si>
    <t>LIMPADOR DE AÇO INOXIDÁVEL</t>
  </si>
  <si>
    <t>PASTA SAPONÁCEA</t>
  </si>
  <si>
    <t>unidades de 500 g</t>
  </si>
  <si>
    <t>LIMPADOR MULTIUSO</t>
  </si>
  <si>
    <t>unidade de 500 ml)</t>
  </si>
  <si>
    <t>Tela Odorizadora para Mictório</t>
  </si>
  <si>
    <t>ALCOOL EM GEL</t>
  </si>
  <si>
    <t>unidade de 1000 ml</t>
  </si>
  <si>
    <t>ÁGUA SANITÁRIA</t>
  </si>
  <si>
    <t>CERA INCOLOR</t>
  </si>
  <si>
    <t>litro</t>
  </si>
  <si>
    <t>DETERGENTE</t>
  </si>
  <si>
    <t>DESINFETANTE</t>
  </si>
  <si>
    <t>PURIFICADOR DE AR EM SPRAY</t>
  </si>
  <si>
    <t>unidades de 360 ml</t>
  </si>
  <si>
    <t>LUSTRA MÓVEIS</t>
  </si>
  <si>
    <t>unidades de 200 ml</t>
  </si>
  <si>
    <t>VASELINA LÍQUIDA</t>
  </si>
  <si>
    <t>unidade de 900 ml</t>
  </si>
  <si>
    <t>REMOVEDOR DE CERA</t>
  </si>
  <si>
    <t>FLANELA BRANCA</t>
  </si>
  <si>
    <t>BALDE PEQUENO</t>
  </si>
  <si>
    <t>BALDE GRANDE</t>
  </si>
  <si>
    <t>BORRIFADOR MANUAL</t>
  </si>
  <si>
    <t>ESPANADOR ELETROSTÁTICO</t>
  </si>
  <si>
    <t>INSETICIDA</t>
  </si>
  <si>
    <t>unidade de 300 ml</t>
  </si>
  <si>
    <t>SAPÓLIO EM PÓ</t>
  </si>
  <si>
    <t>unidade de 300 g</t>
  </si>
  <si>
    <t>Valor total mensal (R$)</t>
  </si>
  <si>
    <t>Valor Mensal por Servente</t>
  </si>
  <si>
    <t>Quantidade fornecida inicialmente</t>
  </si>
  <si>
    <t>Valor unitário</t>
  </si>
  <si>
    <t>Calça: Tecido em brim, cor a definir, com bolsos dianteiros e traseiros.</t>
  </si>
  <si>
    <t>Jaleco: tecido em brim, com três bolsos, mangas curtas, abotoado na frente, cor a definir, com logotipo da empresa gravado no bolso superior.</t>
  </si>
  <si>
    <t>Par de Tênis: de couro ou material sintético similar, na cor preta, com forração em tecido sintético.</t>
  </si>
  <si>
    <t>Pares de meia: tecido em algodão, cor a definir</t>
  </si>
  <si>
    <t>Crachá: com foto 3 x 4 cm recente e colorida, com identificação completa</t>
  </si>
  <si>
    <t>MODELO DE PLANILHA DE CUSTOS E FORMAÇÃO DE PREÇOS
ANEXO IVA/IV B (IN 05/2017)</t>
  </si>
  <si>
    <t>Nº Processo:</t>
  </si>
  <si>
    <t>Licitação Nº</t>
  </si>
  <si>
    <t>Dia e hora</t>
  </si>
  <si>
    <t>Data de apresentação da proposta (dia/mês/ano)</t>
  </si>
  <si>
    <t>Município/UF</t>
  </si>
  <si>
    <t>Rio de Janeiro/RJ</t>
  </si>
  <si>
    <t>C</t>
  </si>
  <si>
    <t>Ano Acordo, Convenção ou Sentença Normativa em Dissídio Coletivo</t>
  </si>
  <si>
    <t>D</t>
  </si>
  <si>
    <t>Nº de meses de execução contratual</t>
  </si>
  <si>
    <t>1 - MÓDULOS</t>
  </si>
  <si>
    <t>Mão-de-obra</t>
  </si>
  <si>
    <t>Mão-de-obra vinculada à execução contratual</t>
  </si>
  <si>
    <t>Dados complementares para composição dos custos referente à mão-de-obra</t>
  </si>
  <si>
    <t>Tipo de Seviços (mesmo serviço com características distintas)</t>
  </si>
  <si>
    <t>Limpeza e Conservação</t>
  </si>
  <si>
    <t>Classificação Brasileira de Ocupações - (CBO)</t>
  </si>
  <si>
    <t>5143-20</t>
  </si>
  <si>
    <t>Salário Normativo da Categoria Profissional</t>
  </si>
  <si>
    <t>Categoria Profissional (vinculada à execução contratual)</t>
  </si>
  <si>
    <t>Servente de Limpeza</t>
  </si>
  <si>
    <t>Data base da categoria (dia/mês/ano)</t>
  </si>
  <si>
    <t>MÓDULO 1 : COMPOSIÇÃO DA REMUNERAÇÃO</t>
  </si>
  <si>
    <t>COMPOSIÇÃO DA REMUNERAÇÃO</t>
  </si>
  <si>
    <t>Salário Base</t>
  </si>
  <si>
    <t>Outros (especificar)</t>
  </si>
  <si>
    <t>Total:</t>
  </si>
  <si>
    <t>MÓDULO 2 :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</si>
  <si>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</si>
  <si>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</si>
  <si>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</si>
  <si>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(%)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</si>
  <si>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</si>
  <si>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</si>
  <si>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</si>
  <si>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</si>
  <si>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</si>
  <si>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INSS</t>
  </si>
  <si>
    <t>SALÁRIO EDUCAÇÃO</t>
  </si>
  <si>
    <t>SESI OU SESC</t>
  </si>
  <si>
    <t>E</t>
  </si>
  <si>
    <t>SENAI OU SENAC</t>
  </si>
  <si>
    <t>F</t>
  </si>
  <si>
    <t>SEBRAE</t>
  </si>
  <si>
    <t>G</t>
  </si>
  <si>
    <t>INCRA</t>
  </si>
  <si>
    <t>H</t>
  </si>
  <si>
    <t>FGTS</t>
  </si>
  <si>
    <t>Total</t>
  </si>
  <si>
    <t>Submódulo 2.3 - Benefícios Mensais e Diários.</t>
  </si>
  <si>
    <t>2.3</t>
  </si>
  <si>
    <t>Benefícios Mensais e Diários</t>
  </si>
  <si>
    <t>Transporte</t>
  </si>
  <si>
    <t>Desconto de Vale Transporte (-6% sobre remuneração)</t>
  </si>
  <si>
    <t>Auxílio Alimentação</t>
  </si>
  <si>
    <t>Seguro de Vida</t>
  </si>
  <si>
    <t>Benefício Social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</si>
  <si>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</si>
  <si>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</si>
  <si>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</si>
  <si>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</si>
  <si>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</si>
  <si>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</si>
  <si>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Contribuições Sociais do Aviso Prévio Indenizado</t>
  </si>
  <si>
    <t>Aviso Prévio Trabalhado</t>
  </si>
  <si>
    <t>Incidência dos encargos do Submódulo 2.2 sobre Aviso Prévio Trabalhado</t>
  </si>
  <si>
    <t>Multa do FGTS e Contribuições Sociais sobre o Aviso Prévio Trabalhado</t>
  </si>
  <si>
    <t>MÓDULO 4 - CUSTO DE REPOSIÇÃO DE PROFISSIONAL AUSENTE</t>
  </si>
  <si>
    <t>Submódulo 4.1 - Ausências Legais</t>
  </si>
  <si>
    <t>4.1</t>
  </si>
  <si>
    <t>Ausências Legais</t>
  </si>
  <si>
    <t>%</t>
  </si>
  <si>
    <t>Férias</t>
  </si>
  <si>
    <t>Licença Paternidade</t>
  </si>
  <si>
    <t>Ausência por Acidente de Trabalho</t>
  </si>
  <si>
    <t>Afastamento Maternidade</t>
  </si>
  <si>
    <t>Subtotal</t>
  </si>
  <si>
    <t>Incidência do Submódulo 2.2 sobre ausências legais</t>
  </si>
  <si>
    <t>Submódulo 4.2 - Intrajornada</t>
  </si>
  <si>
    <t>4.2</t>
  </si>
  <si>
    <t>Intrajornada</t>
  </si>
  <si>
    <t>Intervalo para repouso ou alimentação</t>
  </si>
  <si>
    <t>Incidência do Submódulo 2.2 sobre intrajornada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</si>
  <si>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</si>
  <si>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</si>
  <si>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</si>
  <si>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</si>
  <si>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>Uniformes</t>
  </si>
  <si>
    <t>Materiais</t>
  </si>
  <si>
    <t>Outros (Especificar)</t>
  </si>
  <si>
    <t>MÓDULO 6 : CUSTOS INDIRETOS, TRIBUTOS E LUCRO</t>
  </si>
  <si>
    <t>Custos Indiretos, Tributos e Lucro</t>
  </si>
  <si>
    <t>Custos Indiretos</t>
  </si>
  <si>
    <t>Lucro</t>
  </si>
  <si>
    <t>Tributos</t>
  </si>
  <si>
    <t>C.1 Tributos Federais (especificar) PIS (0,65%) COFINS(3%)</t>
  </si>
  <si>
    <t>C.2 Tributos Estaduais (especificar)</t>
  </si>
  <si>
    <t>C.3 Tributos Municipais (especificar)  ISS</t>
  </si>
  <si>
    <t>Total Tributos</t>
  </si>
  <si>
    <t>2 - QUADRO-RESUMO DO CUSTO POR EMPREGADO</t>
  </si>
  <si>
    <t xml:space="preserve">           </t>
  </si>
  <si>
    <t>Mão-de-obra vinculada à execução contratual (valor por empregado)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</si>
  <si>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</si>
  <si>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</si>
  <si>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</si>
  <si>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</si>
  <si>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</si>
  <si>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>Subtotal (A + B + C + D + E)</t>
  </si>
  <si>
    <t>Módulo 6 -  Custos Indiretos, Tributos e Lucro</t>
  </si>
  <si>
    <t>Valor Total por Empregado</t>
  </si>
  <si>
    <t>3. QUADRO-RESUMO DO VALOR MENSAL DOS SERVIÇOS</t>
  </si>
  <si>
    <t>I</t>
  </si>
  <si>
    <t>4. QUADRO DEMONSTRATIVO DO VALOR GLOBAL DA PROPOSTA</t>
  </si>
  <si>
    <t>Valor proposto por unidade de medida</t>
  </si>
  <si>
    <t>DISCRIMINAÇÃO DOS SERVIÇOS (dados referentes à contratação)</t>
  </si>
  <si>
    <t>Seguro Acidente de Trabalho (Cálculo do valor: % do RAT x FAP (Fator Acidentário de Prevenção de cada empresa - verificar GFIP)</t>
  </si>
  <si>
    <t>Equipamentos</t>
  </si>
  <si>
    <t>-</t>
  </si>
  <si>
    <t>Valor total estimado</t>
  </si>
  <si>
    <t>Auxiliar de Serviços Gerais</t>
  </si>
  <si>
    <t>Hall principal</t>
  </si>
  <si>
    <t>Mezanino</t>
  </si>
  <si>
    <t>Área interna</t>
  </si>
  <si>
    <t>banheiros</t>
  </si>
  <si>
    <t>piso frio</t>
  </si>
  <si>
    <t>Hall + Refeitório + Copa + Espaço multiuso.</t>
  </si>
  <si>
    <t>piso acarpetado</t>
  </si>
  <si>
    <t>Carpete</t>
  </si>
  <si>
    <t>Pisos pavimentados adjacentes/contíguos às edificações</t>
  </si>
  <si>
    <t>varanda </t>
  </si>
  <si>
    <t>Esquadrias Externas</t>
  </si>
  <si>
    <t>Face externa com exposição ao risco</t>
  </si>
  <si>
    <t>Face interna</t>
  </si>
  <si>
    <t>Janelas e portas</t>
  </si>
  <si>
    <t>12º</t>
  </si>
  <si>
    <t>13º</t>
  </si>
  <si>
    <t>14º</t>
  </si>
  <si>
    <t>15º</t>
  </si>
  <si>
    <t>16º</t>
  </si>
  <si>
    <t>17º</t>
  </si>
  <si>
    <t>18º</t>
  </si>
  <si>
    <t>20º</t>
  </si>
  <si>
    <t>19º</t>
  </si>
  <si>
    <t>21º</t>
  </si>
  <si>
    <t>22º</t>
  </si>
  <si>
    <t>Detalhamento de áreas (m²)</t>
  </si>
  <si>
    <t>URCA</t>
  </si>
  <si>
    <t>48610.208244/2026-24</t>
  </si>
  <si>
    <t>Reembolso-Creche</t>
  </si>
  <si>
    <t>OUTROS/Especicficar</t>
  </si>
  <si>
    <t>Quantidade fornecida após 6 meses</t>
  </si>
  <si>
    <t>Tipo de uniforme</t>
  </si>
  <si>
    <t>MTE nº. RJ000911/2026</t>
  </si>
  <si>
    <t>Gratificação de Encarregados (cláusula 13ª da CCT 2026/2027)</t>
  </si>
  <si>
    <t>https://www.gov.br/compras/pt-br/agente-publico/orientacoes-e-procedimentos/45-reembolso-creche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</si>
</sst>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&quot; &quot;;&quot;(&quot;#,##0.00&quot;)&quot;;&quot;-&quot;#&quot; &quot;;&quot; &quot;@&quot; &quot;"/>
    <numFmt numFmtId="165" formatCode="0.0000000"/>
    <numFmt numFmtId="166" formatCode="&quot;R$ &quot;#,##0.00"/>
    <numFmt numFmtId="167" formatCode="&quot;R$ &quot;#,##0.00&quot; &quot;;&quot;(R$ &quot;#,##0.00&quot;)&quot;"/>
    <numFmt numFmtId="168" formatCode="[$-409]#,##0.00&quot; &quot;;[$-409]&quot;(&quot;#,##0.00&quot;)&quot;"/>
    <numFmt numFmtId="169" formatCode="[$-409]m/d/yyyy"/>
    <numFmt numFmtId="170" formatCode="00"/>
    <numFmt numFmtId="171" formatCode="0.000%"/>
    <numFmt numFmtId="172" formatCode="&quot;R$&quot;\ #,##0.00"/>
  </numFmts>
  <fonts count="25" x14ac:knownFonts="1">
    <font>
      <sz val="11"/>
      <color theme="1"/>
      <name val="Calibri"/>
      <family val="2"/>
      <scheme val="minor"/>
    </font>
    <font>
      <b/>
      <sz val="14"/>
      <color rgb="FF1F497D"/>
      <name val="Times New Roman"/>
      <family val="1"/>
    </font>
    <font>
      <sz val="14"/>
      <color rgb="FF1F497D"/>
      <name val="Times New Roman"/>
      <family val="1"/>
    </font>
    <font>
      <sz val="12"/>
      <color rgb="FF1F497D"/>
      <name val="Times New Roman"/>
      <family val="1"/>
    </font>
    <font>
      <b/>
      <sz val="12"/>
      <color rgb="FF1F497D"/>
      <name val="Times New Roman"/>
      <family val="1"/>
    </font>
    <font>
      <sz val="12"/>
      <color rgb="FF1F497D"/>
      <name val="Calibri"/>
      <family val="2"/>
      <scheme val="minor"/>
    </font>
    <font>
      <b/>
      <sz val="12"/>
      <color rgb="FF1F497D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i/>
      <sz val="12"/>
      <color rgb="FF1F497D"/>
      <name val="Times New Roman"/>
      <family val="1"/>
    </font>
    <font>
      <sz val="13"/>
      <color rgb="FF1F497D"/>
      <name val="Times New Roman"/>
      <family val="1"/>
    </font>
    <font>
      <sz val="12"/>
      <color rgb="FFFFFFFF"/>
      <name val="Times New Roman"/>
      <family val="1"/>
    </font>
    <font>
      <b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indexed="81"/>
      <name val="Segoe UI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BD4B4"/>
        <bgColor rgb="FFFBD4B4"/>
      </patternFill>
    </fill>
    <fill>
      <patternFill patternType="solid">
        <fgColor rgb="FF92D050"/>
        <bgColor rgb="FF92D050"/>
      </patternFill>
    </fill>
    <fill>
      <patternFill patternType="solid">
        <fgColor rgb="FF31859B"/>
        <bgColor rgb="FF31859B"/>
      </patternFill>
    </fill>
    <fill>
      <patternFill patternType="solid">
        <fgColor theme="0" tint="-0.249977111117893"/>
        <bgColor rgb="FFD8D8D8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14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center"/>
    </xf>
    <xf numFmtId="0" fontId="11" fillId="2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2" fontId="14" fillId="0" borderId="2" xfId="0" applyNumberFormat="1" applyFont="1" applyBorder="1"/>
    <xf numFmtId="0" fontId="12" fillId="5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1" fontId="11" fillId="0" borderId="2" xfId="0" applyNumberFormat="1" applyFont="1" applyBorder="1"/>
    <xf numFmtId="0" fontId="14" fillId="2" borderId="0" xfId="0" applyFont="1" applyFill="1" applyAlignment="1">
      <alignment vertical="center"/>
    </xf>
    <xf numFmtId="0" fontId="11" fillId="6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/>
    </xf>
    <xf numFmtId="165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167" fontId="11" fillId="2" borderId="0" xfId="0" applyNumberFormat="1" applyFont="1" applyFill="1" applyAlignment="1">
      <alignment horizontal="center" vertical="center"/>
    </xf>
    <xf numFmtId="0" fontId="14" fillId="2" borderId="0" xfId="0" applyFont="1" applyFill="1"/>
    <xf numFmtId="0" fontId="14" fillId="0" borderId="7" xfId="0" applyFont="1" applyBorder="1"/>
    <xf numFmtId="165" fontId="14" fillId="0" borderId="7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1" fillId="2" borderId="5" xfId="0" applyFont="1" applyFill="1" applyBorder="1" applyAlignment="1">
      <alignment horizontal="right"/>
    </xf>
    <xf numFmtId="0" fontId="11" fillId="2" borderId="0" xfId="0" applyFont="1" applyFill="1" applyAlignment="1">
      <alignment horizontal="right"/>
    </xf>
    <xf numFmtId="167" fontId="11" fillId="2" borderId="9" xfId="0" applyNumberFormat="1" applyFont="1" applyFill="1" applyBorder="1" applyAlignment="1">
      <alignment horizontal="center" vertical="center"/>
    </xf>
    <xf numFmtId="0" fontId="14" fillId="2" borderId="9" xfId="0" applyFont="1" applyFill="1" applyBorder="1"/>
    <xf numFmtId="168" fontId="14" fillId="2" borderId="2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6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center" vertical="center"/>
    </xf>
    <xf numFmtId="44" fontId="5" fillId="2" borderId="4" xfId="0" applyNumberFormat="1" applyFont="1" applyFill="1" applyBorder="1" applyAlignment="1">
      <alignment vertical="center"/>
    </xf>
    <xf numFmtId="44" fontId="6" fillId="2" borderId="4" xfId="0" applyNumberFormat="1" applyFont="1" applyFill="1" applyBorder="1" applyAlignment="1">
      <alignment horizontal="left" vertical="center"/>
    </xf>
    <xf numFmtId="44" fontId="14" fillId="0" borderId="2" xfId="0" applyNumberFormat="1" applyFont="1" applyBorder="1" applyAlignment="1">
      <alignment horizontal="center" vertical="center"/>
    </xf>
    <xf numFmtId="44" fontId="11" fillId="3" borderId="2" xfId="0" applyNumberFormat="1" applyFont="1" applyFill="1" applyBorder="1" applyAlignment="1">
      <alignment horizontal="center" vertical="center"/>
    </xf>
    <xf numFmtId="44" fontId="14" fillId="0" borderId="7" xfId="0" applyNumberFormat="1" applyFont="1" applyBorder="1" applyAlignment="1">
      <alignment horizontal="center"/>
    </xf>
    <xf numFmtId="44" fontId="11" fillId="6" borderId="2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4" fontId="0" fillId="0" borderId="4" xfId="0" applyNumberFormat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44" fontId="18" fillId="8" borderId="4" xfId="0" applyNumberFormat="1" applyFont="1" applyFill="1" applyBorder="1" applyAlignment="1">
      <alignment vertical="center"/>
    </xf>
    <xf numFmtId="0" fontId="8" fillId="7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6" fontId="12" fillId="3" borderId="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168" fontId="0" fillId="0" borderId="0" xfId="0" applyNumberFormat="1"/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4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44" fontId="4" fillId="0" borderId="4" xfId="0" applyNumberFormat="1" applyFont="1" applyBorder="1" applyAlignment="1">
      <alignment vertical="center"/>
    </xf>
    <xf numFmtId="10" fontId="3" fillId="0" borderId="4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170" fontId="3" fillId="0" borderId="2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44" fontId="3" fillId="0" borderId="2" xfId="0" applyNumberFormat="1" applyFont="1" applyBorder="1" applyAlignment="1">
      <alignment horizontal="right" vertical="center"/>
    </xf>
    <xf numFmtId="10" fontId="4" fillId="0" borderId="2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170" fontId="3" fillId="0" borderId="4" xfId="0" applyNumberFormat="1" applyFont="1" applyBorder="1" applyAlignment="1">
      <alignment vertical="center"/>
    </xf>
    <xf numFmtId="170" fontId="3" fillId="0" borderId="4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4" fontId="3" fillId="0" borderId="2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170" fontId="4" fillId="0" borderId="2" xfId="0" applyNumberFormat="1" applyFont="1" applyBorder="1" applyAlignment="1">
      <alignment horizontal="center" vertical="center"/>
    </xf>
    <xf numFmtId="44" fontId="4" fillId="0" borderId="2" xfId="0" applyNumberFormat="1" applyFont="1" applyBorder="1" applyAlignment="1">
      <alignment vertical="center"/>
    </xf>
    <xf numFmtId="169" fontId="3" fillId="0" borderId="4" xfId="0" applyNumberFormat="1" applyFont="1" applyBorder="1" applyAlignment="1">
      <alignment horizontal="center" vertical="center"/>
    </xf>
    <xf numFmtId="171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 wrapText="1"/>
    </xf>
    <xf numFmtId="1" fontId="3" fillId="0" borderId="4" xfId="0" applyNumberFormat="1" applyFont="1" applyBorder="1" applyAlignment="1">
      <alignment horizontal="center" vertical="center"/>
    </xf>
    <xf numFmtId="44" fontId="4" fillId="0" borderId="4" xfId="0" applyNumberFormat="1" applyFont="1" applyBorder="1" applyAlignment="1">
      <alignment horizontal="center" vertical="center"/>
    </xf>
    <xf numFmtId="172" fontId="10" fillId="9" borderId="4" xfId="0" applyNumberFormat="1" applyFont="1" applyFill="1" applyBorder="1" applyAlignment="1" applyProtection="1">
      <alignment horizontal="center" vertical="center" wrapText="1"/>
      <protection locked="0"/>
    </xf>
    <xf numFmtId="172" fontId="10" fillId="9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9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44" fontId="7" fillId="0" borderId="0" xfId="0" applyNumberFormat="1" applyFont="1" applyAlignment="1">
      <alignment vertical="center"/>
    </xf>
    <xf numFmtId="166" fontId="12" fillId="3" borderId="4" xfId="0" applyNumberFormat="1" applyFont="1" applyFill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44" fontId="18" fillId="12" borderId="4" xfId="0" applyNumberFormat="1" applyFont="1" applyFill="1" applyBorder="1" applyAlignment="1">
      <alignment vertical="center"/>
    </xf>
    <xf numFmtId="44" fontId="10" fillId="10" borderId="17" xfId="0" applyNumberFormat="1" applyFont="1" applyFill="1" applyBorder="1" applyAlignment="1" applyProtection="1">
      <alignment horizontal="center" vertical="center" wrapText="1"/>
      <protection locked="0"/>
    </xf>
    <xf numFmtId="44" fontId="10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4" xfId="0" applyFont="1" applyFill="1" applyBorder="1" applyAlignment="1">
      <alignment horizontal="center" vertical="center" wrapText="1"/>
    </xf>
    <xf numFmtId="43" fontId="7" fillId="0" borderId="0" xfId="1" applyFont="1" applyAlignment="1">
      <alignment vertical="center"/>
    </xf>
    <xf numFmtId="10" fontId="15" fillId="0" borderId="4" xfId="0" applyNumberFormat="1" applyFont="1" applyBorder="1" applyAlignment="1">
      <alignment horizontal="center" vertical="center"/>
    </xf>
    <xf numFmtId="0" fontId="0" fillId="0" borderId="4" xfId="0" applyBorder="1"/>
    <xf numFmtId="14" fontId="4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0" fillId="2" borderId="0" xfId="0" applyFill="1"/>
    <xf numFmtId="49" fontId="3" fillId="0" borderId="2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4" fillId="0" borderId="13" xfId="2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0" fillId="0" borderId="11" xfId="0" applyBorder="1"/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right" vertical="center"/>
    </xf>
    <xf numFmtId="0" fontId="11" fillId="2" borderId="8" xfId="0" applyFont="1" applyFill="1" applyBorder="1" applyAlignment="1">
      <alignment horizontal="right"/>
    </xf>
    <xf numFmtId="0" fontId="11" fillId="6" borderId="1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166" fontId="9" fillId="7" borderId="4" xfId="0" applyNumberFormat="1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166" fontId="12" fillId="11" borderId="13" xfId="0" applyNumberFormat="1" applyFont="1" applyFill="1" applyBorder="1" applyAlignment="1">
      <alignment horizontal="center" vertical="center"/>
    </xf>
    <xf numFmtId="166" fontId="12" fillId="11" borderId="14" xfId="0" applyNumberFormat="1" applyFont="1" applyFill="1" applyBorder="1" applyAlignment="1">
      <alignment horizontal="center" vertical="center"/>
    </xf>
    <xf numFmtId="166" fontId="12" fillId="11" borderId="15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8" borderId="13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8" borderId="15" xfId="0" applyFont="1" applyFill="1" applyBorder="1" applyAlignment="1">
      <alignment horizontal="center" vertical="center"/>
    </xf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gov.br/compras/pt-br/agente-publico/orientacoes-e-procedimentos/45-reembolso-crech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www.gov.br/compras/pt-br/agente-publico/orientacoes-e-procedimentos/45-reembolso-crech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9675-B3B2-433E-9EE3-B6B30B1FD1CF}">
  <dimension ref="A1:Z999"/>
  <sheetViews>
    <sheetView tabSelected="1" workbookViewId="0">
      <selection activeCell="J27" sqref="J27"/>
    </sheetView>
  </sheetViews>
  <sheetFormatPr defaultColWidth="9.140625" defaultRowHeight="15.75" x14ac:dyDescent="0.25"/>
  <cols>
    <col min="1" max="1" width="12.140625" style="8" customWidth="1"/>
    <col min="2" max="2" width="19.5703125" style="8" customWidth="1"/>
    <col min="3" max="3" width="21.140625" style="8" customWidth="1"/>
    <col min="4" max="4" width="21.85546875" style="8" bestFit="1" customWidth="1"/>
    <col min="5" max="5" width="15.85546875" style="8" bestFit="1" customWidth="1"/>
    <col min="6" max="6" width="12.140625" style="8" customWidth="1"/>
    <col min="7" max="7" width="30.85546875" style="8" customWidth="1"/>
    <col min="8" max="26" width="12.140625" style="8" customWidth="1"/>
    <col min="27" max="1024" width="13.42578125" style="8" customWidth="1"/>
    <col min="1025" max="16384" width="9.140625" style="8"/>
  </cols>
  <sheetData>
    <row r="1" spans="1:26" ht="30.75" customHeight="1" x14ac:dyDescent="0.25">
      <c r="A1" s="190" t="s">
        <v>0</v>
      </c>
      <c r="B1" s="190"/>
      <c r="C1" s="190"/>
      <c r="D1" s="190"/>
      <c r="E1" s="190"/>
      <c r="F1" s="190"/>
      <c r="G1" s="190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42.75" customHeight="1" x14ac:dyDescent="0.25">
      <c r="A2" s="191" t="s">
        <v>1</v>
      </c>
      <c r="B2" s="191"/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1.5" customHeight="1" x14ac:dyDescent="0.25">
      <c r="A3" s="190" t="s">
        <v>7</v>
      </c>
      <c r="B3" s="190"/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0.25" customHeight="1" x14ac:dyDescent="0.25">
      <c r="A4" s="192" t="s">
        <v>232</v>
      </c>
      <c r="B4" s="192"/>
      <c r="C4" s="72">
        <f>ASG!E151</f>
        <v>4958.24</v>
      </c>
      <c r="D4" s="12">
        <v>1</v>
      </c>
      <c r="E4" s="72">
        <f>ROUND(D4*C4,2)</f>
        <v>4958.24</v>
      </c>
      <c r="F4" s="13">
        <f>Produtividade!E9</f>
        <v>17</v>
      </c>
      <c r="G4" s="73">
        <f>ROUND(F4*E4,2)</f>
        <v>84290.08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0.25" customHeight="1" x14ac:dyDescent="0.25">
      <c r="A5" s="192" t="s">
        <v>39</v>
      </c>
      <c r="B5" s="192"/>
      <c r="C5" s="72">
        <f>'Encarregado '!E152</f>
        <v>6068.95</v>
      </c>
      <c r="D5" s="12">
        <v>1</v>
      </c>
      <c r="E5" s="72">
        <f>ROUND(D5*C5,2)</f>
        <v>6068.95</v>
      </c>
      <c r="F5" s="12">
        <v>1</v>
      </c>
      <c r="G5" s="73">
        <f>ROUND(F5*E5,2)</f>
        <v>6068.95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0.25" customHeight="1" x14ac:dyDescent="0.25">
      <c r="A6" s="14" t="s">
        <v>14</v>
      </c>
      <c r="B6" s="14"/>
      <c r="C6" s="14"/>
      <c r="D6" s="14"/>
      <c r="E6" s="14"/>
      <c r="F6" s="14"/>
      <c r="G6" s="74">
        <f>SUM(G4:G5)</f>
        <v>90359.03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" customHeight="1" x14ac:dyDescent="0.25">
      <c r="A7" s="193"/>
      <c r="B7" s="193"/>
      <c r="C7" s="193"/>
      <c r="D7" s="193"/>
      <c r="E7" s="193"/>
      <c r="F7" s="193"/>
      <c r="G7" s="19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" customHeight="1" x14ac:dyDescent="0.25">
      <c r="A8" s="194"/>
      <c r="B8" s="194"/>
      <c r="C8" s="194"/>
      <c r="D8" s="194"/>
      <c r="E8" s="194"/>
      <c r="F8" s="194"/>
      <c r="G8" s="194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.5" customHeight="1" x14ac:dyDescent="0.25">
      <c r="A9" s="195" t="s">
        <v>15</v>
      </c>
      <c r="B9" s="195"/>
      <c r="C9" s="195"/>
      <c r="D9" s="195"/>
      <c r="E9" s="195"/>
      <c r="F9" s="195"/>
      <c r="G9" s="195"/>
      <c r="H9" s="9"/>
      <c r="I9" s="9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" customHeight="1" x14ac:dyDescent="0.25">
      <c r="A10" s="196"/>
      <c r="B10" s="196"/>
      <c r="C10" s="196"/>
      <c r="D10" s="196"/>
      <c r="E10" s="196"/>
      <c r="F10" s="196"/>
      <c r="G10" s="19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2" customHeight="1" x14ac:dyDescent="0.25">
      <c r="A11" s="190" t="s">
        <v>16</v>
      </c>
      <c r="B11" s="190"/>
      <c r="C11" s="190"/>
      <c r="D11" s="190"/>
      <c r="E11" s="190"/>
      <c r="F11" s="190"/>
      <c r="G11" s="19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2" customHeight="1" x14ac:dyDescent="0.25">
      <c r="A12" s="11"/>
      <c r="B12" s="190" t="s">
        <v>17</v>
      </c>
      <c r="C12" s="190"/>
      <c r="D12" s="190"/>
      <c r="E12" s="190"/>
      <c r="F12" s="190"/>
      <c r="G12" s="11" t="s">
        <v>18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" customHeight="1" x14ac:dyDescent="0.25">
      <c r="A13" s="12" t="s">
        <v>19</v>
      </c>
      <c r="B13" s="192" t="s">
        <v>20</v>
      </c>
      <c r="C13" s="192"/>
      <c r="D13" s="192"/>
      <c r="E13" s="192"/>
      <c r="F13" s="192"/>
      <c r="G13" s="73">
        <f>ROUND(G6,2)</f>
        <v>90359.03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2" customHeight="1" x14ac:dyDescent="0.25">
      <c r="A14" s="12" t="s">
        <v>21</v>
      </c>
      <c r="B14" s="192" t="s">
        <v>22</v>
      </c>
      <c r="C14" s="192"/>
      <c r="D14" s="192"/>
      <c r="E14" s="192"/>
      <c r="F14" s="192"/>
      <c r="G14" s="73">
        <f>ROUND(G13*12,2)</f>
        <v>1084308.3600000001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" customHeight="1" x14ac:dyDescent="0.25"/>
    <row r="16" spans="1:26" ht="12" customHeight="1" x14ac:dyDescent="0.25"/>
    <row r="17" spans="7:14" ht="12" customHeight="1" x14ac:dyDescent="0.25"/>
    <row r="18" spans="7:14" ht="12" customHeight="1" x14ac:dyDescent="0.25">
      <c r="G18" s="136"/>
    </row>
    <row r="19" spans="7:14" ht="12" customHeight="1" x14ac:dyDescent="0.25"/>
    <row r="20" spans="7:14" ht="12" customHeight="1" x14ac:dyDescent="0.25">
      <c r="N20" s="143"/>
    </row>
    <row r="21" spans="7:14" ht="12" customHeight="1" x14ac:dyDescent="0.25">
      <c r="N21" s="143"/>
    </row>
    <row r="22" spans="7:14" ht="12" customHeight="1" x14ac:dyDescent="0.25">
      <c r="N22" s="143"/>
    </row>
    <row r="23" spans="7:14" ht="12" customHeight="1" x14ac:dyDescent="0.25"/>
    <row r="24" spans="7:14" ht="12" customHeight="1" x14ac:dyDescent="0.25"/>
    <row r="25" spans="7:14" ht="12" customHeight="1" x14ac:dyDescent="0.25"/>
    <row r="26" spans="7:14" ht="12" customHeight="1" x14ac:dyDescent="0.25"/>
    <row r="27" spans="7:14" ht="12" customHeight="1" x14ac:dyDescent="0.25"/>
    <row r="28" spans="7:14" ht="12" customHeight="1" x14ac:dyDescent="0.25"/>
    <row r="29" spans="7:14" ht="12" customHeight="1" x14ac:dyDescent="0.25"/>
    <row r="30" spans="7:14" ht="12" customHeight="1" x14ac:dyDescent="0.25"/>
    <row r="31" spans="7:14" ht="12" customHeight="1" x14ac:dyDescent="0.25"/>
    <row r="32" spans="7:1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</sheetData>
  <mergeCells count="12">
    <mergeCell ref="B14:F14"/>
    <mergeCell ref="A7:G8"/>
    <mergeCell ref="A9:G9"/>
    <mergeCell ref="A10:G10"/>
    <mergeCell ref="A11:G11"/>
    <mergeCell ref="B12:F12"/>
    <mergeCell ref="B13:F13"/>
    <mergeCell ref="A1:G1"/>
    <mergeCell ref="A2:B2"/>
    <mergeCell ref="A3:B3"/>
    <mergeCell ref="A4:B4"/>
    <mergeCell ref="A5:B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E9C26-DF5E-48CE-990A-B861090BE6E4}">
  <dimension ref="A1:Z1001"/>
  <sheetViews>
    <sheetView topLeftCell="A38" zoomScaleNormal="100" workbookViewId="0">
      <selection activeCell="G60" sqref="G60"/>
    </sheetView>
  </sheetViews>
  <sheetFormatPr defaultRowHeight="15" x14ac:dyDescent="0.25"/>
  <cols>
    <col min="1" max="1" width="12.140625" customWidth="1"/>
    <col min="2" max="2" width="13.28515625" customWidth="1"/>
    <col min="3" max="3" width="17" customWidth="1"/>
    <col min="4" max="4" width="14.7109375" customWidth="1"/>
    <col min="5" max="5" width="30" customWidth="1"/>
    <col min="6" max="6" width="22.42578125" customWidth="1"/>
    <col min="7" max="7" width="19.42578125" customWidth="1"/>
    <col min="8" max="8" width="10.140625" customWidth="1"/>
    <col min="9" max="9" width="16.28515625" customWidth="1"/>
    <col min="10" max="10" width="20.5703125" customWidth="1"/>
    <col min="11" max="11" width="12.140625" customWidth="1"/>
    <col min="12" max="12" width="63" customWidth="1"/>
    <col min="13" max="13" width="12.7109375" customWidth="1"/>
    <col min="14" max="26" width="12.140625" customWidth="1"/>
    <col min="27" max="1024" width="13.42578125" customWidth="1"/>
  </cols>
  <sheetData>
    <row r="1" spans="1:26" ht="38.25" customHeight="1" x14ac:dyDescent="0.25">
      <c r="A1" s="150" t="s">
        <v>112</v>
      </c>
      <c r="B1" s="150"/>
      <c r="C1" s="150"/>
      <c r="D1" s="150"/>
      <c r="E1" s="150"/>
      <c r="F1" s="150"/>
      <c r="G1" s="15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 x14ac:dyDescent="0.25">
      <c r="A2" s="145"/>
      <c r="B2" s="145"/>
      <c r="C2" s="145"/>
      <c r="D2" s="145"/>
      <c r="E2" s="145"/>
      <c r="F2" s="145"/>
      <c r="G2" s="145"/>
      <c r="H2" s="2"/>
      <c r="I2" s="2"/>
      <c r="J2" s="2"/>
      <c r="K2" s="2"/>
      <c r="L2" s="4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25">
      <c r="A3" s="151" t="s">
        <v>113</v>
      </c>
      <c r="B3" s="151"/>
      <c r="C3" s="151"/>
      <c r="D3" s="151"/>
      <c r="E3" s="152" t="s">
        <v>260</v>
      </c>
      <c r="F3" s="152"/>
      <c r="G3" s="152"/>
      <c r="H3" s="47"/>
      <c r="I3" s="47"/>
      <c r="J3" s="47"/>
      <c r="K3" s="47"/>
      <c r="L3" s="48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18" customHeight="1" x14ac:dyDescent="0.25">
      <c r="A4" s="153" t="s">
        <v>114</v>
      </c>
      <c r="B4" s="153"/>
      <c r="C4" s="153"/>
      <c r="D4" s="153"/>
      <c r="E4" s="145"/>
      <c r="F4" s="145"/>
      <c r="G4" s="145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13.5" customHeight="1" x14ac:dyDescent="0.25">
      <c r="A5" s="94" t="s">
        <v>115</v>
      </c>
      <c r="B5" s="145"/>
      <c r="C5" s="145"/>
      <c r="D5" s="145"/>
      <c r="E5" s="146"/>
      <c r="F5" s="146"/>
      <c r="G5" s="1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15.75" x14ac:dyDescent="0.25">
      <c r="A6" s="147"/>
      <c r="B6" s="147"/>
      <c r="C6" s="147"/>
      <c r="D6" s="147"/>
      <c r="E6" s="147"/>
      <c r="F6" s="147"/>
      <c r="G6" s="14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148" t="s">
        <v>227</v>
      </c>
      <c r="B7" s="148"/>
      <c r="C7" s="148"/>
      <c r="D7" s="148"/>
      <c r="E7" s="148"/>
      <c r="F7" s="148"/>
      <c r="G7" s="14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147"/>
      <c r="B8" s="147"/>
      <c r="C8" s="147"/>
      <c r="D8" s="147"/>
      <c r="E8" s="147"/>
      <c r="F8" s="147"/>
      <c r="G8" s="14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95" t="s">
        <v>19</v>
      </c>
      <c r="B9" s="149" t="s">
        <v>116</v>
      </c>
      <c r="C9" s="149"/>
      <c r="D9" s="149"/>
      <c r="E9" s="149"/>
      <c r="F9" s="145"/>
      <c r="G9" s="14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95" t="s">
        <v>21</v>
      </c>
      <c r="B10" s="149" t="s">
        <v>117</v>
      </c>
      <c r="C10" s="149"/>
      <c r="D10" s="149"/>
      <c r="E10" s="149"/>
      <c r="F10" s="157" t="s">
        <v>118</v>
      </c>
      <c r="G10" s="15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95" t="s">
        <v>119</v>
      </c>
      <c r="B11" s="149" t="s">
        <v>120</v>
      </c>
      <c r="C11" s="149"/>
      <c r="D11" s="149"/>
      <c r="E11" s="149"/>
      <c r="F11" s="157" t="s">
        <v>265</v>
      </c>
      <c r="G11" s="15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95" t="s">
        <v>121</v>
      </c>
      <c r="B12" s="149" t="s">
        <v>122</v>
      </c>
      <c r="C12" s="149"/>
      <c r="D12" s="149"/>
      <c r="E12" s="149"/>
      <c r="F12" s="157">
        <v>12</v>
      </c>
      <c r="G12" s="15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147"/>
      <c r="B13" s="147"/>
      <c r="C13" s="147"/>
      <c r="D13" s="147"/>
      <c r="E13" s="147"/>
      <c r="F13" s="147"/>
      <c r="G13" s="14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25">
      <c r="A14" s="154" t="s">
        <v>123</v>
      </c>
      <c r="B14" s="154"/>
      <c r="C14" s="154"/>
      <c r="D14" s="154"/>
      <c r="E14" s="154"/>
      <c r="F14" s="154"/>
      <c r="G14" s="15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x14ac:dyDescent="0.25">
      <c r="A15" s="97"/>
      <c r="B15" s="97"/>
      <c r="C15" s="97"/>
      <c r="D15" s="97"/>
      <c r="E15" s="97"/>
      <c r="F15" s="97"/>
      <c r="G15" s="9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25">
      <c r="A16" s="155" t="s">
        <v>124</v>
      </c>
      <c r="B16" s="155"/>
      <c r="C16" s="155"/>
      <c r="D16" s="155"/>
      <c r="E16" s="155"/>
      <c r="F16" s="155"/>
      <c r="G16" s="15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47"/>
      <c r="B17" s="147"/>
      <c r="C17" s="147"/>
      <c r="D17" s="147"/>
      <c r="E17" s="147"/>
      <c r="F17" s="147"/>
      <c r="G17" s="14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x14ac:dyDescent="0.25">
      <c r="A18" s="155" t="s">
        <v>125</v>
      </c>
      <c r="B18" s="155"/>
      <c r="C18" s="155"/>
      <c r="D18" s="155"/>
      <c r="E18" s="155"/>
      <c r="F18" s="155"/>
      <c r="G18" s="15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156" t="s">
        <v>126</v>
      </c>
      <c r="B19" s="156"/>
      <c r="C19" s="156"/>
      <c r="D19" s="156"/>
      <c r="E19" s="156"/>
      <c r="F19" s="156"/>
      <c r="G19" s="15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95">
        <v>1</v>
      </c>
      <c r="B20" s="149" t="s">
        <v>127</v>
      </c>
      <c r="C20" s="149"/>
      <c r="D20" s="149"/>
      <c r="E20" s="149"/>
      <c r="F20" s="160" t="s">
        <v>128</v>
      </c>
      <c r="G20" s="16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95">
        <v>2</v>
      </c>
      <c r="B21" s="149" t="s">
        <v>129</v>
      </c>
      <c r="C21" s="149"/>
      <c r="D21" s="149"/>
      <c r="E21" s="149"/>
      <c r="F21" s="161" t="s">
        <v>130</v>
      </c>
      <c r="G21" s="16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95">
        <v>3</v>
      </c>
      <c r="B22" s="149" t="s">
        <v>131</v>
      </c>
      <c r="C22" s="149"/>
      <c r="D22" s="149"/>
      <c r="E22" s="149"/>
      <c r="F22" s="162">
        <v>1851.9</v>
      </c>
      <c r="G22" s="16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95">
        <v>4</v>
      </c>
      <c r="B23" s="96" t="s">
        <v>132</v>
      </c>
      <c r="C23" s="96"/>
      <c r="D23" s="96"/>
      <c r="E23" s="96"/>
      <c r="F23" s="158" t="s">
        <v>133</v>
      </c>
      <c r="G23" s="15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95">
        <v>5</v>
      </c>
      <c r="B24" s="96" t="s">
        <v>134</v>
      </c>
      <c r="C24" s="96"/>
      <c r="D24" s="96"/>
      <c r="E24" s="96"/>
      <c r="F24" s="159">
        <v>46082</v>
      </c>
      <c r="G24" s="15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49"/>
      <c r="B25" s="50"/>
      <c r="C25" s="50"/>
      <c r="D25" s="50"/>
      <c r="E25" s="50"/>
      <c r="F25" s="51"/>
      <c r="G25" s="5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158" t="s">
        <v>135</v>
      </c>
      <c r="B26" s="158"/>
      <c r="C26" s="158"/>
      <c r="D26" s="158"/>
      <c r="E26" s="158"/>
      <c r="F26" s="158"/>
      <c r="G26" s="15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145"/>
      <c r="B27" s="145"/>
      <c r="C27" s="145"/>
      <c r="D27" s="145"/>
      <c r="E27" s="145"/>
      <c r="F27" s="145"/>
      <c r="G27" s="14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99">
        <v>1</v>
      </c>
      <c r="B28" s="158" t="s">
        <v>136</v>
      </c>
      <c r="C28" s="158"/>
      <c r="D28" s="158"/>
      <c r="E28" s="158"/>
      <c r="F28" s="158"/>
      <c r="G28" s="99" t="s">
        <v>18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5">
      <c r="A29" s="95" t="s">
        <v>19</v>
      </c>
      <c r="B29" s="149" t="s">
        <v>137</v>
      </c>
      <c r="C29" s="149"/>
      <c r="D29" s="149"/>
      <c r="E29" s="149"/>
      <c r="F29" s="100"/>
      <c r="G29" s="101">
        <f>F22</f>
        <v>1851.9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5">
      <c r="A30" s="95" t="s">
        <v>21</v>
      </c>
      <c r="B30" s="149" t="s">
        <v>138</v>
      </c>
      <c r="C30" s="149"/>
      <c r="D30" s="149"/>
      <c r="E30" s="149"/>
      <c r="F30" s="100"/>
      <c r="G30" s="10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5">
      <c r="A31" s="158" t="s">
        <v>139</v>
      </c>
      <c r="B31" s="158"/>
      <c r="C31" s="158"/>
      <c r="D31" s="158"/>
      <c r="E31" s="158"/>
      <c r="F31" s="102"/>
      <c r="G31" s="103">
        <f>SUM(G29:G30)</f>
        <v>1851.9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5">
      <c r="A32" s="147"/>
      <c r="B32" s="147"/>
      <c r="C32" s="147"/>
      <c r="D32" s="147"/>
      <c r="E32" s="147"/>
      <c r="F32" s="147"/>
      <c r="G32" s="14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158" t="s">
        <v>140</v>
      </c>
      <c r="B33" s="158"/>
      <c r="C33" s="158"/>
      <c r="D33" s="158"/>
      <c r="E33" s="158"/>
      <c r="F33" s="158"/>
      <c r="G33" s="15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158"/>
      <c r="B34" s="158"/>
      <c r="C34" s="158"/>
      <c r="D34" s="158"/>
      <c r="E34" s="158"/>
      <c r="F34" s="158"/>
      <c r="G34" s="158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8.5" customHeight="1" x14ac:dyDescent="0.25">
      <c r="A35" s="156" t="s">
        <v>141</v>
      </c>
      <c r="B35" s="156"/>
      <c r="C35" s="156"/>
      <c r="D35" s="156"/>
      <c r="E35" s="156"/>
      <c r="F35" s="156"/>
      <c r="G35" s="15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5">
      <c r="A36" s="99" t="s">
        <v>142</v>
      </c>
      <c r="B36" s="156" t="s">
        <v>143</v>
      </c>
      <c r="C36" s="156"/>
      <c r="D36" s="156"/>
      <c r="E36" s="156"/>
      <c r="F36" s="99" t="s">
        <v>144</v>
      </c>
      <c r="G36" s="99" t="s">
        <v>18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5">
      <c r="A37" s="95" t="s">
        <v>19</v>
      </c>
      <c r="B37" s="149" t="s">
        <v>145</v>
      </c>
      <c r="C37" s="149"/>
      <c r="D37" s="149"/>
      <c r="E37" s="149"/>
      <c r="F37" s="104">
        <v>8.3299999999999999E-2</v>
      </c>
      <c r="G37" s="101">
        <f>G31*F37</f>
        <v>154.26327000000001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5">
      <c r="A38" s="95" t="s">
        <v>21</v>
      </c>
      <c r="B38" s="149" t="s">
        <v>146</v>
      </c>
      <c r="C38" s="149"/>
      <c r="D38" s="149"/>
      <c r="E38" s="149"/>
      <c r="F38" s="104">
        <v>2.7799999999999998E-2</v>
      </c>
      <c r="G38" s="101">
        <f>G31*F38</f>
        <v>51.482819999999997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5">
      <c r="A39" s="158" t="s">
        <v>139</v>
      </c>
      <c r="B39" s="158"/>
      <c r="C39" s="158"/>
      <c r="D39" s="158"/>
      <c r="E39" s="158"/>
      <c r="F39" s="105">
        <v>0.1111</v>
      </c>
      <c r="G39" s="103">
        <f>SUM(G37:G38)</f>
        <v>205.74609000000001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147"/>
      <c r="B40" s="147"/>
      <c r="C40" s="147"/>
      <c r="D40" s="147"/>
      <c r="E40" s="147"/>
      <c r="F40" s="147"/>
      <c r="G40" s="14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6" customHeight="1" x14ac:dyDescent="0.25">
      <c r="A41" s="163" t="s">
        <v>147</v>
      </c>
      <c r="B41" s="163"/>
      <c r="C41" s="163"/>
      <c r="D41" s="163"/>
      <c r="E41" s="163"/>
      <c r="F41" s="163"/>
      <c r="G41" s="16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107" t="s">
        <v>148</v>
      </c>
      <c r="B42" s="164" t="s">
        <v>149</v>
      </c>
      <c r="C42" s="164"/>
      <c r="D42" s="164"/>
      <c r="E42" s="164"/>
      <c r="F42" s="107" t="s">
        <v>144</v>
      </c>
      <c r="G42" s="107" t="s">
        <v>18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5">
      <c r="A43" s="108" t="s">
        <v>19</v>
      </c>
      <c r="B43" s="165" t="s">
        <v>150</v>
      </c>
      <c r="C43" s="165"/>
      <c r="D43" s="165"/>
      <c r="E43" s="165"/>
      <c r="F43" s="109">
        <v>0.2</v>
      </c>
      <c r="G43" s="110">
        <f>$G$31*F43</f>
        <v>370.38000000000005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5">
      <c r="A44" s="108" t="s">
        <v>21</v>
      </c>
      <c r="B44" s="165" t="s">
        <v>151</v>
      </c>
      <c r="C44" s="165"/>
      <c r="D44" s="165"/>
      <c r="E44" s="165"/>
      <c r="F44" s="109">
        <v>2.5000000000000001E-2</v>
      </c>
      <c r="G44" s="110">
        <f t="shared" ref="G44:G49" si="0">$G$31*F44</f>
        <v>46.297500000000007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8.5" customHeight="1" x14ac:dyDescent="0.25">
      <c r="A45" s="108" t="s">
        <v>119</v>
      </c>
      <c r="B45" s="169" t="s">
        <v>228</v>
      </c>
      <c r="C45" s="169"/>
      <c r="D45" s="169"/>
      <c r="E45" s="169"/>
      <c r="F45" s="109">
        <f>(3*1)%</f>
        <v>0.03</v>
      </c>
      <c r="G45" s="110">
        <f t="shared" si="0"/>
        <v>55.557000000000002</v>
      </c>
      <c r="H45" s="4"/>
      <c r="I45" s="4"/>
      <c r="J45" s="4"/>
      <c r="K45" s="5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5">
      <c r="A46" s="108" t="s">
        <v>121</v>
      </c>
      <c r="B46" s="165" t="s">
        <v>152</v>
      </c>
      <c r="C46" s="165"/>
      <c r="D46" s="165"/>
      <c r="E46" s="165"/>
      <c r="F46" s="109">
        <v>1.4999999999999999E-2</v>
      </c>
      <c r="G46" s="110">
        <f t="shared" si="0"/>
        <v>27.778500000000001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5">
      <c r="A47" s="108" t="s">
        <v>153</v>
      </c>
      <c r="B47" s="165" t="s">
        <v>154</v>
      </c>
      <c r="C47" s="165"/>
      <c r="D47" s="165"/>
      <c r="E47" s="165"/>
      <c r="F47" s="109">
        <v>0.01</v>
      </c>
      <c r="G47" s="110">
        <f t="shared" si="0"/>
        <v>18.519000000000002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5">
      <c r="A48" s="108" t="s">
        <v>155</v>
      </c>
      <c r="B48" s="165" t="s">
        <v>156</v>
      </c>
      <c r="C48" s="165"/>
      <c r="D48" s="165"/>
      <c r="E48" s="165"/>
      <c r="F48" s="109">
        <v>6.0000000000000001E-3</v>
      </c>
      <c r="G48" s="110">
        <f t="shared" si="0"/>
        <v>11.111400000000001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108" t="s">
        <v>157</v>
      </c>
      <c r="B49" s="165" t="s">
        <v>158</v>
      </c>
      <c r="C49" s="165"/>
      <c r="D49" s="165"/>
      <c r="E49" s="165"/>
      <c r="F49" s="109">
        <v>2E-3</v>
      </c>
      <c r="G49" s="110">
        <f t="shared" si="0"/>
        <v>3.7038000000000002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108" t="s">
        <v>159</v>
      </c>
      <c r="B50" s="165" t="s">
        <v>160</v>
      </c>
      <c r="C50" s="165"/>
      <c r="D50" s="165"/>
      <c r="E50" s="165"/>
      <c r="F50" s="109">
        <v>0.08</v>
      </c>
      <c r="G50" s="110">
        <f>$G$31*F50</f>
        <v>148.15200000000002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166" t="s">
        <v>161</v>
      </c>
      <c r="B51" s="166"/>
      <c r="C51" s="166"/>
      <c r="D51" s="166"/>
      <c r="E51" s="166"/>
      <c r="F51" s="111">
        <f>SUM(F43:F50)</f>
        <v>0.36800000000000005</v>
      </c>
      <c r="G51" s="112">
        <f>SUM(G43:G50)</f>
        <v>681.49920000000009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167"/>
      <c r="B52" s="167"/>
      <c r="C52" s="167"/>
      <c r="D52" s="167"/>
      <c r="E52" s="167"/>
      <c r="F52" s="167"/>
      <c r="G52" s="16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158" t="s">
        <v>162</v>
      </c>
      <c r="B53" s="158"/>
      <c r="C53" s="158"/>
      <c r="D53" s="158"/>
      <c r="E53" s="158"/>
      <c r="F53" s="158"/>
      <c r="G53" s="158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158"/>
      <c r="B54" s="158"/>
      <c r="C54" s="158"/>
      <c r="D54" s="158"/>
      <c r="E54" s="158"/>
      <c r="F54" s="158"/>
      <c r="G54" s="158"/>
      <c r="H54" s="168"/>
      <c r="I54" s="168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5">
      <c r="A55" s="99" t="s">
        <v>163</v>
      </c>
      <c r="B55" s="158" t="s">
        <v>164</v>
      </c>
      <c r="C55" s="158"/>
      <c r="D55" s="158"/>
      <c r="E55" s="158"/>
      <c r="F55" s="158"/>
      <c r="G55" s="99" t="s">
        <v>18</v>
      </c>
      <c r="H55" s="53"/>
      <c r="I55" s="5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5">
      <c r="A56" s="113" t="s">
        <v>19</v>
      </c>
      <c r="B56" s="96" t="s">
        <v>165</v>
      </c>
      <c r="C56" s="96"/>
      <c r="D56" s="96"/>
      <c r="E56" s="96"/>
      <c r="F56" s="96"/>
      <c r="G56" s="101">
        <f>5*2*22</f>
        <v>220</v>
      </c>
      <c r="H56" s="54"/>
      <c r="I56" s="5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5">
      <c r="A57" s="113"/>
      <c r="B57" s="96" t="s">
        <v>166</v>
      </c>
      <c r="C57" s="96"/>
      <c r="D57" s="96"/>
      <c r="E57" s="96"/>
      <c r="F57" s="96"/>
      <c r="G57" s="101">
        <f>-(G29*6%)</f>
        <v>-111.114</v>
      </c>
      <c r="H57" s="55"/>
      <c r="I57" s="5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5">
      <c r="A58" s="95" t="s">
        <v>21</v>
      </c>
      <c r="B58" s="149" t="s">
        <v>167</v>
      </c>
      <c r="C58" s="149"/>
      <c r="D58" s="96"/>
      <c r="E58" s="96"/>
      <c r="F58" s="96"/>
      <c r="G58" s="101">
        <f>(27*22)*0.9</f>
        <v>534.6</v>
      </c>
      <c r="H58" s="54"/>
      <c r="I58" s="5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5">
      <c r="A59" s="95" t="s">
        <v>119</v>
      </c>
      <c r="B59" s="96" t="s">
        <v>168</v>
      </c>
      <c r="C59" s="96"/>
      <c r="D59" s="96"/>
      <c r="E59" s="96"/>
      <c r="F59" s="96"/>
      <c r="G59" s="101"/>
      <c r="H59" s="55"/>
      <c r="I59" s="55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5">
      <c r="A60" s="95" t="s">
        <v>121</v>
      </c>
      <c r="B60" s="151" t="s">
        <v>169</v>
      </c>
      <c r="C60" s="151"/>
      <c r="D60" s="93"/>
      <c r="E60" s="93"/>
      <c r="F60" s="93"/>
      <c r="G60" s="101">
        <v>22.7</v>
      </c>
      <c r="H60" s="55"/>
      <c r="I60" s="55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5">
      <c r="A61" s="95" t="s">
        <v>153</v>
      </c>
      <c r="B61" s="170" t="s">
        <v>261</v>
      </c>
      <c r="C61" s="171"/>
      <c r="D61" s="172" t="s">
        <v>267</v>
      </c>
      <c r="E61" s="173"/>
      <c r="F61" s="174"/>
      <c r="G61" s="101">
        <v>105.33</v>
      </c>
      <c r="H61" s="55"/>
      <c r="I61" s="55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5">
      <c r="A62" s="114"/>
      <c r="B62" s="99" t="s">
        <v>161</v>
      </c>
      <c r="C62" s="99"/>
      <c r="D62" s="99"/>
      <c r="E62" s="99"/>
      <c r="F62" s="99"/>
      <c r="G62" s="103">
        <f>SUM(G56:G61)</f>
        <v>771.51600000000008</v>
      </c>
      <c r="H62" s="55"/>
      <c r="I62" s="55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5">
      <c r="A63" s="147"/>
      <c r="B63" s="147"/>
      <c r="C63" s="147"/>
      <c r="D63" s="147"/>
      <c r="E63" s="147"/>
      <c r="F63" s="147"/>
      <c r="G63" s="147"/>
      <c r="H63" s="55"/>
      <c r="I63" s="55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7.75" customHeight="1" x14ac:dyDescent="0.25">
      <c r="A64" s="158" t="s">
        <v>170</v>
      </c>
      <c r="B64" s="158"/>
      <c r="C64" s="158"/>
      <c r="D64" s="158"/>
      <c r="E64" s="158"/>
      <c r="F64" s="158"/>
      <c r="G64" s="158"/>
      <c r="H64" s="55"/>
      <c r="I64" s="55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5">
      <c r="A65" s="99">
        <v>2</v>
      </c>
      <c r="B65" s="158" t="s">
        <v>171</v>
      </c>
      <c r="C65" s="158"/>
      <c r="D65" s="158"/>
      <c r="E65" s="158"/>
      <c r="F65" s="158"/>
      <c r="G65" s="10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5">
      <c r="A66" s="99" t="s">
        <v>142</v>
      </c>
      <c r="B66" s="149" t="s">
        <v>143</v>
      </c>
      <c r="C66" s="149"/>
      <c r="D66" s="149"/>
      <c r="E66" s="149"/>
      <c r="F66" s="149"/>
      <c r="G66" s="101">
        <f>G39</f>
        <v>205.74609000000001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99" t="s">
        <v>148</v>
      </c>
      <c r="B67" s="149" t="s">
        <v>149</v>
      </c>
      <c r="C67" s="149"/>
      <c r="D67" s="149"/>
      <c r="E67" s="149"/>
      <c r="F67" s="149"/>
      <c r="G67" s="101">
        <f>G51</f>
        <v>681.49920000000009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5">
      <c r="A68" s="99" t="s">
        <v>163</v>
      </c>
      <c r="B68" s="149" t="s">
        <v>164</v>
      </c>
      <c r="C68" s="149"/>
      <c r="D68" s="149"/>
      <c r="E68" s="149"/>
      <c r="F68" s="149"/>
      <c r="G68" s="101">
        <f>G62</f>
        <v>771.51600000000008</v>
      </c>
      <c r="H68" s="168"/>
      <c r="I68" s="168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5">
      <c r="A69" s="158" t="s">
        <v>161</v>
      </c>
      <c r="B69" s="158"/>
      <c r="C69" s="158"/>
      <c r="D69" s="158"/>
      <c r="E69" s="158"/>
      <c r="F69" s="158"/>
      <c r="G69" s="103">
        <f>SUM(G66:G68)</f>
        <v>1658.7612900000001</v>
      </c>
      <c r="H69" s="56"/>
      <c r="I69" s="57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5">
      <c r="A70" s="147"/>
      <c r="B70" s="147"/>
      <c r="C70" s="147"/>
      <c r="D70" s="147"/>
      <c r="E70" s="147"/>
      <c r="F70" s="147"/>
      <c r="G70" s="147"/>
      <c r="H70" s="56"/>
      <c r="I70" s="57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5">
      <c r="A71" s="167"/>
      <c r="B71" s="167"/>
      <c r="C71" s="167"/>
      <c r="D71" s="167"/>
      <c r="E71" s="167"/>
      <c r="F71" s="167"/>
      <c r="G71" s="167"/>
      <c r="H71" s="55"/>
      <c r="I71" s="55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5">
      <c r="A72" s="158" t="s">
        <v>172</v>
      </c>
      <c r="B72" s="158"/>
      <c r="C72" s="158"/>
      <c r="D72" s="158"/>
      <c r="E72" s="158"/>
      <c r="F72" s="158"/>
      <c r="G72" s="158"/>
      <c r="H72" s="168"/>
      <c r="I72" s="168"/>
      <c r="J72" s="168"/>
      <c r="K72" s="168"/>
      <c r="L72" s="168"/>
      <c r="M72" s="16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5">
      <c r="A73" s="158"/>
      <c r="B73" s="158"/>
      <c r="C73" s="158"/>
      <c r="D73" s="158"/>
      <c r="E73" s="158"/>
      <c r="F73" s="158"/>
      <c r="G73" s="158"/>
      <c r="H73" s="55"/>
      <c r="I73" s="55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5">
      <c r="A74" s="99">
        <v>3</v>
      </c>
      <c r="B74" s="158" t="s">
        <v>173</v>
      </c>
      <c r="C74" s="158"/>
      <c r="D74" s="158"/>
      <c r="E74" s="158"/>
      <c r="F74" s="99" t="s">
        <v>144</v>
      </c>
      <c r="G74" s="99" t="s">
        <v>18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5">
      <c r="A75" s="115" t="s">
        <v>19</v>
      </c>
      <c r="B75" s="175" t="s">
        <v>174</v>
      </c>
      <c r="C75" s="175"/>
      <c r="D75" s="175"/>
      <c r="E75" s="175"/>
      <c r="F75" s="104">
        <v>4.1999999999999997E-3</v>
      </c>
      <c r="G75" s="116">
        <f>ROUND($G$29*F75,2)</f>
        <v>7.78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5">
      <c r="A76" s="115" t="s">
        <v>21</v>
      </c>
      <c r="B76" s="175" t="s">
        <v>175</v>
      </c>
      <c r="C76" s="175"/>
      <c r="D76" s="175"/>
      <c r="E76" s="175"/>
      <c r="F76" s="104">
        <f>F50*F75</f>
        <v>3.3599999999999998E-4</v>
      </c>
      <c r="G76" s="116">
        <f t="shared" ref="G76:G80" si="1">ROUND($G$29*F76,2)</f>
        <v>0.62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5">
      <c r="A77" s="115" t="s">
        <v>119</v>
      </c>
      <c r="B77" s="175" t="s">
        <v>176</v>
      </c>
      <c r="C77" s="175"/>
      <c r="D77" s="175"/>
      <c r="E77" s="175"/>
      <c r="F77" s="104">
        <v>3.44E-2</v>
      </c>
      <c r="G77" s="116">
        <f t="shared" si="1"/>
        <v>63.71</v>
      </c>
      <c r="H77" s="2"/>
      <c r="I77" s="2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5">
      <c r="A78" s="115" t="s">
        <v>121</v>
      </c>
      <c r="B78" s="175" t="s">
        <v>177</v>
      </c>
      <c r="C78" s="175"/>
      <c r="D78" s="175"/>
      <c r="E78" s="175"/>
      <c r="F78" s="144">
        <v>1.9400000000000001E-2</v>
      </c>
      <c r="G78" s="116">
        <f t="shared" si="1"/>
        <v>35.93</v>
      </c>
      <c r="H78" s="53"/>
      <c r="I78" s="53"/>
      <c r="J78" s="53"/>
      <c r="K78" s="53"/>
      <c r="L78" s="53"/>
      <c r="M78" s="53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5">
      <c r="A79" s="115" t="s">
        <v>153</v>
      </c>
      <c r="B79" s="175" t="s">
        <v>178</v>
      </c>
      <c r="C79" s="175"/>
      <c r="D79" s="175"/>
      <c r="E79" s="175"/>
      <c r="F79" s="104">
        <v>7.1999999999999998E-3</v>
      </c>
      <c r="G79" s="116">
        <f t="shared" si="1"/>
        <v>13.33</v>
      </c>
      <c r="H79" s="54"/>
      <c r="I79" s="54"/>
      <c r="J79" s="47"/>
      <c r="K79" s="58"/>
      <c r="L79" s="54"/>
      <c r="M79" s="5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5">
      <c r="A80" s="115" t="s">
        <v>155</v>
      </c>
      <c r="B80" s="175" t="s">
        <v>179</v>
      </c>
      <c r="C80" s="175"/>
      <c r="D80" s="175"/>
      <c r="E80" s="175"/>
      <c r="F80" s="104">
        <v>6.2E-4</v>
      </c>
      <c r="G80" s="116">
        <f t="shared" si="1"/>
        <v>1.1499999999999999</v>
      </c>
      <c r="H80" s="55"/>
      <c r="I80" s="55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5">
      <c r="A81" s="176" t="s">
        <v>161</v>
      </c>
      <c r="B81" s="176"/>
      <c r="C81" s="176"/>
      <c r="D81" s="176"/>
      <c r="E81" s="176"/>
      <c r="F81" s="105">
        <f>SUM(F75:F80)</f>
        <v>6.6155999999999993E-2</v>
      </c>
      <c r="G81" s="118">
        <f>SUM(G75:G80)</f>
        <v>122.52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5">
      <c r="A82" s="147"/>
      <c r="B82" s="147"/>
      <c r="C82" s="147"/>
      <c r="D82" s="147"/>
      <c r="E82" s="147"/>
      <c r="F82" s="147"/>
      <c r="G82" s="14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5">
      <c r="A83" s="167"/>
      <c r="B83" s="167"/>
      <c r="C83" s="167"/>
      <c r="D83" s="167"/>
      <c r="E83" s="167"/>
      <c r="F83" s="167"/>
      <c r="G83" s="16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5">
      <c r="A84" s="158" t="s">
        <v>180</v>
      </c>
      <c r="B84" s="158"/>
      <c r="C84" s="158"/>
      <c r="D84" s="158"/>
      <c r="E84" s="158"/>
      <c r="F84" s="158"/>
      <c r="G84" s="158"/>
      <c r="H84" s="168"/>
      <c r="I84" s="16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5">
      <c r="A85" s="145"/>
      <c r="B85" s="145"/>
      <c r="C85" s="145"/>
      <c r="D85" s="145"/>
      <c r="E85" s="145"/>
      <c r="F85" s="145"/>
      <c r="G85" s="145"/>
      <c r="H85" s="55"/>
      <c r="I85" s="55"/>
      <c r="J85" s="47"/>
      <c r="K85" s="58"/>
      <c r="L85" s="54"/>
      <c r="M85" s="5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 x14ac:dyDescent="0.25">
      <c r="A86" s="156" t="s">
        <v>181</v>
      </c>
      <c r="B86" s="156"/>
      <c r="C86" s="156"/>
      <c r="D86" s="156"/>
      <c r="E86" s="156"/>
      <c r="F86" s="156"/>
      <c r="G86" s="156"/>
      <c r="H86" s="54"/>
      <c r="I86" s="54"/>
      <c r="J86" s="47"/>
      <c r="K86" s="58"/>
      <c r="L86" s="54"/>
      <c r="M86" s="5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 x14ac:dyDescent="0.25">
      <c r="A87" s="99" t="s">
        <v>182</v>
      </c>
      <c r="B87" s="158" t="s">
        <v>183</v>
      </c>
      <c r="C87" s="158"/>
      <c r="D87" s="158"/>
      <c r="E87" s="158"/>
      <c r="F87" s="99" t="s">
        <v>184</v>
      </c>
      <c r="G87" s="99" t="s">
        <v>18</v>
      </c>
      <c r="H87" s="55"/>
      <c r="I87" s="55"/>
      <c r="J87" s="47"/>
      <c r="K87" s="58"/>
      <c r="L87" s="54"/>
      <c r="M87" s="5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5">
      <c r="A88" s="115" t="s">
        <v>19</v>
      </c>
      <c r="B88" s="175" t="s">
        <v>185</v>
      </c>
      <c r="C88" s="175"/>
      <c r="D88" s="175"/>
      <c r="E88" s="175"/>
      <c r="F88" s="104">
        <v>8.3299999999999999E-2</v>
      </c>
      <c r="G88" s="116">
        <f>ROUND($G$31*F88,2)</f>
        <v>154.26</v>
      </c>
      <c r="H88" s="55"/>
      <c r="I88" s="55"/>
      <c r="J88" s="47"/>
      <c r="K88" s="58"/>
      <c r="L88" s="54"/>
      <c r="M88" s="5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5">
      <c r="A89" s="115" t="s">
        <v>21</v>
      </c>
      <c r="B89" s="175" t="s">
        <v>183</v>
      </c>
      <c r="C89" s="175"/>
      <c r="D89" s="175"/>
      <c r="E89" s="175"/>
      <c r="F89" s="104">
        <v>1.3899999999999999E-2</v>
      </c>
      <c r="G89" s="116">
        <f t="shared" ref="G89:G92" si="2">ROUND($G$31*F89,2)</f>
        <v>25.74</v>
      </c>
      <c r="H89" s="54"/>
      <c r="I89" s="54"/>
      <c r="J89" s="47"/>
      <c r="K89" s="58"/>
      <c r="L89" s="54"/>
      <c r="M89" s="5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5">
      <c r="A90" s="115" t="s">
        <v>119</v>
      </c>
      <c r="B90" s="175" t="s">
        <v>186</v>
      </c>
      <c r="C90" s="175"/>
      <c r="D90" s="175"/>
      <c r="E90" s="175"/>
      <c r="F90" s="104">
        <v>2.0000000000000001E-4</v>
      </c>
      <c r="G90" s="116">
        <f t="shared" si="2"/>
        <v>0.37</v>
      </c>
      <c r="H90" s="55"/>
      <c r="I90" s="55"/>
      <c r="J90" s="47"/>
      <c r="K90" s="58"/>
      <c r="L90" s="54"/>
      <c r="M90" s="5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5">
      <c r="A91" s="115" t="s">
        <v>121</v>
      </c>
      <c r="B91" s="175" t="s">
        <v>187</v>
      </c>
      <c r="C91" s="175"/>
      <c r="D91" s="175"/>
      <c r="E91" s="175"/>
      <c r="F91" s="104">
        <v>2.8E-3</v>
      </c>
      <c r="G91" s="116">
        <f t="shared" si="2"/>
        <v>5.19</v>
      </c>
      <c r="H91" s="55"/>
      <c r="I91" s="55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5">
      <c r="A92" s="115" t="s">
        <v>153</v>
      </c>
      <c r="B92" s="149" t="s">
        <v>188</v>
      </c>
      <c r="C92" s="149"/>
      <c r="D92" s="149"/>
      <c r="E92" s="149"/>
      <c r="F92" s="104">
        <v>2.9999999999999997E-4</v>
      </c>
      <c r="G92" s="116">
        <f t="shared" si="2"/>
        <v>0.56000000000000005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5">
      <c r="A93" s="115" t="s">
        <v>155</v>
      </c>
      <c r="B93" s="175" t="s">
        <v>138</v>
      </c>
      <c r="C93" s="175"/>
      <c r="D93" s="175"/>
      <c r="E93" s="175"/>
      <c r="F93" s="104"/>
      <c r="G93" s="1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5">
      <c r="A94" s="119" t="s">
        <v>189</v>
      </c>
      <c r="B94" s="197"/>
      <c r="C94" s="198"/>
      <c r="D94" s="198"/>
      <c r="E94" s="199"/>
      <c r="F94" s="105">
        <f>SUM(F88:F93)</f>
        <v>0.10049999999999999</v>
      </c>
      <c r="G94" s="118">
        <f>SUM(G88:G93)</f>
        <v>186.12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5">
      <c r="A95" s="115" t="s">
        <v>157</v>
      </c>
      <c r="B95" s="175" t="s">
        <v>190</v>
      </c>
      <c r="C95" s="175"/>
      <c r="D95" s="175"/>
      <c r="E95" s="175"/>
      <c r="F95" s="104">
        <f>F51*F94</f>
        <v>3.6984000000000003E-2</v>
      </c>
      <c r="G95" s="116">
        <f>ROUND(G31*F95,2)</f>
        <v>68.489999999999995</v>
      </c>
      <c r="H95" s="168"/>
      <c r="I95" s="16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5">
      <c r="A96" s="176" t="s">
        <v>161</v>
      </c>
      <c r="B96" s="176"/>
      <c r="C96" s="176"/>
      <c r="D96" s="176"/>
      <c r="E96" s="176"/>
      <c r="F96" s="105">
        <f>SUM(F94:F95)</f>
        <v>0.137484</v>
      </c>
      <c r="G96" s="118">
        <f>SUM(G94:G95)</f>
        <v>254.61</v>
      </c>
      <c r="H96" s="55"/>
      <c r="I96" s="55"/>
      <c r="J96" s="47"/>
      <c r="K96" s="58"/>
      <c r="L96" s="54"/>
      <c r="M96" s="5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5">
      <c r="A97" s="181" t="s">
        <v>191</v>
      </c>
      <c r="B97" s="181"/>
      <c r="C97" s="181"/>
      <c r="D97" s="181"/>
      <c r="E97" s="181"/>
      <c r="F97" s="181"/>
      <c r="G97" s="181"/>
      <c r="H97" s="55"/>
      <c r="I97" s="55"/>
      <c r="J97" s="47"/>
      <c r="K97" s="58"/>
      <c r="L97" s="55"/>
      <c r="M97" s="55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9.5" customHeight="1" x14ac:dyDescent="0.25">
      <c r="A98" s="182"/>
      <c r="B98" s="182"/>
      <c r="C98" s="182"/>
      <c r="D98" s="182"/>
      <c r="E98" s="182"/>
      <c r="F98" s="182"/>
      <c r="G98" s="182"/>
      <c r="H98" s="59"/>
      <c r="I98" s="55"/>
      <c r="J98" s="4"/>
      <c r="K98" s="49"/>
      <c r="L98" s="59"/>
      <c r="M98" s="55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5">
      <c r="A99" s="120" t="s">
        <v>192</v>
      </c>
      <c r="B99" s="179" t="s">
        <v>193</v>
      </c>
      <c r="C99" s="179"/>
      <c r="D99" s="179"/>
      <c r="E99" s="179"/>
      <c r="F99" s="121"/>
      <c r="G99" s="120" t="s">
        <v>18</v>
      </c>
      <c r="H99" s="55"/>
      <c r="I99" s="55"/>
      <c r="J99" s="47"/>
      <c r="K99" s="58"/>
      <c r="L99" s="54"/>
      <c r="M99" s="5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5">
      <c r="A100" s="120" t="s">
        <v>19</v>
      </c>
      <c r="B100" s="180" t="s">
        <v>194</v>
      </c>
      <c r="C100" s="180"/>
      <c r="D100" s="180"/>
      <c r="E100" s="180"/>
      <c r="F100" s="121"/>
      <c r="G100" s="122"/>
      <c r="H100" s="55"/>
      <c r="I100" s="55"/>
      <c r="J100" s="47"/>
      <c r="K100" s="58"/>
      <c r="L100" s="55"/>
      <c r="M100" s="55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5">
      <c r="A101" s="123" t="s">
        <v>189</v>
      </c>
      <c r="B101" s="177"/>
      <c r="C101" s="177"/>
      <c r="D101" s="177"/>
      <c r="E101" s="177"/>
      <c r="F101" s="111"/>
      <c r="G101" s="112"/>
      <c r="H101" s="55"/>
      <c r="I101" s="55"/>
      <c r="J101" s="47"/>
      <c r="K101" s="58"/>
      <c r="L101" s="55"/>
      <c r="M101" s="55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5">
      <c r="A102" s="124" t="s">
        <v>21</v>
      </c>
      <c r="B102" s="165" t="s">
        <v>195</v>
      </c>
      <c r="C102" s="165"/>
      <c r="D102" s="165"/>
      <c r="E102" s="165"/>
      <c r="F102" s="109"/>
      <c r="G102" s="110">
        <f>ROUND($G$31*F102,2)</f>
        <v>0</v>
      </c>
      <c r="H102" s="55"/>
      <c r="I102" s="55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5">
      <c r="A103" s="166" t="s">
        <v>161</v>
      </c>
      <c r="B103" s="166"/>
      <c r="C103" s="166"/>
      <c r="D103" s="166"/>
      <c r="E103" s="166"/>
      <c r="F103" s="111">
        <f>SUM(F100:F102)</f>
        <v>0</v>
      </c>
      <c r="G103" s="112">
        <f>SUM(G102)</f>
        <v>0</v>
      </c>
      <c r="H103" s="59"/>
      <c r="I103" s="55"/>
      <c r="J103" s="4"/>
      <c r="K103" s="49"/>
      <c r="L103" s="59"/>
      <c r="M103" s="55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5">
      <c r="A104" s="177"/>
      <c r="B104" s="177"/>
      <c r="C104" s="177"/>
      <c r="D104" s="177"/>
      <c r="E104" s="177"/>
      <c r="F104" s="177"/>
      <c r="G104" s="17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5">
      <c r="A105" s="178" t="s">
        <v>196</v>
      </c>
      <c r="B105" s="178"/>
      <c r="C105" s="178"/>
      <c r="D105" s="178"/>
      <c r="E105" s="178"/>
      <c r="F105" s="178"/>
      <c r="G105" s="17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5">
      <c r="A106" s="120">
        <v>4</v>
      </c>
      <c r="B106" s="179" t="s">
        <v>197</v>
      </c>
      <c r="C106" s="179"/>
      <c r="D106" s="179"/>
      <c r="E106" s="179"/>
      <c r="F106" s="179"/>
      <c r="G106" s="120" t="s">
        <v>18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5">
      <c r="A107" s="120" t="s">
        <v>182</v>
      </c>
      <c r="B107" s="180" t="s">
        <v>183</v>
      </c>
      <c r="C107" s="180"/>
      <c r="D107" s="180"/>
      <c r="E107" s="180"/>
      <c r="F107" s="180"/>
      <c r="G107" s="122">
        <f>G96</f>
        <v>254.61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5">
      <c r="A108" s="120" t="s">
        <v>192</v>
      </c>
      <c r="B108" s="180" t="s">
        <v>193</v>
      </c>
      <c r="C108" s="180"/>
      <c r="D108" s="180"/>
      <c r="E108" s="180"/>
      <c r="F108" s="180"/>
      <c r="G108" s="122">
        <f>G103</f>
        <v>0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5">
      <c r="A109" s="166" t="s">
        <v>161</v>
      </c>
      <c r="B109" s="166"/>
      <c r="C109" s="166"/>
      <c r="D109" s="166"/>
      <c r="E109" s="166"/>
      <c r="F109" s="166"/>
      <c r="G109" s="125">
        <f>SUM(G107:G108)</f>
        <v>254.61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5">
      <c r="A110" s="167"/>
      <c r="B110" s="167"/>
      <c r="C110" s="167"/>
      <c r="D110" s="167"/>
      <c r="E110" s="167"/>
      <c r="F110" s="167"/>
      <c r="G110" s="167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5">
      <c r="A111" s="167"/>
      <c r="B111" s="167"/>
      <c r="C111" s="167"/>
      <c r="D111" s="167"/>
      <c r="E111" s="167"/>
      <c r="F111" s="167"/>
      <c r="G111" s="167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5">
      <c r="A112" s="158" t="s">
        <v>198</v>
      </c>
      <c r="B112" s="158"/>
      <c r="C112" s="158"/>
      <c r="D112" s="158"/>
      <c r="E112" s="158"/>
      <c r="F112" s="158"/>
      <c r="G112" s="158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3.5" customHeight="1" x14ac:dyDescent="0.25">
      <c r="A113" s="95"/>
      <c r="B113" s="96"/>
      <c r="C113" s="96"/>
      <c r="D113" s="96"/>
      <c r="E113" s="96"/>
      <c r="F113" s="126"/>
      <c r="G113" s="12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5">
      <c r="A114" s="99">
        <v>5</v>
      </c>
      <c r="B114" s="158" t="s">
        <v>199</v>
      </c>
      <c r="C114" s="158"/>
      <c r="D114" s="158"/>
      <c r="E114" s="158"/>
      <c r="F114" s="158"/>
      <c r="G114" s="99" t="s">
        <v>18</v>
      </c>
      <c r="H114" s="61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5">
      <c r="A115" s="95" t="s">
        <v>19</v>
      </c>
      <c r="B115" s="183" t="s">
        <v>200</v>
      </c>
      <c r="C115" s="183"/>
      <c r="D115" s="183"/>
      <c r="E115" s="183"/>
      <c r="F115" s="183"/>
      <c r="G115" s="101">
        <f>Uniformes!E7/12</f>
        <v>50.685000000000002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95" t="s">
        <v>21</v>
      </c>
      <c r="B116" s="183" t="s">
        <v>201</v>
      </c>
      <c r="C116" s="183"/>
      <c r="D116" s="183"/>
      <c r="E116" s="183"/>
      <c r="F116" s="183"/>
      <c r="G116" s="101">
        <f>'Insumos e Materiais'!E36</f>
        <v>393.75647058823517</v>
      </c>
      <c r="H116" s="62">
        <v>0</v>
      </c>
      <c r="I116" s="62">
        <v>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5">
      <c r="A117" s="95" t="s">
        <v>119</v>
      </c>
      <c r="B117" s="183" t="s">
        <v>202</v>
      </c>
      <c r="C117" s="183"/>
      <c r="D117" s="183"/>
      <c r="E117" s="183"/>
      <c r="F117" s="183"/>
      <c r="G117" s="10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5">
      <c r="A118" s="158" t="s">
        <v>161</v>
      </c>
      <c r="B118" s="158"/>
      <c r="C118" s="158"/>
      <c r="D118" s="158"/>
      <c r="E118" s="158"/>
      <c r="F118" s="158"/>
      <c r="G118" s="103">
        <f>SUM(G115:G117)</f>
        <v>444.44147058823518</v>
      </c>
      <c r="H118" s="55"/>
      <c r="I118" s="55"/>
      <c r="J118" s="47"/>
      <c r="K118" s="58"/>
      <c r="L118" s="54"/>
      <c r="M118" s="5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3.5" customHeight="1" thickBot="1" x14ac:dyDescent="0.3">
      <c r="A119" s="147"/>
      <c r="B119" s="147"/>
      <c r="C119" s="147"/>
      <c r="D119" s="147"/>
      <c r="E119" s="147"/>
      <c r="F119" s="147"/>
      <c r="G119" s="147"/>
      <c r="H119" s="55"/>
      <c r="I119" s="55"/>
      <c r="J119" s="47"/>
      <c r="K119" s="58"/>
      <c r="L119" s="54"/>
      <c r="M119" s="5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thickTop="1" x14ac:dyDescent="0.25">
      <c r="A120" s="184"/>
      <c r="B120" s="184"/>
      <c r="C120" s="184"/>
      <c r="D120" s="184"/>
      <c r="E120" s="184"/>
      <c r="F120" s="184"/>
      <c r="G120" s="184"/>
      <c r="H120" s="55"/>
      <c r="I120" s="55"/>
      <c r="J120" s="47"/>
      <c r="K120" s="58"/>
      <c r="L120" s="54"/>
      <c r="M120" s="5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x14ac:dyDescent="0.25">
      <c r="A121" s="185" t="s">
        <v>203</v>
      </c>
      <c r="B121" s="186"/>
      <c r="C121" s="186"/>
      <c r="D121" s="186"/>
      <c r="E121" s="186"/>
      <c r="F121" s="186"/>
      <c r="G121" s="187"/>
      <c r="H121" s="3"/>
      <c r="I121" s="3"/>
      <c r="J121" s="63"/>
      <c r="K121" s="64"/>
      <c r="L121" s="65"/>
      <c r="M121" s="65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3.5" customHeight="1" x14ac:dyDescent="0.25">
      <c r="A122" s="95"/>
      <c r="B122" s="96"/>
      <c r="C122" s="96"/>
      <c r="D122" s="96"/>
      <c r="E122" s="96"/>
      <c r="F122" s="126"/>
      <c r="G122" s="126"/>
      <c r="H122" s="55"/>
      <c r="I122" s="55"/>
      <c r="J122" s="47"/>
      <c r="K122" s="58"/>
      <c r="L122" s="55"/>
      <c r="M122" s="55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3.5" customHeight="1" x14ac:dyDescent="0.25">
      <c r="A123" s="99">
        <v>6</v>
      </c>
      <c r="B123" s="158" t="s">
        <v>204</v>
      </c>
      <c r="C123" s="158"/>
      <c r="D123" s="158"/>
      <c r="E123" s="158"/>
      <c r="F123" s="99" t="s">
        <v>184</v>
      </c>
      <c r="G123" s="99" t="s">
        <v>18</v>
      </c>
      <c r="H123" s="59"/>
      <c r="I123" s="55"/>
      <c r="J123" s="4"/>
      <c r="K123" s="49"/>
      <c r="L123" s="59"/>
      <c r="M123" s="55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5">
      <c r="A124" s="115" t="s">
        <v>19</v>
      </c>
      <c r="B124" s="175" t="s">
        <v>205</v>
      </c>
      <c r="C124" s="175"/>
      <c r="D124" s="175"/>
      <c r="E124" s="175"/>
      <c r="F124" s="104">
        <v>0.02</v>
      </c>
      <c r="G124" s="116">
        <f>F124*($G$31+$G$69+$G$81+$G$109+$G$118)</f>
        <v>86.644655211764714</v>
      </c>
      <c r="H124" s="59"/>
      <c r="I124" s="55"/>
      <c r="J124" s="66"/>
      <c r="K124" s="49"/>
      <c r="L124" s="59"/>
      <c r="M124" s="55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5">
      <c r="A125" s="115" t="s">
        <v>21</v>
      </c>
      <c r="B125" s="175" t="s">
        <v>206</v>
      </c>
      <c r="C125" s="175"/>
      <c r="D125" s="175"/>
      <c r="E125" s="175"/>
      <c r="F125" s="127">
        <v>2.5000000000000001E-2</v>
      </c>
      <c r="G125" s="116">
        <f>F125*($G$31+$G$69+$G$81+$G$109+$G$118+$G$124)</f>
        <v>110.47193539500002</v>
      </c>
      <c r="H125" s="59"/>
      <c r="I125" s="55"/>
      <c r="J125" s="4"/>
      <c r="K125" s="49"/>
      <c r="L125" s="59"/>
      <c r="M125" s="55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5">
      <c r="A126" s="115" t="s">
        <v>119</v>
      </c>
      <c r="B126" s="175" t="s">
        <v>207</v>
      </c>
      <c r="C126" s="175"/>
      <c r="D126" s="175"/>
      <c r="E126" s="175"/>
      <c r="F126" s="104"/>
      <c r="G126" s="116"/>
      <c r="H126" s="55"/>
      <c r="I126" s="55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x14ac:dyDescent="0.25">
      <c r="A127" s="115"/>
      <c r="B127" s="175" t="s">
        <v>208</v>
      </c>
      <c r="C127" s="175"/>
      <c r="D127" s="175"/>
      <c r="E127" s="175"/>
      <c r="F127" s="104">
        <v>3.6499999999999998E-2</v>
      </c>
      <c r="G127" s="116">
        <f>(($G$31+$G$69+$G$81+$G$109+$G$118+$G$124+$G$125)/0.9135)*F127</f>
        <v>180.97564457429397</v>
      </c>
      <c r="H127" s="55"/>
      <c r="I127" s="5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115"/>
      <c r="B128" s="175" t="s">
        <v>209</v>
      </c>
      <c r="C128" s="175"/>
      <c r="D128" s="175"/>
      <c r="E128" s="175"/>
      <c r="F128" s="104"/>
      <c r="G128" s="11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115"/>
      <c r="B129" s="175" t="s">
        <v>210</v>
      </c>
      <c r="C129" s="175"/>
      <c r="D129" s="175"/>
      <c r="E129" s="175"/>
      <c r="F129" s="104">
        <v>0.05</v>
      </c>
      <c r="G129" s="116">
        <f>(($G$31+$G$69+$G$81+$G$109+$G$118+$G$124+$G$125)/0.9135)*F129</f>
        <v>247.9118418825945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25">
      <c r="A130" s="115"/>
      <c r="B130" s="189" t="s">
        <v>211</v>
      </c>
      <c r="C130" s="189"/>
      <c r="D130" s="189"/>
      <c r="E130" s="189"/>
      <c r="F130" s="105">
        <v>8.6499999999999994E-2</v>
      </c>
      <c r="G130" s="118">
        <f>SUM(G127:G129)</f>
        <v>428.8874864568885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176" t="s">
        <v>161</v>
      </c>
      <c r="B131" s="176"/>
      <c r="C131" s="176"/>
      <c r="D131" s="176"/>
      <c r="E131" s="176"/>
      <c r="F131" s="105"/>
      <c r="G131" s="118">
        <f>SUM(G124:G125,G130)</f>
        <v>626.0040770636532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x14ac:dyDescent="0.25">
      <c r="A132" s="147"/>
      <c r="B132" s="147"/>
      <c r="C132" s="147"/>
      <c r="D132" s="147"/>
      <c r="E132" s="147"/>
      <c r="F132" s="147"/>
      <c r="G132" s="147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3.5" customHeight="1" x14ac:dyDescent="0.25">
      <c r="A133" s="167"/>
      <c r="B133" s="167"/>
      <c r="C133" s="167"/>
      <c r="D133" s="167"/>
      <c r="E133" s="167"/>
      <c r="F133" s="167"/>
      <c r="G133" s="16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5">
      <c r="A134" s="188" t="s">
        <v>212</v>
      </c>
      <c r="B134" s="188"/>
      <c r="C134" s="188"/>
      <c r="D134" s="188"/>
      <c r="E134" s="188"/>
      <c r="F134" s="188"/>
      <c r="G134" s="188"/>
      <c r="H134" s="3"/>
      <c r="I134" s="3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3.5" customHeight="1" x14ac:dyDescent="0.25">
      <c r="A135" s="163" t="s">
        <v>213</v>
      </c>
      <c r="B135" s="163"/>
      <c r="C135" s="163"/>
      <c r="D135" s="163"/>
      <c r="E135" s="163"/>
      <c r="F135" s="163"/>
      <c r="G135" s="163"/>
      <c r="H135" s="55"/>
      <c r="I135" s="55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3.5" customHeight="1" x14ac:dyDescent="0.25">
      <c r="A136" s="102"/>
      <c r="B136" s="158" t="s">
        <v>214</v>
      </c>
      <c r="C136" s="158"/>
      <c r="D136" s="158"/>
      <c r="E136" s="158"/>
      <c r="F136" s="158"/>
      <c r="G136" s="99" t="s">
        <v>18</v>
      </c>
      <c r="H136" s="55"/>
      <c r="I136" s="55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5">
      <c r="A137" s="95" t="s">
        <v>19</v>
      </c>
      <c r="B137" s="149" t="s">
        <v>215</v>
      </c>
      <c r="C137" s="149"/>
      <c r="D137" s="149"/>
      <c r="E137" s="149"/>
      <c r="F137" s="149"/>
      <c r="G137" s="101">
        <f>G31</f>
        <v>1851.9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5">
      <c r="A138" s="95" t="s">
        <v>21</v>
      </c>
      <c r="B138" s="149" t="s">
        <v>216</v>
      </c>
      <c r="C138" s="149"/>
      <c r="D138" s="149"/>
      <c r="E138" s="149"/>
      <c r="F138" s="149"/>
      <c r="G138" s="101">
        <f>G69</f>
        <v>1658.7612900000001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5">
      <c r="A139" s="95" t="s">
        <v>119</v>
      </c>
      <c r="B139" s="149" t="s">
        <v>217</v>
      </c>
      <c r="C139" s="149"/>
      <c r="D139" s="149"/>
      <c r="E139" s="149"/>
      <c r="F139" s="149"/>
      <c r="G139" s="101">
        <f>G81</f>
        <v>122.52</v>
      </c>
      <c r="H139" s="55"/>
      <c r="I139" s="55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5">
      <c r="A140" s="95" t="s">
        <v>121</v>
      </c>
      <c r="B140" s="149" t="s">
        <v>218</v>
      </c>
      <c r="C140" s="149"/>
      <c r="D140" s="149"/>
      <c r="E140" s="149"/>
      <c r="F140" s="149"/>
      <c r="G140" s="101">
        <f>G109</f>
        <v>254.61</v>
      </c>
      <c r="H140" s="55"/>
      <c r="I140" s="5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95" t="s">
        <v>153</v>
      </c>
      <c r="B141" s="149" t="s">
        <v>219</v>
      </c>
      <c r="C141" s="149"/>
      <c r="D141" s="149"/>
      <c r="E141" s="149"/>
      <c r="F141" s="149"/>
      <c r="G141" s="101">
        <f>G118</f>
        <v>444.44147058823518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176" t="s">
        <v>220</v>
      </c>
      <c r="B142" s="176"/>
      <c r="C142" s="176"/>
      <c r="D142" s="176"/>
      <c r="E142" s="176"/>
      <c r="F142" s="176"/>
      <c r="G142" s="101">
        <f>SUM(G137:G141)</f>
        <v>4332.2327605882356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42.75" customHeight="1" x14ac:dyDescent="0.25">
      <c r="A143" s="95" t="s">
        <v>155</v>
      </c>
      <c r="B143" s="149" t="s">
        <v>221</v>
      </c>
      <c r="C143" s="149"/>
      <c r="D143" s="149"/>
      <c r="E143" s="149"/>
      <c r="F143" s="149"/>
      <c r="G143" s="116">
        <f>G131</f>
        <v>626.0040770636532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38.25" customHeight="1" x14ac:dyDescent="0.25">
      <c r="A144" s="176" t="s">
        <v>222</v>
      </c>
      <c r="B144" s="176"/>
      <c r="C144" s="176"/>
      <c r="D144" s="176"/>
      <c r="E144" s="176"/>
      <c r="F144" s="176"/>
      <c r="G144" s="118">
        <f>SUM(G142,G143)</f>
        <v>4958.2368376518889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25">
      <c r="A145" s="147"/>
      <c r="B145" s="147"/>
      <c r="C145" s="147"/>
      <c r="D145" s="147"/>
      <c r="E145" s="147"/>
      <c r="F145" s="147"/>
      <c r="G145" s="147"/>
      <c r="H145" s="55"/>
      <c r="I145" s="5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5">
      <c r="A146" s="167"/>
      <c r="B146" s="167"/>
      <c r="C146" s="167"/>
      <c r="D146" s="167"/>
      <c r="E146" s="167"/>
      <c r="F146" s="167"/>
      <c r="G146" s="167"/>
      <c r="H146" s="55"/>
      <c r="I146" s="5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.75" x14ac:dyDescent="0.25">
      <c r="A147" s="188" t="s">
        <v>223</v>
      </c>
      <c r="B147" s="188"/>
      <c r="C147" s="188"/>
      <c r="D147" s="188"/>
      <c r="E147" s="188"/>
      <c r="F147" s="188"/>
      <c r="G147" s="18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45"/>
      <c r="B148" s="145"/>
      <c r="C148" s="145"/>
      <c r="D148" s="145"/>
      <c r="E148" s="145"/>
      <c r="F148" s="145"/>
      <c r="G148" s="14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47.25" x14ac:dyDescent="0.25">
      <c r="A149" s="163" t="s">
        <v>1</v>
      </c>
      <c r="B149" s="163"/>
      <c r="C149" s="106" t="s">
        <v>2</v>
      </c>
      <c r="D149" s="106" t="s">
        <v>3</v>
      </c>
      <c r="E149" s="106" t="s">
        <v>4</v>
      </c>
      <c r="F149" s="106" t="s">
        <v>5</v>
      </c>
      <c r="G149" s="106" t="s">
        <v>6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0.25" customHeight="1" x14ac:dyDescent="0.25">
      <c r="A150" s="99" t="s">
        <v>7</v>
      </c>
      <c r="B150" s="99"/>
      <c r="C150" s="106" t="s">
        <v>8</v>
      </c>
      <c r="D150" s="106" t="s">
        <v>9</v>
      </c>
      <c r="E150" s="106" t="s">
        <v>10</v>
      </c>
      <c r="F150" s="106" t="s">
        <v>11</v>
      </c>
      <c r="G150" s="106" t="s">
        <v>12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42" customHeight="1" x14ac:dyDescent="0.25">
      <c r="A151" s="95" t="s">
        <v>224</v>
      </c>
      <c r="B151" s="128" t="s">
        <v>128</v>
      </c>
      <c r="C151" s="98">
        <f>G144</f>
        <v>4958.2368376518889</v>
      </c>
      <c r="D151" s="95">
        <v>1</v>
      </c>
      <c r="E151" s="98">
        <f>ROUND(C151*D151,2)</f>
        <v>4958.24</v>
      </c>
      <c r="F151" s="129">
        <f>Produtividade!E9</f>
        <v>17</v>
      </c>
      <c r="G151" s="98">
        <f>ROUND(E151*F151,2)</f>
        <v>84290.08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119" t="s">
        <v>14</v>
      </c>
      <c r="B152" s="119"/>
      <c r="C152" s="119"/>
      <c r="D152" s="119"/>
      <c r="E152" s="119"/>
      <c r="F152" s="119"/>
      <c r="G152" s="130">
        <f>SUM(G151)</f>
        <v>84290.08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147"/>
      <c r="B153" s="147"/>
      <c r="C153" s="147"/>
      <c r="D153" s="147"/>
      <c r="E153" s="147"/>
      <c r="F153" s="147"/>
      <c r="G153" s="147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167"/>
      <c r="B154" s="167"/>
      <c r="C154" s="167"/>
      <c r="D154" s="167"/>
      <c r="E154" s="167"/>
      <c r="F154" s="167"/>
      <c r="G154" s="16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25">
      <c r="A155" s="188" t="s">
        <v>225</v>
      </c>
      <c r="B155" s="188"/>
      <c r="C155" s="188"/>
      <c r="D155" s="188"/>
      <c r="E155" s="188"/>
      <c r="F155" s="188"/>
      <c r="G155" s="188"/>
      <c r="H155" s="3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45"/>
      <c r="B156" s="145"/>
      <c r="C156" s="145"/>
      <c r="D156" s="145"/>
      <c r="E156" s="145"/>
      <c r="F156" s="145"/>
      <c r="G156" s="14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x14ac:dyDescent="0.25">
      <c r="A157" s="158" t="s">
        <v>16</v>
      </c>
      <c r="B157" s="158"/>
      <c r="C157" s="158"/>
      <c r="D157" s="158"/>
      <c r="E157" s="158"/>
      <c r="F157" s="158"/>
      <c r="G157" s="158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99"/>
      <c r="B158" s="158" t="s">
        <v>17</v>
      </c>
      <c r="C158" s="158"/>
      <c r="D158" s="158"/>
      <c r="E158" s="158"/>
      <c r="F158" s="158"/>
      <c r="G158" s="99" t="s">
        <v>18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95" t="s">
        <v>19</v>
      </c>
      <c r="B159" s="149" t="s">
        <v>226</v>
      </c>
      <c r="C159" s="149"/>
      <c r="D159" s="149"/>
      <c r="E159" s="149"/>
      <c r="F159" s="149"/>
      <c r="G159" s="101">
        <f>ROUND(E151,2)</f>
        <v>4958.24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95" t="s">
        <v>21</v>
      </c>
      <c r="B160" s="149" t="s">
        <v>20</v>
      </c>
      <c r="C160" s="149"/>
      <c r="D160" s="149"/>
      <c r="E160" s="149"/>
      <c r="F160" s="149"/>
      <c r="G160" s="101">
        <f>ROUND(G152,2)</f>
        <v>84290.08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95" t="s">
        <v>119</v>
      </c>
      <c r="B161" s="149" t="s">
        <v>22</v>
      </c>
      <c r="C161" s="149"/>
      <c r="D161" s="149"/>
      <c r="E161" s="149"/>
      <c r="F161" s="149"/>
      <c r="G161" s="101">
        <f>ROUND(G160*12,2)</f>
        <v>1011480.96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67"/>
      <c r="B166" s="67"/>
      <c r="C166" s="67"/>
      <c r="D166" s="67"/>
      <c r="E166" s="67"/>
      <c r="F166" s="67"/>
      <c r="G166" s="67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67"/>
      <c r="B167" s="56"/>
      <c r="C167" s="56"/>
      <c r="D167" s="56"/>
      <c r="E167" s="56"/>
      <c r="F167" s="56"/>
      <c r="G167" s="67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49"/>
      <c r="B168" s="50"/>
      <c r="C168" s="50"/>
      <c r="D168" s="50"/>
      <c r="E168" s="50"/>
      <c r="F168" s="50"/>
      <c r="G168" s="5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9"/>
      <c r="B169" s="50"/>
      <c r="C169" s="50"/>
      <c r="D169" s="50"/>
      <c r="E169" s="50"/>
      <c r="F169" s="50"/>
      <c r="G169" s="5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9"/>
      <c r="B170" s="50"/>
      <c r="C170" s="50"/>
      <c r="D170" s="50"/>
      <c r="E170" s="50"/>
      <c r="F170" s="50"/>
      <c r="G170" s="5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9"/>
      <c r="B171" s="50"/>
      <c r="C171" s="50"/>
      <c r="D171" s="50"/>
      <c r="E171" s="50"/>
      <c r="F171" s="50"/>
      <c r="G171" s="5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9"/>
      <c r="B172" s="50"/>
      <c r="C172" s="50"/>
      <c r="D172" s="50"/>
      <c r="E172" s="50"/>
      <c r="F172" s="50"/>
      <c r="G172" s="5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9"/>
      <c r="B173" s="50"/>
      <c r="C173" s="50"/>
      <c r="D173" s="50"/>
      <c r="E173" s="50"/>
      <c r="F173" s="50"/>
      <c r="G173" s="5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68"/>
      <c r="B174" s="56"/>
      <c r="C174" s="56"/>
      <c r="D174" s="56"/>
      <c r="E174" s="56"/>
      <c r="F174" s="56"/>
      <c r="G174" s="57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49"/>
      <c r="B175" s="50"/>
      <c r="C175" s="50"/>
      <c r="D175" s="50"/>
      <c r="E175" s="50"/>
      <c r="F175" s="51"/>
      <c r="G175" s="51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69"/>
      <c r="B189" s="69"/>
      <c r="C189" s="70"/>
      <c r="D189" s="70"/>
      <c r="E189" s="70"/>
      <c r="F189" s="71"/>
      <c r="G189" s="7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mergeCells count="156">
    <mergeCell ref="B160:F160"/>
    <mergeCell ref="B161:F161"/>
    <mergeCell ref="A121:G121"/>
    <mergeCell ref="A153:G154"/>
    <mergeCell ref="A155:G155"/>
    <mergeCell ref="A156:G156"/>
    <mergeCell ref="A157:G157"/>
    <mergeCell ref="B158:F158"/>
    <mergeCell ref="B159:F159"/>
    <mergeCell ref="B143:F143"/>
    <mergeCell ref="A144:F144"/>
    <mergeCell ref="A145:G146"/>
    <mergeCell ref="A147:G147"/>
    <mergeCell ref="A148:G148"/>
    <mergeCell ref="A149:B149"/>
    <mergeCell ref="B137:F137"/>
    <mergeCell ref="B138:F138"/>
    <mergeCell ref="B139:F139"/>
    <mergeCell ref="B140:F140"/>
    <mergeCell ref="B141:F141"/>
    <mergeCell ref="A142:F142"/>
    <mergeCell ref="B130:E130"/>
    <mergeCell ref="A131:E131"/>
    <mergeCell ref="A132:G133"/>
    <mergeCell ref="A134:G134"/>
    <mergeCell ref="A135:G135"/>
    <mergeCell ref="B136:F136"/>
    <mergeCell ref="B124:E124"/>
    <mergeCell ref="B125:E125"/>
    <mergeCell ref="B126:E126"/>
    <mergeCell ref="B127:E127"/>
    <mergeCell ref="B128:E128"/>
    <mergeCell ref="B129:E129"/>
    <mergeCell ref="B116:F116"/>
    <mergeCell ref="B117:F117"/>
    <mergeCell ref="A118:F118"/>
    <mergeCell ref="A119:G120"/>
    <mergeCell ref="B123:E123"/>
    <mergeCell ref="B108:F108"/>
    <mergeCell ref="A109:F109"/>
    <mergeCell ref="A110:G111"/>
    <mergeCell ref="A112:G112"/>
    <mergeCell ref="B114:F114"/>
    <mergeCell ref="B115:F115"/>
    <mergeCell ref="B102:E102"/>
    <mergeCell ref="A103:E103"/>
    <mergeCell ref="A104:G104"/>
    <mergeCell ref="A105:G105"/>
    <mergeCell ref="B106:F106"/>
    <mergeCell ref="B107:F107"/>
    <mergeCell ref="H95:I95"/>
    <mergeCell ref="A96:E96"/>
    <mergeCell ref="A97:G98"/>
    <mergeCell ref="B99:E99"/>
    <mergeCell ref="B100:E100"/>
    <mergeCell ref="B101:E101"/>
    <mergeCell ref="B89:E89"/>
    <mergeCell ref="B90:E90"/>
    <mergeCell ref="B91:E91"/>
    <mergeCell ref="B92:E92"/>
    <mergeCell ref="B93:E93"/>
    <mergeCell ref="B95:E95"/>
    <mergeCell ref="A84:G84"/>
    <mergeCell ref="H84:I84"/>
    <mergeCell ref="A85:G85"/>
    <mergeCell ref="A86:G86"/>
    <mergeCell ref="B87:E87"/>
    <mergeCell ref="B88:E88"/>
    <mergeCell ref="B94:E94"/>
    <mergeCell ref="B77:E77"/>
    <mergeCell ref="B78:E78"/>
    <mergeCell ref="B79:E79"/>
    <mergeCell ref="B80:E80"/>
    <mergeCell ref="A81:E81"/>
    <mergeCell ref="A82:G83"/>
    <mergeCell ref="A72:G73"/>
    <mergeCell ref="H72:I72"/>
    <mergeCell ref="J72:M72"/>
    <mergeCell ref="B74:E74"/>
    <mergeCell ref="B75:E75"/>
    <mergeCell ref="B76:E76"/>
    <mergeCell ref="B66:F66"/>
    <mergeCell ref="B67:F67"/>
    <mergeCell ref="B68:F68"/>
    <mergeCell ref="H68:I68"/>
    <mergeCell ref="A69:F69"/>
    <mergeCell ref="A70:G71"/>
    <mergeCell ref="B55:F55"/>
    <mergeCell ref="B58:C58"/>
    <mergeCell ref="B60:C60"/>
    <mergeCell ref="A63:G63"/>
    <mergeCell ref="A64:G64"/>
    <mergeCell ref="B65:F65"/>
    <mergeCell ref="B61:C61"/>
    <mergeCell ref="D61:F61"/>
    <mergeCell ref="B49:E49"/>
    <mergeCell ref="B50:E50"/>
    <mergeCell ref="A51:E51"/>
    <mergeCell ref="A52:G52"/>
    <mergeCell ref="A53:G54"/>
    <mergeCell ref="H54:I54"/>
    <mergeCell ref="B43:E43"/>
    <mergeCell ref="B44:E44"/>
    <mergeCell ref="B45:E45"/>
    <mergeCell ref="B46:E46"/>
    <mergeCell ref="B47:E47"/>
    <mergeCell ref="B48:E48"/>
    <mergeCell ref="B37:E37"/>
    <mergeCell ref="B38:E38"/>
    <mergeCell ref="A39:E39"/>
    <mergeCell ref="A40:G40"/>
    <mergeCell ref="A41:G41"/>
    <mergeCell ref="B42:E42"/>
    <mergeCell ref="B30:E30"/>
    <mergeCell ref="A31:E31"/>
    <mergeCell ref="A32:G32"/>
    <mergeCell ref="A33:G34"/>
    <mergeCell ref="A35:G35"/>
    <mergeCell ref="B36:E36"/>
    <mergeCell ref="F23:G23"/>
    <mergeCell ref="F24:G24"/>
    <mergeCell ref="A26:G26"/>
    <mergeCell ref="A27:G27"/>
    <mergeCell ref="B28:F28"/>
    <mergeCell ref="B29:E29"/>
    <mergeCell ref="B20:E20"/>
    <mergeCell ref="F20:G20"/>
    <mergeCell ref="B21:E21"/>
    <mergeCell ref="F21:G21"/>
    <mergeCell ref="B22:E22"/>
    <mergeCell ref="F22:G22"/>
    <mergeCell ref="A13:G13"/>
    <mergeCell ref="A14:G14"/>
    <mergeCell ref="A16:G16"/>
    <mergeCell ref="A17:G17"/>
    <mergeCell ref="A18:G18"/>
    <mergeCell ref="A19:G19"/>
    <mergeCell ref="B10:E10"/>
    <mergeCell ref="F10:G10"/>
    <mergeCell ref="B11:E11"/>
    <mergeCell ref="F11:G11"/>
    <mergeCell ref="B12:E12"/>
    <mergeCell ref="F12:G12"/>
    <mergeCell ref="B5:D5"/>
    <mergeCell ref="E5:G5"/>
    <mergeCell ref="A6:G6"/>
    <mergeCell ref="A7:G7"/>
    <mergeCell ref="A8:G8"/>
    <mergeCell ref="B9:E9"/>
    <mergeCell ref="F9:G9"/>
    <mergeCell ref="A1:G1"/>
    <mergeCell ref="A2:G2"/>
    <mergeCell ref="A3:D3"/>
    <mergeCell ref="E3:G3"/>
    <mergeCell ref="A4:D4"/>
    <mergeCell ref="E4:G4"/>
  </mergeCells>
  <hyperlinks>
    <hyperlink ref="D61" r:id="rId1" xr:uid="{11A5A161-059E-4D3C-A12E-4A965C7DF4BD}"/>
  </hyperlinks>
  <pageMargins left="0.511811024" right="0.511811024" top="0.78740157499999996" bottom="0.78740157499999996" header="0.31496062000000002" footer="0.31496062000000002"/>
  <ignoredErrors>
    <ignoredError sqref="F151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847A-63BE-4367-B57E-B59D3B64FCBF}">
  <dimension ref="A1:Z1002"/>
  <sheetViews>
    <sheetView topLeftCell="A142" workbookViewId="0">
      <selection activeCell="F45" sqref="F45"/>
    </sheetView>
  </sheetViews>
  <sheetFormatPr defaultRowHeight="15" x14ac:dyDescent="0.25"/>
  <cols>
    <col min="1" max="1" width="12.140625" customWidth="1"/>
    <col min="2" max="2" width="13.28515625" customWidth="1"/>
    <col min="3" max="3" width="17" customWidth="1"/>
    <col min="4" max="4" width="14.7109375" customWidth="1"/>
    <col min="5" max="5" width="30" customWidth="1"/>
    <col min="6" max="6" width="22.42578125" customWidth="1"/>
    <col min="7" max="7" width="19.42578125" customWidth="1"/>
    <col min="8" max="8" width="10.140625" customWidth="1"/>
    <col min="9" max="9" width="16.28515625" customWidth="1"/>
    <col min="10" max="10" width="20.5703125" customWidth="1"/>
    <col min="11" max="11" width="12.140625" customWidth="1"/>
    <col min="12" max="12" width="63" customWidth="1"/>
    <col min="13" max="13" width="12.7109375" customWidth="1"/>
    <col min="14" max="26" width="12.140625" customWidth="1"/>
    <col min="27" max="1024" width="13.42578125" customWidth="1"/>
  </cols>
  <sheetData>
    <row r="1" spans="1:26" ht="38.25" customHeight="1" x14ac:dyDescent="0.25">
      <c r="A1" s="150" t="s">
        <v>112</v>
      </c>
      <c r="B1" s="150"/>
      <c r="C1" s="150"/>
      <c r="D1" s="150"/>
      <c r="E1" s="150"/>
      <c r="F1" s="150"/>
      <c r="G1" s="150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 x14ac:dyDescent="0.25">
      <c r="A2" s="145"/>
      <c r="B2" s="145"/>
      <c r="C2" s="145"/>
      <c r="D2" s="145"/>
      <c r="E2" s="145"/>
      <c r="F2" s="145"/>
      <c r="G2" s="145"/>
      <c r="H2" s="2"/>
      <c r="I2" s="2"/>
      <c r="J2" s="2"/>
      <c r="K2" s="2"/>
      <c r="L2" s="4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25">
      <c r="A3" s="151" t="s">
        <v>113</v>
      </c>
      <c r="B3" s="151"/>
      <c r="C3" s="151"/>
      <c r="D3" s="151"/>
      <c r="E3" s="152" t="str">
        <f>ASG!E3</f>
        <v>48610.208244/2026-24</v>
      </c>
      <c r="F3" s="152"/>
      <c r="G3" s="152"/>
      <c r="H3" s="47"/>
      <c r="I3" s="47"/>
      <c r="J3" s="47"/>
      <c r="K3" s="47"/>
      <c r="L3" s="48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18" customHeight="1" x14ac:dyDescent="0.25">
      <c r="A4" s="153" t="s">
        <v>114</v>
      </c>
      <c r="B4" s="153"/>
      <c r="C4" s="153"/>
      <c r="D4" s="153"/>
      <c r="E4" s="145"/>
      <c r="F4" s="145"/>
      <c r="G4" s="145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13.5" customHeight="1" x14ac:dyDescent="0.25">
      <c r="A5" s="94" t="s">
        <v>115</v>
      </c>
      <c r="B5" s="145"/>
      <c r="C5" s="145"/>
      <c r="D5" s="145"/>
      <c r="E5" s="146"/>
      <c r="F5" s="146"/>
      <c r="G5" s="1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15.75" x14ac:dyDescent="0.25">
      <c r="A6" s="147"/>
      <c r="B6" s="147"/>
      <c r="C6" s="147"/>
      <c r="D6" s="147"/>
      <c r="E6" s="147"/>
      <c r="F6" s="147"/>
      <c r="G6" s="147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25">
      <c r="A7" s="148" t="s">
        <v>227</v>
      </c>
      <c r="B7" s="148"/>
      <c r="C7" s="148"/>
      <c r="D7" s="148"/>
      <c r="E7" s="148"/>
      <c r="F7" s="148"/>
      <c r="G7" s="148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147"/>
      <c r="B8" s="147"/>
      <c r="C8" s="147"/>
      <c r="D8" s="147"/>
      <c r="E8" s="147"/>
      <c r="F8" s="147"/>
      <c r="G8" s="14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 x14ac:dyDescent="0.25">
      <c r="A9" s="95" t="s">
        <v>19</v>
      </c>
      <c r="B9" s="149" t="s">
        <v>116</v>
      </c>
      <c r="C9" s="149"/>
      <c r="D9" s="149"/>
      <c r="E9" s="149"/>
      <c r="F9" s="145"/>
      <c r="G9" s="145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 x14ac:dyDescent="0.25">
      <c r="A10" s="95" t="s">
        <v>21</v>
      </c>
      <c r="B10" s="149" t="s">
        <v>117</v>
      </c>
      <c r="C10" s="149"/>
      <c r="D10" s="149"/>
      <c r="E10" s="149"/>
      <c r="F10" s="157" t="s">
        <v>118</v>
      </c>
      <c r="G10" s="157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 x14ac:dyDescent="0.25">
      <c r="A11" s="95" t="s">
        <v>119</v>
      </c>
      <c r="B11" s="149" t="s">
        <v>120</v>
      </c>
      <c r="C11" s="149"/>
      <c r="D11" s="149"/>
      <c r="E11" s="149"/>
      <c r="F11" s="157" t="str">
        <f>ASG!F11</f>
        <v>MTE nº. RJ000911/2026</v>
      </c>
      <c r="G11" s="157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 x14ac:dyDescent="0.25">
      <c r="A12" s="95" t="s">
        <v>121</v>
      </c>
      <c r="B12" s="149" t="s">
        <v>122</v>
      </c>
      <c r="C12" s="149"/>
      <c r="D12" s="149"/>
      <c r="E12" s="149"/>
      <c r="F12" s="157">
        <v>12</v>
      </c>
      <c r="G12" s="15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 x14ac:dyDescent="0.25">
      <c r="A13" s="147"/>
      <c r="B13" s="147"/>
      <c r="C13" s="147"/>
      <c r="D13" s="147"/>
      <c r="E13" s="147"/>
      <c r="F13" s="147"/>
      <c r="G13" s="147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25">
      <c r="A14" s="154" t="s">
        <v>123</v>
      </c>
      <c r="B14" s="154"/>
      <c r="C14" s="154"/>
      <c r="D14" s="154"/>
      <c r="E14" s="154"/>
      <c r="F14" s="154"/>
      <c r="G14" s="15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x14ac:dyDescent="0.25">
      <c r="A15" s="97"/>
      <c r="B15" s="97"/>
      <c r="C15" s="97"/>
      <c r="D15" s="97"/>
      <c r="E15" s="97"/>
      <c r="F15" s="97"/>
      <c r="G15" s="97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25">
      <c r="A16" s="155" t="s">
        <v>124</v>
      </c>
      <c r="B16" s="155"/>
      <c r="C16" s="155"/>
      <c r="D16" s="155"/>
      <c r="E16" s="155"/>
      <c r="F16" s="155"/>
      <c r="G16" s="15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47"/>
      <c r="B17" s="147"/>
      <c r="C17" s="147"/>
      <c r="D17" s="147"/>
      <c r="E17" s="147"/>
      <c r="F17" s="147"/>
      <c r="G17" s="147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.75" x14ac:dyDescent="0.25">
      <c r="A18" s="155" t="s">
        <v>125</v>
      </c>
      <c r="B18" s="155"/>
      <c r="C18" s="155"/>
      <c r="D18" s="155"/>
      <c r="E18" s="155"/>
      <c r="F18" s="155"/>
      <c r="G18" s="15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156" t="s">
        <v>126</v>
      </c>
      <c r="B19" s="156"/>
      <c r="C19" s="156"/>
      <c r="D19" s="156"/>
      <c r="E19" s="156"/>
      <c r="F19" s="156"/>
      <c r="G19" s="15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95">
        <v>1</v>
      </c>
      <c r="B20" s="149" t="s">
        <v>127</v>
      </c>
      <c r="C20" s="149"/>
      <c r="D20" s="149"/>
      <c r="E20" s="149"/>
      <c r="F20" s="160" t="s">
        <v>128</v>
      </c>
      <c r="G20" s="160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 x14ac:dyDescent="0.25">
      <c r="A21" s="95">
        <v>2</v>
      </c>
      <c r="B21" s="149" t="s">
        <v>129</v>
      </c>
      <c r="C21" s="149"/>
      <c r="D21" s="149"/>
      <c r="E21" s="149"/>
      <c r="F21" s="161" t="s">
        <v>130</v>
      </c>
      <c r="G21" s="16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25">
      <c r="A22" s="95">
        <v>3</v>
      </c>
      <c r="B22" s="149" t="s">
        <v>131</v>
      </c>
      <c r="C22" s="149"/>
      <c r="D22" s="149"/>
      <c r="E22" s="149"/>
      <c r="F22" s="162">
        <v>2312.75</v>
      </c>
      <c r="G22" s="16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25">
      <c r="A23" s="95">
        <v>4</v>
      </c>
      <c r="B23" s="96" t="s">
        <v>132</v>
      </c>
      <c r="C23" s="96"/>
      <c r="D23" s="96"/>
      <c r="E23" s="96"/>
      <c r="F23" s="158" t="s">
        <v>133</v>
      </c>
      <c r="G23" s="15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25">
      <c r="A24" s="95">
        <v>5</v>
      </c>
      <c r="B24" s="96" t="s">
        <v>134</v>
      </c>
      <c r="C24" s="96"/>
      <c r="D24" s="96"/>
      <c r="E24" s="96"/>
      <c r="F24" s="159">
        <f>ASG!F24</f>
        <v>46082</v>
      </c>
      <c r="G24" s="15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25">
      <c r="A25" s="49"/>
      <c r="B25" s="50"/>
      <c r="C25" s="50"/>
      <c r="D25" s="50"/>
      <c r="E25" s="50"/>
      <c r="F25" s="51"/>
      <c r="G25" s="5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25">
      <c r="A26" s="158" t="s">
        <v>135</v>
      </c>
      <c r="B26" s="158"/>
      <c r="C26" s="158"/>
      <c r="D26" s="158"/>
      <c r="E26" s="158"/>
      <c r="F26" s="158"/>
      <c r="G26" s="15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25">
      <c r="A27" s="145"/>
      <c r="B27" s="145"/>
      <c r="C27" s="145"/>
      <c r="D27" s="145"/>
      <c r="E27" s="145"/>
      <c r="F27" s="145"/>
      <c r="G27" s="14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25">
      <c r="A28" s="99">
        <v>1</v>
      </c>
      <c r="B28" s="158" t="s">
        <v>136</v>
      </c>
      <c r="C28" s="158"/>
      <c r="D28" s="158"/>
      <c r="E28" s="158"/>
      <c r="F28" s="158"/>
      <c r="G28" s="99" t="s">
        <v>18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3.5" customHeight="1" x14ac:dyDescent="0.25">
      <c r="A29" s="95" t="s">
        <v>19</v>
      </c>
      <c r="B29" s="149" t="s">
        <v>137</v>
      </c>
      <c r="C29" s="149"/>
      <c r="D29" s="149"/>
      <c r="E29" s="149"/>
      <c r="F29" s="100"/>
      <c r="G29" s="101">
        <f>F22</f>
        <v>2312.75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3.5" customHeight="1" x14ac:dyDescent="0.25">
      <c r="A30" s="95" t="s">
        <v>21</v>
      </c>
      <c r="B30" s="149" t="s">
        <v>266</v>
      </c>
      <c r="C30" s="149"/>
      <c r="D30" s="149"/>
      <c r="E30" s="149"/>
      <c r="F30" s="100"/>
      <c r="G30" s="101">
        <f>ASG!F22*25%</f>
        <v>462.97500000000002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3.5" customHeight="1" x14ac:dyDescent="0.25">
      <c r="A31" s="158" t="s">
        <v>139</v>
      </c>
      <c r="B31" s="158"/>
      <c r="C31" s="158"/>
      <c r="D31" s="158"/>
      <c r="E31" s="158"/>
      <c r="F31" s="102"/>
      <c r="G31" s="103">
        <f>SUM(G29:G30)</f>
        <v>2775.7249999999999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3.5" customHeight="1" x14ac:dyDescent="0.25">
      <c r="A32" s="147"/>
      <c r="B32" s="147"/>
      <c r="C32" s="147"/>
      <c r="D32" s="147"/>
      <c r="E32" s="147"/>
      <c r="F32" s="147"/>
      <c r="G32" s="147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25">
      <c r="A33" s="158" t="s">
        <v>140</v>
      </c>
      <c r="B33" s="158"/>
      <c r="C33" s="158"/>
      <c r="D33" s="158"/>
      <c r="E33" s="158"/>
      <c r="F33" s="158"/>
      <c r="G33" s="15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25">
      <c r="A34" s="158"/>
      <c r="B34" s="158"/>
      <c r="C34" s="158"/>
      <c r="D34" s="158"/>
      <c r="E34" s="158"/>
      <c r="F34" s="158"/>
      <c r="G34" s="158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8.5" customHeight="1" x14ac:dyDescent="0.25">
      <c r="A35" s="156" t="s">
        <v>141</v>
      </c>
      <c r="B35" s="156"/>
      <c r="C35" s="156"/>
      <c r="D35" s="156"/>
      <c r="E35" s="156"/>
      <c r="F35" s="156"/>
      <c r="G35" s="156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x14ac:dyDescent="0.25">
      <c r="A36" s="99" t="s">
        <v>142</v>
      </c>
      <c r="B36" s="156" t="s">
        <v>143</v>
      </c>
      <c r="C36" s="156"/>
      <c r="D36" s="156"/>
      <c r="E36" s="156"/>
      <c r="F36" s="99" t="s">
        <v>144</v>
      </c>
      <c r="G36" s="99" t="s">
        <v>18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3.5" customHeight="1" x14ac:dyDescent="0.25">
      <c r="A37" s="95" t="s">
        <v>19</v>
      </c>
      <c r="B37" s="149" t="s">
        <v>145</v>
      </c>
      <c r="C37" s="149"/>
      <c r="D37" s="149"/>
      <c r="E37" s="149"/>
      <c r="F37" s="104">
        <v>8.3299999999999999E-2</v>
      </c>
      <c r="G37" s="101">
        <f>G31*F37</f>
        <v>231.21789249999998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3.5" customHeight="1" x14ac:dyDescent="0.25">
      <c r="A38" s="95" t="s">
        <v>21</v>
      </c>
      <c r="B38" s="149" t="s">
        <v>146</v>
      </c>
      <c r="C38" s="149"/>
      <c r="D38" s="149"/>
      <c r="E38" s="149"/>
      <c r="F38" s="104">
        <v>2.7799999999999998E-2</v>
      </c>
      <c r="G38" s="101">
        <f>G31*F38</f>
        <v>77.165154999999999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3.5" customHeight="1" x14ac:dyDescent="0.25">
      <c r="A39" s="158" t="s">
        <v>139</v>
      </c>
      <c r="B39" s="158"/>
      <c r="C39" s="158"/>
      <c r="D39" s="158"/>
      <c r="E39" s="158"/>
      <c r="F39" s="105">
        <v>0.1111</v>
      </c>
      <c r="G39" s="103">
        <f>SUM(G37:G38)</f>
        <v>308.38304749999998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x14ac:dyDescent="0.25">
      <c r="A40" s="147"/>
      <c r="B40" s="147"/>
      <c r="C40" s="147"/>
      <c r="D40" s="147"/>
      <c r="E40" s="147"/>
      <c r="F40" s="147"/>
      <c r="G40" s="147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6" customHeight="1" x14ac:dyDescent="0.25">
      <c r="A41" s="163" t="s">
        <v>147</v>
      </c>
      <c r="B41" s="163"/>
      <c r="C41" s="163"/>
      <c r="D41" s="163"/>
      <c r="E41" s="163"/>
      <c r="F41" s="163"/>
      <c r="G41" s="16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25">
      <c r="A42" s="107" t="s">
        <v>148</v>
      </c>
      <c r="B42" s="164" t="s">
        <v>149</v>
      </c>
      <c r="C42" s="164"/>
      <c r="D42" s="164"/>
      <c r="E42" s="164"/>
      <c r="F42" s="107" t="s">
        <v>144</v>
      </c>
      <c r="G42" s="107" t="s">
        <v>18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3.5" customHeight="1" x14ac:dyDescent="0.25">
      <c r="A43" s="108" t="s">
        <v>19</v>
      </c>
      <c r="B43" s="165" t="s">
        <v>150</v>
      </c>
      <c r="C43" s="165"/>
      <c r="D43" s="165"/>
      <c r="E43" s="165"/>
      <c r="F43" s="109">
        <v>0.2</v>
      </c>
      <c r="G43" s="110">
        <f>$G$31*F43</f>
        <v>555.14499999999998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3.5" customHeight="1" x14ac:dyDescent="0.25">
      <c r="A44" s="108" t="s">
        <v>21</v>
      </c>
      <c r="B44" s="165" t="s">
        <v>151</v>
      </c>
      <c r="C44" s="165"/>
      <c r="D44" s="165"/>
      <c r="E44" s="165"/>
      <c r="F44" s="109">
        <v>2.5000000000000001E-2</v>
      </c>
      <c r="G44" s="110">
        <f t="shared" ref="G44:G49" si="0">$G$31*F44</f>
        <v>69.393124999999998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8.5" customHeight="1" x14ac:dyDescent="0.25">
      <c r="A45" s="108" t="s">
        <v>119</v>
      </c>
      <c r="B45" s="169" t="s">
        <v>228</v>
      </c>
      <c r="C45" s="169"/>
      <c r="D45" s="169"/>
      <c r="E45" s="169"/>
      <c r="F45" s="109">
        <f>(3*1)%</f>
        <v>0.03</v>
      </c>
      <c r="G45" s="110">
        <f t="shared" si="0"/>
        <v>83.271749999999997</v>
      </c>
      <c r="H45" s="4"/>
      <c r="I45" s="4"/>
      <c r="J45" s="4"/>
      <c r="K45" s="5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3.5" customHeight="1" x14ac:dyDescent="0.25">
      <c r="A46" s="108" t="s">
        <v>121</v>
      </c>
      <c r="B46" s="165" t="s">
        <v>152</v>
      </c>
      <c r="C46" s="165"/>
      <c r="D46" s="165"/>
      <c r="E46" s="165"/>
      <c r="F46" s="109">
        <v>1.4999999999999999E-2</v>
      </c>
      <c r="G46" s="110">
        <f t="shared" si="0"/>
        <v>41.635874999999999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3.5" customHeight="1" x14ac:dyDescent="0.25">
      <c r="A47" s="108" t="s">
        <v>153</v>
      </c>
      <c r="B47" s="165" t="s">
        <v>154</v>
      </c>
      <c r="C47" s="165"/>
      <c r="D47" s="165"/>
      <c r="E47" s="165"/>
      <c r="F47" s="109">
        <v>0.01</v>
      </c>
      <c r="G47" s="110">
        <f t="shared" si="0"/>
        <v>27.757249999999999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3.5" customHeight="1" x14ac:dyDescent="0.25">
      <c r="A48" s="108" t="s">
        <v>155</v>
      </c>
      <c r="B48" s="165" t="s">
        <v>156</v>
      </c>
      <c r="C48" s="165"/>
      <c r="D48" s="165"/>
      <c r="E48" s="165"/>
      <c r="F48" s="109">
        <v>6.0000000000000001E-3</v>
      </c>
      <c r="G48" s="110">
        <f t="shared" si="0"/>
        <v>16.654350000000001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25">
      <c r="A49" s="108" t="s">
        <v>157</v>
      </c>
      <c r="B49" s="165" t="s">
        <v>158</v>
      </c>
      <c r="C49" s="165"/>
      <c r="D49" s="165"/>
      <c r="E49" s="165"/>
      <c r="F49" s="109">
        <v>2E-3</v>
      </c>
      <c r="G49" s="110">
        <f t="shared" si="0"/>
        <v>5.55145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25">
      <c r="A50" s="108" t="s">
        <v>159</v>
      </c>
      <c r="B50" s="165" t="s">
        <v>160</v>
      </c>
      <c r="C50" s="165"/>
      <c r="D50" s="165"/>
      <c r="E50" s="165"/>
      <c r="F50" s="109">
        <v>0.08</v>
      </c>
      <c r="G50" s="110">
        <f>$G$31*F50</f>
        <v>222.05799999999999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25">
      <c r="A51" s="166" t="s">
        <v>161</v>
      </c>
      <c r="B51" s="166"/>
      <c r="C51" s="166"/>
      <c r="D51" s="166"/>
      <c r="E51" s="166"/>
      <c r="F51" s="111">
        <f>SUM(F43:F50)</f>
        <v>0.36800000000000005</v>
      </c>
      <c r="G51" s="112">
        <f>SUM(G43:G50)</f>
        <v>1021.4668000000001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25">
      <c r="A52" s="167"/>
      <c r="B52" s="167"/>
      <c r="C52" s="167"/>
      <c r="D52" s="167"/>
      <c r="E52" s="167"/>
      <c r="F52" s="167"/>
      <c r="G52" s="167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158" t="s">
        <v>162</v>
      </c>
      <c r="B53" s="158"/>
      <c r="C53" s="158"/>
      <c r="D53" s="158"/>
      <c r="E53" s="158"/>
      <c r="F53" s="158"/>
      <c r="G53" s="158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25">
      <c r="A54" s="158"/>
      <c r="B54" s="158"/>
      <c r="C54" s="158"/>
      <c r="D54" s="158"/>
      <c r="E54" s="158"/>
      <c r="F54" s="158"/>
      <c r="G54" s="158"/>
      <c r="H54" s="168"/>
      <c r="I54" s="168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3.5" customHeight="1" x14ac:dyDescent="0.25">
      <c r="A55" s="99" t="s">
        <v>163</v>
      </c>
      <c r="B55" s="158" t="s">
        <v>164</v>
      </c>
      <c r="C55" s="158"/>
      <c r="D55" s="158"/>
      <c r="E55" s="158"/>
      <c r="F55" s="158"/>
      <c r="G55" s="99" t="s">
        <v>18</v>
      </c>
      <c r="H55" s="53"/>
      <c r="I55" s="53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3.5" customHeight="1" x14ac:dyDescent="0.25">
      <c r="A56" s="113" t="s">
        <v>19</v>
      </c>
      <c r="B56" s="96" t="s">
        <v>165</v>
      </c>
      <c r="C56" s="96"/>
      <c r="D56" s="96"/>
      <c r="E56" s="96"/>
      <c r="F56" s="96"/>
      <c r="G56" s="101">
        <f>ASG!G56</f>
        <v>220</v>
      </c>
      <c r="H56" s="54"/>
      <c r="I56" s="5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3.5" customHeight="1" x14ac:dyDescent="0.25">
      <c r="A57" s="113"/>
      <c r="B57" s="96" t="s">
        <v>166</v>
      </c>
      <c r="C57" s="96"/>
      <c r="D57" s="96"/>
      <c r="E57" s="96"/>
      <c r="F57" s="96"/>
      <c r="G57" s="101">
        <f>-(G29*6%)</f>
        <v>-138.76499999999999</v>
      </c>
      <c r="H57" s="55"/>
      <c r="I57" s="5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3.5" customHeight="1" x14ac:dyDescent="0.25">
      <c r="A58" s="95" t="s">
        <v>21</v>
      </c>
      <c r="B58" s="149" t="s">
        <v>167</v>
      </c>
      <c r="C58" s="149"/>
      <c r="D58" s="96"/>
      <c r="E58" s="96"/>
      <c r="F58" s="96"/>
      <c r="G58" s="101">
        <f>ASG!G58</f>
        <v>534.6</v>
      </c>
      <c r="H58" s="54"/>
      <c r="I58" s="5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3.5" customHeight="1" x14ac:dyDescent="0.25">
      <c r="A59" s="95" t="s">
        <v>119</v>
      </c>
      <c r="B59" s="96" t="s">
        <v>168</v>
      </c>
      <c r="C59" s="96"/>
      <c r="D59" s="96"/>
      <c r="E59" s="96"/>
      <c r="F59" s="96"/>
      <c r="G59" s="101"/>
      <c r="H59" s="55"/>
      <c r="I59" s="55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3.5" customHeight="1" x14ac:dyDescent="0.25">
      <c r="A60" s="95" t="s">
        <v>121</v>
      </c>
      <c r="B60" s="151" t="s">
        <v>169</v>
      </c>
      <c r="C60" s="151"/>
      <c r="D60" s="93"/>
      <c r="E60" s="93"/>
      <c r="F60" s="93"/>
      <c r="G60" s="101">
        <f>ASG!G60</f>
        <v>22.7</v>
      </c>
      <c r="H60" s="55"/>
      <c r="I60" s="55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3.5" customHeight="1" x14ac:dyDescent="0.25">
      <c r="A61" s="95" t="s">
        <v>153</v>
      </c>
      <c r="B61" s="170" t="s">
        <v>261</v>
      </c>
      <c r="C61" s="171"/>
      <c r="D61" s="172" t="s">
        <v>267</v>
      </c>
      <c r="E61" s="173"/>
      <c r="F61" s="174"/>
      <c r="G61" s="101">
        <f>ASG!G61</f>
        <v>105.33</v>
      </c>
      <c r="H61" s="55"/>
      <c r="I61" s="55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3.5" customHeight="1" x14ac:dyDescent="0.25">
      <c r="A62" s="114"/>
      <c r="B62" s="99" t="s">
        <v>161</v>
      </c>
      <c r="C62" s="99"/>
      <c r="D62" s="99"/>
      <c r="E62" s="99"/>
      <c r="F62" s="99"/>
      <c r="G62" s="103">
        <f>SUM(G56:G61)</f>
        <v>743.86500000000012</v>
      </c>
      <c r="H62" s="55"/>
      <c r="I62" s="55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3.5" customHeight="1" x14ac:dyDescent="0.25">
      <c r="A63" s="147"/>
      <c r="B63" s="147"/>
      <c r="C63" s="147"/>
      <c r="D63" s="147"/>
      <c r="E63" s="147"/>
      <c r="F63" s="147"/>
      <c r="G63" s="147"/>
      <c r="H63" s="55"/>
      <c r="I63" s="55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7.75" customHeight="1" x14ac:dyDescent="0.25">
      <c r="A64" s="158" t="s">
        <v>170</v>
      </c>
      <c r="B64" s="158"/>
      <c r="C64" s="158"/>
      <c r="D64" s="158"/>
      <c r="E64" s="158"/>
      <c r="F64" s="158"/>
      <c r="G64" s="158"/>
      <c r="H64" s="55"/>
      <c r="I64" s="55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3.5" customHeight="1" x14ac:dyDescent="0.25">
      <c r="A65" s="99">
        <v>2</v>
      </c>
      <c r="B65" s="158" t="s">
        <v>171</v>
      </c>
      <c r="C65" s="158"/>
      <c r="D65" s="158"/>
      <c r="E65" s="158"/>
      <c r="F65" s="158"/>
      <c r="G65" s="100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25">
      <c r="A66" s="99" t="s">
        <v>142</v>
      </c>
      <c r="B66" s="149" t="s">
        <v>143</v>
      </c>
      <c r="C66" s="149"/>
      <c r="D66" s="149"/>
      <c r="E66" s="149"/>
      <c r="F66" s="149"/>
      <c r="G66" s="101">
        <f>G39</f>
        <v>308.38304749999998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25">
      <c r="A67" s="99" t="s">
        <v>148</v>
      </c>
      <c r="B67" s="149" t="s">
        <v>149</v>
      </c>
      <c r="C67" s="149"/>
      <c r="D67" s="149"/>
      <c r="E67" s="149"/>
      <c r="F67" s="149"/>
      <c r="G67" s="101">
        <f>G51</f>
        <v>1021.4668000000001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25">
      <c r="A68" s="99" t="s">
        <v>163</v>
      </c>
      <c r="B68" s="149" t="s">
        <v>164</v>
      </c>
      <c r="C68" s="149"/>
      <c r="D68" s="149"/>
      <c r="E68" s="149"/>
      <c r="F68" s="149"/>
      <c r="G68" s="101">
        <f>G62</f>
        <v>743.86500000000012</v>
      </c>
      <c r="H68" s="168"/>
      <c r="I68" s="168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3.5" customHeight="1" x14ac:dyDescent="0.25">
      <c r="A69" s="158" t="s">
        <v>161</v>
      </c>
      <c r="B69" s="158"/>
      <c r="C69" s="158"/>
      <c r="D69" s="158"/>
      <c r="E69" s="158"/>
      <c r="F69" s="158"/>
      <c r="G69" s="103">
        <f>SUM(G66:G68)</f>
        <v>2073.7148475000004</v>
      </c>
      <c r="H69" s="56"/>
      <c r="I69" s="57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3.5" customHeight="1" x14ac:dyDescent="0.25">
      <c r="A70" s="147"/>
      <c r="B70" s="147"/>
      <c r="C70" s="147"/>
      <c r="D70" s="147"/>
      <c r="E70" s="147"/>
      <c r="F70" s="147"/>
      <c r="G70" s="147"/>
      <c r="H70" s="56"/>
      <c r="I70" s="57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3.5" customHeight="1" x14ac:dyDescent="0.25">
      <c r="A71" s="167"/>
      <c r="B71" s="167"/>
      <c r="C71" s="167"/>
      <c r="D71" s="167"/>
      <c r="E71" s="167"/>
      <c r="F71" s="167"/>
      <c r="G71" s="167"/>
      <c r="H71" s="55"/>
      <c r="I71" s="55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3.5" customHeight="1" x14ac:dyDescent="0.25">
      <c r="A72" s="158" t="s">
        <v>172</v>
      </c>
      <c r="B72" s="158"/>
      <c r="C72" s="158"/>
      <c r="D72" s="158"/>
      <c r="E72" s="158"/>
      <c r="F72" s="158"/>
      <c r="G72" s="158"/>
      <c r="H72" s="168"/>
      <c r="I72" s="168"/>
      <c r="J72" s="168"/>
      <c r="K72" s="168"/>
      <c r="L72" s="168"/>
      <c r="M72" s="168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3.5" customHeight="1" x14ac:dyDescent="0.25">
      <c r="A73" s="158"/>
      <c r="B73" s="158"/>
      <c r="C73" s="158"/>
      <c r="D73" s="158"/>
      <c r="E73" s="158"/>
      <c r="F73" s="158"/>
      <c r="G73" s="158"/>
      <c r="H73" s="55"/>
      <c r="I73" s="55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3.5" customHeight="1" x14ac:dyDescent="0.25">
      <c r="A74" s="99">
        <v>3</v>
      </c>
      <c r="B74" s="158" t="s">
        <v>173</v>
      </c>
      <c r="C74" s="158"/>
      <c r="D74" s="158"/>
      <c r="E74" s="158"/>
      <c r="F74" s="99" t="s">
        <v>144</v>
      </c>
      <c r="G74" s="99" t="s">
        <v>18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25">
      <c r="A75" s="115" t="s">
        <v>19</v>
      </c>
      <c r="B75" s="175" t="s">
        <v>174</v>
      </c>
      <c r="C75" s="175"/>
      <c r="D75" s="175"/>
      <c r="E75" s="175"/>
      <c r="F75" s="104">
        <v>4.1999999999999997E-3</v>
      </c>
      <c r="G75" s="116">
        <f>ROUND($G$29*F75,2)</f>
        <v>9.7100000000000009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25">
      <c r="A76" s="115" t="s">
        <v>21</v>
      </c>
      <c r="B76" s="175" t="s">
        <v>175</v>
      </c>
      <c r="C76" s="175"/>
      <c r="D76" s="175"/>
      <c r="E76" s="175"/>
      <c r="F76" s="104">
        <f>F50*F75</f>
        <v>3.3599999999999998E-4</v>
      </c>
      <c r="G76" s="116">
        <f t="shared" ref="G76:G80" si="1">ROUND($G$29*F76,2)</f>
        <v>0.78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25">
      <c r="A77" s="115" t="s">
        <v>119</v>
      </c>
      <c r="B77" s="175" t="s">
        <v>176</v>
      </c>
      <c r="C77" s="175"/>
      <c r="D77" s="175"/>
      <c r="E77" s="175"/>
      <c r="F77" s="104">
        <v>3.44E-2</v>
      </c>
      <c r="G77" s="116">
        <f t="shared" si="1"/>
        <v>79.56</v>
      </c>
      <c r="H77" s="2"/>
      <c r="I77" s="2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3.5" customHeight="1" x14ac:dyDescent="0.25">
      <c r="A78" s="115" t="s">
        <v>121</v>
      </c>
      <c r="B78" s="175" t="s">
        <v>177</v>
      </c>
      <c r="C78" s="175"/>
      <c r="D78" s="175"/>
      <c r="E78" s="175"/>
      <c r="F78" s="104">
        <v>1.9400000000000001E-2</v>
      </c>
      <c r="G78" s="116">
        <f t="shared" si="1"/>
        <v>44.87</v>
      </c>
      <c r="H78" s="53"/>
      <c r="I78" s="53"/>
      <c r="J78" s="53"/>
      <c r="K78" s="53"/>
      <c r="L78" s="53"/>
      <c r="M78" s="53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3.5" customHeight="1" x14ac:dyDescent="0.25">
      <c r="A79" s="115" t="s">
        <v>153</v>
      </c>
      <c r="B79" s="175" t="s">
        <v>178</v>
      </c>
      <c r="C79" s="175"/>
      <c r="D79" s="175"/>
      <c r="E79" s="175"/>
      <c r="F79" s="104">
        <v>7.1999999999999998E-3</v>
      </c>
      <c r="G79" s="116">
        <f t="shared" si="1"/>
        <v>16.649999999999999</v>
      </c>
      <c r="H79" s="54"/>
      <c r="I79" s="54"/>
      <c r="J79" s="47"/>
      <c r="K79" s="58"/>
      <c r="L79" s="54"/>
      <c r="M79" s="5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3.5" customHeight="1" x14ac:dyDescent="0.25">
      <c r="A80" s="115" t="s">
        <v>155</v>
      </c>
      <c r="B80" s="175" t="s">
        <v>179</v>
      </c>
      <c r="C80" s="175"/>
      <c r="D80" s="175"/>
      <c r="E80" s="175"/>
      <c r="F80" s="104">
        <v>6.2E-4</v>
      </c>
      <c r="G80" s="116">
        <f t="shared" si="1"/>
        <v>1.43</v>
      </c>
      <c r="H80" s="55"/>
      <c r="I80" s="55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3.5" customHeight="1" x14ac:dyDescent="0.25">
      <c r="A81" s="176" t="s">
        <v>161</v>
      </c>
      <c r="B81" s="176"/>
      <c r="C81" s="176"/>
      <c r="D81" s="176"/>
      <c r="E81" s="176"/>
      <c r="F81" s="105">
        <f>SUM(F75:F80)</f>
        <v>6.6155999999999993E-2</v>
      </c>
      <c r="G81" s="118">
        <f>SUM(G75:G80)</f>
        <v>153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25">
      <c r="A82" s="147"/>
      <c r="B82" s="147"/>
      <c r="C82" s="147"/>
      <c r="D82" s="147"/>
      <c r="E82" s="147"/>
      <c r="F82" s="147"/>
      <c r="G82" s="147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25">
      <c r="A83" s="167"/>
      <c r="B83" s="167"/>
      <c r="C83" s="167"/>
      <c r="D83" s="167"/>
      <c r="E83" s="167"/>
      <c r="F83" s="167"/>
      <c r="G83" s="167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25">
      <c r="A84" s="158" t="s">
        <v>180</v>
      </c>
      <c r="B84" s="158"/>
      <c r="C84" s="158"/>
      <c r="D84" s="158"/>
      <c r="E84" s="158"/>
      <c r="F84" s="158"/>
      <c r="G84" s="158"/>
      <c r="H84" s="168"/>
      <c r="I84" s="168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3.5" customHeight="1" x14ac:dyDescent="0.25">
      <c r="A85" s="145"/>
      <c r="B85" s="145"/>
      <c r="C85" s="145"/>
      <c r="D85" s="145"/>
      <c r="E85" s="145"/>
      <c r="F85" s="145"/>
      <c r="G85" s="145"/>
      <c r="H85" s="55"/>
      <c r="I85" s="55"/>
      <c r="J85" s="47"/>
      <c r="K85" s="58"/>
      <c r="L85" s="54"/>
      <c r="M85" s="5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4" customHeight="1" x14ac:dyDescent="0.25">
      <c r="A86" s="156" t="s">
        <v>181</v>
      </c>
      <c r="B86" s="156"/>
      <c r="C86" s="156"/>
      <c r="D86" s="156"/>
      <c r="E86" s="156"/>
      <c r="F86" s="156"/>
      <c r="G86" s="156"/>
      <c r="H86" s="54"/>
      <c r="I86" s="54"/>
      <c r="J86" s="47"/>
      <c r="K86" s="58"/>
      <c r="L86" s="54"/>
      <c r="M86" s="5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4" customHeight="1" x14ac:dyDescent="0.25">
      <c r="A87" s="99" t="s">
        <v>182</v>
      </c>
      <c r="B87" s="158" t="s">
        <v>183</v>
      </c>
      <c r="C87" s="158"/>
      <c r="D87" s="158"/>
      <c r="E87" s="158"/>
      <c r="F87" s="99" t="s">
        <v>184</v>
      </c>
      <c r="G87" s="99" t="s">
        <v>18</v>
      </c>
      <c r="H87" s="55"/>
      <c r="I87" s="55"/>
      <c r="J87" s="47"/>
      <c r="K87" s="58"/>
      <c r="L87" s="54"/>
      <c r="M87" s="5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3.5" customHeight="1" x14ac:dyDescent="0.25">
      <c r="A88" s="115" t="s">
        <v>19</v>
      </c>
      <c r="B88" s="175" t="s">
        <v>185</v>
      </c>
      <c r="C88" s="175"/>
      <c r="D88" s="175"/>
      <c r="E88" s="175"/>
      <c r="F88" s="104">
        <v>8.3299999999999999E-2</v>
      </c>
      <c r="G88" s="116">
        <f>ROUND($G$31*F88,2)</f>
        <v>231.22</v>
      </c>
      <c r="H88" s="55"/>
      <c r="I88" s="55"/>
      <c r="J88" s="47"/>
      <c r="K88" s="58"/>
      <c r="L88" s="54"/>
      <c r="M88" s="5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3.5" customHeight="1" x14ac:dyDescent="0.25">
      <c r="A89" s="115" t="s">
        <v>21</v>
      </c>
      <c r="B89" s="175" t="s">
        <v>183</v>
      </c>
      <c r="C89" s="175"/>
      <c r="D89" s="175"/>
      <c r="E89" s="175"/>
      <c r="F89" s="104">
        <v>1.3899999999999999E-2</v>
      </c>
      <c r="G89" s="116">
        <f t="shared" ref="G89:G92" si="2">ROUND($G$31*F89,2)</f>
        <v>38.58</v>
      </c>
      <c r="H89" s="54"/>
      <c r="I89" s="54"/>
      <c r="J89" s="47"/>
      <c r="K89" s="58"/>
      <c r="L89" s="54"/>
      <c r="M89" s="5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3.5" customHeight="1" x14ac:dyDescent="0.25">
      <c r="A90" s="115" t="s">
        <v>119</v>
      </c>
      <c r="B90" s="175" t="s">
        <v>186</v>
      </c>
      <c r="C90" s="175"/>
      <c r="D90" s="175"/>
      <c r="E90" s="175"/>
      <c r="F90" s="104">
        <v>2.0000000000000001E-4</v>
      </c>
      <c r="G90" s="116">
        <f t="shared" si="2"/>
        <v>0.56000000000000005</v>
      </c>
      <c r="H90" s="55"/>
      <c r="I90" s="55"/>
      <c r="J90" s="47"/>
      <c r="K90" s="58"/>
      <c r="L90" s="54"/>
      <c r="M90" s="5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3.5" customHeight="1" x14ac:dyDescent="0.25">
      <c r="A91" s="115" t="s">
        <v>121</v>
      </c>
      <c r="B91" s="175" t="s">
        <v>187</v>
      </c>
      <c r="C91" s="175"/>
      <c r="D91" s="175"/>
      <c r="E91" s="175"/>
      <c r="F91" s="104">
        <v>2.8E-3</v>
      </c>
      <c r="G91" s="116">
        <f t="shared" si="2"/>
        <v>7.77</v>
      </c>
      <c r="H91" s="55"/>
      <c r="I91" s="55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3.5" customHeight="1" x14ac:dyDescent="0.25">
      <c r="A92" s="115" t="s">
        <v>153</v>
      </c>
      <c r="B92" s="149" t="s">
        <v>188</v>
      </c>
      <c r="C92" s="149"/>
      <c r="D92" s="149"/>
      <c r="E92" s="149"/>
      <c r="F92" s="104">
        <v>2.9999999999999997E-4</v>
      </c>
      <c r="G92" s="116">
        <f t="shared" si="2"/>
        <v>0.83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25">
      <c r="A93" s="115" t="s">
        <v>155</v>
      </c>
      <c r="B93" s="175" t="s">
        <v>138</v>
      </c>
      <c r="C93" s="175"/>
      <c r="D93" s="175"/>
      <c r="E93" s="175"/>
      <c r="F93" s="104"/>
      <c r="G93" s="1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25">
      <c r="A94" s="119" t="s">
        <v>189</v>
      </c>
      <c r="B94" s="117"/>
      <c r="C94" s="117"/>
      <c r="D94" s="117"/>
      <c r="E94" s="117"/>
      <c r="F94" s="105">
        <f>SUM(F88:F93)</f>
        <v>0.10049999999999999</v>
      </c>
      <c r="G94" s="118">
        <f>SUM(G88:G93)</f>
        <v>278.95999999999998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25">
      <c r="A95" s="115" t="s">
        <v>157</v>
      </c>
      <c r="B95" s="175" t="s">
        <v>190</v>
      </c>
      <c r="C95" s="175"/>
      <c r="D95" s="175"/>
      <c r="E95" s="175"/>
      <c r="F95" s="104">
        <f>F51*F94</f>
        <v>3.6984000000000003E-2</v>
      </c>
      <c r="G95" s="116">
        <f>ROUND(G31*F95,2)</f>
        <v>102.66</v>
      </c>
      <c r="H95" s="168"/>
      <c r="I95" s="168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3.5" customHeight="1" x14ac:dyDescent="0.25">
      <c r="A96" s="176" t="s">
        <v>161</v>
      </c>
      <c r="B96" s="176"/>
      <c r="C96" s="176"/>
      <c r="D96" s="176"/>
      <c r="E96" s="176"/>
      <c r="F96" s="105">
        <f>SUM(F94:F95)</f>
        <v>0.137484</v>
      </c>
      <c r="G96" s="118">
        <f>SUM(G94:G95)</f>
        <v>381.62</v>
      </c>
      <c r="H96" s="55"/>
      <c r="I96" s="55"/>
      <c r="J96" s="47"/>
      <c r="K96" s="58"/>
      <c r="L96" s="54"/>
      <c r="M96" s="5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3.5" customHeight="1" x14ac:dyDescent="0.25">
      <c r="A97" s="181" t="s">
        <v>191</v>
      </c>
      <c r="B97" s="181"/>
      <c r="C97" s="181"/>
      <c r="D97" s="181"/>
      <c r="E97" s="181"/>
      <c r="F97" s="181"/>
      <c r="G97" s="181"/>
      <c r="H97" s="55"/>
      <c r="I97" s="55"/>
      <c r="J97" s="47"/>
      <c r="K97" s="58"/>
      <c r="L97" s="55"/>
      <c r="M97" s="55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9.5" customHeight="1" x14ac:dyDescent="0.25">
      <c r="A98" s="182"/>
      <c r="B98" s="182"/>
      <c r="C98" s="182"/>
      <c r="D98" s="182"/>
      <c r="E98" s="182"/>
      <c r="F98" s="182"/>
      <c r="G98" s="182"/>
      <c r="H98" s="59"/>
      <c r="I98" s="55"/>
      <c r="J98" s="4"/>
      <c r="K98" s="49"/>
      <c r="L98" s="59"/>
      <c r="M98" s="55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3.5" customHeight="1" x14ac:dyDescent="0.25">
      <c r="A99" s="120" t="s">
        <v>192</v>
      </c>
      <c r="B99" s="179" t="s">
        <v>193</v>
      </c>
      <c r="C99" s="179"/>
      <c r="D99" s="179"/>
      <c r="E99" s="179"/>
      <c r="F99" s="121"/>
      <c r="G99" s="120" t="s">
        <v>18</v>
      </c>
      <c r="H99" s="55"/>
      <c r="I99" s="55"/>
      <c r="J99" s="47"/>
      <c r="K99" s="58"/>
      <c r="L99" s="54"/>
      <c r="M99" s="5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3.5" customHeight="1" x14ac:dyDescent="0.25">
      <c r="A100" s="120" t="s">
        <v>19</v>
      </c>
      <c r="B100" s="180" t="s">
        <v>194</v>
      </c>
      <c r="C100" s="180"/>
      <c r="D100" s="180"/>
      <c r="E100" s="180"/>
      <c r="F100" s="121"/>
      <c r="G100" s="122"/>
      <c r="H100" s="55"/>
      <c r="I100" s="55"/>
      <c r="J100" s="47"/>
      <c r="K100" s="58"/>
      <c r="L100" s="55"/>
      <c r="M100" s="55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3.5" customHeight="1" x14ac:dyDescent="0.25">
      <c r="A101" s="123" t="s">
        <v>189</v>
      </c>
      <c r="B101" s="177"/>
      <c r="C101" s="177"/>
      <c r="D101" s="177"/>
      <c r="E101" s="177"/>
      <c r="F101" s="111"/>
      <c r="G101" s="112"/>
      <c r="H101" s="55"/>
      <c r="I101" s="55"/>
      <c r="J101" s="47"/>
      <c r="K101" s="58"/>
      <c r="L101" s="55"/>
      <c r="M101" s="55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3.5" customHeight="1" x14ac:dyDescent="0.25">
      <c r="A102" s="124" t="s">
        <v>21</v>
      </c>
      <c r="B102" s="165" t="s">
        <v>195</v>
      </c>
      <c r="C102" s="165"/>
      <c r="D102" s="165"/>
      <c r="E102" s="165"/>
      <c r="F102" s="109"/>
      <c r="G102" s="110">
        <f>ROUND($G$31*F102,2)</f>
        <v>0</v>
      </c>
      <c r="H102" s="55"/>
      <c r="I102" s="55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3.5" customHeight="1" x14ac:dyDescent="0.25">
      <c r="A103" s="166" t="s">
        <v>161</v>
      </c>
      <c r="B103" s="166"/>
      <c r="C103" s="166"/>
      <c r="D103" s="166"/>
      <c r="E103" s="166"/>
      <c r="F103" s="111">
        <f>SUM(F100:F102)</f>
        <v>0</v>
      </c>
      <c r="G103" s="112">
        <f>SUM(G102)</f>
        <v>0</v>
      </c>
      <c r="H103" s="59"/>
      <c r="I103" s="55"/>
      <c r="J103" s="4"/>
      <c r="K103" s="49"/>
      <c r="L103" s="59"/>
      <c r="M103" s="55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3.5" customHeight="1" x14ac:dyDescent="0.25">
      <c r="A104" s="177"/>
      <c r="B104" s="177"/>
      <c r="C104" s="177"/>
      <c r="D104" s="177"/>
      <c r="E104" s="177"/>
      <c r="F104" s="177"/>
      <c r="G104" s="177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25">
      <c r="A105" s="178" t="s">
        <v>196</v>
      </c>
      <c r="B105" s="178"/>
      <c r="C105" s="178"/>
      <c r="D105" s="178"/>
      <c r="E105" s="178"/>
      <c r="F105" s="178"/>
      <c r="G105" s="17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25">
      <c r="A106" s="120">
        <v>4</v>
      </c>
      <c r="B106" s="179" t="s">
        <v>197</v>
      </c>
      <c r="C106" s="179"/>
      <c r="D106" s="179"/>
      <c r="E106" s="179"/>
      <c r="F106" s="179"/>
      <c r="G106" s="120" t="s">
        <v>18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25">
      <c r="A107" s="120" t="s">
        <v>182</v>
      </c>
      <c r="B107" s="180" t="s">
        <v>183</v>
      </c>
      <c r="C107" s="180"/>
      <c r="D107" s="180"/>
      <c r="E107" s="180"/>
      <c r="F107" s="180"/>
      <c r="G107" s="122">
        <f>G96</f>
        <v>381.62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3.5" customHeight="1" x14ac:dyDescent="0.25">
      <c r="A108" s="120" t="s">
        <v>192</v>
      </c>
      <c r="B108" s="180" t="s">
        <v>193</v>
      </c>
      <c r="C108" s="180"/>
      <c r="D108" s="180"/>
      <c r="E108" s="180"/>
      <c r="F108" s="180"/>
      <c r="G108" s="122">
        <f>G103</f>
        <v>0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3.5" customHeight="1" x14ac:dyDescent="0.25">
      <c r="A109" s="166" t="s">
        <v>161</v>
      </c>
      <c r="B109" s="166"/>
      <c r="C109" s="166"/>
      <c r="D109" s="166"/>
      <c r="E109" s="166"/>
      <c r="F109" s="166"/>
      <c r="G109" s="125">
        <f>SUM(G107:G108)</f>
        <v>381.62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3.5" customHeight="1" x14ac:dyDescent="0.25">
      <c r="A110" s="167"/>
      <c r="B110" s="167"/>
      <c r="C110" s="167"/>
      <c r="D110" s="167"/>
      <c r="E110" s="167"/>
      <c r="F110" s="167"/>
      <c r="G110" s="167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3.5" customHeight="1" x14ac:dyDescent="0.25">
      <c r="A111" s="167"/>
      <c r="B111" s="167"/>
      <c r="C111" s="167"/>
      <c r="D111" s="167"/>
      <c r="E111" s="167"/>
      <c r="F111" s="167"/>
      <c r="G111" s="167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3.5" customHeight="1" x14ac:dyDescent="0.25">
      <c r="A112" s="158" t="s">
        <v>198</v>
      </c>
      <c r="B112" s="158"/>
      <c r="C112" s="158"/>
      <c r="D112" s="158"/>
      <c r="E112" s="158"/>
      <c r="F112" s="158"/>
      <c r="G112" s="158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3.5" customHeight="1" x14ac:dyDescent="0.25">
      <c r="A113" s="95"/>
      <c r="B113" s="96"/>
      <c r="C113" s="96"/>
      <c r="D113" s="96"/>
      <c r="E113" s="96"/>
      <c r="F113" s="126"/>
      <c r="G113" s="126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3.5" customHeight="1" x14ac:dyDescent="0.25">
      <c r="A114" s="99">
        <v>5</v>
      </c>
      <c r="B114" s="158" t="s">
        <v>199</v>
      </c>
      <c r="C114" s="158"/>
      <c r="D114" s="158"/>
      <c r="E114" s="158"/>
      <c r="F114" s="158"/>
      <c r="G114" s="99" t="s">
        <v>18</v>
      </c>
      <c r="H114" s="61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3.5" customHeight="1" x14ac:dyDescent="0.25">
      <c r="A115" s="95" t="s">
        <v>19</v>
      </c>
      <c r="B115" s="183" t="s">
        <v>200</v>
      </c>
      <c r="C115" s="183"/>
      <c r="D115" s="183"/>
      <c r="E115" s="183"/>
      <c r="F115" s="183"/>
      <c r="G115" s="101">
        <f>Uniformes!E7/12</f>
        <v>50.685000000000002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25">
      <c r="A116" s="95" t="s">
        <v>21</v>
      </c>
      <c r="B116" s="183" t="s">
        <v>201</v>
      </c>
      <c r="C116" s="183"/>
      <c r="D116" s="183"/>
      <c r="E116" s="183"/>
      <c r="F116" s="183"/>
      <c r="G116" s="101">
        <v>0</v>
      </c>
      <c r="H116" s="62">
        <v>0</v>
      </c>
      <c r="I116" s="62">
        <v>0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25">
      <c r="A117" s="95" t="s">
        <v>119</v>
      </c>
      <c r="B117" s="183" t="s">
        <v>229</v>
      </c>
      <c r="C117" s="183"/>
      <c r="D117" s="183"/>
      <c r="E117" s="183"/>
      <c r="F117" s="183"/>
      <c r="G117" s="101">
        <v>0</v>
      </c>
      <c r="H117" s="62"/>
      <c r="I117" s="6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25">
      <c r="A118" s="95" t="s">
        <v>121</v>
      </c>
      <c r="B118" s="183" t="s">
        <v>202</v>
      </c>
      <c r="C118" s="183"/>
      <c r="D118" s="183"/>
      <c r="E118" s="183"/>
      <c r="F118" s="183"/>
      <c r="G118" s="101">
        <v>0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25">
      <c r="A119" s="158" t="s">
        <v>161</v>
      </c>
      <c r="B119" s="158"/>
      <c r="C119" s="158"/>
      <c r="D119" s="158"/>
      <c r="E119" s="158"/>
      <c r="F119" s="158"/>
      <c r="G119" s="103">
        <f>SUM(G115:G118)</f>
        <v>50.685000000000002</v>
      </c>
      <c r="H119" s="55"/>
      <c r="I119" s="55"/>
      <c r="J119" s="47"/>
      <c r="K119" s="58"/>
      <c r="L119" s="54"/>
      <c r="M119" s="5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3.5" customHeight="1" thickBot="1" x14ac:dyDescent="0.3">
      <c r="A120" s="147"/>
      <c r="B120" s="147"/>
      <c r="C120" s="147"/>
      <c r="D120" s="147"/>
      <c r="E120" s="147"/>
      <c r="F120" s="147"/>
      <c r="G120" s="147"/>
      <c r="H120" s="55"/>
      <c r="I120" s="55"/>
      <c r="J120" s="47"/>
      <c r="K120" s="58"/>
      <c r="L120" s="54"/>
      <c r="M120" s="5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3.5" customHeight="1" thickTop="1" x14ac:dyDescent="0.25">
      <c r="A121" s="184"/>
      <c r="B121" s="184"/>
      <c r="C121" s="184"/>
      <c r="D121" s="184"/>
      <c r="E121" s="184"/>
      <c r="F121" s="184"/>
      <c r="G121" s="184"/>
      <c r="H121" s="55"/>
      <c r="I121" s="55"/>
      <c r="J121" s="47"/>
      <c r="K121" s="58"/>
      <c r="L121" s="54"/>
      <c r="M121" s="5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3.5" customHeight="1" x14ac:dyDescent="0.25">
      <c r="A122" s="185" t="s">
        <v>203</v>
      </c>
      <c r="B122" s="186"/>
      <c r="C122" s="186"/>
      <c r="D122" s="186"/>
      <c r="E122" s="186"/>
      <c r="F122" s="186"/>
      <c r="G122" s="187"/>
      <c r="H122" s="3"/>
      <c r="I122" s="3"/>
      <c r="J122" s="63"/>
      <c r="K122" s="64"/>
      <c r="L122" s="65"/>
      <c r="M122" s="65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3.5" customHeight="1" x14ac:dyDescent="0.25">
      <c r="A123" s="95"/>
      <c r="B123" s="96"/>
      <c r="C123" s="96"/>
      <c r="D123" s="96"/>
      <c r="E123" s="96"/>
      <c r="F123" s="126"/>
      <c r="G123" s="126"/>
      <c r="H123" s="55"/>
      <c r="I123" s="55"/>
      <c r="J123" s="47"/>
      <c r="K123" s="58"/>
      <c r="L123" s="55"/>
      <c r="M123" s="55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3.5" customHeight="1" x14ac:dyDescent="0.25">
      <c r="A124" s="99">
        <v>6</v>
      </c>
      <c r="B124" s="158" t="s">
        <v>204</v>
      </c>
      <c r="C124" s="158"/>
      <c r="D124" s="158"/>
      <c r="E124" s="158"/>
      <c r="F124" s="99" t="s">
        <v>184</v>
      </c>
      <c r="G124" s="99" t="s">
        <v>18</v>
      </c>
      <c r="H124" s="59"/>
      <c r="I124" s="55"/>
      <c r="J124" s="4"/>
      <c r="K124" s="49"/>
      <c r="L124" s="59"/>
      <c r="M124" s="55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3.5" customHeight="1" x14ac:dyDescent="0.25">
      <c r="A125" s="115" t="s">
        <v>19</v>
      </c>
      <c r="B125" s="175" t="s">
        <v>205</v>
      </c>
      <c r="C125" s="175"/>
      <c r="D125" s="175"/>
      <c r="E125" s="175"/>
      <c r="F125" s="104">
        <v>0.01</v>
      </c>
      <c r="G125" s="116">
        <f>F125*($G$31+$G$69+$G$81+$G$109+$G$119)</f>
        <v>54.347448475</v>
      </c>
      <c r="H125" s="59"/>
      <c r="I125" s="55"/>
      <c r="J125" s="66"/>
      <c r="K125" s="49"/>
      <c r="L125" s="59"/>
      <c r="M125" s="55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3.5" customHeight="1" x14ac:dyDescent="0.25">
      <c r="A126" s="115" t="s">
        <v>21</v>
      </c>
      <c r="B126" s="175" t="s">
        <v>206</v>
      </c>
      <c r="C126" s="175"/>
      <c r="D126" s="175"/>
      <c r="E126" s="175"/>
      <c r="F126" s="127">
        <v>0.01</v>
      </c>
      <c r="G126" s="116">
        <f>F126*($G$31+$G$69+$G$81+$G$109+$G$119+$G$125)</f>
        <v>54.890922959750007</v>
      </c>
      <c r="H126" s="59"/>
      <c r="I126" s="55"/>
      <c r="J126" s="4"/>
      <c r="K126" s="49"/>
      <c r="L126" s="59"/>
      <c r="M126" s="55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x14ac:dyDescent="0.25">
      <c r="A127" s="115" t="s">
        <v>119</v>
      </c>
      <c r="B127" s="175" t="s">
        <v>207</v>
      </c>
      <c r="C127" s="175"/>
      <c r="D127" s="175"/>
      <c r="E127" s="175"/>
      <c r="F127" s="104"/>
      <c r="G127" s="116"/>
      <c r="H127" s="55"/>
      <c r="I127" s="55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x14ac:dyDescent="0.25">
      <c r="A128" s="115"/>
      <c r="B128" s="175" t="s">
        <v>208</v>
      </c>
      <c r="C128" s="175"/>
      <c r="D128" s="175"/>
      <c r="E128" s="175"/>
      <c r="F128" s="104">
        <v>3.6499999999999998E-2</v>
      </c>
      <c r="G128" s="116">
        <f>(($G$31+$G$69+$G$81+$G$109+$G$119+$G$125+$G$126)/0.9135)*F128</f>
        <v>221.51657087150343</v>
      </c>
      <c r="H128" s="55"/>
      <c r="I128" s="5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115"/>
      <c r="B129" s="175" t="s">
        <v>209</v>
      </c>
      <c r="C129" s="175"/>
      <c r="D129" s="175"/>
      <c r="E129" s="175"/>
      <c r="F129" s="104"/>
      <c r="G129" s="11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115"/>
      <c r="B130" s="175" t="s">
        <v>210</v>
      </c>
      <c r="C130" s="175"/>
      <c r="D130" s="175"/>
      <c r="E130" s="175"/>
      <c r="F130" s="104">
        <v>0.05</v>
      </c>
      <c r="G130" s="116">
        <f>(($G$31+$G$69+$G$81+$G$109+$G$119+$G$125+$G$126)/0.9135)*F130</f>
        <v>303.44735735822394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25">
      <c r="A131" s="115"/>
      <c r="B131" s="189" t="s">
        <v>211</v>
      </c>
      <c r="C131" s="189"/>
      <c r="D131" s="189"/>
      <c r="E131" s="189"/>
      <c r="F131" s="105">
        <v>8.6499999999999994E-2</v>
      </c>
      <c r="G131" s="118">
        <f>SUM(G128:G130)</f>
        <v>524.96392822972734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176" t="s">
        <v>161</v>
      </c>
      <c r="B132" s="176"/>
      <c r="C132" s="176"/>
      <c r="D132" s="176"/>
      <c r="E132" s="176"/>
      <c r="F132" s="105"/>
      <c r="G132" s="118">
        <f>SUM(G125:G126,G131)</f>
        <v>634.20229966447732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x14ac:dyDescent="0.25">
      <c r="A133" s="147"/>
      <c r="B133" s="147"/>
      <c r="C133" s="147"/>
      <c r="D133" s="147"/>
      <c r="E133" s="147"/>
      <c r="F133" s="147"/>
      <c r="G133" s="147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3.5" customHeight="1" x14ac:dyDescent="0.25">
      <c r="A134" s="167"/>
      <c r="B134" s="167"/>
      <c r="C134" s="167"/>
      <c r="D134" s="167"/>
      <c r="E134" s="167"/>
      <c r="F134" s="167"/>
      <c r="G134" s="167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3.5" customHeight="1" x14ac:dyDescent="0.25">
      <c r="A135" s="188" t="s">
        <v>212</v>
      </c>
      <c r="B135" s="188"/>
      <c r="C135" s="188"/>
      <c r="D135" s="188"/>
      <c r="E135" s="188"/>
      <c r="F135" s="188"/>
      <c r="G135" s="188"/>
      <c r="H135" s="3"/>
      <c r="I135" s="3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3.5" customHeight="1" x14ac:dyDescent="0.25">
      <c r="A136" s="163" t="s">
        <v>213</v>
      </c>
      <c r="B136" s="163"/>
      <c r="C136" s="163"/>
      <c r="D136" s="163"/>
      <c r="E136" s="163"/>
      <c r="F136" s="163"/>
      <c r="G136" s="163"/>
      <c r="H136" s="55"/>
      <c r="I136" s="55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3.5" customHeight="1" x14ac:dyDescent="0.25">
      <c r="A137" s="102"/>
      <c r="B137" s="158" t="s">
        <v>214</v>
      </c>
      <c r="C137" s="158"/>
      <c r="D137" s="158"/>
      <c r="E137" s="158"/>
      <c r="F137" s="158"/>
      <c r="G137" s="99" t="s">
        <v>18</v>
      </c>
      <c r="H137" s="55"/>
      <c r="I137" s="55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3.5" customHeight="1" x14ac:dyDescent="0.25">
      <c r="A138" s="95" t="s">
        <v>19</v>
      </c>
      <c r="B138" s="149" t="s">
        <v>215</v>
      </c>
      <c r="C138" s="149"/>
      <c r="D138" s="149"/>
      <c r="E138" s="149"/>
      <c r="F138" s="149"/>
      <c r="G138" s="101">
        <f>G31</f>
        <v>2775.7249999999999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3.5" customHeight="1" x14ac:dyDescent="0.25">
      <c r="A139" s="95" t="s">
        <v>21</v>
      </c>
      <c r="B139" s="149" t="s">
        <v>216</v>
      </c>
      <c r="C139" s="149"/>
      <c r="D139" s="149"/>
      <c r="E139" s="149"/>
      <c r="F139" s="149"/>
      <c r="G139" s="101">
        <f>G69</f>
        <v>2073.7148475000004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3.5" customHeight="1" x14ac:dyDescent="0.25">
      <c r="A140" s="95" t="s">
        <v>119</v>
      </c>
      <c r="B140" s="149" t="s">
        <v>217</v>
      </c>
      <c r="C140" s="149"/>
      <c r="D140" s="149"/>
      <c r="E140" s="149"/>
      <c r="F140" s="149"/>
      <c r="G140" s="101">
        <f>G81</f>
        <v>153</v>
      </c>
      <c r="H140" s="55"/>
      <c r="I140" s="55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3.5" customHeight="1" x14ac:dyDescent="0.25">
      <c r="A141" s="95" t="s">
        <v>121</v>
      </c>
      <c r="B141" s="149" t="s">
        <v>218</v>
      </c>
      <c r="C141" s="149"/>
      <c r="D141" s="149"/>
      <c r="E141" s="149"/>
      <c r="F141" s="149"/>
      <c r="G141" s="101">
        <f>G109</f>
        <v>381.62</v>
      </c>
      <c r="H141" s="55"/>
      <c r="I141" s="5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95" t="s">
        <v>153</v>
      </c>
      <c r="B142" s="149" t="s">
        <v>219</v>
      </c>
      <c r="C142" s="149"/>
      <c r="D142" s="149"/>
      <c r="E142" s="149"/>
      <c r="F142" s="149"/>
      <c r="G142" s="101">
        <f>G119</f>
        <v>50.685000000000002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176" t="s">
        <v>220</v>
      </c>
      <c r="B143" s="176"/>
      <c r="C143" s="176"/>
      <c r="D143" s="176"/>
      <c r="E143" s="176"/>
      <c r="F143" s="176"/>
      <c r="G143" s="101">
        <f>SUM(G138:G142)</f>
        <v>5434.7448475000001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42.75" customHeight="1" x14ac:dyDescent="0.25">
      <c r="A144" s="95" t="s">
        <v>155</v>
      </c>
      <c r="B144" s="149" t="s">
        <v>221</v>
      </c>
      <c r="C144" s="149"/>
      <c r="D144" s="149"/>
      <c r="E144" s="149"/>
      <c r="F144" s="149"/>
      <c r="G144" s="116">
        <f>G132</f>
        <v>634.20229966447732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38.25" customHeight="1" x14ac:dyDescent="0.25">
      <c r="A145" s="176" t="s">
        <v>222</v>
      </c>
      <c r="B145" s="176"/>
      <c r="C145" s="176"/>
      <c r="D145" s="176"/>
      <c r="E145" s="176"/>
      <c r="F145" s="176"/>
      <c r="G145" s="118">
        <f>SUM(G143,G144)</f>
        <v>6068.9471471644774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25">
      <c r="A146" s="147"/>
      <c r="B146" s="147"/>
      <c r="C146" s="147"/>
      <c r="D146" s="147"/>
      <c r="E146" s="147"/>
      <c r="F146" s="147"/>
      <c r="G146" s="147"/>
      <c r="H146" s="55"/>
      <c r="I146" s="5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25">
      <c r="A147" s="167"/>
      <c r="B147" s="167"/>
      <c r="C147" s="167"/>
      <c r="D147" s="167"/>
      <c r="E147" s="167"/>
      <c r="F147" s="167"/>
      <c r="G147" s="167"/>
      <c r="H147" s="55"/>
      <c r="I147" s="5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.75" x14ac:dyDescent="0.25">
      <c r="A148" s="188" t="s">
        <v>223</v>
      </c>
      <c r="B148" s="188"/>
      <c r="C148" s="188"/>
      <c r="D148" s="188"/>
      <c r="E148" s="188"/>
      <c r="F148" s="188"/>
      <c r="G148" s="18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45"/>
      <c r="B149" s="145"/>
      <c r="C149" s="145"/>
      <c r="D149" s="145"/>
      <c r="E149" s="145"/>
      <c r="F149" s="145"/>
      <c r="G149" s="14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47.25" x14ac:dyDescent="0.25">
      <c r="A150" s="163" t="s">
        <v>1</v>
      </c>
      <c r="B150" s="163"/>
      <c r="C150" s="106" t="s">
        <v>2</v>
      </c>
      <c r="D150" s="106" t="s">
        <v>3</v>
      </c>
      <c r="E150" s="106" t="s">
        <v>4</v>
      </c>
      <c r="F150" s="106" t="s">
        <v>5</v>
      </c>
      <c r="G150" s="106" t="s">
        <v>6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0.25" customHeight="1" x14ac:dyDescent="0.25">
      <c r="A151" s="99" t="s">
        <v>7</v>
      </c>
      <c r="B151" s="99"/>
      <c r="C151" s="106" t="s">
        <v>8</v>
      </c>
      <c r="D151" s="106" t="s">
        <v>9</v>
      </c>
      <c r="E151" s="106" t="s">
        <v>10</v>
      </c>
      <c r="F151" s="106" t="s">
        <v>11</v>
      </c>
      <c r="G151" s="106" t="s">
        <v>12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42" customHeight="1" x14ac:dyDescent="0.25">
      <c r="A152" s="95" t="s">
        <v>224</v>
      </c>
      <c r="B152" s="128" t="s">
        <v>128</v>
      </c>
      <c r="C152" s="98">
        <f>G145</f>
        <v>6068.9471471644774</v>
      </c>
      <c r="D152" s="95">
        <v>1</v>
      </c>
      <c r="E152" s="98">
        <f>ROUND(C152*D152,2)</f>
        <v>6068.95</v>
      </c>
      <c r="F152" s="129">
        <v>1</v>
      </c>
      <c r="G152" s="98">
        <f>ROUND(E152*F152,2)</f>
        <v>6068.95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119" t="s">
        <v>14</v>
      </c>
      <c r="B153" s="119"/>
      <c r="C153" s="119"/>
      <c r="D153" s="119"/>
      <c r="E153" s="119"/>
      <c r="F153" s="119"/>
      <c r="G153" s="130">
        <f>SUM(G152)</f>
        <v>6068.95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147"/>
      <c r="B154" s="147"/>
      <c r="C154" s="147"/>
      <c r="D154" s="147"/>
      <c r="E154" s="147"/>
      <c r="F154" s="147"/>
      <c r="G154" s="147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167"/>
      <c r="B155" s="167"/>
      <c r="C155" s="167"/>
      <c r="D155" s="167"/>
      <c r="E155" s="167"/>
      <c r="F155" s="167"/>
      <c r="G155" s="167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25">
      <c r="A156" s="188" t="s">
        <v>225</v>
      </c>
      <c r="B156" s="188"/>
      <c r="C156" s="188"/>
      <c r="D156" s="188"/>
      <c r="E156" s="188"/>
      <c r="F156" s="188"/>
      <c r="G156" s="188"/>
      <c r="H156" s="3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45"/>
      <c r="B157" s="145"/>
      <c r="C157" s="145"/>
      <c r="D157" s="145"/>
      <c r="E157" s="145"/>
      <c r="F157" s="145"/>
      <c r="G157" s="14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x14ac:dyDescent="0.25">
      <c r="A158" s="158" t="s">
        <v>16</v>
      </c>
      <c r="B158" s="158"/>
      <c r="C158" s="158"/>
      <c r="D158" s="158"/>
      <c r="E158" s="158"/>
      <c r="F158" s="158"/>
      <c r="G158" s="158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x14ac:dyDescent="0.25">
      <c r="A159" s="99"/>
      <c r="B159" s="158" t="s">
        <v>17</v>
      </c>
      <c r="C159" s="158"/>
      <c r="D159" s="158"/>
      <c r="E159" s="158"/>
      <c r="F159" s="158"/>
      <c r="G159" s="99" t="s">
        <v>18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x14ac:dyDescent="0.25">
      <c r="A160" s="95" t="s">
        <v>19</v>
      </c>
      <c r="B160" s="149" t="s">
        <v>226</v>
      </c>
      <c r="C160" s="149"/>
      <c r="D160" s="149"/>
      <c r="E160" s="149"/>
      <c r="F160" s="149"/>
      <c r="G160" s="101">
        <f>ROUND(E152,2)</f>
        <v>6068.95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x14ac:dyDescent="0.25">
      <c r="A161" s="95" t="s">
        <v>21</v>
      </c>
      <c r="B161" s="149" t="s">
        <v>20</v>
      </c>
      <c r="C161" s="149"/>
      <c r="D161" s="149"/>
      <c r="E161" s="149"/>
      <c r="F161" s="149"/>
      <c r="G161" s="101">
        <f>ROUND(G153,2)</f>
        <v>6068.95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x14ac:dyDescent="0.25">
      <c r="A162" s="95" t="s">
        <v>119</v>
      </c>
      <c r="B162" s="149" t="s">
        <v>22</v>
      </c>
      <c r="C162" s="149"/>
      <c r="D162" s="149"/>
      <c r="E162" s="149"/>
      <c r="F162" s="149"/>
      <c r="G162" s="101">
        <f>ROUND(G161*12,2)</f>
        <v>72827.399999999994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x14ac:dyDescent="0.25">
      <c r="A167" s="67"/>
      <c r="B167" s="67"/>
      <c r="C167" s="67"/>
      <c r="D167" s="67"/>
      <c r="E167" s="67"/>
      <c r="F167" s="67"/>
      <c r="G167" s="67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x14ac:dyDescent="0.25">
      <c r="A168" s="67"/>
      <c r="B168" s="56"/>
      <c r="C168" s="56"/>
      <c r="D168" s="56"/>
      <c r="E168" s="56"/>
      <c r="F168" s="56"/>
      <c r="G168" s="67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x14ac:dyDescent="0.25">
      <c r="A169" s="49"/>
      <c r="B169" s="50"/>
      <c r="C169" s="50"/>
      <c r="D169" s="50"/>
      <c r="E169" s="50"/>
      <c r="F169" s="50"/>
      <c r="G169" s="5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x14ac:dyDescent="0.25">
      <c r="A170" s="49"/>
      <c r="B170" s="50"/>
      <c r="C170" s="50"/>
      <c r="D170" s="50"/>
      <c r="E170" s="50"/>
      <c r="F170" s="50"/>
      <c r="G170" s="5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x14ac:dyDescent="0.25">
      <c r="A171" s="49"/>
      <c r="B171" s="50"/>
      <c r="C171" s="50"/>
      <c r="D171" s="50"/>
      <c r="E171" s="50"/>
      <c r="F171" s="50"/>
      <c r="G171" s="5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x14ac:dyDescent="0.25">
      <c r="A172" s="49"/>
      <c r="B172" s="50"/>
      <c r="C172" s="50"/>
      <c r="D172" s="50"/>
      <c r="E172" s="50"/>
      <c r="F172" s="50"/>
      <c r="G172" s="5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x14ac:dyDescent="0.25">
      <c r="A173" s="49"/>
      <c r="B173" s="50"/>
      <c r="C173" s="50"/>
      <c r="D173" s="50"/>
      <c r="E173" s="50"/>
      <c r="F173" s="50"/>
      <c r="G173" s="5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x14ac:dyDescent="0.25">
      <c r="A174" s="49"/>
      <c r="B174" s="50"/>
      <c r="C174" s="50"/>
      <c r="D174" s="50"/>
      <c r="E174" s="50"/>
      <c r="F174" s="50"/>
      <c r="G174" s="5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x14ac:dyDescent="0.25">
      <c r="A175" s="68"/>
      <c r="B175" s="56"/>
      <c r="C175" s="56"/>
      <c r="D175" s="56"/>
      <c r="E175" s="56"/>
      <c r="F175" s="56"/>
      <c r="G175" s="57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x14ac:dyDescent="0.25">
      <c r="A176" s="49"/>
      <c r="B176" s="50"/>
      <c r="C176" s="50"/>
      <c r="D176" s="50"/>
      <c r="E176" s="50"/>
      <c r="F176" s="51"/>
      <c r="G176" s="51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x14ac:dyDescent="0.25">
      <c r="A190" s="69"/>
      <c r="B190" s="69"/>
      <c r="C190" s="70"/>
      <c r="D190" s="70"/>
      <c r="E190" s="70"/>
      <c r="F190" s="71"/>
      <c r="G190" s="7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</sheetData>
  <mergeCells count="156">
    <mergeCell ref="B161:F161"/>
    <mergeCell ref="B162:F162"/>
    <mergeCell ref="B117:F117"/>
    <mergeCell ref="A154:G155"/>
    <mergeCell ref="A156:G156"/>
    <mergeCell ref="A157:G157"/>
    <mergeCell ref="A158:G158"/>
    <mergeCell ref="B159:F159"/>
    <mergeCell ref="B160:F160"/>
    <mergeCell ref="B144:F144"/>
    <mergeCell ref="A145:F145"/>
    <mergeCell ref="A146:G147"/>
    <mergeCell ref="A148:G148"/>
    <mergeCell ref="A149:G149"/>
    <mergeCell ref="A150:B150"/>
    <mergeCell ref="B138:F138"/>
    <mergeCell ref="B139:F139"/>
    <mergeCell ref="B140:F140"/>
    <mergeCell ref="B141:F141"/>
    <mergeCell ref="B142:F142"/>
    <mergeCell ref="A143:F143"/>
    <mergeCell ref="B131:E131"/>
    <mergeCell ref="A132:E132"/>
    <mergeCell ref="A133:G134"/>
    <mergeCell ref="A135:G135"/>
    <mergeCell ref="A136:G136"/>
    <mergeCell ref="B137:F137"/>
    <mergeCell ref="B125:E125"/>
    <mergeCell ref="B126:E126"/>
    <mergeCell ref="B127:E127"/>
    <mergeCell ref="B128:E128"/>
    <mergeCell ref="B129:E129"/>
    <mergeCell ref="B130:E130"/>
    <mergeCell ref="B116:F116"/>
    <mergeCell ref="B118:F118"/>
    <mergeCell ref="A119:F119"/>
    <mergeCell ref="A120:G121"/>
    <mergeCell ref="A122:G122"/>
    <mergeCell ref="B124:E124"/>
    <mergeCell ref="B108:F108"/>
    <mergeCell ref="A109:F109"/>
    <mergeCell ref="A110:G111"/>
    <mergeCell ref="A112:G112"/>
    <mergeCell ref="B114:F114"/>
    <mergeCell ref="B115:F115"/>
    <mergeCell ref="B102:E102"/>
    <mergeCell ref="A103:E103"/>
    <mergeCell ref="A104:G104"/>
    <mergeCell ref="A105:G105"/>
    <mergeCell ref="B106:F106"/>
    <mergeCell ref="B107:F107"/>
    <mergeCell ref="H95:I95"/>
    <mergeCell ref="A96:E96"/>
    <mergeCell ref="A97:G98"/>
    <mergeCell ref="B99:E99"/>
    <mergeCell ref="B100:E100"/>
    <mergeCell ref="B101:E101"/>
    <mergeCell ref="B89:E89"/>
    <mergeCell ref="B90:E90"/>
    <mergeCell ref="B91:E91"/>
    <mergeCell ref="B92:E92"/>
    <mergeCell ref="B93:E93"/>
    <mergeCell ref="B95:E95"/>
    <mergeCell ref="A84:G84"/>
    <mergeCell ref="H84:I84"/>
    <mergeCell ref="A85:G85"/>
    <mergeCell ref="A86:G86"/>
    <mergeCell ref="B87:E87"/>
    <mergeCell ref="B88:E88"/>
    <mergeCell ref="B77:E77"/>
    <mergeCell ref="B78:E78"/>
    <mergeCell ref="B79:E79"/>
    <mergeCell ref="B80:E80"/>
    <mergeCell ref="A81:E81"/>
    <mergeCell ref="A82:G83"/>
    <mergeCell ref="A72:G73"/>
    <mergeCell ref="H72:I72"/>
    <mergeCell ref="J72:M72"/>
    <mergeCell ref="B74:E74"/>
    <mergeCell ref="B75:E75"/>
    <mergeCell ref="B76:E76"/>
    <mergeCell ref="B66:F66"/>
    <mergeCell ref="B67:F67"/>
    <mergeCell ref="B68:F68"/>
    <mergeCell ref="H68:I68"/>
    <mergeCell ref="A69:F69"/>
    <mergeCell ref="A70:G71"/>
    <mergeCell ref="B55:F55"/>
    <mergeCell ref="B58:C58"/>
    <mergeCell ref="B60:C60"/>
    <mergeCell ref="A63:G63"/>
    <mergeCell ref="A64:G64"/>
    <mergeCell ref="B65:F65"/>
    <mergeCell ref="B61:C61"/>
    <mergeCell ref="D61:F61"/>
    <mergeCell ref="B49:E49"/>
    <mergeCell ref="B50:E50"/>
    <mergeCell ref="A51:E51"/>
    <mergeCell ref="A52:G52"/>
    <mergeCell ref="A53:G54"/>
    <mergeCell ref="H54:I54"/>
    <mergeCell ref="B43:E43"/>
    <mergeCell ref="B44:E44"/>
    <mergeCell ref="B45:E45"/>
    <mergeCell ref="B46:E46"/>
    <mergeCell ref="B47:E47"/>
    <mergeCell ref="B48:E48"/>
    <mergeCell ref="B37:E37"/>
    <mergeCell ref="B38:E38"/>
    <mergeCell ref="A39:E39"/>
    <mergeCell ref="A40:G40"/>
    <mergeCell ref="A41:G41"/>
    <mergeCell ref="B42:E42"/>
    <mergeCell ref="B30:E30"/>
    <mergeCell ref="A31:E31"/>
    <mergeCell ref="A32:G32"/>
    <mergeCell ref="A33:G34"/>
    <mergeCell ref="A35:G35"/>
    <mergeCell ref="B36:E36"/>
    <mergeCell ref="F23:G23"/>
    <mergeCell ref="F24:G24"/>
    <mergeCell ref="A26:G26"/>
    <mergeCell ref="A27:G27"/>
    <mergeCell ref="B28:F28"/>
    <mergeCell ref="B29:E29"/>
    <mergeCell ref="B20:E20"/>
    <mergeCell ref="F20:G20"/>
    <mergeCell ref="B21:E21"/>
    <mergeCell ref="F21:G21"/>
    <mergeCell ref="B22:E22"/>
    <mergeCell ref="F22:G22"/>
    <mergeCell ref="A13:G13"/>
    <mergeCell ref="A14:G14"/>
    <mergeCell ref="A16:G16"/>
    <mergeCell ref="A17:G17"/>
    <mergeCell ref="A18:G18"/>
    <mergeCell ref="A19:G19"/>
    <mergeCell ref="B10:E10"/>
    <mergeCell ref="F10:G10"/>
    <mergeCell ref="B11:E11"/>
    <mergeCell ref="F11:G11"/>
    <mergeCell ref="B12:E12"/>
    <mergeCell ref="F12:G12"/>
    <mergeCell ref="B5:D5"/>
    <mergeCell ref="E5:G5"/>
    <mergeCell ref="A6:G6"/>
    <mergeCell ref="A7:G7"/>
    <mergeCell ref="A8:G8"/>
    <mergeCell ref="B9:E9"/>
    <mergeCell ref="F9:G9"/>
    <mergeCell ref="A1:G1"/>
    <mergeCell ref="A2:G2"/>
    <mergeCell ref="A3:D3"/>
    <mergeCell ref="E3:G3"/>
    <mergeCell ref="A4:D4"/>
    <mergeCell ref="E4:G4"/>
  </mergeCells>
  <phoneticPr fontId="22" type="noConversion"/>
  <hyperlinks>
    <hyperlink ref="D61" r:id="rId1" xr:uid="{6A3449AF-5089-4E5E-B17D-F33A1C02AF84}"/>
  </hyperlinks>
  <pageMargins left="0.511811024" right="0.511811024" top="0.78740157499999996" bottom="0.78740157499999996" header="0.31496062000000002" footer="0.31496062000000002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A56E-B1C3-4735-B1F9-017464D15732}">
  <dimension ref="A1:G1000"/>
  <sheetViews>
    <sheetView zoomScale="85" zoomScaleNormal="85" workbookViewId="0">
      <selection activeCell="A15" sqref="A15"/>
    </sheetView>
  </sheetViews>
  <sheetFormatPr defaultColWidth="9.140625" defaultRowHeight="15" x14ac:dyDescent="0.25"/>
  <cols>
    <col min="1" max="1" width="41.85546875" customWidth="1"/>
    <col min="2" max="2" width="19.5703125" customWidth="1"/>
    <col min="3" max="3" width="16" customWidth="1"/>
    <col min="4" max="4" width="22.7109375" customWidth="1"/>
    <col min="5" max="5" width="17" customWidth="1"/>
    <col min="6" max="6" width="13.85546875" customWidth="1"/>
    <col min="7" max="7" width="13.42578125" customWidth="1"/>
    <col min="27" max="1024" width="13.42578125" customWidth="1"/>
  </cols>
  <sheetData>
    <row r="1" spans="1:5" ht="12" customHeight="1" x14ac:dyDescent="0.25">
      <c r="A1" s="15" t="s">
        <v>23</v>
      </c>
    </row>
    <row r="2" spans="1:5" ht="12" customHeight="1" x14ac:dyDescent="0.25"/>
    <row r="3" spans="1:5" ht="12" customHeight="1" x14ac:dyDescent="0.25">
      <c r="A3" s="16" t="s">
        <v>24</v>
      </c>
      <c r="B3" s="16" t="s">
        <v>25</v>
      </c>
      <c r="E3" s="17" t="s">
        <v>26</v>
      </c>
    </row>
    <row r="4" spans="1:5" ht="12" customHeight="1" x14ac:dyDescent="0.25">
      <c r="A4" s="18" t="s">
        <v>27</v>
      </c>
      <c r="B4" s="19">
        <v>800</v>
      </c>
      <c r="E4" s="20">
        <f>(D54/B4)</f>
        <v>13.260662499999999</v>
      </c>
    </row>
    <row r="5" spans="1:5" ht="12" customHeight="1" x14ac:dyDescent="0.25">
      <c r="A5" s="18" t="s">
        <v>28</v>
      </c>
      <c r="B5" s="19">
        <v>200</v>
      </c>
      <c r="E5" s="20">
        <f>(D55/B5)</f>
        <v>3.3426499999999999</v>
      </c>
    </row>
    <row r="6" spans="1:5" ht="12.75" customHeight="1" x14ac:dyDescent="0.25">
      <c r="A6" s="18" t="s">
        <v>29</v>
      </c>
      <c r="B6" s="21">
        <v>1800</v>
      </c>
      <c r="E6" s="20">
        <f>(D56/B6)</f>
        <v>0.1423611111111111</v>
      </c>
    </row>
    <row r="7" spans="1:5" ht="12.75" customHeight="1" x14ac:dyDescent="0.25">
      <c r="A7" s="18" t="s">
        <v>30</v>
      </c>
      <c r="B7" s="21">
        <v>300</v>
      </c>
      <c r="E7" s="20">
        <f>(D57/B7)*(16/188.76)</f>
        <v>0.26703680158225612</v>
      </c>
    </row>
    <row r="8" spans="1:5" ht="12" customHeight="1" x14ac:dyDescent="0.25">
      <c r="A8" s="22" t="s">
        <v>31</v>
      </c>
      <c r="B8" s="21">
        <v>130</v>
      </c>
      <c r="E8" s="20">
        <f>(D58/B8)*(16/188.76)</f>
        <v>5.8995549904640815E-2</v>
      </c>
    </row>
    <row r="9" spans="1:5" ht="12" customHeight="1" x14ac:dyDescent="0.25">
      <c r="D9" s="23" t="s">
        <v>32</v>
      </c>
      <c r="E9" s="24">
        <f>ROUND(SUM(E4:E8), 0)</f>
        <v>17</v>
      </c>
    </row>
    <row r="10" spans="1:5" ht="12" customHeight="1" x14ac:dyDescent="0.25"/>
    <row r="11" spans="1:5" ht="12" customHeight="1" x14ac:dyDescent="0.25"/>
    <row r="12" spans="1:5" ht="12" customHeight="1" x14ac:dyDescent="0.25">
      <c r="A12" s="15" t="s">
        <v>33</v>
      </c>
      <c r="B12" s="25"/>
      <c r="C12" s="25"/>
      <c r="D12" s="25"/>
    </row>
    <row r="13" spans="1:5" ht="12" customHeight="1" x14ac:dyDescent="0.25">
      <c r="A13" s="15"/>
      <c r="B13" s="25"/>
      <c r="C13" s="25"/>
      <c r="D13" s="25"/>
    </row>
    <row r="14" spans="1:5" ht="12" customHeight="1" x14ac:dyDescent="0.25">
      <c r="A14" s="26" t="s">
        <v>34</v>
      </c>
      <c r="B14" s="25"/>
      <c r="C14" s="25"/>
      <c r="D14" s="25"/>
    </row>
    <row r="15" spans="1:5" ht="12" customHeight="1" x14ac:dyDescent="0.25">
      <c r="A15" s="27" t="s">
        <v>35</v>
      </c>
      <c r="B15" s="27" t="s">
        <v>36</v>
      </c>
      <c r="C15" s="27" t="s">
        <v>37</v>
      </c>
      <c r="D15" s="27" t="s">
        <v>38</v>
      </c>
    </row>
    <row r="16" spans="1:5" ht="12" customHeight="1" x14ac:dyDescent="0.25">
      <c r="A16" s="28" t="s">
        <v>39</v>
      </c>
      <c r="B16" s="29">
        <f>1/(E9*B4)</f>
        <v>7.3529411764705876E-5</v>
      </c>
      <c r="C16" s="75">
        <f>'Encarregado '!G145</f>
        <v>6068.9471471644774</v>
      </c>
      <c r="D16" s="75">
        <f>C16*B16</f>
        <v>0.44624611376209389</v>
      </c>
    </row>
    <row r="17" spans="1:4" ht="12" customHeight="1" x14ac:dyDescent="0.25">
      <c r="A17" s="28" t="s">
        <v>13</v>
      </c>
      <c r="B17" s="30">
        <f>1/B4</f>
        <v>1.25E-3</v>
      </c>
      <c r="C17" s="75">
        <f>ASG!G144</f>
        <v>4958.2368376518889</v>
      </c>
      <c r="D17" s="75">
        <f>C17*B17</f>
        <v>6.1977960470648616</v>
      </c>
    </row>
    <row r="18" spans="1:4" ht="12" customHeight="1" x14ac:dyDescent="0.25">
      <c r="A18" s="201" t="s">
        <v>32</v>
      </c>
      <c r="B18" s="201"/>
      <c r="C18" s="201"/>
      <c r="D18" s="76">
        <f>ROUND(SUM(D16:D17),2)</f>
        <v>6.64</v>
      </c>
    </row>
    <row r="19" spans="1:4" ht="12" customHeight="1" x14ac:dyDescent="0.25"/>
    <row r="20" spans="1:4" ht="12" customHeight="1" x14ac:dyDescent="0.25"/>
    <row r="21" spans="1:4" ht="12" customHeight="1" x14ac:dyDescent="0.25">
      <c r="A21" s="26" t="s">
        <v>40</v>
      </c>
      <c r="B21" s="25"/>
      <c r="C21" s="25"/>
      <c r="D21" s="25"/>
    </row>
    <row r="22" spans="1:4" ht="12" customHeight="1" x14ac:dyDescent="0.25">
      <c r="A22" s="27" t="s">
        <v>35</v>
      </c>
      <c r="B22" s="27" t="s">
        <v>36</v>
      </c>
      <c r="C22" s="27" t="s">
        <v>37</v>
      </c>
      <c r="D22" s="27" t="s">
        <v>38</v>
      </c>
    </row>
    <row r="23" spans="1:4" ht="12" customHeight="1" x14ac:dyDescent="0.25">
      <c r="A23" s="28" t="s">
        <v>39</v>
      </c>
      <c r="B23" s="29">
        <f>1/(E9*B5)</f>
        <v>2.941176470588235E-4</v>
      </c>
      <c r="C23" s="75">
        <f>C16</f>
        <v>6068.9471471644774</v>
      </c>
      <c r="D23" s="75">
        <f>C23*B23</f>
        <v>1.7849844550483756</v>
      </c>
    </row>
    <row r="24" spans="1:4" ht="12" customHeight="1" x14ac:dyDescent="0.25">
      <c r="A24" s="28" t="s">
        <v>13</v>
      </c>
      <c r="B24" s="30">
        <f>1/B5</f>
        <v>5.0000000000000001E-3</v>
      </c>
      <c r="C24" s="75">
        <f>C17</f>
        <v>4958.2368376518889</v>
      </c>
      <c r="D24" s="75">
        <f>C24*B24</f>
        <v>24.791184188259447</v>
      </c>
    </row>
    <row r="25" spans="1:4" ht="12" customHeight="1" x14ac:dyDescent="0.25">
      <c r="A25" s="201" t="s">
        <v>32</v>
      </c>
      <c r="B25" s="201"/>
      <c r="C25" s="201"/>
      <c r="D25" s="76">
        <f>ROUND(SUM(D23:D24),2)</f>
        <v>26.58</v>
      </c>
    </row>
    <row r="26" spans="1:4" ht="12" customHeight="1" x14ac:dyDescent="0.25">
      <c r="A26" s="31"/>
      <c r="B26" s="32"/>
      <c r="C26" s="32"/>
      <c r="D26" s="33"/>
    </row>
    <row r="27" spans="1:4" ht="12" customHeight="1" x14ac:dyDescent="0.25"/>
    <row r="28" spans="1:4" ht="12" customHeight="1" x14ac:dyDescent="0.25">
      <c r="A28" s="26" t="s">
        <v>41</v>
      </c>
      <c r="B28" s="25"/>
      <c r="C28" s="25"/>
      <c r="D28" s="25"/>
    </row>
    <row r="29" spans="1:4" ht="12" customHeight="1" x14ac:dyDescent="0.25">
      <c r="A29" s="27" t="s">
        <v>35</v>
      </c>
      <c r="B29" s="27" t="s">
        <v>36</v>
      </c>
      <c r="C29" s="27" t="s">
        <v>37</v>
      </c>
      <c r="D29" s="27" t="s">
        <v>38</v>
      </c>
    </row>
    <row r="30" spans="1:4" ht="12" customHeight="1" x14ac:dyDescent="0.25">
      <c r="A30" s="28" t="s">
        <v>39</v>
      </c>
      <c r="B30" s="29">
        <f>1/(E9*B6)</f>
        <v>3.2679738562091506E-5</v>
      </c>
      <c r="C30" s="75">
        <f>C16</f>
        <v>6068.9471471644774</v>
      </c>
      <c r="D30" s="75">
        <f>C30*B30</f>
        <v>0.1983316061164862</v>
      </c>
    </row>
    <row r="31" spans="1:4" ht="12" customHeight="1" x14ac:dyDescent="0.25">
      <c r="A31" s="28" t="s">
        <v>13</v>
      </c>
      <c r="B31" s="30">
        <f>1/B6</f>
        <v>5.5555555555555556E-4</v>
      </c>
      <c r="C31" s="75">
        <f>C17</f>
        <v>4958.2368376518889</v>
      </c>
      <c r="D31" s="75">
        <f>C31*B31</f>
        <v>2.7545760209177161</v>
      </c>
    </row>
    <row r="32" spans="1:4" ht="12" customHeight="1" x14ac:dyDescent="0.25">
      <c r="A32" s="201" t="s">
        <v>32</v>
      </c>
      <c r="B32" s="201"/>
      <c r="C32" s="201"/>
      <c r="D32" s="76">
        <f>ROUND(SUM(D30:D31),2)</f>
        <v>2.95</v>
      </c>
    </row>
    <row r="33" spans="1:7" ht="12" customHeight="1" x14ac:dyDescent="0.25">
      <c r="A33" s="31"/>
      <c r="B33" s="32"/>
      <c r="C33" s="32"/>
      <c r="D33" s="33"/>
    </row>
    <row r="34" spans="1:7" ht="12" customHeight="1" x14ac:dyDescent="0.25">
      <c r="A34" s="31"/>
      <c r="B34" s="32"/>
      <c r="C34" s="32"/>
      <c r="D34" s="33"/>
    </row>
    <row r="35" spans="1:7" ht="12" customHeight="1" x14ac:dyDescent="0.25">
      <c r="A35" s="26" t="s">
        <v>30</v>
      </c>
      <c r="B35" s="34"/>
      <c r="C35" s="34"/>
      <c r="D35" s="34"/>
    </row>
    <row r="36" spans="1:7" ht="12" customHeight="1" x14ac:dyDescent="0.25">
      <c r="A36" s="17" t="s">
        <v>35</v>
      </c>
      <c r="B36" s="17" t="s">
        <v>36</v>
      </c>
      <c r="C36" s="17" t="s">
        <v>42</v>
      </c>
      <c r="D36" s="17" t="s">
        <v>43</v>
      </c>
      <c r="E36" s="17" t="s">
        <v>44</v>
      </c>
      <c r="F36" s="17" t="s">
        <v>45</v>
      </c>
      <c r="G36" s="17" t="s">
        <v>46</v>
      </c>
    </row>
    <row r="37" spans="1:7" ht="12" customHeight="1" x14ac:dyDescent="0.25">
      <c r="A37" s="35" t="s">
        <v>39</v>
      </c>
      <c r="B37" s="36">
        <f>1/(E9*B7)</f>
        <v>1.9607843137254901E-4</v>
      </c>
      <c r="C37" s="37">
        <v>16</v>
      </c>
      <c r="D37" s="37">
        <f>1/188.76</f>
        <v>5.2977325704598437E-3</v>
      </c>
      <c r="E37" s="36">
        <f>B37*C37*D37</f>
        <v>1.662033747595245E-5</v>
      </c>
      <c r="F37" s="75">
        <f>C16</f>
        <v>6068.9471471644774</v>
      </c>
      <c r="G37" s="77">
        <f>F37*E37</f>
        <v>0.10086794970959247</v>
      </c>
    </row>
    <row r="38" spans="1:7" ht="12" customHeight="1" x14ac:dyDescent="0.25">
      <c r="A38" s="38" t="s">
        <v>13</v>
      </c>
      <c r="B38" s="39">
        <f>1/B7</f>
        <v>3.3333333333333335E-3</v>
      </c>
      <c r="C38" s="39">
        <v>16</v>
      </c>
      <c r="D38" s="39">
        <f>1/188.76</f>
        <v>5.2977325704598437E-3</v>
      </c>
      <c r="E38" s="36">
        <f>B38*C38*D38</f>
        <v>2.8254573709119167E-4</v>
      </c>
      <c r="F38" s="75">
        <f>C17</f>
        <v>4958.2368376518889</v>
      </c>
      <c r="G38" s="77">
        <f>F38*E38</f>
        <v>1.4009286819670521</v>
      </c>
    </row>
    <row r="39" spans="1:7" ht="12" customHeight="1" x14ac:dyDescent="0.25">
      <c r="A39" s="202" t="s">
        <v>32</v>
      </c>
      <c r="B39" s="202"/>
      <c r="C39" s="202"/>
      <c r="D39" s="202"/>
      <c r="E39" s="202"/>
      <c r="F39" s="202"/>
      <c r="G39" s="76">
        <f>ROUND(SUM(G37:G38),2)</f>
        <v>1.5</v>
      </c>
    </row>
    <row r="40" spans="1:7" ht="12" customHeight="1" x14ac:dyDescent="0.25">
      <c r="A40" s="40"/>
      <c r="B40" s="41"/>
      <c r="C40" s="41"/>
      <c r="D40" s="41"/>
      <c r="E40" s="41"/>
      <c r="F40" s="41"/>
      <c r="G40" s="42"/>
    </row>
    <row r="41" spans="1:7" ht="12" customHeight="1" x14ac:dyDescent="0.25">
      <c r="A41" s="40"/>
      <c r="B41" s="41"/>
      <c r="C41" s="41"/>
      <c r="D41" s="41"/>
      <c r="E41" s="41"/>
      <c r="F41" s="41"/>
      <c r="G41" s="42"/>
    </row>
    <row r="42" spans="1:7" ht="12" customHeight="1" x14ac:dyDescent="0.25">
      <c r="A42" s="40"/>
      <c r="B42" s="41"/>
      <c r="C42" s="41"/>
      <c r="D42" s="41"/>
      <c r="E42" s="41"/>
      <c r="F42" s="41"/>
      <c r="G42" s="42"/>
    </row>
    <row r="43" spans="1:7" ht="12" customHeight="1" x14ac:dyDescent="0.25">
      <c r="A43" s="26" t="s">
        <v>31</v>
      </c>
      <c r="B43" s="26"/>
      <c r="C43" s="34"/>
      <c r="D43" s="34"/>
      <c r="E43" s="34"/>
      <c r="F43" s="34"/>
      <c r="G43" s="43"/>
    </row>
    <row r="44" spans="1:7" ht="12" customHeight="1" x14ac:dyDescent="0.25">
      <c r="A44" s="17" t="s">
        <v>35</v>
      </c>
      <c r="B44" s="17" t="s">
        <v>36</v>
      </c>
      <c r="C44" s="17" t="s">
        <v>42</v>
      </c>
      <c r="D44" s="17" t="s">
        <v>43</v>
      </c>
      <c r="E44" s="17" t="s">
        <v>44</v>
      </c>
      <c r="F44" s="17" t="s">
        <v>45</v>
      </c>
      <c r="G44" s="17" t="s">
        <v>46</v>
      </c>
    </row>
    <row r="45" spans="1:7" ht="12" customHeight="1" x14ac:dyDescent="0.25">
      <c r="A45" s="35" t="s">
        <v>39</v>
      </c>
      <c r="B45" s="36">
        <f>1/(E9*B8)</f>
        <v>4.5248868778280545E-4</v>
      </c>
      <c r="C45" s="37">
        <v>16</v>
      </c>
      <c r="D45" s="37">
        <f>1/188.76</f>
        <v>5.2977325704598437E-3</v>
      </c>
      <c r="E45" s="36">
        <f>B45*C45*D45</f>
        <v>3.8354624944505656E-5</v>
      </c>
      <c r="F45" s="75">
        <f>C16</f>
        <v>6068.9471471644774</v>
      </c>
      <c r="G45" s="77">
        <f>F45*E45</f>
        <v>0.23277219163752111</v>
      </c>
    </row>
    <row r="46" spans="1:7" ht="12" customHeight="1" x14ac:dyDescent="0.25">
      <c r="A46" s="38" t="s">
        <v>13</v>
      </c>
      <c r="B46" s="39">
        <f>1/B8</f>
        <v>7.6923076923076927E-3</v>
      </c>
      <c r="C46" s="39">
        <v>16</v>
      </c>
      <c r="D46" s="39">
        <f>1/188.76</f>
        <v>5.2977325704598437E-3</v>
      </c>
      <c r="E46" s="36">
        <f>B46*C46*D46</f>
        <v>6.5202862405659614E-4</v>
      </c>
      <c r="F46" s="75">
        <f>C17</f>
        <v>4958.2368376518889</v>
      </c>
      <c r="G46" s="77">
        <f>F46*E46</f>
        <v>3.2329123430008897</v>
      </c>
    </row>
    <row r="47" spans="1:7" ht="12" customHeight="1" x14ac:dyDescent="0.25">
      <c r="A47" s="202" t="s">
        <v>32</v>
      </c>
      <c r="B47" s="202"/>
      <c r="C47" s="202"/>
      <c r="D47" s="202"/>
      <c r="E47" s="202"/>
      <c r="F47" s="202"/>
      <c r="G47" s="76">
        <f>ROUND(SUM(G45:G46),2)</f>
        <v>3.47</v>
      </c>
    </row>
    <row r="48" spans="1:7" ht="12" customHeight="1" x14ac:dyDescent="0.25"/>
    <row r="49" spans="1:5" ht="12" customHeight="1" x14ac:dyDescent="0.25"/>
    <row r="50" spans="1:5" ht="12" customHeight="1" x14ac:dyDescent="0.25"/>
    <row r="51" spans="1:5" ht="9.75" customHeight="1" x14ac:dyDescent="0.25">
      <c r="A51" s="15" t="s">
        <v>47</v>
      </c>
    </row>
    <row r="52" spans="1:5" ht="12" customHeight="1" x14ac:dyDescent="0.25">
      <c r="A52" s="15"/>
    </row>
    <row r="53" spans="1:5" ht="12" customHeight="1" x14ac:dyDescent="0.25">
      <c r="A53" s="200" t="s">
        <v>48</v>
      </c>
      <c r="B53" s="200"/>
      <c r="C53" s="17" t="s">
        <v>49</v>
      </c>
      <c r="D53" s="17" t="s">
        <v>50</v>
      </c>
      <c r="E53" s="17" t="s">
        <v>51</v>
      </c>
    </row>
    <row r="54" spans="1:5" ht="12" customHeight="1" x14ac:dyDescent="0.25">
      <c r="A54" s="204" t="str">
        <f>A14</f>
        <v>Áreas Internas - Pisos frios e acarpetados</v>
      </c>
      <c r="B54" s="204"/>
      <c r="C54" s="75">
        <f>D18</f>
        <v>6.64</v>
      </c>
      <c r="D54" s="44">
        <f>'Áreas (m²)'!R4+'Áreas (m²)'!R5</f>
        <v>10608.529999999999</v>
      </c>
      <c r="E54" s="75">
        <f>D54*C54</f>
        <v>70440.639199999991</v>
      </c>
    </row>
    <row r="55" spans="1:5" ht="12" customHeight="1" x14ac:dyDescent="0.25">
      <c r="A55" s="204" t="s">
        <v>40</v>
      </c>
      <c r="B55" s="204"/>
      <c r="C55" s="75">
        <f>D25</f>
        <v>26.58</v>
      </c>
      <c r="D55" s="44">
        <f>'Áreas (m²)'!R3</f>
        <v>668.53</v>
      </c>
      <c r="E55" s="75">
        <f>D55*C55</f>
        <v>17769.527399999999</v>
      </c>
    </row>
    <row r="56" spans="1:5" ht="12" customHeight="1" x14ac:dyDescent="0.25">
      <c r="A56" s="204" t="s">
        <v>41</v>
      </c>
      <c r="B56" s="204"/>
      <c r="C56" s="75">
        <f>D32</f>
        <v>2.95</v>
      </c>
      <c r="D56" s="44">
        <f>'Áreas (m²)'!R6</f>
        <v>256.25</v>
      </c>
      <c r="E56" s="75">
        <f>D56*C56</f>
        <v>755.9375</v>
      </c>
    </row>
    <row r="57" spans="1:5" ht="12" customHeight="1" x14ac:dyDescent="0.25">
      <c r="A57" s="204" t="s">
        <v>30</v>
      </c>
      <c r="B57" s="204"/>
      <c r="C57" s="75">
        <f>G39</f>
        <v>1.5</v>
      </c>
      <c r="D57" s="44">
        <f>'Áreas (m²)'!R8</f>
        <v>945.1099999999999</v>
      </c>
      <c r="E57" s="75">
        <f>D57*C57</f>
        <v>1417.665</v>
      </c>
    </row>
    <row r="58" spans="1:5" ht="12" customHeight="1" x14ac:dyDescent="0.25">
      <c r="A58" s="204" t="s">
        <v>31</v>
      </c>
      <c r="B58" s="204"/>
      <c r="C58" s="75">
        <f>G47</f>
        <v>3.47</v>
      </c>
      <c r="D58" s="44">
        <f>'Áreas (m²)'!R7</f>
        <v>90.47999999999999</v>
      </c>
      <c r="E58" s="75">
        <f>D58*C58</f>
        <v>313.96559999999999</v>
      </c>
    </row>
    <row r="59" spans="1:5" ht="12" customHeight="1" x14ac:dyDescent="0.25">
      <c r="A59" s="203" t="s">
        <v>52</v>
      </c>
      <c r="B59" s="203"/>
      <c r="C59" s="203"/>
      <c r="D59" s="203"/>
      <c r="E59" s="76">
        <f>SUM(E54:E58)</f>
        <v>90697.734699999986</v>
      </c>
    </row>
    <row r="60" spans="1:5" ht="12" customHeight="1" x14ac:dyDescent="0.25">
      <c r="A60" s="203" t="s">
        <v>53</v>
      </c>
      <c r="B60" s="203"/>
      <c r="C60" s="203"/>
      <c r="D60" s="203"/>
      <c r="E60" s="78">
        <f>E59*12</f>
        <v>1088372.8163999999</v>
      </c>
    </row>
    <row r="61" spans="1:5" ht="12" customHeight="1" x14ac:dyDescent="0.25">
      <c r="A61" s="45"/>
      <c r="B61" s="45"/>
      <c r="C61" s="45"/>
      <c r="D61" s="45"/>
      <c r="E61" s="45"/>
    </row>
    <row r="62" spans="1:5" ht="12" customHeight="1" x14ac:dyDescent="0.25">
      <c r="D62" s="92"/>
    </row>
    <row r="63" spans="1:5" ht="12" customHeight="1" x14ac:dyDescent="0.25"/>
    <row r="64" spans="1:5" ht="12" customHeight="1" x14ac:dyDescent="0.25"/>
    <row r="65" customFormat="1" ht="12" customHeight="1" x14ac:dyDescent="0.25"/>
    <row r="66" customFormat="1" ht="12" customHeight="1" x14ac:dyDescent="0.25"/>
    <row r="67" customFormat="1" ht="12" customHeight="1" x14ac:dyDescent="0.25"/>
    <row r="68" customFormat="1" ht="12" customHeight="1" x14ac:dyDescent="0.25"/>
    <row r="69" customFormat="1" ht="12" customHeight="1" x14ac:dyDescent="0.25"/>
    <row r="70" customFormat="1" ht="12" customHeight="1" x14ac:dyDescent="0.25"/>
    <row r="71" customFormat="1" ht="12" customHeight="1" x14ac:dyDescent="0.25"/>
    <row r="72" customFormat="1" ht="12" customHeight="1" x14ac:dyDescent="0.25"/>
    <row r="73" customFormat="1" ht="12" customHeight="1" x14ac:dyDescent="0.25"/>
    <row r="74" customFormat="1" ht="12" customHeight="1" x14ac:dyDescent="0.25"/>
    <row r="75" customFormat="1" ht="12" customHeight="1" x14ac:dyDescent="0.25"/>
    <row r="76" customFormat="1" ht="12" customHeight="1" x14ac:dyDescent="0.25"/>
    <row r="77" customFormat="1" ht="12" customHeight="1" x14ac:dyDescent="0.25"/>
    <row r="78" customFormat="1" ht="12" customHeight="1" x14ac:dyDescent="0.25"/>
    <row r="79" customFormat="1" ht="12" customHeight="1" x14ac:dyDescent="0.25"/>
    <row r="80" customFormat="1" ht="12" customHeight="1" x14ac:dyDescent="0.25"/>
    <row r="81" customFormat="1" ht="12" customHeight="1" x14ac:dyDescent="0.25"/>
    <row r="82" customFormat="1" ht="12" customHeight="1" x14ac:dyDescent="0.25"/>
    <row r="83" customFormat="1" ht="12" customHeight="1" x14ac:dyDescent="0.25"/>
    <row r="84" customFormat="1" ht="12" customHeight="1" x14ac:dyDescent="0.25"/>
    <row r="85" customFormat="1" ht="12" customHeight="1" x14ac:dyDescent="0.25"/>
    <row r="86" customFormat="1" ht="12" customHeight="1" x14ac:dyDescent="0.25"/>
    <row r="87" customFormat="1" ht="12" customHeight="1" x14ac:dyDescent="0.25"/>
    <row r="88" customFormat="1" ht="12" customHeight="1" x14ac:dyDescent="0.25"/>
    <row r="89" customFormat="1" ht="12" customHeight="1" x14ac:dyDescent="0.25"/>
    <row r="90" customFormat="1" ht="12" customHeight="1" x14ac:dyDescent="0.25"/>
    <row r="91" customFormat="1" ht="12" customHeight="1" x14ac:dyDescent="0.25"/>
    <row r="92" customFormat="1" ht="12" customHeight="1" x14ac:dyDescent="0.25"/>
    <row r="93" customFormat="1" ht="12" customHeight="1" x14ac:dyDescent="0.25"/>
    <row r="94" customFormat="1" ht="12" customHeight="1" x14ac:dyDescent="0.25"/>
    <row r="95" customFormat="1" ht="12" customHeight="1" x14ac:dyDescent="0.25"/>
    <row r="96" customFormat="1" ht="12" customHeight="1" x14ac:dyDescent="0.25"/>
    <row r="97" customFormat="1" ht="12" customHeight="1" x14ac:dyDescent="0.25"/>
    <row r="98" customFormat="1" ht="12" customHeight="1" x14ac:dyDescent="0.25"/>
    <row r="99" customFormat="1" ht="12" customHeight="1" x14ac:dyDescent="0.25"/>
    <row r="100" customFormat="1" ht="12" customHeight="1" x14ac:dyDescent="0.25"/>
    <row r="101" customFormat="1" ht="12" customHeight="1" x14ac:dyDescent="0.25"/>
    <row r="102" customFormat="1" ht="12" customHeight="1" x14ac:dyDescent="0.25"/>
    <row r="103" customFormat="1" ht="12" customHeight="1" x14ac:dyDescent="0.25"/>
    <row r="104" customFormat="1" ht="12" customHeight="1" x14ac:dyDescent="0.25"/>
    <row r="105" customFormat="1" ht="12" customHeight="1" x14ac:dyDescent="0.25"/>
    <row r="106" customFormat="1" ht="12" customHeight="1" x14ac:dyDescent="0.25"/>
    <row r="107" customFormat="1" ht="12" customHeight="1" x14ac:dyDescent="0.25"/>
    <row r="108" customFormat="1" ht="12" customHeight="1" x14ac:dyDescent="0.25"/>
    <row r="109" customFormat="1" ht="12" customHeight="1" x14ac:dyDescent="0.25"/>
    <row r="110" customFormat="1" ht="12" customHeight="1" x14ac:dyDescent="0.25"/>
    <row r="111" customFormat="1" ht="12" customHeight="1" x14ac:dyDescent="0.25"/>
    <row r="112" customFormat="1" ht="12" customHeight="1" x14ac:dyDescent="0.25"/>
    <row r="113" customFormat="1" ht="12" customHeight="1" x14ac:dyDescent="0.25"/>
    <row r="114" customFormat="1" ht="12" customHeight="1" x14ac:dyDescent="0.25"/>
    <row r="115" customFormat="1" ht="12" customHeight="1" x14ac:dyDescent="0.25"/>
    <row r="116" customFormat="1" ht="12" customHeight="1" x14ac:dyDescent="0.25"/>
    <row r="117" customFormat="1" ht="12" customHeight="1" x14ac:dyDescent="0.25"/>
    <row r="118" customFormat="1" ht="12" customHeight="1" x14ac:dyDescent="0.25"/>
    <row r="119" customFormat="1" ht="12" customHeight="1" x14ac:dyDescent="0.25"/>
    <row r="120" customFormat="1" ht="12" customHeight="1" x14ac:dyDescent="0.25"/>
    <row r="121" customFormat="1" ht="12" customHeight="1" x14ac:dyDescent="0.25"/>
    <row r="122" customFormat="1" ht="12" customHeight="1" x14ac:dyDescent="0.25"/>
    <row r="123" customFormat="1" ht="12" customHeight="1" x14ac:dyDescent="0.25"/>
    <row r="124" customFormat="1" ht="12" customHeight="1" x14ac:dyDescent="0.25"/>
    <row r="125" customFormat="1" ht="12" customHeight="1" x14ac:dyDescent="0.25"/>
    <row r="126" customFormat="1" ht="12" customHeight="1" x14ac:dyDescent="0.25"/>
    <row r="127" customFormat="1" ht="12" customHeight="1" x14ac:dyDescent="0.25"/>
    <row r="128" customFormat="1" ht="12" customHeight="1" x14ac:dyDescent="0.25"/>
    <row r="129" customFormat="1" ht="12" customHeight="1" x14ac:dyDescent="0.25"/>
    <row r="130" customFormat="1" ht="12" customHeight="1" x14ac:dyDescent="0.25"/>
    <row r="131" customFormat="1" ht="12" customHeight="1" x14ac:dyDescent="0.25"/>
    <row r="132" customFormat="1" ht="12" customHeight="1" x14ac:dyDescent="0.25"/>
    <row r="133" customFormat="1" ht="12" customHeight="1" x14ac:dyDescent="0.25"/>
    <row r="134" customFormat="1" ht="12" customHeight="1" x14ac:dyDescent="0.25"/>
    <row r="135" customFormat="1" ht="12" customHeight="1" x14ac:dyDescent="0.25"/>
    <row r="136" customFormat="1" ht="12" customHeight="1" x14ac:dyDescent="0.25"/>
    <row r="137" customFormat="1" ht="12" customHeight="1" x14ac:dyDescent="0.25"/>
    <row r="138" customFormat="1" ht="12" customHeight="1" x14ac:dyDescent="0.25"/>
    <row r="139" customFormat="1" ht="12" customHeight="1" x14ac:dyDescent="0.25"/>
    <row r="140" customFormat="1" ht="12" customHeight="1" x14ac:dyDescent="0.25"/>
    <row r="141" customFormat="1" ht="12" customHeight="1" x14ac:dyDescent="0.25"/>
    <row r="142" customFormat="1" ht="12" customHeight="1" x14ac:dyDescent="0.25"/>
    <row r="143" customFormat="1" ht="12" customHeight="1" x14ac:dyDescent="0.25"/>
    <row r="144" customFormat="1" ht="12" customHeight="1" x14ac:dyDescent="0.25"/>
    <row r="145" customFormat="1" ht="12" customHeight="1" x14ac:dyDescent="0.25"/>
    <row r="146" customFormat="1" ht="12" customHeight="1" x14ac:dyDescent="0.25"/>
    <row r="147" customFormat="1" ht="12" customHeight="1" x14ac:dyDescent="0.25"/>
    <row r="148" customFormat="1" ht="12" customHeight="1" x14ac:dyDescent="0.25"/>
    <row r="149" customFormat="1" ht="12" customHeight="1" x14ac:dyDescent="0.25"/>
    <row r="150" customFormat="1" ht="12" customHeight="1" x14ac:dyDescent="0.25"/>
    <row r="151" customFormat="1" ht="12" customHeight="1" x14ac:dyDescent="0.25"/>
    <row r="152" customFormat="1" ht="12" customHeight="1" x14ac:dyDescent="0.25"/>
    <row r="153" customFormat="1" ht="12" customHeight="1" x14ac:dyDescent="0.25"/>
    <row r="154" customFormat="1" ht="12" customHeight="1" x14ac:dyDescent="0.25"/>
    <row r="155" customFormat="1" ht="12" customHeight="1" x14ac:dyDescent="0.25"/>
    <row r="156" customFormat="1" ht="12" customHeight="1" x14ac:dyDescent="0.25"/>
    <row r="157" customFormat="1" ht="12" customHeight="1" x14ac:dyDescent="0.25"/>
    <row r="158" customFormat="1" ht="12" customHeight="1" x14ac:dyDescent="0.25"/>
    <row r="159" customFormat="1" ht="12" customHeight="1" x14ac:dyDescent="0.25"/>
    <row r="160" customFormat="1" ht="12" customHeight="1" x14ac:dyDescent="0.25"/>
    <row r="161" customFormat="1" ht="12" customHeight="1" x14ac:dyDescent="0.25"/>
    <row r="162" customFormat="1" ht="12" customHeight="1" x14ac:dyDescent="0.25"/>
    <row r="163" customFormat="1" ht="12" customHeight="1" x14ac:dyDescent="0.25"/>
    <row r="164" customFormat="1" ht="12" customHeight="1" x14ac:dyDescent="0.25"/>
    <row r="165" customFormat="1" ht="12" customHeight="1" x14ac:dyDescent="0.25"/>
    <row r="166" customFormat="1" ht="12" customHeight="1" x14ac:dyDescent="0.25"/>
    <row r="167" customFormat="1" ht="12" customHeight="1" x14ac:dyDescent="0.25"/>
    <row r="168" customFormat="1" ht="12" customHeight="1" x14ac:dyDescent="0.25"/>
    <row r="169" customFormat="1" ht="12" customHeight="1" x14ac:dyDescent="0.25"/>
    <row r="170" customFormat="1" ht="12" customHeight="1" x14ac:dyDescent="0.25"/>
    <row r="171" customFormat="1" ht="12" customHeight="1" x14ac:dyDescent="0.25"/>
    <row r="172" customFormat="1" ht="12" customHeight="1" x14ac:dyDescent="0.25"/>
    <row r="173" customFormat="1" ht="12" customHeight="1" x14ac:dyDescent="0.25"/>
    <row r="174" customFormat="1" ht="12" customHeight="1" x14ac:dyDescent="0.25"/>
    <row r="175" customFormat="1" ht="12" customHeight="1" x14ac:dyDescent="0.25"/>
    <row r="176" customFormat="1" ht="12" customHeight="1" x14ac:dyDescent="0.25"/>
    <row r="177" customFormat="1" ht="12" customHeight="1" x14ac:dyDescent="0.25"/>
    <row r="178" customFormat="1" ht="12" customHeight="1" x14ac:dyDescent="0.25"/>
    <row r="179" customFormat="1" ht="12" customHeight="1" x14ac:dyDescent="0.25"/>
    <row r="180" customFormat="1" ht="12" customHeight="1" x14ac:dyDescent="0.25"/>
    <row r="181" customFormat="1" ht="12" customHeight="1" x14ac:dyDescent="0.25"/>
    <row r="182" customFormat="1" ht="12" customHeight="1" x14ac:dyDescent="0.25"/>
    <row r="183" customFormat="1" ht="12" customHeight="1" x14ac:dyDescent="0.25"/>
    <row r="184" customFormat="1" ht="12" customHeight="1" x14ac:dyDescent="0.25"/>
    <row r="185" customFormat="1" ht="12" customHeight="1" x14ac:dyDescent="0.25"/>
    <row r="186" customFormat="1" ht="12" customHeight="1" x14ac:dyDescent="0.25"/>
    <row r="187" customFormat="1" ht="12" customHeight="1" x14ac:dyDescent="0.25"/>
    <row r="188" customFormat="1" ht="12" customHeight="1" x14ac:dyDescent="0.25"/>
    <row r="189" customFormat="1" ht="12" customHeight="1" x14ac:dyDescent="0.25"/>
    <row r="190" customFormat="1" ht="12" customHeight="1" x14ac:dyDescent="0.25"/>
    <row r="191" customFormat="1" ht="12" customHeight="1" x14ac:dyDescent="0.25"/>
    <row r="192" customFormat="1" ht="12" customHeight="1" x14ac:dyDescent="0.25"/>
    <row r="193" customFormat="1" ht="12" customHeight="1" x14ac:dyDescent="0.25"/>
    <row r="194" customFormat="1" ht="12" customHeight="1" x14ac:dyDescent="0.25"/>
    <row r="195" customFormat="1" ht="12" customHeight="1" x14ac:dyDescent="0.25"/>
    <row r="196" customFormat="1" ht="12" customHeight="1" x14ac:dyDescent="0.25"/>
    <row r="197" customFormat="1" ht="12" customHeight="1" x14ac:dyDescent="0.25"/>
    <row r="198" customFormat="1" ht="12" customHeight="1" x14ac:dyDescent="0.25"/>
    <row r="199" customFormat="1" ht="12" customHeight="1" x14ac:dyDescent="0.25"/>
    <row r="200" customFormat="1" ht="12" customHeight="1" x14ac:dyDescent="0.25"/>
    <row r="201" customFormat="1" ht="12" customHeight="1" x14ac:dyDescent="0.25"/>
    <row r="202" customFormat="1" ht="12" customHeight="1" x14ac:dyDescent="0.25"/>
    <row r="203" customFormat="1" ht="12" customHeight="1" x14ac:dyDescent="0.25"/>
    <row r="204" customFormat="1" ht="12" customHeight="1" x14ac:dyDescent="0.25"/>
    <row r="205" customFormat="1" ht="12" customHeight="1" x14ac:dyDescent="0.25"/>
    <row r="206" customFormat="1" ht="12" customHeight="1" x14ac:dyDescent="0.25"/>
    <row r="207" customFormat="1" ht="12" customHeight="1" x14ac:dyDescent="0.25"/>
    <row r="208" customFormat="1" ht="12" customHeight="1" x14ac:dyDescent="0.25"/>
    <row r="209" customFormat="1" ht="12" customHeight="1" x14ac:dyDescent="0.25"/>
    <row r="210" customFormat="1" ht="12" customHeight="1" x14ac:dyDescent="0.25"/>
    <row r="211" customFormat="1" ht="12" customHeight="1" x14ac:dyDescent="0.25"/>
    <row r="212" customFormat="1" ht="12" customHeight="1" x14ac:dyDescent="0.25"/>
    <row r="213" customFormat="1" ht="12" customHeight="1" x14ac:dyDescent="0.25"/>
    <row r="214" customFormat="1" ht="12" customHeight="1" x14ac:dyDescent="0.25"/>
    <row r="215" customFormat="1" ht="12" customHeight="1" x14ac:dyDescent="0.25"/>
    <row r="216" customFormat="1" ht="12" customHeight="1" x14ac:dyDescent="0.25"/>
    <row r="217" customFormat="1" ht="12" customHeight="1" x14ac:dyDescent="0.25"/>
    <row r="218" customFormat="1" ht="12" customHeight="1" x14ac:dyDescent="0.25"/>
    <row r="219" customFormat="1" ht="12" customHeight="1" x14ac:dyDescent="0.25"/>
    <row r="220" customFormat="1" ht="12" customHeight="1" x14ac:dyDescent="0.25"/>
    <row r="221" customFormat="1" ht="12" customHeight="1" x14ac:dyDescent="0.25"/>
    <row r="222" customFormat="1" ht="12" customHeight="1" x14ac:dyDescent="0.25"/>
    <row r="223" customFormat="1" ht="12" customHeight="1" x14ac:dyDescent="0.25"/>
    <row r="224" customFormat="1" ht="12" customHeight="1" x14ac:dyDescent="0.25"/>
    <row r="225" customFormat="1" ht="12" customHeight="1" x14ac:dyDescent="0.25"/>
    <row r="226" customFormat="1" ht="12" customHeight="1" x14ac:dyDescent="0.25"/>
    <row r="227" customFormat="1" ht="12" customHeight="1" x14ac:dyDescent="0.25"/>
    <row r="228" customFormat="1" ht="12" customHeight="1" x14ac:dyDescent="0.25"/>
    <row r="229" customFormat="1" ht="12" customHeight="1" x14ac:dyDescent="0.25"/>
    <row r="230" customFormat="1" ht="12" customHeight="1" x14ac:dyDescent="0.25"/>
    <row r="231" customFormat="1" ht="12" customHeight="1" x14ac:dyDescent="0.25"/>
    <row r="232" customFormat="1" ht="12" customHeight="1" x14ac:dyDescent="0.25"/>
    <row r="233" customFormat="1" ht="12" customHeight="1" x14ac:dyDescent="0.25"/>
    <row r="234" customFormat="1" ht="12" customHeight="1" x14ac:dyDescent="0.25"/>
    <row r="235" customFormat="1" ht="12" customHeight="1" x14ac:dyDescent="0.25"/>
    <row r="236" customFormat="1" ht="12" customHeight="1" x14ac:dyDescent="0.25"/>
    <row r="237" customFormat="1" ht="12" customHeight="1" x14ac:dyDescent="0.25"/>
    <row r="238" customFormat="1" ht="12" customHeight="1" x14ac:dyDescent="0.25"/>
    <row r="239" customFormat="1" ht="12" customHeight="1" x14ac:dyDescent="0.25"/>
    <row r="240" customFormat="1" ht="12" customHeight="1" x14ac:dyDescent="0.25"/>
    <row r="241" customFormat="1" ht="12" customHeight="1" x14ac:dyDescent="0.25"/>
    <row r="242" customFormat="1" ht="12" customHeight="1" x14ac:dyDescent="0.25"/>
    <row r="243" customFormat="1" ht="12" customHeight="1" x14ac:dyDescent="0.25"/>
    <row r="244" customFormat="1" ht="12" customHeight="1" x14ac:dyDescent="0.25"/>
    <row r="245" customFormat="1" ht="12" customHeight="1" x14ac:dyDescent="0.25"/>
    <row r="246" customFormat="1" ht="12" customHeight="1" x14ac:dyDescent="0.25"/>
    <row r="247" customFormat="1" ht="12" customHeight="1" x14ac:dyDescent="0.25"/>
    <row r="248" customFormat="1" ht="12" customHeight="1" x14ac:dyDescent="0.25"/>
    <row r="249" customFormat="1" ht="12" customHeight="1" x14ac:dyDescent="0.25"/>
    <row r="250" customFormat="1" ht="12" customHeight="1" x14ac:dyDescent="0.25"/>
    <row r="251" customFormat="1" ht="12" customHeight="1" x14ac:dyDescent="0.25"/>
    <row r="252" customFormat="1" ht="12" customHeight="1" x14ac:dyDescent="0.25"/>
    <row r="253" customFormat="1" ht="12" customHeight="1" x14ac:dyDescent="0.25"/>
    <row r="254" customFormat="1" ht="12" customHeight="1" x14ac:dyDescent="0.25"/>
    <row r="255" customFormat="1" ht="12" customHeight="1" x14ac:dyDescent="0.25"/>
    <row r="256" customFormat="1" ht="12" customHeight="1" x14ac:dyDescent="0.25"/>
    <row r="257" customFormat="1" ht="12" customHeight="1" x14ac:dyDescent="0.25"/>
    <row r="258" customFormat="1" ht="12" customHeight="1" x14ac:dyDescent="0.25"/>
    <row r="259" customFormat="1" ht="12" customHeight="1" x14ac:dyDescent="0.25"/>
    <row r="260" customFormat="1" ht="12" customHeight="1" x14ac:dyDescent="0.25"/>
    <row r="261" customFormat="1" ht="12" customHeight="1" x14ac:dyDescent="0.25"/>
    <row r="262" customFormat="1" ht="12" customHeight="1" x14ac:dyDescent="0.25"/>
    <row r="263" customFormat="1" ht="12" customHeight="1" x14ac:dyDescent="0.25"/>
    <row r="264" customFormat="1" ht="12" customHeight="1" x14ac:dyDescent="0.25"/>
    <row r="265" customFormat="1" ht="12" customHeight="1" x14ac:dyDescent="0.25"/>
    <row r="266" customFormat="1" ht="12" customHeight="1" x14ac:dyDescent="0.25"/>
    <row r="267" customFormat="1" ht="12" customHeight="1" x14ac:dyDescent="0.25"/>
    <row r="268" customFormat="1" ht="12" customHeight="1" x14ac:dyDescent="0.25"/>
    <row r="269" customFormat="1" ht="12" customHeight="1" x14ac:dyDescent="0.25"/>
    <row r="270" customFormat="1" ht="12" customHeight="1" x14ac:dyDescent="0.25"/>
    <row r="271" customFormat="1" ht="12" customHeight="1" x14ac:dyDescent="0.25"/>
    <row r="272" customFormat="1" ht="12" customHeight="1" x14ac:dyDescent="0.25"/>
    <row r="273" customFormat="1" ht="12" customHeight="1" x14ac:dyDescent="0.25"/>
    <row r="274" customFormat="1" ht="12" customHeight="1" x14ac:dyDescent="0.25"/>
    <row r="275" customFormat="1" ht="12" customHeight="1" x14ac:dyDescent="0.25"/>
    <row r="276" customFormat="1" ht="12" customHeight="1" x14ac:dyDescent="0.25"/>
    <row r="277" customFormat="1" ht="12" customHeight="1" x14ac:dyDescent="0.25"/>
    <row r="278" customFormat="1" ht="12" customHeight="1" x14ac:dyDescent="0.25"/>
    <row r="279" customFormat="1" ht="12" customHeight="1" x14ac:dyDescent="0.25"/>
    <row r="280" customFormat="1" ht="12" customHeight="1" x14ac:dyDescent="0.25"/>
    <row r="281" customFormat="1" ht="12" customHeight="1" x14ac:dyDescent="0.25"/>
    <row r="282" customFormat="1" ht="12" customHeight="1" x14ac:dyDescent="0.25"/>
    <row r="283" customFormat="1" ht="12" customHeight="1" x14ac:dyDescent="0.25"/>
    <row r="284" customFormat="1" ht="12" customHeight="1" x14ac:dyDescent="0.25"/>
    <row r="285" customFormat="1" ht="12" customHeight="1" x14ac:dyDescent="0.25"/>
    <row r="286" customFormat="1" ht="12" customHeight="1" x14ac:dyDescent="0.25"/>
    <row r="287" customFormat="1" ht="12" customHeight="1" x14ac:dyDescent="0.25"/>
    <row r="288" customFormat="1" ht="12" customHeight="1" x14ac:dyDescent="0.25"/>
    <row r="289" customFormat="1" ht="12" customHeight="1" x14ac:dyDescent="0.25"/>
    <row r="290" customFormat="1" ht="12" customHeight="1" x14ac:dyDescent="0.25"/>
    <row r="291" customFormat="1" ht="12" customHeight="1" x14ac:dyDescent="0.25"/>
    <row r="292" customFormat="1" ht="12" customHeight="1" x14ac:dyDescent="0.25"/>
    <row r="293" customFormat="1" ht="12" customHeight="1" x14ac:dyDescent="0.25"/>
    <row r="294" customFormat="1" ht="12" customHeight="1" x14ac:dyDescent="0.25"/>
    <row r="295" customFormat="1" ht="12" customHeight="1" x14ac:dyDescent="0.25"/>
    <row r="296" customFormat="1" ht="12" customHeight="1" x14ac:dyDescent="0.25"/>
    <row r="297" customFormat="1" ht="12" customHeight="1" x14ac:dyDescent="0.25"/>
    <row r="298" customFormat="1" ht="12" customHeight="1" x14ac:dyDescent="0.25"/>
    <row r="299" customFormat="1" ht="12" customHeight="1" x14ac:dyDescent="0.25"/>
    <row r="300" customFormat="1" ht="12" customHeight="1" x14ac:dyDescent="0.25"/>
    <row r="301" customFormat="1" ht="12" customHeight="1" x14ac:dyDescent="0.25"/>
    <row r="302" customFormat="1" ht="12" customHeight="1" x14ac:dyDescent="0.25"/>
    <row r="303" customFormat="1" ht="12" customHeight="1" x14ac:dyDescent="0.25"/>
    <row r="304" customFormat="1" ht="12" customHeight="1" x14ac:dyDescent="0.25"/>
    <row r="305" customFormat="1" ht="12" customHeight="1" x14ac:dyDescent="0.25"/>
    <row r="306" customFormat="1" ht="12" customHeight="1" x14ac:dyDescent="0.25"/>
    <row r="307" customFormat="1" ht="12" customHeight="1" x14ac:dyDescent="0.25"/>
    <row r="308" customFormat="1" ht="12" customHeight="1" x14ac:dyDescent="0.25"/>
    <row r="309" customFormat="1" ht="12" customHeight="1" x14ac:dyDescent="0.25"/>
    <row r="310" customFormat="1" ht="12" customHeight="1" x14ac:dyDescent="0.25"/>
    <row r="311" customFormat="1" ht="12" customHeight="1" x14ac:dyDescent="0.25"/>
    <row r="312" customFormat="1" ht="12" customHeight="1" x14ac:dyDescent="0.25"/>
    <row r="313" customFormat="1" ht="12" customHeight="1" x14ac:dyDescent="0.25"/>
    <row r="314" customFormat="1" ht="12" customHeight="1" x14ac:dyDescent="0.25"/>
    <row r="315" customFormat="1" ht="12" customHeight="1" x14ac:dyDescent="0.25"/>
    <row r="316" customFormat="1" ht="12" customHeight="1" x14ac:dyDescent="0.25"/>
    <row r="317" customFormat="1" ht="12" customHeight="1" x14ac:dyDescent="0.25"/>
    <row r="318" customFormat="1" ht="12" customHeight="1" x14ac:dyDescent="0.25"/>
    <row r="319" customFormat="1" ht="12" customHeight="1" x14ac:dyDescent="0.25"/>
    <row r="320" customFormat="1" ht="12" customHeight="1" x14ac:dyDescent="0.25"/>
    <row r="321" customFormat="1" ht="12" customHeight="1" x14ac:dyDescent="0.25"/>
    <row r="322" customFormat="1" ht="12" customHeight="1" x14ac:dyDescent="0.25"/>
    <row r="323" customFormat="1" ht="12" customHeight="1" x14ac:dyDescent="0.25"/>
    <row r="324" customFormat="1" ht="12" customHeight="1" x14ac:dyDescent="0.25"/>
    <row r="325" customFormat="1" ht="12" customHeight="1" x14ac:dyDescent="0.25"/>
    <row r="326" customFormat="1" ht="12" customHeight="1" x14ac:dyDescent="0.25"/>
    <row r="327" customFormat="1" ht="12" customHeight="1" x14ac:dyDescent="0.25"/>
    <row r="328" customFormat="1" ht="12" customHeight="1" x14ac:dyDescent="0.25"/>
    <row r="329" customFormat="1" ht="12" customHeight="1" x14ac:dyDescent="0.25"/>
    <row r="330" customFormat="1" ht="12" customHeight="1" x14ac:dyDescent="0.25"/>
    <row r="331" customFormat="1" ht="12" customHeight="1" x14ac:dyDescent="0.25"/>
    <row r="332" customFormat="1" ht="12" customHeight="1" x14ac:dyDescent="0.25"/>
    <row r="333" customFormat="1" ht="12" customHeight="1" x14ac:dyDescent="0.25"/>
    <row r="334" customFormat="1" ht="12" customHeight="1" x14ac:dyDescent="0.25"/>
    <row r="335" customFormat="1" ht="12" customHeight="1" x14ac:dyDescent="0.25"/>
    <row r="336" customFormat="1" ht="12" customHeight="1" x14ac:dyDescent="0.25"/>
    <row r="337" customFormat="1" ht="12" customHeight="1" x14ac:dyDescent="0.25"/>
    <row r="338" customFormat="1" ht="12" customHeight="1" x14ac:dyDescent="0.25"/>
    <row r="339" customFormat="1" ht="12" customHeight="1" x14ac:dyDescent="0.25"/>
    <row r="340" customFormat="1" ht="12" customHeight="1" x14ac:dyDescent="0.25"/>
    <row r="341" customFormat="1" ht="12" customHeight="1" x14ac:dyDescent="0.25"/>
    <row r="342" customFormat="1" ht="12" customHeight="1" x14ac:dyDescent="0.25"/>
    <row r="343" customFormat="1" ht="12" customHeight="1" x14ac:dyDescent="0.25"/>
    <row r="344" customFormat="1" ht="12" customHeight="1" x14ac:dyDescent="0.25"/>
    <row r="345" customFormat="1" ht="12" customHeight="1" x14ac:dyDescent="0.25"/>
    <row r="346" customFormat="1" ht="12" customHeight="1" x14ac:dyDescent="0.25"/>
    <row r="347" customFormat="1" ht="12" customHeight="1" x14ac:dyDescent="0.25"/>
    <row r="348" customFormat="1" ht="12" customHeight="1" x14ac:dyDescent="0.25"/>
    <row r="349" customFormat="1" ht="12" customHeight="1" x14ac:dyDescent="0.25"/>
    <row r="350" customFormat="1" ht="12" customHeight="1" x14ac:dyDescent="0.25"/>
    <row r="351" customFormat="1" ht="12" customHeight="1" x14ac:dyDescent="0.25"/>
    <row r="352" customFormat="1" ht="12" customHeight="1" x14ac:dyDescent="0.25"/>
    <row r="353" customFormat="1" ht="12" customHeight="1" x14ac:dyDescent="0.25"/>
    <row r="354" customFormat="1" ht="12" customHeight="1" x14ac:dyDescent="0.25"/>
    <row r="355" customFormat="1" ht="12" customHeight="1" x14ac:dyDescent="0.25"/>
    <row r="356" customFormat="1" ht="12" customHeight="1" x14ac:dyDescent="0.25"/>
    <row r="357" customFormat="1" ht="12" customHeight="1" x14ac:dyDescent="0.25"/>
    <row r="358" customFormat="1" ht="12" customHeight="1" x14ac:dyDescent="0.25"/>
    <row r="359" customFormat="1" ht="12" customHeight="1" x14ac:dyDescent="0.25"/>
    <row r="360" customFormat="1" ht="12" customHeight="1" x14ac:dyDescent="0.25"/>
    <row r="361" customFormat="1" ht="12" customHeight="1" x14ac:dyDescent="0.25"/>
    <row r="362" customFormat="1" ht="12" customHeight="1" x14ac:dyDescent="0.25"/>
    <row r="363" customFormat="1" ht="12" customHeight="1" x14ac:dyDescent="0.25"/>
    <row r="364" customFormat="1" ht="12" customHeight="1" x14ac:dyDescent="0.25"/>
    <row r="365" customFormat="1" ht="12" customHeight="1" x14ac:dyDescent="0.25"/>
    <row r="366" customFormat="1" ht="12" customHeight="1" x14ac:dyDescent="0.25"/>
    <row r="367" customFormat="1" ht="12" customHeight="1" x14ac:dyDescent="0.25"/>
    <row r="368" customFormat="1" ht="12" customHeight="1" x14ac:dyDescent="0.25"/>
    <row r="369" customFormat="1" ht="12" customHeight="1" x14ac:dyDescent="0.25"/>
    <row r="370" customFormat="1" ht="12" customHeight="1" x14ac:dyDescent="0.25"/>
    <row r="371" customFormat="1" ht="12" customHeight="1" x14ac:dyDescent="0.25"/>
    <row r="372" customFormat="1" ht="12" customHeight="1" x14ac:dyDescent="0.25"/>
    <row r="373" customFormat="1" ht="12" customHeight="1" x14ac:dyDescent="0.25"/>
    <row r="374" customFormat="1" ht="12" customHeight="1" x14ac:dyDescent="0.25"/>
    <row r="375" customFormat="1" ht="12" customHeight="1" x14ac:dyDescent="0.25"/>
    <row r="376" customFormat="1" ht="12" customHeight="1" x14ac:dyDescent="0.25"/>
    <row r="377" customFormat="1" ht="12" customHeight="1" x14ac:dyDescent="0.25"/>
    <row r="378" customFormat="1" ht="12" customHeight="1" x14ac:dyDescent="0.25"/>
    <row r="379" customFormat="1" ht="12" customHeight="1" x14ac:dyDescent="0.25"/>
    <row r="380" customFormat="1" ht="12" customHeight="1" x14ac:dyDescent="0.25"/>
    <row r="381" customFormat="1" ht="12" customHeight="1" x14ac:dyDescent="0.25"/>
    <row r="382" customFormat="1" ht="12" customHeight="1" x14ac:dyDescent="0.25"/>
    <row r="383" customFormat="1" ht="12" customHeight="1" x14ac:dyDescent="0.25"/>
    <row r="384" customFormat="1" ht="12" customHeight="1" x14ac:dyDescent="0.25"/>
    <row r="385" customFormat="1" ht="12" customHeight="1" x14ac:dyDescent="0.25"/>
    <row r="386" customFormat="1" ht="12" customHeight="1" x14ac:dyDescent="0.25"/>
    <row r="387" customFormat="1" ht="12" customHeight="1" x14ac:dyDescent="0.25"/>
    <row r="388" customFormat="1" ht="12" customHeight="1" x14ac:dyDescent="0.25"/>
    <row r="389" customFormat="1" ht="12" customHeight="1" x14ac:dyDescent="0.25"/>
    <row r="390" customFormat="1" ht="12" customHeight="1" x14ac:dyDescent="0.25"/>
    <row r="391" customFormat="1" ht="12" customHeight="1" x14ac:dyDescent="0.25"/>
    <row r="392" customFormat="1" ht="12" customHeight="1" x14ac:dyDescent="0.25"/>
    <row r="393" customFormat="1" ht="12" customHeight="1" x14ac:dyDescent="0.25"/>
    <row r="394" customFormat="1" ht="12" customHeight="1" x14ac:dyDescent="0.25"/>
    <row r="395" customFormat="1" ht="12" customHeight="1" x14ac:dyDescent="0.25"/>
    <row r="396" customFormat="1" ht="12" customHeight="1" x14ac:dyDescent="0.25"/>
    <row r="397" customFormat="1" ht="12" customHeight="1" x14ac:dyDescent="0.25"/>
    <row r="398" customFormat="1" ht="12" customHeight="1" x14ac:dyDescent="0.25"/>
    <row r="399" customFormat="1" ht="12" customHeight="1" x14ac:dyDescent="0.25"/>
    <row r="400" customFormat="1" ht="12" customHeight="1" x14ac:dyDescent="0.25"/>
    <row r="401" customFormat="1" ht="12" customHeight="1" x14ac:dyDescent="0.25"/>
    <row r="402" customFormat="1" ht="12" customHeight="1" x14ac:dyDescent="0.25"/>
    <row r="403" customFormat="1" ht="12" customHeight="1" x14ac:dyDescent="0.25"/>
    <row r="404" customFormat="1" ht="12" customHeight="1" x14ac:dyDescent="0.25"/>
    <row r="405" customFormat="1" ht="12" customHeight="1" x14ac:dyDescent="0.25"/>
    <row r="406" customFormat="1" ht="12" customHeight="1" x14ac:dyDescent="0.25"/>
    <row r="407" customFormat="1" ht="12" customHeight="1" x14ac:dyDescent="0.25"/>
    <row r="408" customFormat="1" ht="12" customHeight="1" x14ac:dyDescent="0.25"/>
    <row r="409" customFormat="1" ht="12" customHeight="1" x14ac:dyDescent="0.25"/>
    <row r="410" customFormat="1" ht="12" customHeight="1" x14ac:dyDescent="0.25"/>
    <row r="411" customFormat="1" ht="12" customHeight="1" x14ac:dyDescent="0.25"/>
    <row r="412" customFormat="1" ht="12" customHeight="1" x14ac:dyDescent="0.25"/>
    <row r="413" customFormat="1" ht="12" customHeight="1" x14ac:dyDescent="0.25"/>
    <row r="414" customFormat="1" ht="12" customHeight="1" x14ac:dyDescent="0.25"/>
    <row r="415" customFormat="1" ht="12" customHeight="1" x14ac:dyDescent="0.25"/>
    <row r="416" customFormat="1" ht="12" customHeight="1" x14ac:dyDescent="0.25"/>
    <row r="417" customFormat="1" ht="12" customHeight="1" x14ac:dyDescent="0.25"/>
    <row r="418" customFormat="1" ht="12" customHeight="1" x14ac:dyDescent="0.25"/>
    <row r="419" customFormat="1" ht="12" customHeight="1" x14ac:dyDescent="0.25"/>
    <row r="420" customFormat="1" ht="12" customHeight="1" x14ac:dyDescent="0.25"/>
    <row r="421" customFormat="1" ht="12" customHeight="1" x14ac:dyDescent="0.25"/>
    <row r="422" customFormat="1" ht="12" customHeight="1" x14ac:dyDescent="0.25"/>
    <row r="423" customFormat="1" ht="12" customHeight="1" x14ac:dyDescent="0.25"/>
    <row r="424" customFormat="1" ht="12" customHeight="1" x14ac:dyDescent="0.25"/>
    <row r="425" customFormat="1" ht="12" customHeight="1" x14ac:dyDescent="0.25"/>
    <row r="426" customFormat="1" ht="12" customHeight="1" x14ac:dyDescent="0.25"/>
    <row r="427" customFormat="1" ht="12" customHeight="1" x14ac:dyDescent="0.25"/>
    <row r="428" customFormat="1" ht="12" customHeight="1" x14ac:dyDescent="0.25"/>
    <row r="429" customFormat="1" ht="12" customHeight="1" x14ac:dyDescent="0.25"/>
    <row r="430" customFormat="1" ht="12" customHeight="1" x14ac:dyDescent="0.25"/>
    <row r="431" customFormat="1" ht="12" customHeight="1" x14ac:dyDescent="0.25"/>
    <row r="432" customFormat="1" ht="12" customHeight="1" x14ac:dyDescent="0.25"/>
    <row r="433" customFormat="1" ht="12" customHeight="1" x14ac:dyDescent="0.25"/>
    <row r="434" customFormat="1" ht="12" customHeight="1" x14ac:dyDescent="0.25"/>
    <row r="435" customFormat="1" ht="12" customHeight="1" x14ac:dyDescent="0.25"/>
    <row r="436" customFormat="1" ht="12" customHeight="1" x14ac:dyDescent="0.25"/>
    <row r="437" customFormat="1" ht="12" customHeight="1" x14ac:dyDescent="0.25"/>
    <row r="438" customFormat="1" ht="12" customHeight="1" x14ac:dyDescent="0.25"/>
    <row r="439" customFormat="1" ht="12" customHeight="1" x14ac:dyDescent="0.25"/>
    <row r="440" customFormat="1" ht="12" customHeight="1" x14ac:dyDescent="0.25"/>
    <row r="441" customFormat="1" ht="12" customHeight="1" x14ac:dyDescent="0.25"/>
    <row r="442" customFormat="1" ht="12" customHeight="1" x14ac:dyDescent="0.25"/>
    <row r="443" customFormat="1" ht="12" customHeight="1" x14ac:dyDescent="0.25"/>
    <row r="444" customFormat="1" ht="12" customHeight="1" x14ac:dyDescent="0.25"/>
    <row r="445" customFormat="1" ht="12" customHeight="1" x14ac:dyDescent="0.25"/>
    <row r="446" customFormat="1" ht="12" customHeight="1" x14ac:dyDescent="0.25"/>
    <row r="447" customFormat="1" ht="12" customHeight="1" x14ac:dyDescent="0.25"/>
    <row r="448" customFormat="1" ht="12" customHeight="1" x14ac:dyDescent="0.25"/>
    <row r="449" customFormat="1" ht="12" customHeight="1" x14ac:dyDescent="0.25"/>
    <row r="450" customFormat="1" ht="12" customHeight="1" x14ac:dyDescent="0.25"/>
    <row r="451" customFormat="1" ht="12" customHeight="1" x14ac:dyDescent="0.25"/>
    <row r="452" customFormat="1" ht="12" customHeight="1" x14ac:dyDescent="0.25"/>
    <row r="453" customFormat="1" ht="12" customHeight="1" x14ac:dyDescent="0.25"/>
    <row r="454" customFormat="1" ht="12" customHeight="1" x14ac:dyDescent="0.25"/>
    <row r="455" customFormat="1" ht="12" customHeight="1" x14ac:dyDescent="0.25"/>
    <row r="456" customFormat="1" ht="12" customHeight="1" x14ac:dyDescent="0.25"/>
    <row r="457" customFormat="1" ht="12" customHeight="1" x14ac:dyDescent="0.25"/>
    <row r="458" customFormat="1" ht="12" customHeight="1" x14ac:dyDescent="0.25"/>
    <row r="459" customFormat="1" ht="12" customHeight="1" x14ac:dyDescent="0.25"/>
    <row r="460" customFormat="1" ht="12" customHeight="1" x14ac:dyDescent="0.25"/>
    <row r="461" customFormat="1" ht="12" customHeight="1" x14ac:dyDescent="0.25"/>
    <row r="462" customFormat="1" ht="12" customHeight="1" x14ac:dyDescent="0.25"/>
    <row r="463" customFormat="1" ht="12" customHeight="1" x14ac:dyDescent="0.25"/>
    <row r="464" customFormat="1" ht="12" customHeight="1" x14ac:dyDescent="0.25"/>
    <row r="465" customFormat="1" ht="12" customHeight="1" x14ac:dyDescent="0.25"/>
    <row r="466" customFormat="1" ht="12" customHeight="1" x14ac:dyDescent="0.25"/>
    <row r="467" customFormat="1" ht="12" customHeight="1" x14ac:dyDescent="0.25"/>
    <row r="468" customFormat="1" ht="12" customHeight="1" x14ac:dyDescent="0.25"/>
    <row r="469" customFormat="1" ht="12" customHeight="1" x14ac:dyDescent="0.25"/>
    <row r="470" customFormat="1" ht="12" customHeight="1" x14ac:dyDescent="0.25"/>
    <row r="471" customFormat="1" ht="12" customHeight="1" x14ac:dyDescent="0.25"/>
    <row r="472" customFormat="1" ht="12" customHeight="1" x14ac:dyDescent="0.25"/>
    <row r="473" customFormat="1" ht="12" customHeight="1" x14ac:dyDescent="0.25"/>
    <row r="474" customFormat="1" ht="12" customHeight="1" x14ac:dyDescent="0.25"/>
    <row r="475" customFormat="1" ht="12" customHeight="1" x14ac:dyDescent="0.25"/>
    <row r="476" customFormat="1" ht="12" customHeight="1" x14ac:dyDescent="0.25"/>
    <row r="477" customFormat="1" ht="12" customHeight="1" x14ac:dyDescent="0.25"/>
    <row r="478" customFormat="1" ht="12" customHeight="1" x14ac:dyDescent="0.25"/>
    <row r="479" customFormat="1" ht="12" customHeight="1" x14ac:dyDescent="0.25"/>
    <row r="480" customFormat="1" ht="12" customHeight="1" x14ac:dyDescent="0.25"/>
    <row r="481" customFormat="1" ht="12" customHeight="1" x14ac:dyDescent="0.25"/>
    <row r="482" customFormat="1" ht="12" customHeight="1" x14ac:dyDescent="0.25"/>
    <row r="483" customFormat="1" ht="12" customHeight="1" x14ac:dyDescent="0.25"/>
    <row r="484" customFormat="1" ht="12" customHeight="1" x14ac:dyDescent="0.25"/>
    <row r="485" customFormat="1" ht="12" customHeight="1" x14ac:dyDescent="0.25"/>
    <row r="486" customFormat="1" ht="12" customHeight="1" x14ac:dyDescent="0.25"/>
    <row r="487" customFormat="1" ht="12" customHeight="1" x14ac:dyDescent="0.25"/>
    <row r="488" customFormat="1" ht="12" customHeight="1" x14ac:dyDescent="0.25"/>
    <row r="489" customFormat="1" ht="12" customHeight="1" x14ac:dyDescent="0.25"/>
    <row r="490" customFormat="1" ht="12" customHeight="1" x14ac:dyDescent="0.25"/>
    <row r="491" customFormat="1" ht="12" customHeight="1" x14ac:dyDescent="0.25"/>
    <row r="492" customFormat="1" ht="12" customHeight="1" x14ac:dyDescent="0.25"/>
    <row r="493" customFormat="1" ht="12" customHeight="1" x14ac:dyDescent="0.25"/>
    <row r="494" customFormat="1" ht="12" customHeight="1" x14ac:dyDescent="0.25"/>
    <row r="495" customFormat="1" ht="12" customHeight="1" x14ac:dyDescent="0.25"/>
    <row r="496" customFormat="1" ht="12" customHeight="1" x14ac:dyDescent="0.25"/>
    <row r="497" customFormat="1" ht="12" customHeight="1" x14ac:dyDescent="0.25"/>
    <row r="498" customFormat="1" ht="12" customHeight="1" x14ac:dyDescent="0.25"/>
    <row r="499" customFormat="1" ht="12" customHeight="1" x14ac:dyDescent="0.25"/>
    <row r="500" customFormat="1" ht="12" customHeight="1" x14ac:dyDescent="0.25"/>
    <row r="501" customFormat="1" ht="12" customHeight="1" x14ac:dyDescent="0.25"/>
    <row r="502" customFormat="1" ht="12" customHeight="1" x14ac:dyDescent="0.25"/>
    <row r="503" customFormat="1" ht="12" customHeight="1" x14ac:dyDescent="0.25"/>
    <row r="504" customFormat="1" ht="12" customHeight="1" x14ac:dyDescent="0.25"/>
    <row r="505" customFormat="1" ht="12" customHeight="1" x14ac:dyDescent="0.25"/>
    <row r="506" customFormat="1" ht="12" customHeight="1" x14ac:dyDescent="0.25"/>
    <row r="507" customFormat="1" ht="12" customHeight="1" x14ac:dyDescent="0.25"/>
    <row r="508" customFormat="1" ht="12" customHeight="1" x14ac:dyDescent="0.25"/>
    <row r="509" customFormat="1" ht="12" customHeight="1" x14ac:dyDescent="0.25"/>
    <row r="510" customFormat="1" ht="12" customHeight="1" x14ac:dyDescent="0.25"/>
    <row r="511" customFormat="1" ht="12" customHeight="1" x14ac:dyDescent="0.25"/>
    <row r="512" customFormat="1" ht="12" customHeight="1" x14ac:dyDescent="0.25"/>
    <row r="513" customFormat="1" ht="12" customHeight="1" x14ac:dyDescent="0.25"/>
    <row r="514" customFormat="1" ht="12" customHeight="1" x14ac:dyDescent="0.25"/>
    <row r="515" customFormat="1" ht="12" customHeight="1" x14ac:dyDescent="0.25"/>
    <row r="516" customFormat="1" ht="12" customHeight="1" x14ac:dyDescent="0.25"/>
    <row r="517" customFormat="1" ht="12" customHeight="1" x14ac:dyDescent="0.25"/>
    <row r="518" customFormat="1" ht="12" customHeight="1" x14ac:dyDescent="0.25"/>
    <row r="519" customFormat="1" ht="12" customHeight="1" x14ac:dyDescent="0.25"/>
    <row r="520" customFormat="1" ht="12" customHeight="1" x14ac:dyDescent="0.25"/>
    <row r="521" customFormat="1" ht="12" customHeight="1" x14ac:dyDescent="0.25"/>
    <row r="522" customFormat="1" ht="12" customHeight="1" x14ac:dyDescent="0.25"/>
    <row r="523" customFormat="1" ht="12" customHeight="1" x14ac:dyDescent="0.25"/>
    <row r="524" customFormat="1" ht="12" customHeight="1" x14ac:dyDescent="0.25"/>
    <row r="525" customFormat="1" ht="12" customHeight="1" x14ac:dyDescent="0.25"/>
    <row r="526" customFormat="1" ht="12" customHeight="1" x14ac:dyDescent="0.25"/>
    <row r="527" customFormat="1" ht="12" customHeight="1" x14ac:dyDescent="0.25"/>
    <row r="528" customFormat="1" ht="12" customHeight="1" x14ac:dyDescent="0.25"/>
    <row r="529" customFormat="1" ht="12" customHeight="1" x14ac:dyDescent="0.25"/>
    <row r="530" customFormat="1" ht="12" customHeight="1" x14ac:dyDescent="0.25"/>
    <row r="531" customFormat="1" ht="12" customHeight="1" x14ac:dyDescent="0.25"/>
    <row r="532" customFormat="1" ht="12" customHeight="1" x14ac:dyDescent="0.25"/>
    <row r="533" customFormat="1" ht="12" customHeight="1" x14ac:dyDescent="0.25"/>
    <row r="534" customFormat="1" ht="12" customHeight="1" x14ac:dyDescent="0.25"/>
    <row r="535" customFormat="1" ht="12" customHeight="1" x14ac:dyDescent="0.25"/>
    <row r="536" customFormat="1" ht="12" customHeight="1" x14ac:dyDescent="0.25"/>
    <row r="537" customFormat="1" ht="12" customHeight="1" x14ac:dyDescent="0.25"/>
    <row r="538" customFormat="1" ht="12" customHeight="1" x14ac:dyDescent="0.25"/>
    <row r="539" customFormat="1" ht="12" customHeight="1" x14ac:dyDescent="0.25"/>
    <row r="540" customFormat="1" ht="12" customHeight="1" x14ac:dyDescent="0.25"/>
    <row r="541" customFormat="1" ht="12" customHeight="1" x14ac:dyDescent="0.25"/>
    <row r="542" customFormat="1" ht="12" customHeight="1" x14ac:dyDescent="0.25"/>
    <row r="543" customFormat="1" ht="12" customHeight="1" x14ac:dyDescent="0.25"/>
    <row r="544" customFormat="1" ht="12" customHeight="1" x14ac:dyDescent="0.25"/>
    <row r="545" customFormat="1" ht="12" customHeight="1" x14ac:dyDescent="0.25"/>
    <row r="546" customFormat="1" ht="12" customHeight="1" x14ac:dyDescent="0.25"/>
    <row r="547" customFormat="1" ht="12" customHeight="1" x14ac:dyDescent="0.25"/>
    <row r="548" customFormat="1" ht="12" customHeight="1" x14ac:dyDescent="0.25"/>
    <row r="549" customFormat="1" ht="12" customHeight="1" x14ac:dyDescent="0.25"/>
    <row r="550" customFormat="1" ht="12" customHeight="1" x14ac:dyDescent="0.25"/>
    <row r="551" customFormat="1" ht="12" customHeight="1" x14ac:dyDescent="0.25"/>
    <row r="552" customFormat="1" ht="12" customHeight="1" x14ac:dyDescent="0.25"/>
    <row r="553" customFormat="1" ht="12" customHeight="1" x14ac:dyDescent="0.25"/>
    <row r="554" customFormat="1" ht="12" customHeight="1" x14ac:dyDescent="0.25"/>
    <row r="555" customFormat="1" ht="12" customHeight="1" x14ac:dyDescent="0.25"/>
    <row r="556" customFormat="1" ht="12" customHeight="1" x14ac:dyDescent="0.25"/>
    <row r="557" customFormat="1" ht="12" customHeight="1" x14ac:dyDescent="0.25"/>
    <row r="558" customFormat="1" ht="12" customHeight="1" x14ac:dyDescent="0.25"/>
    <row r="559" customFormat="1" ht="12" customHeight="1" x14ac:dyDescent="0.25"/>
    <row r="560" customFormat="1" ht="12" customHeight="1" x14ac:dyDescent="0.25"/>
    <row r="561" customFormat="1" ht="12" customHeight="1" x14ac:dyDescent="0.25"/>
    <row r="562" customFormat="1" ht="12" customHeight="1" x14ac:dyDescent="0.25"/>
    <row r="563" customFormat="1" ht="12" customHeight="1" x14ac:dyDescent="0.25"/>
    <row r="564" customFormat="1" ht="12" customHeight="1" x14ac:dyDescent="0.25"/>
    <row r="565" customFormat="1" ht="12" customHeight="1" x14ac:dyDescent="0.25"/>
    <row r="566" customFormat="1" ht="12" customHeight="1" x14ac:dyDescent="0.25"/>
    <row r="567" customFormat="1" ht="12" customHeight="1" x14ac:dyDescent="0.25"/>
    <row r="568" customFormat="1" ht="12" customHeight="1" x14ac:dyDescent="0.25"/>
    <row r="569" customFormat="1" ht="12" customHeight="1" x14ac:dyDescent="0.25"/>
    <row r="570" customFormat="1" ht="12" customHeight="1" x14ac:dyDescent="0.25"/>
    <row r="571" customFormat="1" ht="12" customHeight="1" x14ac:dyDescent="0.25"/>
    <row r="572" customFormat="1" ht="12" customHeight="1" x14ac:dyDescent="0.25"/>
    <row r="573" customFormat="1" ht="12" customHeight="1" x14ac:dyDescent="0.25"/>
    <row r="574" customFormat="1" ht="12" customHeight="1" x14ac:dyDescent="0.25"/>
    <row r="575" customFormat="1" ht="12" customHeight="1" x14ac:dyDescent="0.25"/>
    <row r="576" customFormat="1" ht="12" customHeight="1" x14ac:dyDescent="0.25"/>
    <row r="577" customFormat="1" ht="12" customHeight="1" x14ac:dyDescent="0.25"/>
    <row r="578" customFormat="1" ht="12" customHeight="1" x14ac:dyDescent="0.25"/>
    <row r="579" customFormat="1" ht="12" customHeight="1" x14ac:dyDescent="0.25"/>
    <row r="580" customFormat="1" ht="12" customHeight="1" x14ac:dyDescent="0.25"/>
    <row r="581" customFormat="1" ht="12" customHeight="1" x14ac:dyDescent="0.25"/>
    <row r="582" customFormat="1" ht="12" customHeight="1" x14ac:dyDescent="0.25"/>
    <row r="583" customFormat="1" ht="12" customHeight="1" x14ac:dyDescent="0.25"/>
    <row r="584" customFormat="1" ht="12" customHeight="1" x14ac:dyDescent="0.25"/>
    <row r="585" customFormat="1" ht="12" customHeight="1" x14ac:dyDescent="0.25"/>
    <row r="586" customFormat="1" ht="12" customHeight="1" x14ac:dyDescent="0.25"/>
    <row r="587" customFormat="1" ht="12" customHeight="1" x14ac:dyDescent="0.25"/>
    <row r="588" customFormat="1" ht="12" customHeight="1" x14ac:dyDescent="0.25"/>
    <row r="589" customFormat="1" ht="12" customHeight="1" x14ac:dyDescent="0.25"/>
    <row r="590" customFormat="1" ht="12" customHeight="1" x14ac:dyDescent="0.25"/>
    <row r="591" customFormat="1" ht="12" customHeight="1" x14ac:dyDescent="0.25"/>
    <row r="592" customFormat="1" ht="12" customHeight="1" x14ac:dyDescent="0.25"/>
    <row r="593" customFormat="1" ht="12" customHeight="1" x14ac:dyDescent="0.25"/>
    <row r="594" customFormat="1" ht="12" customHeight="1" x14ac:dyDescent="0.25"/>
    <row r="595" customFormat="1" ht="12" customHeight="1" x14ac:dyDescent="0.25"/>
    <row r="596" customFormat="1" ht="12" customHeight="1" x14ac:dyDescent="0.25"/>
    <row r="597" customFormat="1" ht="12" customHeight="1" x14ac:dyDescent="0.25"/>
    <row r="598" customFormat="1" ht="12" customHeight="1" x14ac:dyDescent="0.25"/>
    <row r="599" customFormat="1" ht="12" customHeight="1" x14ac:dyDescent="0.25"/>
    <row r="600" customFormat="1" ht="12" customHeight="1" x14ac:dyDescent="0.25"/>
    <row r="601" customFormat="1" ht="12" customHeight="1" x14ac:dyDescent="0.25"/>
    <row r="602" customFormat="1" ht="12" customHeight="1" x14ac:dyDescent="0.25"/>
    <row r="603" customFormat="1" ht="12" customHeight="1" x14ac:dyDescent="0.25"/>
    <row r="604" customFormat="1" ht="12" customHeight="1" x14ac:dyDescent="0.25"/>
    <row r="605" customFormat="1" ht="12" customHeight="1" x14ac:dyDescent="0.25"/>
    <row r="606" customFormat="1" ht="12" customHeight="1" x14ac:dyDescent="0.25"/>
    <row r="607" customFormat="1" ht="12" customHeight="1" x14ac:dyDescent="0.25"/>
    <row r="608" customFormat="1" ht="12" customHeight="1" x14ac:dyDescent="0.25"/>
    <row r="609" customFormat="1" ht="12" customHeight="1" x14ac:dyDescent="0.25"/>
    <row r="610" customFormat="1" ht="12" customHeight="1" x14ac:dyDescent="0.25"/>
    <row r="611" customFormat="1" ht="12" customHeight="1" x14ac:dyDescent="0.25"/>
    <row r="612" customFormat="1" ht="12" customHeight="1" x14ac:dyDescent="0.25"/>
    <row r="613" customFormat="1" ht="12" customHeight="1" x14ac:dyDescent="0.25"/>
    <row r="614" customFormat="1" ht="12" customHeight="1" x14ac:dyDescent="0.25"/>
    <row r="615" customFormat="1" ht="12" customHeight="1" x14ac:dyDescent="0.25"/>
    <row r="616" customFormat="1" ht="12" customHeight="1" x14ac:dyDescent="0.25"/>
    <row r="617" customFormat="1" ht="12" customHeight="1" x14ac:dyDescent="0.25"/>
    <row r="618" customFormat="1" ht="12" customHeight="1" x14ac:dyDescent="0.25"/>
    <row r="619" customFormat="1" ht="12" customHeight="1" x14ac:dyDescent="0.25"/>
    <row r="620" customFormat="1" ht="12" customHeight="1" x14ac:dyDescent="0.25"/>
    <row r="621" customFormat="1" ht="12" customHeight="1" x14ac:dyDescent="0.25"/>
    <row r="622" customFormat="1" ht="12" customHeight="1" x14ac:dyDescent="0.25"/>
    <row r="623" customFormat="1" ht="12" customHeight="1" x14ac:dyDescent="0.25"/>
    <row r="624" customFormat="1" ht="12" customHeight="1" x14ac:dyDescent="0.25"/>
    <row r="625" customFormat="1" ht="12" customHeight="1" x14ac:dyDescent="0.25"/>
    <row r="626" customFormat="1" ht="12" customHeight="1" x14ac:dyDescent="0.25"/>
    <row r="627" customFormat="1" ht="12" customHeight="1" x14ac:dyDescent="0.25"/>
    <row r="628" customFormat="1" ht="12" customHeight="1" x14ac:dyDescent="0.25"/>
    <row r="629" customFormat="1" ht="12" customHeight="1" x14ac:dyDescent="0.25"/>
    <row r="630" customFormat="1" ht="12" customHeight="1" x14ac:dyDescent="0.25"/>
    <row r="631" customFormat="1" ht="12" customHeight="1" x14ac:dyDescent="0.25"/>
    <row r="632" customFormat="1" ht="12" customHeight="1" x14ac:dyDescent="0.25"/>
    <row r="633" customFormat="1" ht="12" customHeight="1" x14ac:dyDescent="0.25"/>
    <row r="634" customFormat="1" ht="12" customHeight="1" x14ac:dyDescent="0.25"/>
    <row r="635" customFormat="1" ht="12" customHeight="1" x14ac:dyDescent="0.25"/>
    <row r="636" customFormat="1" ht="12" customHeight="1" x14ac:dyDescent="0.25"/>
    <row r="637" customFormat="1" ht="12" customHeight="1" x14ac:dyDescent="0.25"/>
    <row r="638" customFormat="1" ht="12" customHeight="1" x14ac:dyDescent="0.25"/>
    <row r="639" customFormat="1" ht="12" customHeight="1" x14ac:dyDescent="0.25"/>
    <row r="640" customFormat="1" ht="12" customHeight="1" x14ac:dyDescent="0.25"/>
    <row r="641" customFormat="1" ht="12" customHeight="1" x14ac:dyDescent="0.25"/>
    <row r="642" customFormat="1" ht="12" customHeight="1" x14ac:dyDescent="0.25"/>
    <row r="643" customFormat="1" ht="12" customHeight="1" x14ac:dyDescent="0.25"/>
    <row r="644" customFormat="1" ht="12" customHeight="1" x14ac:dyDescent="0.25"/>
    <row r="645" customFormat="1" ht="12" customHeight="1" x14ac:dyDescent="0.25"/>
    <row r="646" customFormat="1" ht="12" customHeight="1" x14ac:dyDescent="0.25"/>
    <row r="647" customFormat="1" ht="12" customHeight="1" x14ac:dyDescent="0.25"/>
    <row r="648" customFormat="1" ht="12" customHeight="1" x14ac:dyDescent="0.25"/>
    <row r="649" customFormat="1" ht="12" customHeight="1" x14ac:dyDescent="0.25"/>
    <row r="650" customFormat="1" ht="12" customHeight="1" x14ac:dyDescent="0.25"/>
    <row r="651" customFormat="1" ht="12" customHeight="1" x14ac:dyDescent="0.25"/>
    <row r="652" customFormat="1" ht="12" customHeight="1" x14ac:dyDescent="0.25"/>
    <row r="653" customFormat="1" ht="12" customHeight="1" x14ac:dyDescent="0.25"/>
    <row r="654" customFormat="1" ht="12" customHeight="1" x14ac:dyDescent="0.25"/>
    <row r="655" customFormat="1" ht="12" customHeight="1" x14ac:dyDescent="0.25"/>
    <row r="656" customFormat="1" ht="12" customHeight="1" x14ac:dyDescent="0.25"/>
    <row r="657" customFormat="1" ht="12" customHeight="1" x14ac:dyDescent="0.25"/>
    <row r="658" customFormat="1" ht="12" customHeight="1" x14ac:dyDescent="0.25"/>
    <row r="659" customFormat="1" ht="12" customHeight="1" x14ac:dyDescent="0.25"/>
    <row r="660" customFormat="1" ht="12" customHeight="1" x14ac:dyDescent="0.25"/>
    <row r="661" customFormat="1" ht="12" customHeight="1" x14ac:dyDescent="0.25"/>
    <row r="662" customFormat="1" ht="12" customHeight="1" x14ac:dyDescent="0.25"/>
    <row r="663" customFormat="1" ht="12" customHeight="1" x14ac:dyDescent="0.25"/>
    <row r="664" customFormat="1" ht="12" customHeight="1" x14ac:dyDescent="0.25"/>
    <row r="665" customFormat="1" ht="12" customHeight="1" x14ac:dyDescent="0.25"/>
    <row r="666" customFormat="1" ht="12" customHeight="1" x14ac:dyDescent="0.25"/>
    <row r="667" customFormat="1" ht="12" customHeight="1" x14ac:dyDescent="0.25"/>
    <row r="668" customFormat="1" ht="12" customHeight="1" x14ac:dyDescent="0.25"/>
    <row r="669" customFormat="1" ht="12" customHeight="1" x14ac:dyDescent="0.25"/>
    <row r="670" customFormat="1" ht="12" customHeight="1" x14ac:dyDescent="0.25"/>
    <row r="671" customFormat="1" ht="12" customHeight="1" x14ac:dyDescent="0.25"/>
    <row r="672" customFormat="1" ht="12" customHeight="1" x14ac:dyDescent="0.25"/>
    <row r="673" customFormat="1" ht="12" customHeight="1" x14ac:dyDescent="0.25"/>
    <row r="674" customFormat="1" ht="12" customHeight="1" x14ac:dyDescent="0.25"/>
    <row r="675" customFormat="1" ht="12" customHeight="1" x14ac:dyDescent="0.25"/>
    <row r="676" customFormat="1" ht="12" customHeight="1" x14ac:dyDescent="0.25"/>
    <row r="677" customFormat="1" ht="12" customHeight="1" x14ac:dyDescent="0.25"/>
    <row r="678" customFormat="1" ht="12" customHeight="1" x14ac:dyDescent="0.25"/>
    <row r="679" customFormat="1" ht="12" customHeight="1" x14ac:dyDescent="0.25"/>
    <row r="680" customFormat="1" ht="12" customHeight="1" x14ac:dyDescent="0.25"/>
    <row r="681" customFormat="1" ht="12" customHeight="1" x14ac:dyDescent="0.25"/>
    <row r="682" customFormat="1" ht="12" customHeight="1" x14ac:dyDescent="0.25"/>
    <row r="683" customFormat="1" ht="12" customHeight="1" x14ac:dyDescent="0.25"/>
    <row r="684" customFormat="1" ht="12" customHeight="1" x14ac:dyDescent="0.25"/>
    <row r="685" customFormat="1" ht="12" customHeight="1" x14ac:dyDescent="0.25"/>
    <row r="686" customFormat="1" ht="12" customHeight="1" x14ac:dyDescent="0.25"/>
    <row r="687" customFormat="1" ht="12" customHeight="1" x14ac:dyDescent="0.25"/>
    <row r="688" customFormat="1" ht="12" customHeight="1" x14ac:dyDescent="0.25"/>
    <row r="689" customFormat="1" ht="12" customHeight="1" x14ac:dyDescent="0.25"/>
    <row r="690" customFormat="1" ht="12" customHeight="1" x14ac:dyDescent="0.25"/>
    <row r="691" customFormat="1" ht="12" customHeight="1" x14ac:dyDescent="0.25"/>
    <row r="692" customFormat="1" ht="12" customHeight="1" x14ac:dyDescent="0.25"/>
    <row r="693" customFormat="1" ht="12" customHeight="1" x14ac:dyDescent="0.25"/>
    <row r="694" customFormat="1" ht="12" customHeight="1" x14ac:dyDescent="0.25"/>
    <row r="695" customFormat="1" ht="12" customHeight="1" x14ac:dyDescent="0.25"/>
    <row r="696" customFormat="1" ht="12" customHeight="1" x14ac:dyDescent="0.25"/>
    <row r="697" customFormat="1" ht="12" customHeight="1" x14ac:dyDescent="0.25"/>
    <row r="698" customFormat="1" ht="12" customHeight="1" x14ac:dyDescent="0.25"/>
    <row r="699" customFormat="1" ht="12" customHeight="1" x14ac:dyDescent="0.25"/>
    <row r="700" customFormat="1" ht="12" customHeight="1" x14ac:dyDescent="0.25"/>
    <row r="701" customFormat="1" ht="12" customHeight="1" x14ac:dyDescent="0.25"/>
    <row r="702" customFormat="1" ht="12" customHeight="1" x14ac:dyDescent="0.25"/>
    <row r="703" customFormat="1" ht="12" customHeight="1" x14ac:dyDescent="0.25"/>
    <row r="704" customFormat="1" ht="12" customHeight="1" x14ac:dyDescent="0.25"/>
    <row r="705" customFormat="1" ht="12" customHeight="1" x14ac:dyDescent="0.25"/>
    <row r="706" customFormat="1" ht="12" customHeight="1" x14ac:dyDescent="0.25"/>
    <row r="707" customFormat="1" ht="12" customHeight="1" x14ac:dyDescent="0.25"/>
    <row r="708" customFormat="1" ht="12" customHeight="1" x14ac:dyDescent="0.25"/>
    <row r="709" customFormat="1" ht="12" customHeight="1" x14ac:dyDescent="0.25"/>
    <row r="710" customFormat="1" ht="12" customHeight="1" x14ac:dyDescent="0.25"/>
    <row r="711" customFormat="1" ht="12" customHeight="1" x14ac:dyDescent="0.25"/>
    <row r="712" customFormat="1" ht="12" customHeight="1" x14ac:dyDescent="0.25"/>
    <row r="713" customFormat="1" ht="12" customHeight="1" x14ac:dyDescent="0.25"/>
    <row r="714" customFormat="1" ht="12" customHeight="1" x14ac:dyDescent="0.25"/>
    <row r="715" customFormat="1" ht="12" customHeight="1" x14ac:dyDescent="0.25"/>
    <row r="716" customFormat="1" ht="12" customHeight="1" x14ac:dyDescent="0.25"/>
    <row r="717" customFormat="1" ht="12" customHeight="1" x14ac:dyDescent="0.25"/>
    <row r="718" customFormat="1" ht="12" customHeight="1" x14ac:dyDescent="0.25"/>
    <row r="719" customFormat="1" ht="12" customHeight="1" x14ac:dyDescent="0.25"/>
    <row r="720" customFormat="1" ht="12" customHeight="1" x14ac:dyDescent="0.25"/>
    <row r="721" customFormat="1" ht="12" customHeight="1" x14ac:dyDescent="0.25"/>
    <row r="722" customFormat="1" ht="12" customHeight="1" x14ac:dyDescent="0.25"/>
    <row r="723" customFormat="1" ht="12" customHeight="1" x14ac:dyDescent="0.25"/>
    <row r="724" customFormat="1" ht="12" customHeight="1" x14ac:dyDescent="0.25"/>
    <row r="725" customFormat="1" ht="12" customHeight="1" x14ac:dyDescent="0.25"/>
    <row r="726" customFormat="1" ht="12" customHeight="1" x14ac:dyDescent="0.25"/>
    <row r="727" customFormat="1" ht="12" customHeight="1" x14ac:dyDescent="0.25"/>
    <row r="728" customFormat="1" ht="12" customHeight="1" x14ac:dyDescent="0.25"/>
    <row r="729" customFormat="1" ht="12" customHeight="1" x14ac:dyDescent="0.25"/>
    <row r="730" customFormat="1" ht="12" customHeight="1" x14ac:dyDescent="0.25"/>
    <row r="731" customFormat="1" ht="12" customHeight="1" x14ac:dyDescent="0.25"/>
    <row r="732" customFormat="1" ht="12" customHeight="1" x14ac:dyDescent="0.25"/>
    <row r="733" customFormat="1" ht="12" customHeight="1" x14ac:dyDescent="0.25"/>
    <row r="734" customFormat="1" ht="12" customHeight="1" x14ac:dyDescent="0.25"/>
    <row r="735" customFormat="1" ht="12" customHeight="1" x14ac:dyDescent="0.25"/>
    <row r="736" customFormat="1" ht="12" customHeight="1" x14ac:dyDescent="0.25"/>
    <row r="737" customFormat="1" ht="12" customHeight="1" x14ac:dyDescent="0.25"/>
    <row r="738" customFormat="1" ht="12" customHeight="1" x14ac:dyDescent="0.25"/>
    <row r="739" customFormat="1" ht="12" customHeight="1" x14ac:dyDescent="0.25"/>
    <row r="740" customFormat="1" ht="12" customHeight="1" x14ac:dyDescent="0.25"/>
    <row r="741" customFormat="1" ht="12" customHeight="1" x14ac:dyDescent="0.25"/>
    <row r="742" customFormat="1" ht="12" customHeight="1" x14ac:dyDescent="0.25"/>
    <row r="743" customFormat="1" ht="12" customHeight="1" x14ac:dyDescent="0.25"/>
    <row r="744" customFormat="1" ht="12" customHeight="1" x14ac:dyDescent="0.25"/>
    <row r="745" customFormat="1" ht="12" customHeight="1" x14ac:dyDescent="0.25"/>
    <row r="746" customFormat="1" ht="12" customHeight="1" x14ac:dyDescent="0.25"/>
    <row r="747" customFormat="1" ht="12" customHeight="1" x14ac:dyDescent="0.25"/>
    <row r="748" customFormat="1" ht="12" customHeight="1" x14ac:dyDescent="0.25"/>
    <row r="749" customFormat="1" ht="12" customHeight="1" x14ac:dyDescent="0.25"/>
    <row r="750" customFormat="1" ht="12" customHeight="1" x14ac:dyDescent="0.25"/>
    <row r="751" customFormat="1" ht="12" customHeight="1" x14ac:dyDescent="0.25"/>
    <row r="752" customFormat="1" ht="12" customHeight="1" x14ac:dyDescent="0.25"/>
    <row r="753" customFormat="1" ht="12" customHeight="1" x14ac:dyDescent="0.25"/>
    <row r="754" customFormat="1" ht="12" customHeight="1" x14ac:dyDescent="0.25"/>
    <row r="755" customFormat="1" ht="12" customHeight="1" x14ac:dyDescent="0.25"/>
    <row r="756" customFormat="1" ht="12" customHeight="1" x14ac:dyDescent="0.25"/>
    <row r="757" customFormat="1" ht="12" customHeight="1" x14ac:dyDescent="0.25"/>
    <row r="758" customFormat="1" ht="12" customHeight="1" x14ac:dyDescent="0.25"/>
    <row r="759" customFormat="1" ht="12" customHeight="1" x14ac:dyDescent="0.25"/>
    <row r="760" customFormat="1" ht="12" customHeight="1" x14ac:dyDescent="0.25"/>
    <row r="761" customFormat="1" ht="12" customHeight="1" x14ac:dyDescent="0.25"/>
    <row r="762" customFormat="1" ht="12" customHeight="1" x14ac:dyDescent="0.25"/>
    <row r="763" customFormat="1" ht="12" customHeight="1" x14ac:dyDescent="0.25"/>
    <row r="764" customFormat="1" ht="12" customHeight="1" x14ac:dyDescent="0.25"/>
    <row r="765" customFormat="1" ht="12" customHeight="1" x14ac:dyDescent="0.25"/>
    <row r="766" customFormat="1" ht="12" customHeight="1" x14ac:dyDescent="0.25"/>
    <row r="767" customFormat="1" ht="12" customHeight="1" x14ac:dyDescent="0.25"/>
    <row r="768" customFormat="1" ht="12" customHeight="1" x14ac:dyDescent="0.25"/>
    <row r="769" customFormat="1" ht="12" customHeight="1" x14ac:dyDescent="0.25"/>
    <row r="770" customFormat="1" ht="12" customHeight="1" x14ac:dyDescent="0.25"/>
    <row r="771" customFormat="1" ht="12" customHeight="1" x14ac:dyDescent="0.25"/>
    <row r="772" customFormat="1" ht="12" customHeight="1" x14ac:dyDescent="0.25"/>
    <row r="773" customFormat="1" ht="12" customHeight="1" x14ac:dyDescent="0.25"/>
    <row r="774" customFormat="1" ht="12" customHeight="1" x14ac:dyDescent="0.25"/>
    <row r="775" customFormat="1" ht="12" customHeight="1" x14ac:dyDescent="0.25"/>
    <row r="776" customFormat="1" ht="12" customHeight="1" x14ac:dyDescent="0.25"/>
    <row r="777" customFormat="1" ht="12" customHeight="1" x14ac:dyDescent="0.25"/>
    <row r="778" customFormat="1" ht="12" customHeight="1" x14ac:dyDescent="0.25"/>
    <row r="779" customFormat="1" ht="12" customHeight="1" x14ac:dyDescent="0.25"/>
    <row r="780" customFormat="1" ht="12" customHeight="1" x14ac:dyDescent="0.25"/>
    <row r="781" customFormat="1" ht="12" customHeight="1" x14ac:dyDescent="0.25"/>
    <row r="782" customFormat="1" ht="12" customHeight="1" x14ac:dyDescent="0.25"/>
    <row r="783" customFormat="1" ht="12" customHeight="1" x14ac:dyDescent="0.25"/>
    <row r="784" customFormat="1" ht="12" customHeight="1" x14ac:dyDescent="0.25"/>
    <row r="785" customFormat="1" ht="12" customHeight="1" x14ac:dyDescent="0.25"/>
    <row r="786" customFormat="1" ht="12" customHeight="1" x14ac:dyDescent="0.25"/>
    <row r="787" customFormat="1" ht="12" customHeight="1" x14ac:dyDescent="0.25"/>
    <row r="788" customFormat="1" ht="12" customHeight="1" x14ac:dyDescent="0.25"/>
    <row r="789" customFormat="1" ht="12" customHeight="1" x14ac:dyDescent="0.25"/>
    <row r="790" customFormat="1" ht="12" customHeight="1" x14ac:dyDescent="0.25"/>
    <row r="791" customFormat="1" ht="12" customHeight="1" x14ac:dyDescent="0.25"/>
    <row r="792" customFormat="1" ht="12" customHeight="1" x14ac:dyDescent="0.25"/>
    <row r="793" customFormat="1" ht="12" customHeight="1" x14ac:dyDescent="0.25"/>
    <row r="794" customFormat="1" ht="12" customHeight="1" x14ac:dyDescent="0.25"/>
    <row r="795" customFormat="1" ht="12" customHeight="1" x14ac:dyDescent="0.25"/>
    <row r="796" customFormat="1" ht="12" customHeight="1" x14ac:dyDescent="0.25"/>
    <row r="797" customFormat="1" ht="12" customHeight="1" x14ac:dyDescent="0.25"/>
    <row r="798" customFormat="1" ht="12" customHeight="1" x14ac:dyDescent="0.25"/>
    <row r="799" customFormat="1" ht="12" customHeight="1" x14ac:dyDescent="0.25"/>
    <row r="800" customFormat="1" ht="12" customHeight="1" x14ac:dyDescent="0.25"/>
    <row r="801" customFormat="1" ht="12" customHeight="1" x14ac:dyDescent="0.25"/>
    <row r="802" customFormat="1" ht="12" customHeight="1" x14ac:dyDescent="0.25"/>
    <row r="803" customFormat="1" ht="12" customHeight="1" x14ac:dyDescent="0.25"/>
    <row r="804" customFormat="1" ht="12" customHeight="1" x14ac:dyDescent="0.25"/>
    <row r="805" customFormat="1" ht="12" customHeight="1" x14ac:dyDescent="0.25"/>
    <row r="806" customFormat="1" ht="12" customHeight="1" x14ac:dyDescent="0.25"/>
    <row r="807" customFormat="1" ht="12" customHeight="1" x14ac:dyDescent="0.25"/>
    <row r="808" customFormat="1" ht="12" customHeight="1" x14ac:dyDescent="0.25"/>
    <row r="809" customFormat="1" ht="12" customHeight="1" x14ac:dyDescent="0.25"/>
    <row r="810" customFormat="1" ht="12" customHeight="1" x14ac:dyDescent="0.25"/>
    <row r="811" customFormat="1" ht="12" customHeight="1" x14ac:dyDescent="0.25"/>
    <row r="812" customFormat="1" ht="12" customHeight="1" x14ac:dyDescent="0.25"/>
    <row r="813" customFormat="1" ht="12" customHeight="1" x14ac:dyDescent="0.25"/>
    <row r="814" customFormat="1" ht="12" customHeight="1" x14ac:dyDescent="0.25"/>
    <row r="815" customFormat="1" ht="12" customHeight="1" x14ac:dyDescent="0.25"/>
    <row r="816" customFormat="1" ht="12" customHeight="1" x14ac:dyDescent="0.25"/>
    <row r="817" customFormat="1" ht="12" customHeight="1" x14ac:dyDescent="0.25"/>
    <row r="818" customFormat="1" ht="12" customHeight="1" x14ac:dyDescent="0.25"/>
    <row r="819" customFormat="1" ht="12" customHeight="1" x14ac:dyDescent="0.25"/>
    <row r="820" customFormat="1" ht="12" customHeight="1" x14ac:dyDescent="0.25"/>
    <row r="821" customFormat="1" ht="12" customHeight="1" x14ac:dyDescent="0.25"/>
    <row r="822" customFormat="1" ht="12" customHeight="1" x14ac:dyDescent="0.25"/>
    <row r="823" customFormat="1" ht="12" customHeight="1" x14ac:dyDescent="0.25"/>
    <row r="824" customFormat="1" ht="12" customHeight="1" x14ac:dyDescent="0.25"/>
    <row r="825" customFormat="1" ht="12" customHeight="1" x14ac:dyDescent="0.25"/>
    <row r="826" customFormat="1" ht="12" customHeight="1" x14ac:dyDescent="0.25"/>
    <row r="827" customFormat="1" ht="12" customHeight="1" x14ac:dyDescent="0.25"/>
    <row r="828" customFormat="1" ht="12" customHeight="1" x14ac:dyDescent="0.25"/>
    <row r="829" customFormat="1" ht="12" customHeight="1" x14ac:dyDescent="0.25"/>
    <row r="830" customFormat="1" ht="12" customHeight="1" x14ac:dyDescent="0.25"/>
    <row r="831" customFormat="1" ht="12" customHeight="1" x14ac:dyDescent="0.25"/>
    <row r="832" customFormat="1" ht="12" customHeight="1" x14ac:dyDescent="0.25"/>
    <row r="833" customFormat="1" ht="12" customHeight="1" x14ac:dyDescent="0.25"/>
    <row r="834" customFormat="1" ht="12" customHeight="1" x14ac:dyDescent="0.25"/>
    <row r="835" customFormat="1" ht="12" customHeight="1" x14ac:dyDescent="0.25"/>
    <row r="836" customFormat="1" ht="12" customHeight="1" x14ac:dyDescent="0.25"/>
    <row r="837" customFormat="1" ht="12" customHeight="1" x14ac:dyDescent="0.25"/>
    <row r="838" customFormat="1" ht="12" customHeight="1" x14ac:dyDescent="0.25"/>
    <row r="839" customFormat="1" ht="12" customHeight="1" x14ac:dyDescent="0.25"/>
    <row r="840" customFormat="1" ht="12" customHeight="1" x14ac:dyDescent="0.25"/>
    <row r="841" customFormat="1" ht="12" customHeight="1" x14ac:dyDescent="0.25"/>
    <row r="842" customFormat="1" ht="12" customHeight="1" x14ac:dyDescent="0.25"/>
    <row r="843" customFormat="1" ht="12" customHeight="1" x14ac:dyDescent="0.25"/>
    <row r="844" customFormat="1" ht="12" customHeight="1" x14ac:dyDescent="0.25"/>
    <row r="845" customFormat="1" ht="12" customHeight="1" x14ac:dyDescent="0.25"/>
    <row r="846" customFormat="1" ht="12" customHeight="1" x14ac:dyDescent="0.25"/>
    <row r="847" customFormat="1" ht="12" customHeight="1" x14ac:dyDescent="0.25"/>
    <row r="848" customFormat="1" ht="12" customHeight="1" x14ac:dyDescent="0.25"/>
    <row r="849" customFormat="1" ht="12" customHeight="1" x14ac:dyDescent="0.25"/>
    <row r="850" customFormat="1" ht="12" customHeight="1" x14ac:dyDescent="0.25"/>
    <row r="851" customFormat="1" ht="12" customHeight="1" x14ac:dyDescent="0.25"/>
    <row r="852" customFormat="1" ht="12" customHeight="1" x14ac:dyDescent="0.25"/>
    <row r="853" customFormat="1" ht="12" customHeight="1" x14ac:dyDescent="0.25"/>
    <row r="854" customFormat="1" ht="12" customHeight="1" x14ac:dyDescent="0.25"/>
    <row r="855" customFormat="1" ht="12" customHeight="1" x14ac:dyDescent="0.25"/>
    <row r="856" customFormat="1" ht="12" customHeight="1" x14ac:dyDescent="0.25"/>
    <row r="857" customFormat="1" ht="12" customHeight="1" x14ac:dyDescent="0.25"/>
    <row r="858" customFormat="1" ht="12" customHeight="1" x14ac:dyDescent="0.25"/>
    <row r="859" customFormat="1" ht="12" customHeight="1" x14ac:dyDescent="0.25"/>
    <row r="860" customFormat="1" ht="12" customHeight="1" x14ac:dyDescent="0.25"/>
    <row r="861" customFormat="1" ht="12" customHeight="1" x14ac:dyDescent="0.25"/>
    <row r="862" customFormat="1" ht="12" customHeight="1" x14ac:dyDescent="0.25"/>
    <row r="863" customFormat="1" ht="12" customHeight="1" x14ac:dyDescent="0.25"/>
    <row r="864" customFormat="1" ht="12" customHeight="1" x14ac:dyDescent="0.25"/>
    <row r="865" customFormat="1" ht="12" customHeight="1" x14ac:dyDescent="0.25"/>
    <row r="866" customFormat="1" ht="12" customHeight="1" x14ac:dyDescent="0.25"/>
    <row r="867" customFormat="1" ht="12" customHeight="1" x14ac:dyDescent="0.25"/>
    <row r="868" customFormat="1" ht="12" customHeight="1" x14ac:dyDescent="0.25"/>
    <row r="869" customFormat="1" ht="12" customHeight="1" x14ac:dyDescent="0.25"/>
    <row r="870" customFormat="1" ht="12" customHeight="1" x14ac:dyDescent="0.25"/>
    <row r="871" customFormat="1" ht="12" customHeight="1" x14ac:dyDescent="0.25"/>
    <row r="872" customFormat="1" ht="12" customHeight="1" x14ac:dyDescent="0.25"/>
    <row r="873" customFormat="1" ht="12" customHeight="1" x14ac:dyDescent="0.25"/>
    <row r="874" customFormat="1" ht="12" customHeight="1" x14ac:dyDescent="0.25"/>
    <row r="875" customFormat="1" ht="12" customHeight="1" x14ac:dyDescent="0.25"/>
    <row r="876" customFormat="1" ht="12" customHeight="1" x14ac:dyDescent="0.25"/>
    <row r="877" customFormat="1" ht="12" customHeight="1" x14ac:dyDescent="0.25"/>
    <row r="878" customFormat="1" ht="12" customHeight="1" x14ac:dyDescent="0.25"/>
    <row r="879" customFormat="1" ht="12" customHeight="1" x14ac:dyDescent="0.25"/>
    <row r="880" customFormat="1" ht="12" customHeight="1" x14ac:dyDescent="0.25"/>
    <row r="881" customFormat="1" ht="12" customHeight="1" x14ac:dyDescent="0.25"/>
    <row r="882" customFormat="1" ht="12" customHeight="1" x14ac:dyDescent="0.25"/>
    <row r="883" customFormat="1" ht="12" customHeight="1" x14ac:dyDescent="0.25"/>
    <row r="884" customFormat="1" ht="12" customHeight="1" x14ac:dyDescent="0.25"/>
    <row r="885" customFormat="1" ht="12" customHeight="1" x14ac:dyDescent="0.25"/>
    <row r="886" customFormat="1" ht="12" customHeight="1" x14ac:dyDescent="0.25"/>
    <row r="887" customFormat="1" ht="12" customHeight="1" x14ac:dyDescent="0.25"/>
    <row r="888" customFormat="1" ht="12" customHeight="1" x14ac:dyDescent="0.25"/>
    <row r="889" customFormat="1" ht="12" customHeight="1" x14ac:dyDescent="0.25"/>
    <row r="890" customFormat="1" ht="12" customHeight="1" x14ac:dyDescent="0.25"/>
    <row r="891" customFormat="1" ht="12" customHeight="1" x14ac:dyDescent="0.25"/>
    <row r="892" customFormat="1" ht="12" customHeight="1" x14ac:dyDescent="0.25"/>
    <row r="893" customFormat="1" ht="12" customHeight="1" x14ac:dyDescent="0.25"/>
    <row r="894" customFormat="1" ht="12" customHeight="1" x14ac:dyDescent="0.25"/>
    <row r="895" customFormat="1" ht="12" customHeight="1" x14ac:dyDescent="0.25"/>
    <row r="896" customFormat="1" ht="12" customHeight="1" x14ac:dyDescent="0.25"/>
    <row r="897" customFormat="1" ht="12" customHeight="1" x14ac:dyDescent="0.25"/>
    <row r="898" customFormat="1" ht="12" customHeight="1" x14ac:dyDescent="0.25"/>
    <row r="899" customFormat="1" ht="12" customHeight="1" x14ac:dyDescent="0.25"/>
    <row r="900" customFormat="1" ht="12" customHeight="1" x14ac:dyDescent="0.25"/>
    <row r="901" customFormat="1" ht="12" customHeight="1" x14ac:dyDescent="0.25"/>
    <row r="902" customFormat="1" ht="12" customHeight="1" x14ac:dyDescent="0.25"/>
    <row r="903" customFormat="1" ht="12" customHeight="1" x14ac:dyDescent="0.25"/>
    <row r="904" customFormat="1" ht="12" customHeight="1" x14ac:dyDescent="0.25"/>
    <row r="905" customFormat="1" ht="12" customHeight="1" x14ac:dyDescent="0.25"/>
    <row r="906" customFormat="1" ht="12" customHeight="1" x14ac:dyDescent="0.25"/>
    <row r="907" customFormat="1" ht="12" customHeight="1" x14ac:dyDescent="0.25"/>
    <row r="908" customFormat="1" ht="12" customHeight="1" x14ac:dyDescent="0.25"/>
    <row r="909" customFormat="1" ht="12" customHeight="1" x14ac:dyDescent="0.25"/>
    <row r="910" customFormat="1" ht="12" customHeight="1" x14ac:dyDescent="0.25"/>
    <row r="911" customFormat="1" ht="12" customHeight="1" x14ac:dyDescent="0.25"/>
    <row r="912" customFormat="1" ht="12" customHeight="1" x14ac:dyDescent="0.25"/>
    <row r="913" customFormat="1" ht="12" customHeight="1" x14ac:dyDescent="0.25"/>
    <row r="914" customFormat="1" ht="12" customHeight="1" x14ac:dyDescent="0.25"/>
    <row r="915" customFormat="1" ht="12" customHeight="1" x14ac:dyDescent="0.25"/>
    <row r="916" customFormat="1" ht="12" customHeight="1" x14ac:dyDescent="0.25"/>
    <row r="917" customFormat="1" ht="12" customHeight="1" x14ac:dyDescent="0.25"/>
    <row r="918" customFormat="1" ht="12" customHeight="1" x14ac:dyDescent="0.25"/>
    <row r="919" customFormat="1" ht="12" customHeight="1" x14ac:dyDescent="0.25"/>
    <row r="920" customFormat="1" ht="12" customHeight="1" x14ac:dyDescent="0.25"/>
    <row r="921" customFormat="1" ht="12" customHeight="1" x14ac:dyDescent="0.25"/>
    <row r="922" customFormat="1" ht="12" customHeight="1" x14ac:dyDescent="0.25"/>
    <row r="923" customFormat="1" ht="12" customHeight="1" x14ac:dyDescent="0.25"/>
    <row r="924" customFormat="1" ht="12" customHeight="1" x14ac:dyDescent="0.25"/>
    <row r="925" customFormat="1" ht="12" customHeight="1" x14ac:dyDescent="0.25"/>
    <row r="926" customFormat="1" ht="12" customHeight="1" x14ac:dyDescent="0.25"/>
    <row r="927" customFormat="1" ht="12" customHeight="1" x14ac:dyDescent="0.25"/>
    <row r="928" customFormat="1" ht="12" customHeight="1" x14ac:dyDescent="0.25"/>
    <row r="929" customFormat="1" ht="12" customHeight="1" x14ac:dyDescent="0.25"/>
    <row r="930" customFormat="1" ht="12" customHeight="1" x14ac:dyDescent="0.25"/>
    <row r="931" customFormat="1" ht="12" customHeight="1" x14ac:dyDescent="0.25"/>
    <row r="932" customFormat="1" ht="12" customHeight="1" x14ac:dyDescent="0.25"/>
    <row r="933" customFormat="1" ht="12" customHeight="1" x14ac:dyDescent="0.25"/>
    <row r="934" customFormat="1" ht="12" customHeight="1" x14ac:dyDescent="0.25"/>
    <row r="935" customFormat="1" ht="12" customHeight="1" x14ac:dyDescent="0.25"/>
    <row r="936" customFormat="1" ht="12" customHeight="1" x14ac:dyDescent="0.25"/>
    <row r="937" customFormat="1" ht="12" customHeight="1" x14ac:dyDescent="0.25"/>
    <row r="938" customFormat="1" ht="12" customHeight="1" x14ac:dyDescent="0.25"/>
    <row r="939" customFormat="1" ht="12" customHeight="1" x14ac:dyDescent="0.25"/>
    <row r="940" customFormat="1" ht="12" customHeight="1" x14ac:dyDescent="0.25"/>
    <row r="941" customFormat="1" ht="12" customHeight="1" x14ac:dyDescent="0.25"/>
    <row r="942" customFormat="1" ht="12" customHeight="1" x14ac:dyDescent="0.25"/>
    <row r="943" customFormat="1" ht="12" customHeight="1" x14ac:dyDescent="0.25"/>
    <row r="944" customFormat="1" ht="12" customHeight="1" x14ac:dyDescent="0.25"/>
    <row r="945" customFormat="1" ht="12" customHeight="1" x14ac:dyDescent="0.25"/>
    <row r="946" customFormat="1" ht="12" customHeight="1" x14ac:dyDescent="0.25"/>
    <row r="947" customFormat="1" ht="12" customHeight="1" x14ac:dyDescent="0.25"/>
    <row r="948" customFormat="1" ht="12" customHeight="1" x14ac:dyDescent="0.25"/>
    <row r="949" customFormat="1" ht="12" customHeight="1" x14ac:dyDescent="0.25"/>
    <row r="950" customFormat="1" ht="12" customHeight="1" x14ac:dyDescent="0.25"/>
    <row r="951" customFormat="1" ht="12" customHeight="1" x14ac:dyDescent="0.25"/>
    <row r="952" customFormat="1" ht="12" customHeight="1" x14ac:dyDescent="0.25"/>
    <row r="953" customFormat="1" ht="12" customHeight="1" x14ac:dyDescent="0.25"/>
    <row r="954" customFormat="1" ht="12" customHeight="1" x14ac:dyDescent="0.25"/>
    <row r="955" customFormat="1" ht="12" customHeight="1" x14ac:dyDescent="0.25"/>
    <row r="956" customFormat="1" ht="12" customHeight="1" x14ac:dyDescent="0.25"/>
    <row r="957" customFormat="1" ht="12" customHeight="1" x14ac:dyDescent="0.25"/>
    <row r="958" customFormat="1" ht="12" customHeight="1" x14ac:dyDescent="0.25"/>
    <row r="959" customFormat="1" ht="12" customHeight="1" x14ac:dyDescent="0.25"/>
    <row r="960" customFormat="1" ht="12" customHeight="1" x14ac:dyDescent="0.25"/>
    <row r="961" customFormat="1" ht="12" customHeight="1" x14ac:dyDescent="0.25"/>
    <row r="962" customFormat="1" ht="12" customHeight="1" x14ac:dyDescent="0.25"/>
    <row r="963" customFormat="1" ht="12" customHeight="1" x14ac:dyDescent="0.25"/>
    <row r="964" customFormat="1" ht="12" customHeight="1" x14ac:dyDescent="0.25"/>
    <row r="965" customFormat="1" ht="12" customHeight="1" x14ac:dyDescent="0.25"/>
    <row r="966" customFormat="1" ht="12" customHeight="1" x14ac:dyDescent="0.25"/>
    <row r="967" customFormat="1" ht="12" customHeight="1" x14ac:dyDescent="0.25"/>
    <row r="968" customFormat="1" ht="12" customHeight="1" x14ac:dyDescent="0.25"/>
    <row r="969" customFormat="1" ht="12" customHeight="1" x14ac:dyDescent="0.25"/>
    <row r="970" customFormat="1" ht="12" customHeight="1" x14ac:dyDescent="0.25"/>
    <row r="971" customFormat="1" ht="12" customHeight="1" x14ac:dyDescent="0.25"/>
    <row r="972" customFormat="1" ht="12" customHeight="1" x14ac:dyDescent="0.25"/>
    <row r="973" customFormat="1" ht="12" customHeight="1" x14ac:dyDescent="0.25"/>
    <row r="974" customFormat="1" ht="12" customHeight="1" x14ac:dyDescent="0.25"/>
    <row r="975" customFormat="1" ht="12" customHeight="1" x14ac:dyDescent="0.25"/>
    <row r="976" customFormat="1" ht="12" customHeight="1" x14ac:dyDescent="0.25"/>
    <row r="977" customFormat="1" ht="12" customHeight="1" x14ac:dyDescent="0.25"/>
    <row r="978" customFormat="1" ht="12" customHeight="1" x14ac:dyDescent="0.25"/>
    <row r="979" customFormat="1" ht="12" customHeight="1" x14ac:dyDescent="0.25"/>
    <row r="980" customFormat="1" ht="12" customHeight="1" x14ac:dyDescent="0.25"/>
    <row r="981" customFormat="1" ht="12" customHeight="1" x14ac:dyDescent="0.25"/>
    <row r="982" customFormat="1" ht="12" customHeight="1" x14ac:dyDescent="0.25"/>
    <row r="983" customFormat="1" ht="12" customHeight="1" x14ac:dyDescent="0.25"/>
    <row r="984" customFormat="1" ht="12" customHeight="1" x14ac:dyDescent="0.25"/>
    <row r="985" customFormat="1" ht="12" customHeight="1" x14ac:dyDescent="0.25"/>
    <row r="986" customFormat="1" ht="12" customHeight="1" x14ac:dyDescent="0.25"/>
    <row r="987" customFormat="1" ht="12" customHeight="1" x14ac:dyDescent="0.25"/>
    <row r="988" customFormat="1" ht="12" customHeight="1" x14ac:dyDescent="0.25"/>
    <row r="989" customFormat="1" ht="12" customHeight="1" x14ac:dyDescent="0.25"/>
    <row r="990" customFormat="1" ht="12" customHeight="1" x14ac:dyDescent="0.25"/>
    <row r="991" customFormat="1" ht="12" customHeight="1" x14ac:dyDescent="0.25"/>
    <row r="992" customFormat="1" ht="12" customHeight="1" x14ac:dyDescent="0.25"/>
    <row r="993" customFormat="1" ht="12" customHeight="1" x14ac:dyDescent="0.25"/>
    <row r="994" customFormat="1" ht="12" customHeight="1" x14ac:dyDescent="0.25"/>
    <row r="995" customFormat="1" ht="12" customHeight="1" x14ac:dyDescent="0.25"/>
    <row r="996" customFormat="1" ht="12" customHeight="1" x14ac:dyDescent="0.25"/>
    <row r="997" customFormat="1" ht="12" customHeight="1" x14ac:dyDescent="0.25"/>
    <row r="998" customFormat="1" ht="12" customHeight="1" x14ac:dyDescent="0.25"/>
    <row r="999" customFormat="1" ht="12" customHeight="1" x14ac:dyDescent="0.25"/>
    <row r="1000" customFormat="1" ht="12" customHeight="1" x14ac:dyDescent="0.25"/>
  </sheetData>
  <mergeCells count="13">
    <mergeCell ref="A60:D60"/>
    <mergeCell ref="A54:B54"/>
    <mergeCell ref="A55:B55"/>
    <mergeCell ref="A56:B56"/>
    <mergeCell ref="A57:B57"/>
    <mergeCell ref="A58:B58"/>
    <mergeCell ref="A59:D59"/>
    <mergeCell ref="A53:B53"/>
    <mergeCell ref="A18:C18"/>
    <mergeCell ref="A25:C25"/>
    <mergeCell ref="A32:C32"/>
    <mergeCell ref="A39:F39"/>
    <mergeCell ref="A47:F4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ABADE-3E2B-4B54-9DA4-2250026D9873}">
  <dimension ref="A1:E999"/>
  <sheetViews>
    <sheetView topLeftCell="A6" zoomScale="85" zoomScaleNormal="85" workbookViewId="0">
      <selection activeCell="A2" sqref="A2"/>
    </sheetView>
  </sheetViews>
  <sheetFormatPr defaultColWidth="9.140625" defaultRowHeight="15" x14ac:dyDescent="0.25"/>
  <cols>
    <col min="1" max="1" width="28.85546875" style="7" bestFit="1" customWidth="1"/>
    <col min="2" max="2" width="17.85546875" style="7" customWidth="1"/>
    <col min="3" max="3" width="29.28515625" style="7" bestFit="1" customWidth="1"/>
    <col min="4" max="4" width="27.140625" style="7" bestFit="1" customWidth="1"/>
    <col min="5" max="5" width="26" style="7" bestFit="1" customWidth="1"/>
    <col min="6" max="24" width="9.140625" style="7"/>
    <col min="25" max="1022" width="13.42578125" style="7" customWidth="1"/>
    <col min="1023" max="16384" width="9.140625" style="7"/>
  </cols>
  <sheetData>
    <row r="1" spans="1:5" ht="25.5" x14ac:dyDescent="0.25">
      <c r="A1" s="142" t="s">
        <v>54</v>
      </c>
      <c r="B1" s="142" t="s">
        <v>55</v>
      </c>
      <c r="C1" s="134" t="s">
        <v>56</v>
      </c>
      <c r="D1" s="84" t="s">
        <v>57</v>
      </c>
      <c r="E1" s="84" t="s">
        <v>58</v>
      </c>
    </row>
    <row r="2" spans="1:5" ht="15" customHeight="1" x14ac:dyDescent="0.25">
      <c r="A2" s="79" t="s">
        <v>59</v>
      </c>
      <c r="B2" s="79" t="s">
        <v>60</v>
      </c>
      <c r="C2" s="79">
        <v>120</v>
      </c>
      <c r="D2" s="131">
        <v>3.89</v>
      </c>
      <c r="E2" s="81">
        <f t="shared" ref="E2:E32" si="0">D2*C2</f>
        <v>466.8</v>
      </c>
    </row>
    <row r="3" spans="1:5" ht="15" customHeight="1" x14ac:dyDescent="0.25">
      <c r="A3" s="79" t="s">
        <v>61</v>
      </c>
      <c r="B3" s="79" t="s">
        <v>60</v>
      </c>
      <c r="C3" s="79">
        <v>5</v>
      </c>
      <c r="D3" s="131">
        <v>17.45</v>
      </c>
      <c r="E3" s="81">
        <f t="shared" si="0"/>
        <v>87.25</v>
      </c>
    </row>
    <row r="4" spans="1:5" ht="15" customHeight="1" x14ac:dyDescent="0.25">
      <c r="A4" s="79" t="s">
        <v>62</v>
      </c>
      <c r="B4" s="79" t="s">
        <v>60</v>
      </c>
      <c r="C4" s="79">
        <v>8</v>
      </c>
      <c r="D4" s="131">
        <v>13.17</v>
      </c>
      <c r="E4" s="81">
        <f t="shared" si="0"/>
        <v>105.36</v>
      </c>
    </row>
    <row r="5" spans="1:5" ht="15" customHeight="1" x14ac:dyDescent="0.25">
      <c r="A5" s="79" t="s">
        <v>63</v>
      </c>
      <c r="B5" s="79" t="s">
        <v>60</v>
      </c>
      <c r="C5" s="79">
        <v>1</v>
      </c>
      <c r="D5" s="131">
        <v>14.32</v>
      </c>
      <c r="E5" s="81">
        <f t="shared" si="0"/>
        <v>14.32</v>
      </c>
    </row>
    <row r="6" spans="1:5" ht="15" customHeight="1" x14ac:dyDescent="0.25">
      <c r="A6" s="79" t="s">
        <v>64</v>
      </c>
      <c r="B6" s="79" t="s">
        <v>60</v>
      </c>
      <c r="C6" s="79">
        <v>5</v>
      </c>
      <c r="D6" s="131">
        <v>5.6</v>
      </c>
      <c r="E6" s="81">
        <f t="shared" si="0"/>
        <v>28</v>
      </c>
    </row>
    <row r="7" spans="1:5" ht="15" customHeight="1" x14ac:dyDescent="0.25">
      <c r="A7" s="79" t="s">
        <v>65</v>
      </c>
      <c r="B7" s="79" t="s">
        <v>66</v>
      </c>
      <c r="C7" s="79">
        <v>30</v>
      </c>
      <c r="D7" s="131">
        <v>15.8</v>
      </c>
      <c r="E7" s="81">
        <f t="shared" si="0"/>
        <v>474</v>
      </c>
    </row>
    <row r="8" spans="1:5" ht="15" customHeight="1" x14ac:dyDescent="0.25">
      <c r="A8" s="79" t="s">
        <v>67</v>
      </c>
      <c r="B8" s="79" t="s">
        <v>66</v>
      </c>
      <c r="C8" s="79">
        <v>30</v>
      </c>
      <c r="D8" s="131">
        <v>44</v>
      </c>
      <c r="E8" s="81">
        <f t="shared" si="0"/>
        <v>1320</v>
      </c>
    </row>
    <row r="9" spans="1:5" ht="15" customHeight="1" x14ac:dyDescent="0.25">
      <c r="A9" s="79" t="s">
        <v>68</v>
      </c>
      <c r="B9" s="79" t="s">
        <v>66</v>
      </c>
      <c r="C9" s="79">
        <v>30</v>
      </c>
      <c r="D9" s="131">
        <v>43.87</v>
      </c>
      <c r="E9" s="81">
        <f t="shared" si="0"/>
        <v>1316.1</v>
      </c>
    </row>
    <row r="10" spans="1:5" ht="15" customHeight="1" x14ac:dyDescent="0.25">
      <c r="A10" s="79" t="s">
        <v>69</v>
      </c>
      <c r="B10" s="79" t="s">
        <v>60</v>
      </c>
      <c r="C10" s="79">
        <v>5</v>
      </c>
      <c r="D10" s="131">
        <v>13.54</v>
      </c>
      <c r="E10" s="81">
        <f t="shared" si="0"/>
        <v>67.699999999999989</v>
      </c>
    </row>
    <row r="11" spans="1:5" ht="15" customHeight="1" x14ac:dyDescent="0.25">
      <c r="A11" s="79" t="s">
        <v>70</v>
      </c>
      <c r="B11" s="79" t="s">
        <v>71</v>
      </c>
      <c r="C11" s="79">
        <v>10</v>
      </c>
      <c r="D11" s="131">
        <v>16.7</v>
      </c>
      <c r="E11" s="81">
        <f t="shared" si="0"/>
        <v>167</v>
      </c>
    </row>
    <row r="12" spans="1:5" ht="15" customHeight="1" x14ac:dyDescent="0.25">
      <c r="A12" s="79" t="s">
        <v>72</v>
      </c>
      <c r="B12" s="79" t="s">
        <v>73</v>
      </c>
      <c r="C12" s="79">
        <v>80</v>
      </c>
      <c r="D12" s="131">
        <v>0.99</v>
      </c>
      <c r="E12" s="81">
        <f t="shared" si="0"/>
        <v>79.2</v>
      </c>
    </row>
    <row r="13" spans="1:5" ht="15" customHeight="1" x14ac:dyDescent="0.25">
      <c r="A13" s="79" t="s">
        <v>74</v>
      </c>
      <c r="B13" s="79" t="s">
        <v>73</v>
      </c>
      <c r="C13" s="79">
        <v>2</v>
      </c>
      <c r="D13" s="131">
        <v>35</v>
      </c>
      <c r="E13" s="81">
        <f t="shared" si="0"/>
        <v>70</v>
      </c>
    </row>
    <row r="14" spans="1:5" ht="15" customHeight="1" x14ac:dyDescent="0.25">
      <c r="A14" s="79" t="s">
        <v>75</v>
      </c>
      <c r="B14" s="79" t="s">
        <v>76</v>
      </c>
      <c r="C14" s="79">
        <v>10</v>
      </c>
      <c r="D14" s="131">
        <v>6.9</v>
      </c>
      <c r="E14" s="81">
        <f t="shared" si="0"/>
        <v>69</v>
      </c>
    </row>
    <row r="15" spans="1:5" ht="15" customHeight="1" x14ac:dyDescent="0.25">
      <c r="A15" s="79" t="s">
        <v>77</v>
      </c>
      <c r="B15" s="79" t="s">
        <v>78</v>
      </c>
      <c r="C15" s="79">
        <v>30</v>
      </c>
      <c r="D15" s="131">
        <v>2.33</v>
      </c>
      <c r="E15" s="81">
        <f t="shared" si="0"/>
        <v>69.900000000000006</v>
      </c>
    </row>
    <row r="16" spans="1:5" ht="15" customHeight="1" x14ac:dyDescent="0.25">
      <c r="A16" s="79" t="s">
        <v>79</v>
      </c>
      <c r="B16" s="79" t="s">
        <v>73</v>
      </c>
      <c r="C16" s="79">
        <v>50</v>
      </c>
      <c r="D16" s="131">
        <v>3.2</v>
      </c>
      <c r="E16" s="81">
        <f t="shared" si="0"/>
        <v>160</v>
      </c>
    </row>
    <row r="17" spans="1:5" ht="15" customHeight="1" x14ac:dyDescent="0.25">
      <c r="A17" s="79" t="s">
        <v>80</v>
      </c>
      <c r="B17" s="79" t="s">
        <v>81</v>
      </c>
      <c r="C17" s="79">
        <v>30</v>
      </c>
      <c r="D17" s="131">
        <v>7.24</v>
      </c>
      <c r="E17" s="81">
        <f t="shared" si="0"/>
        <v>217.20000000000002</v>
      </c>
    </row>
    <row r="18" spans="1:5" ht="15" customHeight="1" x14ac:dyDescent="0.25">
      <c r="A18" s="79" t="s">
        <v>82</v>
      </c>
      <c r="B18" s="79" t="s">
        <v>71</v>
      </c>
      <c r="C18" s="79">
        <v>60</v>
      </c>
      <c r="D18" s="131">
        <v>2.0299999999999998</v>
      </c>
      <c r="E18" s="81">
        <f t="shared" si="0"/>
        <v>121.79999999999998</v>
      </c>
    </row>
    <row r="19" spans="1:5" ht="15" customHeight="1" x14ac:dyDescent="0.25">
      <c r="A19" s="79" t="s">
        <v>83</v>
      </c>
      <c r="B19" s="79" t="s">
        <v>84</v>
      </c>
      <c r="C19" s="79">
        <v>1</v>
      </c>
      <c r="D19" s="131">
        <v>21.28</v>
      </c>
      <c r="E19" s="81">
        <f t="shared" si="0"/>
        <v>21.28</v>
      </c>
    </row>
    <row r="20" spans="1:5" ht="15" customHeight="1" x14ac:dyDescent="0.25">
      <c r="A20" s="79" t="s">
        <v>85</v>
      </c>
      <c r="B20" s="79" t="s">
        <v>84</v>
      </c>
      <c r="C20" s="79">
        <v>60</v>
      </c>
      <c r="D20" s="131">
        <v>6.57</v>
      </c>
      <c r="E20" s="81">
        <f t="shared" si="0"/>
        <v>394.20000000000005</v>
      </c>
    </row>
    <row r="21" spans="1:5" ht="15" customHeight="1" x14ac:dyDescent="0.25">
      <c r="A21" s="79" t="s">
        <v>86</v>
      </c>
      <c r="B21" s="79" t="s">
        <v>84</v>
      </c>
      <c r="C21" s="79">
        <v>60</v>
      </c>
      <c r="D21" s="131">
        <v>4.6399999999999997</v>
      </c>
      <c r="E21" s="81">
        <f t="shared" si="0"/>
        <v>278.39999999999998</v>
      </c>
    </row>
    <row r="22" spans="1:5" ht="15" customHeight="1" x14ac:dyDescent="0.25">
      <c r="A22" s="79" t="s">
        <v>87</v>
      </c>
      <c r="B22" s="79" t="s">
        <v>88</v>
      </c>
      <c r="C22" s="79">
        <v>40</v>
      </c>
      <c r="D22" s="131">
        <v>8.4700000000000006</v>
      </c>
      <c r="E22" s="81">
        <f t="shared" si="0"/>
        <v>338.8</v>
      </c>
    </row>
    <row r="23" spans="1:5" ht="15" customHeight="1" x14ac:dyDescent="0.25">
      <c r="A23" s="79" t="s">
        <v>89</v>
      </c>
      <c r="B23" s="79" t="s">
        <v>90</v>
      </c>
      <c r="C23" s="79">
        <v>30</v>
      </c>
      <c r="D23" s="131">
        <v>3.28</v>
      </c>
      <c r="E23" s="81">
        <f t="shared" si="0"/>
        <v>98.399999999999991</v>
      </c>
    </row>
    <row r="24" spans="1:5" ht="15" customHeight="1" x14ac:dyDescent="0.25">
      <c r="A24" s="79" t="s">
        <v>91</v>
      </c>
      <c r="B24" s="79" t="s">
        <v>92</v>
      </c>
      <c r="C24" s="79">
        <v>2</v>
      </c>
      <c r="D24" s="131">
        <v>21.5</v>
      </c>
      <c r="E24" s="81">
        <f t="shared" si="0"/>
        <v>43</v>
      </c>
    </row>
    <row r="25" spans="1:5" ht="15" customHeight="1" x14ac:dyDescent="0.25">
      <c r="A25" s="79" t="s">
        <v>93</v>
      </c>
      <c r="B25" s="79" t="s">
        <v>84</v>
      </c>
      <c r="C25" s="79">
        <v>5</v>
      </c>
      <c r="D25" s="131">
        <v>18.8</v>
      </c>
      <c r="E25" s="81">
        <f t="shared" si="0"/>
        <v>94</v>
      </c>
    </row>
    <row r="26" spans="1:5" ht="15" customHeight="1" x14ac:dyDescent="0.25">
      <c r="A26" s="79" t="s">
        <v>94</v>
      </c>
      <c r="B26" s="79" t="s">
        <v>60</v>
      </c>
      <c r="C26" s="79">
        <v>100</v>
      </c>
      <c r="D26" s="131">
        <v>1.85</v>
      </c>
      <c r="E26" s="81">
        <f t="shared" si="0"/>
        <v>185</v>
      </c>
    </row>
    <row r="27" spans="1:5" ht="15" customHeight="1" x14ac:dyDescent="0.25">
      <c r="A27" s="79" t="s">
        <v>95</v>
      </c>
      <c r="B27" s="79" t="s">
        <v>60</v>
      </c>
      <c r="C27" s="79">
        <v>5</v>
      </c>
      <c r="D27" s="131">
        <v>9.9600000000000009</v>
      </c>
      <c r="E27" s="81">
        <f t="shared" si="0"/>
        <v>49.800000000000004</v>
      </c>
    </row>
    <row r="28" spans="1:5" ht="15" customHeight="1" x14ac:dyDescent="0.25">
      <c r="A28" s="79" t="s">
        <v>96</v>
      </c>
      <c r="B28" s="79" t="s">
        <v>60</v>
      </c>
      <c r="C28" s="79">
        <v>5</v>
      </c>
      <c r="D28" s="131">
        <v>18.149999999999999</v>
      </c>
      <c r="E28" s="81">
        <f t="shared" si="0"/>
        <v>90.75</v>
      </c>
    </row>
    <row r="29" spans="1:5" ht="15" customHeight="1" x14ac:dyDescent="0.25">
      <c r="A29" s="79" t="s">
        <v>97</v>
      </c>
      <c r="B29" s="79" t="s">
        <v>60</v>
      </c>
      <c r="C29" s="79">
        <v>15</v>
      </c>
      <c r="D29" s="131">
        <v>4.51</v>
      </c>
      <c r="E29" s="81">
        <f t="shared" si="0"/>
        <v>67.649999999999991</v>
      </c>
    </row>
    <row r="30" spans="1:5" ht="15" customHeight="1" x14ac:dyDescent="0.25">
      <c r="A30" s="79" t="s">
        <v>98</v>
      </c>
      <c r="B30" s="79" t="s">
        <v>60</v>
      </c>
      <c r="C30" s="79">
        <v>6</v>
      </c>
      <c r="D30" s="131">
        <v>8</v>
      </c>
      <c r="E30" s="81">
        <f t="shared" si="0"/>
        <v>48</v>
      </c>
    </row>
    <row r="31" spans="1:5" ht="15" customHeight="1" x14ac:dyDescent="0.25">
      <c r="A31" s="79" t="s">
        <v>99</v>
      </c>
      <c r="B31" s="79" t="s">
        <v>100</v>
      </c>
      <c r="C31" s="79">
        <v>5</v>
      </c>
      <c r="D31" s="131">
        <v>11.85</v>
      </c>
      <c r="E31" s="81">
        <f t="shared" si="0"/>
        <v>59.25</v>
      </c>
    </row>
    <row r="32" spans="1:5" ht="15" customHeight="1" x14ac:dyDescent="0.25">
      <c r="A32" s="79" t="s">
        <v>101</v>
      </c>
      <c r="B32" s="79" t="s">
        <v>102</v>
      </c>
      <c r="C32" s="79">
        <v>10</v>
      </c>
      <c r="D32" s="132">
        <v>9.17</v>
      </c>
      <c r="E32" s="81">
        <f t="shared" si="0"/>
        <v>91.7</v>
      </c>
    </row>
    <row r="33" spans="1:5" ht="15" customHeight="1" x14ac:dyDescent="0.25">
      <c r="A33" s="79" t="s">
        <v>262</v>
      </c>
      <c r="B33" s="133"/>
      <c r="C33" s="133"/>
      <c r="D33" s="132"/>
      <c r="E33" s="81">
        <v>0</v>
      </c>
    </row>
    <row r="34" spans="1:5" ht="15" customHeight="1" x14ac:dyDescent="0.25">
      <c r="A34" s="79" t="s">
        <v>262</v>
      </c>
      <c r="B34" s="133"/>
      <c r="C34" s="133"/>
      <c r="D34" s="132"/>
      <c r="E34" s="81">
        <v>0</v>
      </c>
    </row>
    <row r="35" spans="1:5" x14ac:dyDescent="0.25">
      <c r="A35" s="205" t="s">
        <v>103</v>
      </c>
      <c r="B35" s="205"/>
      <c r="C35" s="205"/>
      <c r="D35" s="82" t="s">
        <v>230</v>
      </c>
      <c r="E35" s="83">
        <f>SUM(E2:E34)</f>
        <v>6693.8599999999979</v>
      </c>
    </row>
    <row r="36" spans="1:5" x14ac:dyDescent="0.25">
      <c r="A36" s="206" t="s">
        <v>104</v>
      </c>
      <c r="B36" s="206"/>
      <c r="C36" s="206"/>
      <c r="D36" s="82" t="s">
        <v>230</v>
      </c>
      <c r="E36" s="83">
        <f>E35/Produtividade!E9</f>
        <v>393.75647058823517</v>
      </c>
    </row>
    <row r="37" spans="1:5" ht="12" customHeight="1" x14ac:dyDescent="0.25"/>
    <row r="38" spans="1:5" ht="12" customHeight="1" x14ac:dyDescent="0.25"/>
    <row r="39" spans="1:5" ht="12" customHeight="1" x14ac:dyDescent="0.25"/>
    <row r="40" spans="1:5" ht="12" customHeight="1" x14ac:dyDescent="0.25"/>
    <row r="41" spans="1:5" ht="12" customHeight="1" x14ac:dyDescent="0.25"/>
    <row r="42" spans="1:5" ht="12" customHeight="1" x14ac:dyDescent="0.25"/>
    <row r="43" spans="1:5" ht="12" customHeight="1" x14ac:dyDescent="0.25"/>
    <row r="44" spans="1:5" ht="12" customHeight="1" x14ac:dyDescent="0.25"/>
    <row r="45" spans="1:5" ht="12" customHeight="1" x14ac:dyDescent="0.25"/>
    <row r="46" spans="1:5" ht="12" customHeight="1" x14ac:dyDescent="0.25"/>
    <row r="47" spans="1:5" ht="12" customHeight="1" x14ac:dyDescent="0.25"/>
    <row r="48" spans="1:5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</sheetData>
  <mergeCells count="2">
    <mergeCell ref="A35:C35"/>
    <mergeCell ref="A36:C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AB6B-38A3-4F37-A306-94AC35C0F99F}">
  <dimension ref="A1:E999"/>
  <sheetViews>
    <sheetView workbookViewId="0">
      <selection activeCell="E7" sqref="E7"/>
    </sheetView>
  </sheetViews>
  <sheetFormatPr defaultColWidth="9.140625" defaultRowHeight="15" x14ac:dyDescent="0.25"/>
  <cols>
    <col min="1" max="1" width="30.5703125" style="7" bestFit="1" customWidth="1"/>
    <col min="2" max="2" width="31.42578125" style="7" bestFit="1" customWidth="1"/>
    <col min="3" max="3" width="119.5703125" style="7" bestFit="1" customWidth="1"/>
    <col min="4" max="4" width="12.42578125" style="7" bestFit="1" customWidth="1"/>
    <col min="5" max="5" width="10.42578125" style="7" bestFit="1" customWidth="1"/>
    <col min="6" max="24" width="9.140625" style="7"/>
    <col min="25" max="1022" width="13.42578125" style="7" customWidth="1"/>
    <col min="1023" max="16384" width="9.140625" style="7"/>
  </cols>
  <sheetData>
    <row r="1" spans="1:5" x14ac:dyDescent="0.25">
      <c r="A1" s="137" t="s">
        <v>105</v>
      </c>
      <c r="B1" s="137" t="s">
        <v>263</v>
      </c>
      <c r="C1" s="86" t="s">
        <v>264</v>
      </c>
      <c r="D1" s="86" t="s">
        <v>106</v>
      </c>
      <c r="E1" s="86" t="s">
        <v>189</v>
      </c>
    </row>
    <row r="2" spans="1:5" x14ac:dyDescent="0.25">
      <c r="A2" s="85">
        <v>2</v>
      </c>
      <c r="B2" s="85">
        <v>2</v>
      </c>
      <c r="C2" s="138" t="s">
        <v>107</v>
      </c>
      <c r="D2" s="140">
        <v>50.5</v>
      </c>
      <c r="E2" s="81">
        <f>(A2+B2)*D2</f>
        <v>202</v>
      </c>
    </row>
    <row r="3" spans="1:5" x14ac:dyDescent="0.25">
      <c r="A3" s="85">
        <v>2</v>
      </c>
      <c r="B3" s="85">
        <v>2</v>
      </c>
      <c r="C3" s="138" t="s">
        <v>108</v>
      </c>
      <c r="D3" s="141">
        <v>56</v>
      </c>
      <c r="E3" s="81">
        <f>(A3+B3)*D3</f>
        <v>224</v>
      </c>
    </row>
    <row r="4" spans="1:5" x14ac:dyDescent="0.25">
      <c r="A4" s="85">
        <v>1</v>
      </c>
      <c r="B4" s="85">
        <v>1</v>
      </c>
      <c r="C4" s="138" t="s">
        <v>109</v>
      </c>
      <c r="D4" s="141">
        <v>51.05</v>
      </c>
      <c r="E4" s="81">
        <f>(A4+B4)*D4</f>
        <v>102.1</v>
      </c>
    </row>
    <row r="5" spans="1:5" x14ac:dyDescent="0.25">
      <c r="A5" s="85">
        <v>5</v>
      </c>
      <c r="B5" s="85">
        <v>5</v>
      </c>
      <c r="C5" s="138" t="s">
        <v>110</v>
      </c>
      <c r="D5" s="141">
        <v>7.5</v>
      </c>
      <c r="E5" s="81">
        <f>(A5+B5)*D5</f>
        <v>75</v>
      </c>
    </row>
    <row r="6" spans="1:5" x14ac:dyDescent="0.25">
      <c r="A6" s="85">
        <v>1</v>
      </c>
      <c r="B6" s="85">
        <v>0</v>
      </c>
      <c r="C6" s="138" t="s">
        <v>111</v>
      </c>
      <c r="D6" s="141">
        <v>5.12</v>
      </c>
      <c r="E6" s="81">
        <f>(A6+B6)*D6</f>
        <v>5.12</v>
      </c>
    </row>
    <row r="7" spans="1:5" x14ac:dyDescent="0.25">
      <c r="A7" s="207" t="s">
        <v>231</v>
      </c>
      <c r="B7" s="208"/>
      <c r="C7" s="208"/>
      <c r="D7" s="209"/>
      <c r="E7" s="139">
        <f>SUM(E2:E6)</f>
        <v>608.22</v>
      </c>
    </row>
    <row r="11" spans="1:5" ht="12" customHeight="1" x14ac:dyDescent="0.25"/>
    <row r="12" spans="1:5" ht="12" customHeight="1" x14ac:dyDescent="0.25"/>
    <row r="13" spans="1:5" ht="12" customHeight="1" x14ac:dyDescent="0.25"/>
    <row r="14" spans="1:5" ht="12" customHeight="1" x14ac:dyDescent="0.25"/>
    <row r="15" spans="1:5" ht="12" customHeight="1" x14ac:dyDescent="0.25"/>
    <row r="16" spans="1:5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</sheetData>
  <mergeCells count="1">
    <mergeCell ref="A7:D7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7959-1C4D-4EE1-84CF-8B9CC4385576}">
  <dimension ref="A1:R9"/>
  <sheetViews>
    <sheetView topLeftCell="B1" workbookViewId="0">
      <selection activeCell="C21" sqref="C21"/>
    </sheetView>
  </sheetViews>
  <sheetFormatPr defaultRowHeight="15" x14ac:dyDescent="0.25"/>
  <cols>
    <col min="1" max="1" width="17.7109375" bestFit="1" customWidth="1"/>
    <col min="2" max="2" width="47.7109375" bestFit="1" customWidth="1"/>
    <col min="3" max="3" width="36.7109375" bestFit="1" customWidth="1"/>
    <col min="4" max="4" width="11.7109375" bestFit="1" customWidth="1"/>
    <col min="5" max="5" width="9.28515625" bestFit="1" customWidth="1"/>
    <col min="6" max="6" width="7" customWidth="1"/>
    <col min="7" max="16" width="7" bestFit="1" customWidth="1"/>
    <col min="17" max="17" width="7" style="90" customWidth="1"/>
    <col min="18" max="18" width="9.85546875" bestFit="1" customWidth="1"/>
  </cols>
  <sheetData>
    <row r="1" spans="1:18" ht="14.45" customHeight="1" x14ac:dyDescent="0.25">
      <c r="A1" s="211" t="s">
        <v>258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3"/>
    </row>
    <row r="2" spans="1:18" x14ac:dyDescent="0.25">
      <c r="A2" s="89"/>
      <c r="B2" s="89"/>
      <c r="C2" s="88" t="s">
        <v>17</v>
      </c>
      <c r="D2" s="88" t="s">
        <v>233</v>
      </c>
      <c r="E2" s="88" t="s">
        <v>234</v>
      </c>
      <c r="F2" s="88" t="s">
        <v>247</v>
      </c>
      <c r="G2" s="88" t="s">
        <v>248</v>
      </c>
      <c r="H2" s="88" t="s">
        <v>249</v>
      </c>
      <c r="I2" s="88" t="s">
        <v>250</v>
      </c>
      <c r="J2" s="88" t="s">
        <v>251</v>
      </c>
      <c r="K2" s="88" t="s">
        <v>252</v>
      </c>
      <c r="L2" s="88" t="s">
        <v>253</v>
      </c>
      <c r="M2" s="88" t="s">
        <v>255</v>
      </c>
      <c r="N2" s="88" t="s">
        <v>254</v>
      </c>
      <c r="O2" s="88" t="s">
        <v>256</v>
      </c>
      <c r="P2" s="88" t="s">
        <v>257</v>
      </c>
      <c r="Q2" s="88" t="s">
        <v>259</v>
      </c>
      <c r="R2" s="87" t="s">
        <v>32</v>
      </c>
    </row>
    <row r="3" spans="1:18" x14ac:dyDescent="0.25">
      <c r="A3" s="210" t="s">
        <v>235</v>
      </c>
      <c r="B3" s="89" t="s">
        <v>236</v>
      </c>
      <c r="C3" s="89" t="s">
        <v>28</v>
      </c>
      <c r="D3" s="89"/>
      <c r="E3" s="89"/>
      <c r="F3" s="89">
        <v>62.15</v>
      </c>
      <c r="G3" s="89">
        <v>62.15</v>
      </c>
      <c r="H3" s="89">
        <v>62.15</v>
      </c>
      <c r="I3" s="89">
        <v>62.15</v>
      </c>
      <c r="J3" s="89">
        <v>49.44</v>
      </c>
      <c r="K3" s="89">
        <v>49.44</v>
      </c>
      <c r="L3" s="89">
        <v>49.44</v>
      </c>
      <c r="M3" s="89">
        <v>49.44</v>
      </c>
      <c r="N3" s="89">
        <v>62.15</v>
      </c>
      <c r="O3" s="89">
        <v>77.290000000000006</v>
      </c>
      <c r="P3" s="89">
        <v>53.89</v>
      </c>
      <c r="Q3" s="91">
        <v>28.84</v>
      </c>
      <c r="R3" s="80">
        <f>SUM(D3:Q3)</f>
        <v>668.53</v>
      </c>
    </row>
    <row r="4" spans="1:18" x14ac:dyDescent="0.25">
      <c r="A4" s="210"/>
      <c r="B4" s="89" t="s">
        <v>237</v>
      </c>
      <c r="C4" s="89" t="s">
        <v>238</v>
      </c>
      <c r="D4" s="89">
        <v>101</v>
      </c>
      <c r="E4" s="89">
        <v>32.19</v>
      </c>
      <c r="F4" s="89">
        <v>170.28</v>
      </c>
      <c r="G4" s="89">
        <v>151.63999999999999</v>
      </c>
      <c r="H4" s="89">
        <v>145.22999999999999</v>
      </c>
      <c r="I4" s="89">
        <v>145.22999999999999</v>
      </c>
      <c r="J4" s="89">
        <v>157.02000000000001</v>
      </c>
      <c r="K4" s="89">
        <v>157.02000000000001</v>
      </c>
      <c r="L4" s="89">
        <v>157.02000000000001</v>
      </c>
      <c r="M4" s="89">
        <v>157.02000000000001</v>
      </c>
      <c r="N4" s="89">
        <v>145.22999999999999</v>
      </c>
      <c r="O4" s="89">
        <v>144.69999999999999</v>
      </c>
      <c r="P4" s="89">
        <v>136.85</v>
      </c>
      <c r="Q4" s="91">
        <v>456.82</v>
      </c>
      <c r="R4" s="80">
        <f t="shared" ref="R4:R8" si="0">SUM(D4:Q4)</f>
        <v>2257.25</v>
      </c>
    </row>
    <row r="5" spans="1:18" x14ac:dyDescent="0.25">
      <c r="A5" s="210"/>
      <c r="B5" s="89" t="s">
        <v>239</v>
      </c>
      <c r="C5" s="89" t="s">
        <v>240</v>
      </c>
      <c r="D5" s="89"/>
      <c r="E5" s="89"/>
      <c r="F5" s="89">
        <v>740.03</v>
      </c>
      <c r="G5" s="89">
        <v>760.15</v>
      </c>
      <c r="H5" s="89">
        <v>760.15</v>
      </c>
      <c r="I5" s="89">
        <v>760.15</v>
      </c>
      <c r="J5" s="89">
        <v>760.15</v>
      </c>
      <c r="K5" s="89">
        <v>760.15</v>
      </c>
      <c r="L5" s="89">
        <v>760.15</v>
      </c>
      <c r="M5" s="89">
        <v>760.15</v>
      </c>
      <c r="N5" s="89">
        <v>760.15</v>
      </c>
      <c r="O5" s="89">
        <v>750.02</v>
      </c>
      <c r="P5" s="89">
        <v>780.03</v>
      </c>
      <c r="Q5" s="89"/>
      <c r="R5" s="80">
        <f t="shared" si="0"/>
        <v>8351.2799999999988</v>
      </c>
    </row>
    <row r="6" spans="1:18" x14ac:dyDescent="0.25">
      <c r="A6" s="88" t="s">
        <v>29</v>
      </c>
      <c r="B6" s="89" t="s">
        <v>241</v>
      </c>
      <c r="C6" s="89" t="s">
        <v>242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>
        <v>39.25</v>
      </c>
      <c r="P6" s="89"/>
      <c r="Q6" s="91">
        <v>217</v>
      </c>
      <c r="R6" s="80">
        <f t="shared" si="0"/>
        <v>256.25</v>
      </c>
    </row>
    <row r="7" spans="1:18" x14ac:dyDescent="0.25">
      <c r="A7" s="210" t="s">
        <v>243</v>
      </c>
      <c r="B7" s="89" t="s">
        <v>244</v>
      </c>
      <c r="C7" s="89"/>
      <c r="D7" s="89"/>
      <c r="E7" s="89">
        <v>8.32</v>
      </c>
      <c r="F7" s="89"/>
      <c r="G7" s="89"/>
      <c r="H7" s="89"/>
      <c r="I7" s="89"/>
      <c r="J7" s="89"/>
      <c r="K7" s="89"/>
      <c r="L7" s="89"/>
      <c r="M7" s="89"/>
      <c r="N7" s="89"/>
      <c r="O7" s="89">
        <v>82.16</v>
      </c>
      <c r="P7" s="89"/>
      <c r="Q7" s="89"/>
      <c r="R7" s="80">
        <f t="shared" si="0"/>
        <v>90.47999999999999</v>
      </c>
    </row>
    <row r="8" spans="1:18" x14ac:dyDescent="0.25">
      <c r="A8" s="210"/>
      <c r="B8" s="89" t="s">
        <v>245</v>
      </c>
      <c r="C8" s="89" t="s">
        <v>246</v>
      </c>
      <c r="D8" s="89"/>
      <c r="E8" s="89">
        <v>8.32</v>
      </c>
      <c r="F8" s="89">
        <v>75.05</v>
      </c>
      <c r="G8" s="89">
        <v>75.05</v>
      </c>
      <c r="H8" s="89">
        <v>75.05</v>
      </c>
      <c r="I8" s="89">
        <v>75.05</v>
      </c>
      <c r="J8" s="89">
        <v>75.05</v>
      </c>
      <c r="K8" s="89">
        <v>75.05</v>
      </c>
      <c r="L8" s="89">
        <v>75.05</v>
      </c>
      <c r="M8" s="89">
        <v>75.05</v>
      </c>
      <c r="N8" s="89">
        <v>75.05</v>
      </c>
      <c r="O8" s="89">
        <v>122.03</v>
      </c>
      <c r="P8" s="89">
        <v>75.05</v>
      </c>
      <c r="Q8" s="91">
        <v>64.260000000000005</v>
      </c>
      <c r="R8" s="80">
        <f t="shared" si="0"/>
        <v>945.1099999999999</v>
      </c>
    </row>
    <row r="9" spans="1:18" x14ac:dyDescent="0.25">
      <c r="R9" s="135"/>
    </row>
  </sheetData>
  <mergeCells count="3">
    <mergeCell ref="A3:A5"/>
    <mergeCell ref="A7:A8"/>
    <mergeCell ref="A1:R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Resumo</vt:lpstr>
      <vt:lpstr>ASG</vt:lpstr>
      <vt:lpstr>Encarregado </vt:lpstr>
      <vt:lpstr>Produtividade</vt:lpstr>
      <vt:lpstr>Insumos e Materiais</vt:lpstr>
      <vt:lpstr>Uniformes</vt:lpstr>
      <vt:lpstr>Áreas (m²)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Eduardo Pessanha Cavalcanti</cp:lastModifiedBy>
  <dcterms:created xsi:type="dcterms:W3CDTF">2025-01-29T13:07:43Z</dcterms:created>
  <dcterms:modified xsi:type="dcterms:W3CDTF">2026-07-28T15:07:17Z</dcterms:modified>
</cp:coreProperties>
</file>