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Fernando\Downloads\"/>
    </mc:Choice>
  </mc:AlternateContent>
  <xr:revisionPtr revIDLastSave="0" documentId="13_ncr:1_{6AD6F693-34DA-4BF3-9A2D-CB23788507B0}" xr6:coauthVersionLast="47" xr6:coauthVersionMax="47" xr10:uidLastSave="{00000000-0000-0000-0000-000000000000}"/>
  <bookViews>
    <workbookView xWindow="-120" yWindow="16080" windowWidth="38640" windowHeight="15720" tabRatio="876" firstSheet="5" activeTab="6" xr2:uid="{00000000-000D-0000-FFFF-FFFF00000000}"/>
  </bookViews>
  <sheets>
    <sheet name="ORIENTAÇÕES" sheetId="12" state="hidden" r:id="rId1"/>
    <sheet name="Unif Porteiro e Recep" sheetId="6" state="hidden" r:id="rId2"/>
    <sheet name="Unif Aux. Adm." sheetId="22" state="hidden" r:id="rId3"/>
    <sheet name="Unif Motorista" sheetId="23" state="hidden" r:id="rId4"/>
    <sheet name="Equipamentos" sheetId="7" state="hidden" r:id="rId5"/>
    <sheet name="Encargos Sociais e Benefícios" sheetId="11" r:id="rId6"/>
    <sheet name="NOTAS" sheetId="43" r:id="rId7"/>
    <sheet name="Porteiro 5x2" sheetId="14" state="hidden" r:id="rId8"/>
    <sheet name="Porteiro 6x1" sheetId="17" state="hidden" r:id="rId9"/>
    <sheet name="Recepcionista 6h" sheetId="18" state="hidden" r:id="rId10"/>
    <sheet name="Consolidado" sheetId="26" r:id="rId11"/>
    <sheet name="Permanente Caminhonete Item 1" sheetId="19" r:id="rId12"/>
    <sheet name="Supervisor" sheetId="21" state="hidden" r:id="rId13"/>
    <sheet name="Permanente Caminhonete Item 2" sheetId="38" r:id="rId14"/>
    <sheet name="INT Caminhonete 4x4 ITEM 3" sheetId="36" r:id="rId15"/>
    <sheet name="INT Caminhonete ITEM 4" sheetId="35" r:id="rId16"/>
    <sheet name="INT Sedan ITEM 5" sheetId="34" r:id="rId17"/>
    <sheet name="INT Sedan ITEM 6" sheetId="41" r:id="rId18"/>
    <sheet name="KM Sedan ITEM 5" sheetId="42" r:id="rId19"/>
    <sheet name="KM Sedan ITEM 6" sheetId="39" r:id="rId20"/>
  </sheets>
  <definedNames>
    <definedName name="_xlnm.Print_Area" localSheetId="5">'Encargos Sociais e Benefícios'!$A$1:$C$49</definedName>
    <definedName name="_xlnm.Print_Area" localSheetId="7">'Porteiro 5x2'!$A$1:$F$121</definedName>
    <definedName name="_xlnm.Print_Area" localSheetId="1">'Unif Porteiro e Recep'!$A$1:$H$26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41" l="1"/>
  <c r="H44" i="26" s="1"/>
  <c r="G31" i="34"/>
  <c r="G32" i="34" s="1"/>
  <c r="G31" i="35"/>
  <c r="G32" i="35" s="1"/>
  <c r="G31" i="36"/>
  <c r="E127" i="19"/>
  <c r="D28" i="42"/>
  <c r="G13" i="41"/>
  <c r="G12" i="41"/>
  <c r="G14" i="41" s="1"/>
  <c r="D28" i="39"/>
  <c r="G32" i="41" l="1"/>
  <c r="H38" i="26"/>
  <c r="H32" i="26"/>
  <c r="E14" i="42"/>
  <c r="E19" i="42" s="1"/>
  <c r="G20" i="41"/>
  <c r="G19" i="41"/>
  <c r="G18" i="41"/>
  <c r="G25" i="41"/>
  <c r="E14" i="39"/>
  <c r="E19" i="39" s="1"/>
  <c r="E20" i="39" s="1"/>
  <c r="E16" i="39" s="1"/>
  <c r="E20" i="42" l="1"/>
  <c r="G21" i="41"/>
  <c r="G26" i="41" s="1"/>
  <c r="G28" i="41" s="1"/>
  <c r="G44" i="26" s="1"/>
  <c r="E30" i="39"/>
  <c r="E26" i="39"/>
  <c r="E24" i="39"/>
  <c r="E23" i="39"/>
  <c r="E16" i="42" l="1"/>
  <c r="G34" i="41"/>
  <c r="G29" i="41"/>
  <c r="E28" i="39"/>
  <c r="E15" i="39" s="1"/>
  <c r="G35" i="41" l="1"/>
  <c r="E30" i="42"/>
  <c r="E24" i="42"/>
  <c r="E26" i="42"/>
  <c r="E23" i="42"/>
  <c r="H26" i="26"/>
  <c r="G32" i="36"/>
  <c r="E29" i="38"/>
  <c r="D166" i="38"/>
  <c r="D129" i="38"/>
  <c r="E109" i="38"/>
  <c r="E90" i="38"/>
  <c r="D83" i="38"/>
  <c r="E57" i="38"/>
  <c r="E62" i="38" s="1"/>
  <c r="D47" i="38"/>
  <c r="D46" i="38"/>
  <c r="D45" i="38"/>
  <c r="D44" i="38"/>
  <c r="D48" i="38" s="1"/>
  <c r="D43" i="38"/>
  <c r="D41" i="38"/>
  <c r="D35" i="38"/>
  <c r="D30" i="38"/>
  <c r="E24" i="38"/>
  <c r="E23" i="38"/>
  <c r="E28" i="42" l="1"/>
  <c r="E15" i="42" s="1"/>
  <c r="E30" i="38"/>
  <c r="D84" i="38"/>
  <c r="D36" i="38"/>
  <c r="E152" i="38"/>
  <c r="E157" i="38" s="1"/>
  <c r="E115" i="38"/>
  <c r="E94" i="38"/>
  <c r="E116" i="38" l="1"/>
  <c r="E137" i="38" s="1"/>
  <c r="E41" i="38"/>
  <c r="E72" i="38"/>
  <c r="E47" i="38"/>
  <c r="E43" i="38"/>
  <c r="E78" i="38"/>
  <c r="E82" i="38"/>
  <c r="E46" i="38"/>
  <c r="E69" i="38"/>
  <c r="E33" i="38"/>
  <c r="E81" i="38"/>
  <c r="E70" i="38"/>
  <c r="E71" i="38" s="1"/>
  <c r="E42" i="38"/>
  <c r="E34" i="38"/>
  <c r="E67" i="38"/>
  <c r="E80" i="38"/>
  <c r="E40" i="38"/>
  <c r="E77" i="38"/>
  <c r="E44" i="38"/>
  <c r="E133" i="38"/>
  <c r="E79" i="38"/>
  <c r="E68" i="38"/>
  <c r="E45" i="38"/>
  <c r="E158" i="38"/>
  <c r="E154" i="38" l="1"/>
  <c r="E83" i="38"/>
  <c r="E84" i="38" s="1"/>
  <c r="E36" i="38"/>
  <c r="E37" i="38"/>
  <c r="E60" i="38" s="1"/>
  <c r="E48" i="38"/>
  <c r="E61" i="38" s="1"/>
  <c r="E73" i="38"/>
  <c r="E135" i="38" s="1"/>
  <c r="E85" i="38" l="1"/>
  <c r="E93" i="38" s="1"/>
  <c r="E95" i="38" s="1"/>
  <c r="E136" i="38" s="1"/>
  <c r="E63" i="38"/>
  <c r="E134" i="38" s="1"/>
  <c r="E168" i="38"/>
  <c r="E164" i="38"/>
  <c r="E162" i="38"/>
  <c r="E161" i="38"/>
  <c r="E138" i="38" l="1"/>
  <c r="E120" i="38" s="1"/>
  <c r="E121" i="38" s="1"/>
  <c r="E166" i="38"/>
  <c r="E153" i="38" s="1"/>
  <c r="E169" i="38"/>
  <c r="H20" i="26"/>
  <c r="E140" i="38" l="1"/>
  <c r="E127" i="38" s="1"/>
  <c r="E124" i="38" l="1"/>
  <c r="E141" i="38"/>
  <c r="E142" i="38" s="1"/>
  <c r="E143" i="38" s="1"/>
  <c r="E171" i="38" s="1"/>
  <c r="E125" i="38"/>
  <c r="E129" i="38" l="1"/>
  <c r="E139" i="38" s="1"/>
  <c r="G20" i="26"/>
  <c r="D166" i="19"/>
  <c r="G13" i="36" l="1"/>
  <c r="G12" i="36"/>
  <c r="G13" i="35"/>
  <c r="G12" i="35"/>
  <c r="G13" i="34"/>
  <c r="G12" i="34"/>
  <c r="G14" i="35" l="1"/>
  <c r="G14" i="36"/>
  <c r="G14" i="34"/>
  <c r="G25" i="34" l="1"/>
  <c r="G20" i="34"/>
  <c r="G19" i="34"/>
  <c r="G18" i="34"/>
  <c r="G25" i="35"/>
  <c r="G18" i="35"/>
  <c r="G19" i="35"/>
  <c r="G20" i="35"/>
  <c r="G25" i="36"/>
  <c r="G20" i="36"/>
  <c r="G19" i="36"/>
  <c r="G18" i="36"/>
  <c r="G21" i="34" l="1"/>
  <c r="G26" i="34" s="1"/>
  <c r="G28" i="34" s="1"/>
  <c r="G29" i="34" s="1"/>
  <c r="G21" i="36"/>
  <c r="G26" i="36" s="1"/>
  <c r="G28" i="36" s="1"/>
  <c r="G29" i="36" s="1"/>
  <c r="G38" i="26"/>
  <c r="G34" i="34" l="1"/>
  <c r="G26" i="26"/>
  <c r="G34" i="36"/>
  <c r="G35" i="36" s="1"/>
  <c r="G37" i="36" s="1"/>
  <c r="G35" i="34"/>
  <c r="G37" i="34" s="1"/>
  <c r="E115" i="19" l="1"/>
  <c r="E29" i="19"/>
  <c r="E152" i="19" l="1"/>
  <c r="E157" i="19" s="1"/>
  <c r="E158" i="19" s="1"/>
  <c r="E154" i="19" s="1"/>
  <c r="E109" i="19"/>
  <c r="I38" i="26"/>
  <c r="I39" i="26" s="1"/>
  <c r="J38" i="26" l="1"/>
  <c r="J39" i="26" s="1"/>
  <c r="E168" i="19"/>
  <c r="E164" i="19"/>
  <c r="E162" i="19"/>
  <c r="E161" i="19"/>
  <c r="E166" i="19" l="1"/>
  <c r="E153" i="19" s="1"/>
  <c r="E23" i="19" l="1"/>
  <c r="D129" i="19"/>
  <c r="D83" i="19"/>
  <c r="D35" i="19"/>
  <c r="G21" i="23"/>
  <c r="G20" i="23"/>
  <c r="G19" i="23"/>
  <c r="G14" i="22"/>
  <c r="G15" i="22"/>
  <c r="G16" i="22"/>
  <c r="G17" i="22"/>
  <c r="G23" i="6"/>
  <c r="G18" i="23"/>
  <c r="G17" i="23"/>
  <c r="G16" i="23"/>
  <c r="G15" i="23"/>
  <c r="G14" i="23"/>
  <c r="G10" i="23"/>
  <c r="G5" i="23"/>
  <c r="G19" i="22"/>
  <c r="G18" i="22"/>
  <c r="G10" i="22"/>
  <c r="G5" i="22"/>
  <c r="E50" i="21"/>
  <c r="D30" i="17"/>
  <c r="D108" i="21"/>
  <c r="E54" i="21"/>
  <c r="E53" i="21"/>
  <c r="E52" i="21"/>
  <c r="E51" i="21"/>
  <c r="D45" i="21"/>
  <c r="D44" i="21"/>
  <c r="D43" i="21"/>
  <c r="D42" i="21"/>
  <c r="D41" i="21"/>
  <c r="D40" i="21"/>
  <c r="D39" i="21"/>
  <c r="D38" i="21"/>
  <c r="H34" i="21"/>
  <c r="D30" i="21"/>
  <c r="E22" i="21"/>
  <c r="D47" i="19"/>
  <c r="D46" i="19"/>
  <c r="D45" i="19"/>
  <c r="D44" i="19"/>
  <c r="D43" i="19"/>
  <c r="D41" i="19"/>
  <c r="D30" i="19"/>
  <c r="D108" i="18"/>
  <c r="E54" i="18"/>
  <c r="E53" i="18"/>
  <c r="E52" i="18"/>
  <c r="E50" i="18"/>
  <c r="D45" i="18"/>
  <c r="D44" i="18"/>
  <c r="D43" i="18"/>
  <c r="D42" i="18"/>
  <c r="D41" i="18"/>
  <c r="D40" i="18"/>
  <c r="D39" i="18"/>
  <c r="D38" i="18"/>
  <c r="D30" i="18"/>
  <c r="E22" i="18"/>
  <c r="E24" i="18" s="1"/>
  <c r="D108" i="17"/>
  <c r="E54" i="17"/>
  <c r="E53" i="17"/>
  <c r="E52" i="17"/>
  <c r="E51" i="17"/>
  <c r="E50" i="17"/>
  <c r="D45" i="17"/>
  <c r="D44" i="17"/>
  <c r="D43" i="17"/>
  <c r="D42" i="17"/>
  <c r="D41" i="17"/>
  <c r="D40" i="17"/>
  <c r="D39" i="17"/>
  <c r="D38" i="17"/>
  <c r="E22" i="17"/>
  <c r="E23" i="17" s="1"/>
  <c r="C9" i="11"/>
  <c r="C36" i="11"/>
  <c r="E54" i="14"/>
  <c r="E53" i="14"/>
  <c r="E52" i="14"/>
  <c r="E51" i="14"/>
  <c r="E50" i="14"/>
  <c r="D108" i="14"/>
  <c r="D45" i="14"/>
  <c r="D44" i="14"/>
  <c r="D43" i="14"/>
  <c r="D42" i="14"/>
  <c r="D41" i="14"/>
  <c r="D40" i="14"/>
  <c r="D39" i="14"/>
  <c r="D38" i="14"/>
  <c r="D30" i="14"/>
  <c r="E22" i="14"/>
  <c r="E24" i="14" s="1"/>
  <c r="C19" i="11"/>
  <c r="C25" i="11" s="1"/>
  <c r="C22" i="11"/>
  <c r="C39" i="11"/>
  <c r="E6" i="7"/>
  <c r="G19" i="6"/>
  <c r="G5" i="6"/>
  <c r="G21" i="6"/>
  <c r="G17" i="6"/>
  <c r="G7" i="6"/>
  <c r="E5" i="7"/>
  <c r="G20" i="6"/>
  <c r="G18" i="6"/>
  <c r="G16" i="6"/>
  <c r="G12" i="6"/>
  <c r="E88" i="21"/>
  <c r="E23" i="14"/>
  <c r="E24" i="21"/>
  <c r="E23" i="21"/>
  <c r="E30" i="21" s="1"/>
  <c r="E76" i="21" s="1"/>
  <c r="E7" i="7" l="1"/>
  <c r="C27" i="11"/>
  <c r="E24" i="17"/>
  <c r="G20" i="22"/>
  <c r="G21" i="22" s="1"/>
  <c r="G24" i="6"/>
  <c r="G25" i="6" s="1"/>
  <c r="E92" i="17" s="1"/>
  <c r="E38" i="21"/>
  <c r="E67" i="21"/>
  <c r="E49" i="21"/>
  <c r="E55" i="21" s="1"/>
  <c r="E60" i="21" s="1"/>
  <c r="E30" i="14"/>
  <c r="E43" i="14"/>
  <c r="E75" i="14"/>
  <c r="E38" i="14"/>
  <c r="E79" i="14"/>
  <c r="E33" i="14"/>
  <c r="E84" i="18"/>
  <c r="E88" i="18" s="1"/>
  <c r="E40" i="14"/>
  <c r="E43" i="21"/>
  <c r="E41" i="21"/>
  <c r="E30" i="17"/>
  <c r="E75" i="17" s="1"/>
  <c r="E69" i="21"/>
  <c r="G22" i="23"/>
  <c r="G23" i="23" s="1"/>
  <c r="E92" i="21" s="1"/>
  <c r="D46" i="21"/>
  <c r="E116" i="19"/>
  <c r="E137" i="19" s="1"/>
  <c r="E24" i="19"/>
  <c r="E30" i="19" s="1"/>
  <c r="E76" i="14"/>
  <c r="E78" i="14"/>
  <c r="E90" i="19"/>
  <c r="E94" i="19" s="1"/>
  <c r="E67" i="14"/>
  <c r="E49" i="14"/>
  <c r="E55" i="14" s="1"/>
  <c r="E60" i="14" s="1"/>
  <c r="E34" i="14"/>
  <c r="E35" i="14" s="1"/>
  <c r="E58" i="14" s="1"/>
  <c r="E65" i="14"/>
  <c r="E84" i="14"/>
  <c r="E88" i="14" s="1"/>
  <c r="E80" i="14"/>
  <c r="E45" i="14"/>
  <c r="E41" i="14"/>
  <c r="E84" i="17"/>
  <c r="E88" i="17" s="1"/>
  <c r="E70" i="14"/>
  <c r="E66" i="14"/>
  <c r="E69" i="14"/>
  <c r="E75" i="21"/>
  <c r="E80" i="21"/>
  <c r="E45" i="21"/>
  <c r="E79" i="21"/>
  <c r="E112" i="21"/>
  <c r="E33" i="21"/>
  <c r="E44" i="21"/>
  <c r="E77" i="21"/>
  <c r="E40" i="21"/>
  <c r="E68" i="21"/>
  <c r="E78" i="21"/>
  <c r="E39" i="21"/>
  <c r="E41" i="17"/>
  <c r="E92" i="18"/>
  <c r="E92" i="14"/>
  <c r="C41" i="11"/>
  <c r="E39" i="14"/>
  <c r="E68" i="14"/>
  <c r="E112" i="14"/>
  <c r="E42" i="14"/>
  <c r="E44" i="14"/>
  <c r="E77" i="14"/>
  <c r="E42" i="21"/>
  <c r="E65" i="21"/>
  <c r="E70" i="21"/>
  <c r="E66" i="21"/>
  <c r="E34" i="21"/>
  <c r="E112" i="17"/>
  <c r="E8" i="7"/>
  <c r="E23" i="18"/>
  <c r="E30" i="18" s="1"/>
  <c r="D48" i="19"/>
  <c r="D46" i="14"/>
  <c r="D46" i="17"/>
  <c r="D46" i="18"/>
  <c r="E71" i="21" l="1"/>
  <c r="E114" i="21" s="1"/>
  <c r="E69" i="17"/>
  <c r="E42" i="17"/>
  <c r="E67" i="17"/>
  <c r="E78" i="17"/>
  <c r="E39" i="17"/>
  <c r="E66" i="17"/>
  <c r="E34" i="17"/>
  <c r="E43" i="17"/>
  <c r="E80" i="17"/>
  <c r="E44" i="17"/>
  <c r="E70" i="17"/>
  <c r="E68" i="17"/>
  <c r="E79" i="17"/>
  <c r="E77" i="17"/>
  <c r="E33" i="17"/>
  <c r="E35" i="17" s="1"/>
  <c r="E58" i="17" s="1"/>
  <c r="E38" i="17"/>
  <c r="E45" i="17"/>
  <c r="E65" i="17"/>
  <c r="E49" i="17"/>
  <c r="E55" i="17" s="1"/>
  <c r="E60" i="17" s="1"/>
  <c r="E76" i="17"/>
  <c r="E40" i="17"/>
  <c r="E81" i="14"/>
  <c r="E87" i="14" s="1"/>
  <c r="E89" i="14" s="1"/>
  <c r="E115" i="14" s="1"/>
  <c r="E42" i="19"/>
  <c r="E34" i="19"/>
  <c r="E40" i="19"/>
  <c r="E33" i="19"/>
  <c r="E45" i="19"/>
  <c r="E46" i="19"/>
  <c r="E41" i="19"/>
  <c r="E47" i="19"/>
  <c r="E43" i="19"/>
  <c r="E44" i="19"/>
  <c r="D36" i="19"/>
  <c r="D84" i="19"/>
  <c r="E46" i="14"/>
  <c r="E59" i="14" s="1"/>
  <c r="E61" i="14" s="1"/>
  <c r="E113" i="14" s="1"/>
  <c r="E46" i="21"/>
  <c r="E59" i="21" s="1"/>
  <c r="E81" i="21"/>
  <c r="E87" i="21" s="1"/>
  <c r="E89" i="21" s="1"/>
  <c r="E115" i="21" s="1"/>
  <c r="E80" i="19"/>
  <c r="E70" i="19"/>
  <c r="E71" i="19" s="1"/>
  <c r="E67" i="19"/>
  <c r="E80" i="18"/>
  <c r="E112" i="18"/>
  <c r="E78" i="18"/>
  <c r="E67" i="18"/>
  <c r="E40" i="18"/>
  <c r="E79" i="18"/>
  <c r="E49" i="18"/>
  <c r="E55" i="18" s="1"/>
  <c r="E60" i="18" s="1"/>
  <c r="E33" i="18"/>
  <c r="E75" i="18"/>
  <c r="E68" i="18"/>
  <c r="E76" i="18"/>
  <c r="E69" i="18"/>
  <c r="E77" i="18"/>
  <c r="E44" i="18"/>
  <c r="E65" i="18"/>
  <c r="E70" i="18"/>
  <c r="E66" i="18"/>
  <c r="E42" i="18"/>
  <c r="E34" i="18"/>
  <c r="E38" i="18"/>
  <c r="E43" i="18"/>
  <c r="E41" i="18"/>
  <c r="E39" i="18"/>
  <c r="E45" i="18"/>
  <c r="E81" i="19"/>
  <c r="E133" i="19"/>
  <c r="E78" i="19"/>
  <c r="E72" i="19"/>
  <c r="E68" i="19"/>
  <c r="E57" i="19"/>
  <c r="E62" i="19" s="1"/>
  <c r="E69" i="19"/>
  <c r="E77" i="19"/>
  <c r="E79" i="19"/>
  <c r="E82" i="19"/>
  <c r="E93" i="17"/>
  <c r="E95" i="17" s="1"/>
  <c r="E116" i="17" s="1"/>
  <c r="E93" i="21"/>
  <c r="E95" i="21" s="1"/>
  <c r="E116" i="21" s="1"/>
  <c r="E93" i="14"/>
  <c r="E95" i="14" s="1"/>
  <c r="E116" i="14" s="1"/>
  <c r="E93" i="18"/>
  <c r="E95" i="18" s="1"/>
  <c r="E116" i="18" s="1"/>
  <c r="E35" i="21"/>
  <c r="E58" i="21" s="1"/>
  <c r="E61" i="21" s="1"/>
  <c r="E113" i="21" s="1"/>
  <c r="E71" i="14"/>
  <c r="E114" i="14" s="1"/>
  <c r="E81" i="17" l="1"/>
  <c r="E87" i="17" s="1"/>
  <c r="E89" i="17" s="1"/>
  <c r="E115" i="17" s="1"/>
  <c r="E36" i="19"/>
  <c r="E37" i="19" s="1"/>
  <c r="E60" i="19" s="1"/>
  <c r="E71" i="17"/>
  <c r="E114" i="17" s="1"/>
  <c r="E46" i="17"/>
  <c r="E59" i="17" s="1"/>
  <c r="E61" i="17" s="1"/>
  <c r="E113" i="17" s="1"/>
  <c r="E117" i="17" s="1"/>
  <c r="E99" i="17" s="1"/>
  <c r="E100" i="17" s="1"/>
  <c r="E117" i="14"/>
  <c r="E99" i="14" s="1"/>
  <c r="E100" i="14" s="1"/>
  <c r="E119" i="14" s="1"/>
  <c r="E103" i="14" s="1"/>
  <c r="E117" i="21"/>
  <c r="E99" i="21" s="1"/>
  <c r="E100" i="21" s="1"/>
  <c r="E119" i="21" s="1"/>
  <c r="E106" i="21" s="1"/>
  <c r="E71" i="18"/>
  <c r="E114" i="18" s="1"/>
  <c r="E83" i="19"/>
  <c r="E48" i="19"/>
  <c r="E61" i="19" s="1"/>
  <c r="E73" i="19"/>
  <c r="E135" i="19" s="1"/>
  <c r="E81" i="18"/>
  <c r="E87" i="18" s="1"/>
  <c r="E89" i="18" s="1"/>
  <c r="E115" i="18" s="1"/>
  <c r="E46" i="18"/>
  <c r="E59" i="18" s="1"/>
  <c r="E35" i="18"/>
  <c r="E58" i="18" s="1"/>
  <c r="E104" i="14" l="1"/>
  <c r="E63" i="19"/>
  <c r="E134" i="19" s="1"/>
  <c r="I44" i="26"/>
  <c r="I45" i="26" s="1"/>
  <c r="E106" i="14"/>
  <c r="E104" i="21"/>
  <c r="E119" i="17"/>
  <c r="E103" i="17" s="1"/>
  <c r="E103" i="21"/>
  <c r="E84" i="19"/>
  <c r="E85" i="19" s="1"/>
  <c r="E93" i="19" s="1"/>
  <c r="E95" i="19" s="1"/>
  <c r="E136" i="19" s="1"/>
  <c r="E61" i="18"/>
  <c r="E113" i="18" s="1"/>
  <c r="E117" i="18" s="1"/>
  <c r="E99" i="18" s="1"/>
  <c r="E108" i="14" l="1"/>
  <c r="E118" i="14" s="1"/>
  <c r="E138" i="19"/>
  <c r="E120" i="19" s="1"/>
  <c r="E121" i="19" s="1"/>
  <c r="E140" i="19" s="1"/>
  <c r="E141" i="19" s="1"/>
  <c r="E142" i="19" s="1"/>
  <c r="G14" i="26" s="1"/>
  <c r="E108" i="21"/>
  <c r="E118" i="21" s="1"/>
  <c r="E169" i="19"/>
  <c r="H14" i="26"/>
  <c r="J44" i="26"/>
  <c r="J45" i="26" s="1"/>
  <c r="E104" i="17"/>
  <c r="E106" i="17"/>
  <c r="E100" i="18"/>
  <c r="E119" i="18" s="1"/>
  <c r="E124" i="19" l="1"/>
  <c r="E125" i="19"/>
  <c r="I20" i="26"/>
  <c r="I14" i="26"/>
  <c r="I26" i="26"/>
  <c r="E143" i="19"/>
  <c r="E171" i="19" s="1"/>
  <c r="E108" i="17"/>
  <c r="E118" i="17" s="1"/>
  <c r="E103" i="18"/>
  <c r="E104" i="18"/>
  <c r="E106" i="18"/>
  <c r="E129" i="19" l="1"/>
  <c r="E139" i="19" s="1"/>
  <c r="J20" i="26"/>
  <c r="J21" i="26" s="1"/>
  <c r="I21" i="26"/>
  <c r="I27" i="26"/>
  <c r="J26" i="26"/>
  <c r="J27" i="26" s="1"/>
  <c r="J14" i="26"/>
  <c r="J15" i="26" s="1"/>
  <c r="I15" i="26"/>
  <c r="E108" i="18"/>
  <c r="E118" i="18" s="1"/>
  <c r="I46" i="26" l="1"/>
  <c r="G21" i="35"/>
  <c r="G26" i="35" s="1"/>
  <c r="G28" i="35" s="1"/>
  <c r="G32" i="26" s="1"/>
  <c r="I32" i="26" s="1"/>
  <c r="I33" i="26" l="1"/>
  <c r="J32" i="26"/>
  <c r="J33" i="26" s="1"/>
  <c r="J46" i="26" s="1"/>
  <c r="G29" i="35"/>
  <c r="G34" i="35"/>
  <c r="J47" i="26" l="1"/>
  <c r="G35" i="35"/>
  <c r="G37"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SAMSUNG</author>
  </authors>
  <commentList>
    <comment ref="C22" authorId="0" shapeId="0" xr:uid="{00000000-0006-0000-0500-000001000000}">
      <text>
        <r>
          <rPr>
            <b/>
            <sz val="9"/>
            <color indexed="81"/>
            <rFont val="Segoe UI"/>
            <family val="2"/>
          </rPr>
          <t>SAMSUNG:</t>
        </r>
        <r>
          <rPr>
            <sz val="9"/>
            <color indexed="81"/>
            <rFont val="Segoe UI"/>
            <family val="2"/>
          </rPr>
          <t xml:space="preserve">
Formular já adaptada para o cálculo. Não preencher.</t>
        </r>
      </text>
    </comment>
    <comment ref="C25" authorId="0" shapeId="0" xr:uid="{00000000-0006-0000-0500-000002000000}">
      <text>
        <r>
          <rPr>
            <b/>
            <sz val="9"/>
            <color indexed="81"/>
            <rFont val="Segoe UI"/>
            <family val="2"/>
          </rPr>
          <t>SAMSUNG:</t>
        </r>
        <r>
          <rPr>
            <sz val="9"/>
            <color indexed="81"/>
            <rFont val="Segoe UI"/>
            <family val="2"/>
          </rPr>
          <t xml:space="preserve">
Formular já adaptada para o cálculo. Não preencher.</t>
        </r>
      </text>
    </comment>
    <comment ref="C44" authorId="0" shapeId="0" xr:uid="{00000000-0006-0000-0500-000003000000}">
      <text>
        <r>
          <rPr>
            <b/>
            <sz val="9"/>
            <color indexed="81"/>
            <rFont val="Segoe UI"/>
            <family val="2"/>
          </rPr>
          <t>SAMSUNG:</t>
        </r>
        <r>
          <rPr>
            <sz val="9"/>
            <color indexed="81"/>
            <rFont val="Segoe UI"/>
            <family val="2"/>
          </rPr>
          <t xml:space="preserve">
Vale transporte diário por empregado
</t>
        </r>
      </text>
    </comment>
    <comment ref="C45" authorId="0" shapeId="0" xr:uid="{00000000-0006-0000-0500-000004000000}">
      <text>
        <r>
          <rPr>
            <b/>
            <sz val="9"/>
            <color indexed="81"/>
            <rFont val="Segoe UI"/>
            <family val="2"/>
          </rPr>
          <t>SAMSUNG:</t>
        </r>
        <r>
          <rPr>
            <sz val="9"/>
            <color indexed="81"/>
            <rFont val="Segoe UI"/>
            <family val="2"/>
          </rPr>
          <t xml:space="preserve">
Auxílio alimentação diário por empregado</t>
        </r>
      </text>
    </comment>
  </commentList>
</comments>
</file>

<file path=xl/sharedStrings.xml><?xml version="1.0" encoding="utf-8"?>
<sst xmlns="http://schemas.openxmlformats.org/spreadsheetml/2006/main" count="1856" uniqueCount="396">
  <si>
    <t>Dados complementares para composição dos custos referente à mão-de-obra</t>
  </si>
  <si>
    <t>Tipo de serviço (mesmo serviço com características distintas)</t>
  </si>
  <si>
    <t>Salário Normativo da Categoria Profissional</t>
  </si>
  <si>
    <t>Data base da categoria (dia/mês/ano)</t>
  </si>
  <si>
    <t>Composição da Remuneração</t>
  </si>
  <si>
    <t>Valor (R$)</t>
  </si>
  <si>
    <t>A</t>
  </si>
  <si>
    <t>B</t>
  </si>
  <si>
    <t>Adicional  de periculosidade</t>
  </si>
  <si>
    <t>C</t>
  </si>
  <si>
    <t>D</t>
  </si>
  <si>
    <t>E</t>
  </si>
  <si>
    <t>Hora noturna adicional</t>
  </si>
  <si>
    <t>F</t>
  </si>
  <si>
    <t>G</t>
  </si>
  <si>
    <t>H</t>
  </si>
  <si>
    <t>Outros (especificar)</t>
  </si>
  <si>
    <t>Insumos Diversos</t>
  </si>
  <si>
    <t>Uniformes</t>
  </si>
  <si>
    <t>4.1</t>
  </si>
  <si>
    <t>%</t>
  </si>
  <si>
    <t>4.2</t>
  </si>
  <si>
    <t>Aviso prévio indenizado</t>
  </si>
  <si>
    <t xml:space="preserve">Aviso prévio trabalhado  </t>
  </si>
  <si>
    <t> 5</t>
  </si>
  <si>
    <t>Custos Indiretos, Tributos e Lucro</t>
  </si>
  <si>
    <t>Custos Indiretos</t>
  </si>
  <si>
    <t>Tributos</t>
  </si>
  <si>
    <t>Lucro</t>
  </si>
  <si>
    <t>Subtotal (A + B +C+ D)</t>
  </si>
  <si>
    <t>T            O            T            A            L</t>
  </si>
  <si>
    <t>PLANILHA DE CUSTOS E FORMAÇÃO DE PREÇOS</t>
  </si>
  <si>
    <t>Nº DO PROCESO:</t>
  </si>
  <si>
    <t>LICITAÇÃO Nº:</t>
  </si>
  <si>
    <t>Data de apresentação da proposta (dia/mês/ano)</t>
  </si>
  <si>
    <t>Município/UF:</t>
  </si>
  <si>
    <t>Ano Acordo, Convenção ou Sentença Normativa em Dissídio</t>
  </si>
  <si>
    <t>T       O       T       A       L</t>
  </si>
  <si>
    <t xml:space="preserve">INSS </t>
  </si>
  <si>
    <t>INCRA</t>
  </si>
  <si>
    <t>SEBRAE</t>
  </si>
  <si>
    <t>Unidade de Medida</t>
  </si>
  <si>
    <t>Quantidade Total à Contratar (em função da unidade de medida)</t>
  </si>
  <si>
    <t>Posto</t>
  </si>
  <si>
    <t>Provisão Para Rescisão</t>
  </si>
  <si>
    <t>12 Meses</t>
  </si>
  <si>
    <t xml:space="preserve">       T          O          T          A          L</t>
  </si>
  <si>
    <t xml:space="preserve">Salário Base                                                                         </t>
  </si>
  <si>
    <t xml:space="preserve">                                                   IDENTIFICAÇÃO DOS SERVIÇOS </t>
  </si>
  <si>
    <t>Valor Unitário</t>
  </si>
  <si>
    <t>Peça</t>
  </si>
  <si>
    <t>Especificações</t>
  </si>
  <si>
    <t>Crachá</t>
  </si>
  <si>
    <t>Em couro, constituído de uma face na cor preta, sem costura, fivela em metal, com garra regulável.</t>
  </si>
  <si>
    <t>VALOR TOTAL ANUAL</t>
  </si>
  <si>
    <t>VALOR TOTAL MENSAL POR EMPREGADO</t>
  </si>
  <si>
    <t>Jaqueta ou Japona</t>
  </si>
  <si>
    <t>Valor Anual</t>
  </si>
  <si>
    <t>Qtd</t>
  </si>
  <si>
    <t>UNIFORME SUPERVISOR</t>
  </si>
  <si>
    <t xml:space="preserve">Calça                          </t>
  </si>
  <si>
    <t>Classificação Brasileira de Ocupações</t>
  </si>
  <si>
    <t>Categoria Profissional (vinculada à execução contratual)</t>
  </si>
  <si>
    <t>Adicional Noturno</t>
  </si>
  <si>
    <t>Adicional de Hora Noturna Reduzida</t>
  </si>
  <si>
    <t>Intervalo intrajornada</t>
  </si>
  <si>
    <t>MÓDULO 2: ENCARGOS E BENEFÍCIOS ANUAIS, MENSAIS E DIÁRIOS</t>
  </si>
  <si>
    <t>2.1</t>
  </si>
  <si>
    <t>13º (décimo terceiro) Salário, Férias e Adicional de Férias</t>
  </si>
  <si>
    <t>13º (décimo terceiro) Salário</t>
  </si>
  <si>
    <t>Férias e Adicional de Férias</t>
  </si>
  <si>
    <t>2.2</t>
  </si>
  <si>
    <t> Encargos Previdenciários (GPS), Fundo de Garantia por Tempo de Serviço (FGTS) e outras contribuições.</t>
  </si>
  <si>
    <t>SAT</t>
  </si>
  <si>
    <t>SESC ou SESI</t>
  </si>
  <si>
    <t>SENAI - SENAC</t>
  </si>
  <si>
    <t>FGTS</t>
  </si>
  <si>
    <t>2.3</t>
  </si>
  <si>
    <t>Benefícios Mensais e Diários</t>
  </si>
  <si>
    <t>Quadro Resumo do Módulo 2 - Encargos e Benefícios anuais, mensais e diários</t>
  </si>
  <si>
    <t>GPS, FGTS e outras contribuições</t>
  </si>
  <si>
    <t>Adicional de Hora Extra no Feriado Trabalhado (súmula 444)</t>
  </si>
  <si>
    <t>Incidência do FGTS sobre aviso prévio indenizado</t>
  </si>
  <si>
    <t>Multa do FGTS e Contribuição Social sobre do aviso prévio indenizado</t>
  </si>
  <si>
    <t>Incidência dos encargos do submódulo 2.2 sobre aviso prévio trabalhado</t>
  </si>
  <si>
    <t>Multa do FGTS e contribuição social sobre o aviso prévio trabalhado</t>
  </si>
  <si>
    <t>MÓDULO 3 - PROVISÃO PARA RECISÃO</t>
  </si>
  <si>
    <t>MÓDULO 4 - CUSTO DA REPOSIÇÃO DO PROFISSIONAL AUSENTE</t>
  </si>
  <si>
    <t>Férias</t>
  </si>
  <si>
    <t>Ausências Legais</t>
  </si>
  <si>
    <t>Licença-Paternidade</t>
  </si>
  <si>
    <t>Ausência por acidente de trabalho</t>
  </si>
  <si>
    <t>Intrajornada</t>
  </si>
  <si>
    <t>Intervalo para repouso ou alimentação</t>
  </si>
  <si>
    <t>Quadro Resumo do Módulo 4 - Custo de Reposição do Profissional Ausente</t>
  </si>
  <si>
    <t>Ausencias legais</t>
  </si>
  <si>
    <t xml:space="preserve"> T        O          T          A          L</t>
  </si>
  <si>
    <t>MÓDULO 5 - INSUMOS DIVERSOS</t>
  </si>
  <si>
    <t>Materiais/Equipamentos</t>
  </si>
  <si>
    <t>QUADRO-RESUMO DO CUSTO POR EMPREGADO</t>
  </si>
  <si>
    <t>Módulo 4 - Custo de Reposição do Profissional Ausente</t>
  </si>
  <si>
    <t>Módulo 6 – Custos indiretos, tributos e lucro</t>
  </si>
  <si>
    <t>C1. Tributos Federais</t>
  </si>
  <si>
    <t>C1.1. PIS</t>
  </si>
  <si>
    <t>C1.2. COFINS</t>
  </si>
  <si>
    <t>DIA __/__/__ às __:__ HORAS</t>
  </si>
  <si>
    <t>DETALHAMENTO DOS ENCARGOS SOCIAIS</t>
  </si>
  <si>
    <t xml:space="preserve">Total   </t>
  </si>
  <si>
    <t>Salário Educação</t>
  </si>
  <si>
    <r>
      <t>A -</t>
    </r>
    <r>
      <rPr>
        <sz val="12"/>
        <color indexed="10"/>
        <rFont val="Arial Narrow"/>
        <family val="2"/>
      </rPr>
      <t xml:space="preserve"> INSS </t>
    </r>
    <r>
      <rPr>
        <sz val="12"/>
        <rFont val="Arial Narrow"/>
        <family val="2"/>
      </rPr>
      <t>–</t>
    </r>
    <r>
      <rPr>
        <sz val="12"/>
        <color indexed="10"/>
        <rFont val="Arial Narrow"/>
        <family val="2"/>
      </rPr>
      <t xml:space="preserve"> </t>
    </r>
    <r>
      <rPr>
        <sz val="12"/>
        <rFont val="Arial Narrow"/>
        <family val="2"/>
      </rPr>
      <t>Conforme o artigo 22, inciso I, da Lei 8.212/91, empresa custeia 20%.</t>
    </r>
  </si>
  <si>
    <r>
      <t xml:space="preserve">A </t>
    </r>
    <r>
      <rPr>
        <sz val="12"/>
        <color indexed="10"/>
        <rFont val="Arial Narrow"/>
        <family val="2"/>
      </rPr>
      <t xml:space="preserve">- 13º Salário </t>
    </r>
    <r>
      <rPr>
        <sz val="12"/>
        <rFont val="Arial Narrow"/>
        <family val="2"/>
      </rPr>
      <t xml:space="preserve">- Gratificação de Natal, instituída pela Lei nº 4.090, de 13 de julho de 1962. A provisão mensal representa 1/12 da folha para que ao final do período complete um salário. </t>
    </r>
  </si>
  <si>
    <r>
      <t xml:space="preserve">F </t>
    </r>
    <r>
      <rPr>
        <sz val="12"/>
        <color indexed="10"/>
        <rFont val="Arial Narrow"/>
        <family val="2"/>
      </rPr>
      <t>– Outros</t>
    </r>
  </si>
  <si>
    <r>
      <t>B –</t>
    </r>
    <r>
      <rPr>
        <sz val="12"/>
        <color indexed="10"/>
        <rFont val="Arial Narrow"/>
        <family val="2"/>
      </rPr>
      <t xml:space="preserve"> Férias </t>
    </r>
    <r>
      <rPr>
        <sz val="12"/>
        <rFont val="Arial Narrow"/>
        <family val="2"/>
      </rPr>
      <t xml:space="preserve">- artigo 7º, inciso XVII da Constituição Federal. Afastamento de 30 dias, sem prejuízo da remuneração, após cada período de 12 meses de vigência do contrato de trabalho. O pagamento ocorre conforme preceitua o artigo 129 e o inciso I, artigo 130, do Decreto-Lei nº  5.452/43 - CLT. (5/56)*100=8,93% + </t>
    </r>
    <r>
      <rPr>
        <sz val="12"/>
        <color indexed="10"/>
        <rFont val="Arial Narrow"/>
        <family val="2"/>
      </rPr>
      <t xml:space="preserve">Adicional de Férias – </t>
    </r>
    <r>
      <rPr>
        <sz val="12"/>
        <rFont val="Arial Narrow"/>
        <family val="2"/>
      </rPr>
      <t>Conforme artigo 7º, inciso XVII da Constituição Federal, paga-se 1/3 do salário ao empregado quando do gozo das ferias ((5/56)x(1/3))x10</t>
    </r>
  </si>
  <si>
    <t>2.2 Encargos Previdenciários (GPS), Fundo de Garantia por Tempo de Serviço (FGTS) e outras contribuições.</t>
  </si>
  <si>
    <t>2.1  13º Salário e Adicional Férias</t>
  </si>
  <si>
    <t>4.1 Intrajornada</t>
  </si>
  <si>
    <t>Total dos encargos sociais (soma dos submódulos 2.1, 2.2, 3, 4.1 e 4.2)</t>
  </si>
  <si>
    <t>Módulo 5 - Insumos Diversos</t>
  </si>
  <si>
    <t>Módulo 1 - Composição da Remuneração</t>
  </si>
  <si>
    <t>Módulo 2 - Encargos e Benefícios Anuais, Mensais e Diários</t>
  </si>
  <si>
    <t>Módulo 3 - Provisão para Rescisão</t>
  </si>
  <si>
    <t>C.2.1. ISS</t>
  </si>
  <si>
    <t>C.3. Tributos Municipais (especificar)</t>
  </si>
  <si>
    <t>C.2. Tributos Estaduais</t>
  </si>
  <si>
    <r>
      <t> </t>
    </r>
    <r>
      <rPr>
        <b/>
        <sz val="12"/>
        <color indexed="10"/>
        <rFont val="Arial"/>
        <family val="2"/>
      </rPr>
      <t>MÓDULO 1: COMPOSIÇÃO DA REMUNERAÇÃO</t>
    </r>
  </si>
  <si>
    <r>
      <t> </t>
    </r>
    <r>
      <rPr>
        <b/>
        <sz val="12"/>
        <color indexed="10"/>
        <rFont val="Arial"/>
        <family val="2"/>
      </rPr>
      <t>MÓDULO 5 - CUSTOS INDIRETOS, TRIBUTOS E LUCRO</t>
    </r>
  </si>
  <si>
    <r>
      <t xml:space="preserve">C </t>
    </r>
    <r>
      <rPr>
        <sz val="12"/>
        <color indexed="10"/>
        <rFont val="Arial Narrow"/>
        <family val="2"/>
      </rPr>
      <t>- Seguro Acidente do Trabalho</t>
    </r>
    <r>
      <rPr>
        <sz val="12"/>
        <rFont val="Arial Narrow"/>
        <family val="2"/>
      </rPr>
      <t xml:space="preserve"> </t>
    </r>
    <r>
      <rPr>
        <sz val="12"/>
        <color indexed="10"/>
        <rFont val="Arial Narrow"/>
        <family val="2"/>
      </rPr>
      <t xml:space="preserve">- SAT </t>
    </r>
    <r>
      <rPr>
        <sz val="12"/>
        <rFont val="Arial Narrow"/>
        <family val="2"/>
      </rPr>
      <t>(FAP x RAT)</t>
    </r>
  </si>
  <si>
    <r>
      <t xml:space="preserve">B </t>
    </r>
    <r>
      <rPr>
        <sz val="12"/>
        <color indexed="10"/>
        <rFont val="Arial Narrow"/>
        <family val="2"/>
      </rPr>
      <t xml:space="preserve">- Salário Educação </t>
    </r>
    <r>
      <rPr>
        <sz val="12"/>
        <rFont val="Arial Narrow"/>
        <family val="2"/>
      </rPr>
      <t>– A prestadora de serviços contribui com 2,5%, por determinação do art. 15, da Lei nº 9.424/96; do art. 2º do Decreto nº 3.142/99; e art. 212, § 5º da CF.</t>
    </r>
  </si>
  <si>
    <r>
      <t xml:space="preserve">D </t>
    </r>
    <r>
      <rPr>
        <sz val="12"/>
        <color indexed="10"/>
        <rFont val="Arial Narrow"/>
        <family val="2"/>
      </rPr>
      <t xml:space="preserve">- SESI/SESC </t>
    </r>
    <r>
      <rPr>
        <sz val="12"/>
        <rFont val="Arial Narrow"/>
        <family val="2"/>
      </rPr>
      <t>– Conforme o artigo 30 da Lei n. 8.036/90</t>
    </r>
  </si>
  <si>
    <r>
      <t xml:space="preserve">E </t>
    </r>
    <r>
      <rPr>
        <sz val="12"/>
        <color indexed="10"/>
        <rFont val="Arial Narrow"/>
        <family val="2"/>
      </rPr>
      <t xml:space="preserve">- SENAI /SENAC </t>
    </r>
    <r>
      <rPr>
        <sz val="12"/>
        <rFont val="Arial Narrow"/>
        <family val="2"/>
      </rPr>
      <t>– O contribuinte arca com 1%, em obediência ao Decreto-Lei nº 2.318/86.</t>
    </r>
  </si>
  <si>
    <r>
      <t>F -</t>
    </r>
    <r>
      <rPr>
        <sz val="12"/>
        <color indexed="10"/>
        <rFont val="Arial Narrow"/>
        <family val="2"/>
      </rPr>
      <t xml:space="preserve"> SEBRAE –</t>
    </r>
    <r>
      <rPr>
        <sz val="12"/>
        <rFont val="Arial Narrow"/>
        <family val="2"/>
      </rPr>
      <t xml:space="preserve"> O empregador, para atender à Lei nº 8.029/90, contribui com 0,6% sobre a folha de pagamento.</t>
    </r>
  </si>
  <si>
    <r>
      <t xml:space="preserve">H </t>
    </r>
    <r>
      <rPr>
        <sz val="12"/>
        <color indexed="10"/>
        <rFont val="Arial Narrow"/>
        <family val="2"/>
      </rPr>
      <t xml:space="preserve">- FGTS - </t>
    </r>
    <r>
      <rPr>
        <sz val="12"/>
        <rFont val="Arial Narrow"/>
        <family val="2"/>
      </rPr>
      <t>O depósito voltou a ser de 8%, como preconiza a Lei Complementar 110/2001. O tributo está previsto no art. 7º, Inciso III, da Constituição Federal, tendo sido regulamentado pela Lei nº 8.030/90, artigo 15.</t>
    </r>
  </si>
  <si>
    <r>
      <rPr>
        <b/>
        <sz val="12"/>
        <color indexed="10"/>
        <rFont val="Arial Narrow"/>
        <family val="2"/>
      </rPr>
      <t>G</t>
    </r>
    <r>
      <rPr>
        <sz val="12"/>
        <color indexed="10"/>
        <rFont val="Arial Narrow"/>
        <family val="2"/>
      </rPr>
      <t xml:space="preserve"> - INCRA</t>
    </r>
    <r>
      <rPr>
        <sz val="12"/>
        <rFont val="Arial Narrow"/>
        <family val="2"/>
      </rPr>
      <t xml:space="preserve"> – A empresa participa com 0,2%, para atendimento dos artigos 1º e 2º do Decreto-Lei nº 1.146/70.</t>
    </r>
  </si>
  <si>
    <t>Valor Unitário/diário (R$)</t>
  </si>
  <si>
    <t>MÓDULOS - 3  PROVISÃO PARA RESCISÃO</t>
  </si>
  <si>
    <t>MÓDULO 4 - COMPOSIÇÃO DO CUSTO DE REPOSIÇÃO DO PROFISSIONAL AUSENTE</t>
  </si>
  <si>
    <t>Mão-de-obra Vinculada à Execução Contratual
(valor por empregado)</t>
  </si>
  <si>
    <t>Prezado Licitante, favor atentar para as orientações a seguir:</t>
  </si>
  <si>
    <t>4.1 Ausências legais</t>
  </si>
  <si>
    <r>
      <rPr>
        <b/>
        <sz val="12"/>
        <color indexed="10"/>
        <rFont val="Arial Narrow"/>
        <family val="2"/>
      </rPr>
      <t xml:space="preserve">Nota explicativa encargos sociais: </t>
    </r>
    <r>
      <rPr>
        <b/>
        <sz val="12"/>
        <rFont val="Arial Narrow"/>
        <family val="2"/>
      </rPr>
      <t xml:space="preserve">
</t>
    </r>
    <r>
      <rPr>
        <sz val="12"/>
        <rFont val="Arial Narrow"/>
        <family val="2"/>
      </rPr>
      <t>1) insira notas explicativas, caso necessário.</t>
    </r>
  </si>
  <si>
    <t>CURITIBA</t>
  </si>
  <si>
    <t>Posto-Funcionário</t>
  </si>
  <si>
    <t>UTFPR</t>
  </si>
  <si>
    <t>CONTRATAÇÃO ENCARREGADO - PE XX/2018</t>
  </si>
  <si>
    <t>Cinto social</t>
  </si>
  <si>
    <t>Suéter</t>
  </si>
  <si>
    <t>Suéter em lã, malha tipo tricot, na cor preta, com emblema bordado da empresa;</t>
  </si>
  <si>
    <t>Em pvc, com foto atualizada, nome completo e função;</t>
  </si>
  <si>
    <t>Em couro legítimo, na cor preta, com solado emborrachado anti-derrapante e palmilhas modelo conforto;</t>
  </si>
  <si>
    <t>Meia social</t>
  </si>
  <si>
    <t>Calça social</t>
  </si>
  <si>
    <t>Porteiro: Segunda à Sexta</t>
  </si>
  <si>
    <t>PR000105/2018</t>
  </si>
  <si>
    <t>1º de fevereiro</t>
  </si>
  <si>
    <t>Outros (adicional de risco - Cláusula Décima Primeira CCT)</t>
  </si>
  <si>
    <t>Benefício Social Familiar</t>
  </si>
  <si>
    <t>Fundo de Formação Profissional</t>
  </si>
  <si>
    <t xml:space="preserve"> VALOR TOTAL DO POSTO 44H = 1 Porteiro</t>
  </si>
  <si>
    <t xml:space="preserve">Transporte </t>
  </si>
  <si>
    <t xml:space="preserve">Auxílio alimentação </t>
  </si>
  <si>
    <t xml:space="preserve">Fundo p/ indenização decorrente de aposentadoria </t>
  </si>
  <si>
    <t xml:space="preserve">Seguro de vida em grupo, invalidez e funeral </t>
  </si>
  <si>
    <t>Porteiro: Segunda à Sábado</t>
  </si>
  <si>
    <t>Auxílio alimentação</t>
  </si>
  <si>
    <t>Transporte</t>
  </si>
  <si>
    <t xml:space="preserve">Transporte  </t>
  </si>
  <si>
    <t>Seguro de vida em grupo, invalidez e funeral</t>
  </si>
  <si>
    <t>Benefício Social e Familiar</t>
  </si>
  <si>
    <t>Auxílio Saúde</t>
  </si>
  <si>
    <t>ADICIONAL DE RISCO E AUXÍLIO CRECHE</t>
  </si>
  <si>
    <t>AUXÍLIO SAÚDE</t>
  </si>
  <si>
    <t xml:space="preserve"> VALOR TOTAL DO POSTO = 1 recepcionista</t>
  </si>
  <si>
    <t xml:space="preserve"> VALOR TOTAL DO POSTO = 1 porteiro</t>
  </si>
  <si>
    <t>SUPERVISOR</t>
  </si>
  <si>
    <t>Supervisor: Segunda à Sexta</t>
  </si>
  <si>
    <t xml:space="preserve"> VALOR TOTAL DO POSTO = 1 SUPERVISOR</t>
  </si>
  <si>
    <t>Recepcionista (150 h/mês)</t>
  </si>
  <si>
    <t>Paletó ou Blazer</t>
  </si>
  <si>
    <t>Meia</t>
  </si>
  <si>
    <t>UNIFORME AUXILIAR ADMINISTRATIVO</t>
  </si>
  <si>
    <r>
      <t>C –</t>
    </r>
    <r>
      <rPr>
        <sz val="12"/>
        <color indexed="10"/>
        <rFont val="Arial Narrow"/>
        <family val="2"/>
      </rPr>
      <t xml:space="preserve"> Multa do FGTS do aviso prévio indenizado (Multa FGTS - Rescisão sem Justa Causa:)– </t>
    </r>
    <r>
      <rPr>
        <sz val="12"/>
        <rFont val="Arial Narrow"/>
        <family val="2"/>
      </rPr>
      <t xml:space="preserve">valor da multado FGTS.             </t>
    </r>
    <r>
      <rPr>
        <sz val="12"/>
        <color indexed="53"/>
        <rFont val="Arial Narrow"/>
        <family val="2"/>
      </rPr>
      <t>(Remuneração + 13º salário + Férias + Adicional de férias) x 50% multa x 8% Fgts x 0,9 x 0,5 = 2,15; (1 Remuneração + 0,0833 13º Salário + 0,0833 Férias + 0,0278 Adic.Férias) x 0,5 Multa x 0,08 FGTS x 0,9 x 0,5 = 2,15</t>
    </r>
  </si>
  <si>
    <r>
      <t xml:space="preserve">A - </t>
    </r>
    <r>
      <rPr>
        <sz val="12"/>
        <color indexed="10"/>
        <rFont val="Arial Narrow"/>
        <family val="2"/>
      </rPr>
      <t xml:space="preserve">Aviso Prévio indenizado - </t>
    </r>
    <r>
      <rPr>
        <sz val="12"/>
        <rFont val="Arial Narrow"/>
        <family val="2"/>
      </rPr>
      <t xml:space="preserve">FUNDAMENTAÇÃO LEGAL: - Constituição Federal de 1988 (Art. 7°, inciso XXI) e CLT (Art. 477, art. 487 a 491 - Estudos CNJ – Resolução 98/2009: Aviso Prévio indenizado - Trata-se de valor devido ao empregado no caso de o empregador rescindir o contrato sem justo motivo e sem lhe conceder aviso prévio, conforme disposto no § 1º do art. 487 da CLT.                                           </t>
    </r>
    <r>
      <rPr>
        <sz val="12"/>
        <color indexed="53"/>
        <rFont val="Arial Narrow"/>
        <family val="2"/>
      </rPr>
      <t>1 salário integral x (1 mês não trabalhado / 12 meses) x 5,5% estatística = 0,42%</t>
    </r>
  </si>
  <si>
    <r>
      <t>D –</t>
    </r>
    <r>
      <rPr>
        <sz val="12"/>
        <color indexed="10"/>
        <rFont val="Arial Narrow"/>
        <family val="2"/>
      </rPr>
      <t xml:space="preserve"> Aviso prévio trabalhado</t>
    </r>
    <r>
      <rPr>
        <sz val="12"/>
        <rFont val="Arial Narrow"/>
        <family val="2"/>
      </rPr>
      <t xml:space="preserve"> – FUNDAMENTAÇÃO LEGAL: - Jurisprudência - TCU (Acórdão 3.006/2010 – Plenário - vide apêndice pág. 53) -  Estudos CNJ – Resolução 98/2009 - Aviso Prévio: Refere-se à indenização de sete dias corridos devida ao empregado no caso de o empregador rescindir o contrato sem justo motivo e conceder aviso prévio, conforme disposto no art. 488 da CLT.                  </t>
    </r>
    <r>
      <rPr>
        <sz val="12"/>
        <color indexed="53"/>
        <rFont val="Arial Narrow"/>
        <family val="2"/>
      </rPr>
      <t>[(1 salário integral / 30 dias) x 7 dias] / 12 meses = 1,94% é o índice
Base de Cálculo = Módulo 1 + Módulo 2 + 13º + Adicional de Férias
Cálculo: (Base de Cálculo) x 1,94%</t>
    </r>
  </si>
  <si>
    <r>
      <t xml:space="preserve">B </t>
    </r>
    <r>
      <rPr>
        <sz val="12"/>
        <color indexed="10"/>
        <rFont val="Arial Narrow"/>
        <family val="2"/>
      </rPr>
      <t>- Incidência do FGTS sobre o aviso prévio indenizado. (</t>
    </r>
    <r>
      <rPr>
        <sz val="12"/>
        <rFont val="Arial Narrow"/>
        <family val="2"/>
      </rPr>
      <t>Retificado o item “B” do Submódulo 4.4 - provisão para rescisão publicado no Diário Oficial da União n° 63, Seção I, página 92, em 1° de abril de 2011.</t>
    </r>
    <r>
      <rPr>
        <sz val="12"/>
        <color indexed="10"/>
        <rFont val="Arial Narrow"/>
        <family val="2"/>
      </rPr>
      <t xml:space="preserve">)                                                                                                </t>
    </r>
    <r>
      <rPr>
        <sz val="12"/>
        <color indexed="53"/>
        <rFont val="Arial Narrow"/>
        <family val="2"/>
      </rPr>
      <t>8% x 0,42% = 0,03%</t>
    </r>
  </si>
  <si>
    <r>
      <rPr>
        <b/>
        <sz val="12"/>
        <color indexed="10"/>
        <rFont val="Arial Narrow"/>
        <family val="2"/>
      </rPr>
      <t>E</t>
    </r>
    <r>
      <rPr>
        <sz val="12"/>
        <color indexed="10"/>
        <rFont val="Arial Narrow"/>
        <family val="2"/>
      </rPr>
      <t xml:space="preserve"> - Incidência dos encargos do submódulo 2.2 sobre aviso prévio trabalhado.                                                                                                                                                                                                                       </t>
    </r>
    <r>
      <rPr>
        <sz val="12"/>
        <color indexed="53"/>
        <rFont val="Arial Narrow"/>
        <family val="2"/>
      </rPr>
      <t>(Submódulo 4.1) x 1,94%
Exemplo: 39,80% x 1,94% = 0,77% seria o índice
Base de Cálculo = Módulo 1 + Módulo 2 + 13º + Adicional de Férias
Cálculo: (Base de Cálculo) x 0,77%</t>
    </r>
  </si>
  <si>
    <r>
      <t>F–</t>
    </r>
    <r>
      <rPr>
        <sz val="12"/>
        <color indexed="10"/>
        <rFont val="Arial Narrow"/>
        <family val="2"/>
      </rPr>
      <t xml:space="preserve"> Multa do FGTS e Contribuição social sobre aviso prévio trabalhado (Multa FGTS - Rescisão sem Justa Causa:)–</t>
    </r>
    <r>
      <rPr>
        <sz val="12"/>
        <rFont val="Arial Narrow"/>
        <family val="2"/>
      </rPr>
      <t xml:space="preserve"> Prevista no art. 9º da Lei nº 7.238, de 29 de outubro de 1984, assegura ao empregado dispensado sem justa causa nos trinta dias que antecederem a convenção salarial o direito à percepção de indenização adicional equivalente a um mês de remuneração.                                         </t>
    </r>
    <r>
      <rPr>
        <sz val="12"/>
        <color indexed="53"/>
        <rFont val="Arial Narrow"/>
        <family val="2"/>
      </rPr>
      <t>(Remuneração + 13º salário + Férias + Adicional de férias) x 50% multa x 8% Fgts x 0,9 x 0,5
(1 Remuneração + 0,0833 13º Salário + 0,0833 Férias + 0,0278 Adic.Férias) x 0,5 Multa x 0,08 FGTS x 0,9 x 0,5</t>
    </r>
  </si>
  <si>
    <r>
      <t>A –</t>
    </r>
    <r>
      <rPr>
        <sz val="12"/>
        <color indexed="10"/>
        <rFont val="Arial Narrow"/>
        <family val="2"/>
      </rPr>
      <t xml:space="preserve"> Férias </t>
    </r>
    <r>
      <rPr>
        <sz val="12"/>
        <rFont val="Arial Narrow"/>
        <family val="2"/>
      </rPr>
      <t xml:space="preserve">- artigo 7º, inciso XVII da Constituição Federal. Afastamento de 30 dias, sem prejuízo da remuneração, após cada período de 12 meses de vigência do contrato de trabalho. O pagamento ocorre conforme preceitua o artigo 129 e o inciso I, artigo 130, do Decreto-Lei nº  5.452/43 - CLT. </t>
    </r>
    <r>
      <rPr>
        <sz val="12"/>
        <color indexed="53"/>
        <rFont val="Arial Narrow"/>
        <family val="2"/>
      </rPr>
      <t>1 salário x (1/12)= 0,08333 = 8,33%</t>
    </r>
  </si>
  <si>
    <r>
      <t xml:space="preserve">D </t>
    </r>
    <r>
      <rPr>
        <sz val="12"/>
        <color indexed="10"/>
        <rFont val="Arial Narrow"/>
        <family val="2"/>
      </rPr>
      <t>– Ausência por Acidente de Trabalho</t>
    </r>
    <r>
      <rPr>
        <sz val="12"/>
        <rFont val="Arial Narrow"/>
        <family val="2"/>
      </rPr>
      <t xml:space="preserve"> - O artigo 27 do Decreto nº 89.312, de 23/01/84, obriga o empregador a assumir o ônus financeiro pelo prazo de 15 dias, no caso de acidente de trabalho previsto no art. 131 da CLT. De acordo com os números mais recentes apresentados pelo Ministério da Previdência de Assistência Social, baseados em informações prestadas pelos empregadores, por meio da GFIP, 0,78% (zero vírgula setenta e oito por cento) dos empregados se acidentam no ano. Assim a provisão se faz necessária. </t>
    </r>
    <r>
      <rPr>
        <sz val="12"/>
        <color indexed="53"/>
        <rFont val="Arial Narrow"/>
        <family val="2"/>
      </rPr>
      <t>(0,91 dias / 30 dias)x(1/12 meses) = 0,0027 = 0,27%</t>
    </r>
  </si>
  <si>
    <r>
      <t>C -</t>
    </r>
    <r>
      <rPr>
        <sz val="12"/>
        <color indexed="10"/>
        <rFont val="Arial Narrow"/>
        <family val="2"/>
      </rPr>
      <t xml:space="preserve"> Licença Paternidade -</t>
    </r>
    <r>
      <rPr>
        <sz val="12"/>
        <rFont val="Arial Narrow"/>
        <family val="2"/>
      </rPr>
      <t xml:space="preserve"> Licença de 5 dias. Taxa de fecundidade = 6,24%. </t>
    </r>
    <r>
      <rPr>
        <b/>
        <sz val="12"/>
        <rFont val="Arial Narrow"/>
        <family val="2"/>
      </rPr>
      <t>O ônus da licença maternidade é suportada pelo INSS</t>
    </r>
    <r>
      <rPr>
        <sz val="12"/>
        <rFont val="Arial Narrow"/>
        <family val="2"/>
      </rPr>
      <t xml:space="preserve">, então calculamos apenas a participação masculina. Criada pelo art. 7º, inciso XIX da CF, combinado com o art. 10, § 1º dos Atos das Disposições Constitucionais Transitórias – ADCT -, concede ao empregado o direito de ausentar-se do serviço por cinco dias quando do nascimento de filho.            </t>
    </r>
    <r>
      <rPr>
        <sz val="12"/>
        <color indexed="53"/>
        <rFont val="Arial Narrow"/>
        <family val="2"/>
      </rPr>
      <t>(5 dias/30dias) x (1/12 meses) x 6,24% taxa de fecundidade x 50% participação masculina = 0,0004 = 0,04%</t>
    </r>
  </si>
  <si>
    <r>
      <t xml:space="preserve">B </t>
    </r>
    <r>
      <rPr>
        <sz val="12"/>
        <color indexed="10"/>
        <rFont val="Arial Narrow"/>
        <family val="2"/>
      </rPr>
      <t xml:space="preserve">-Ausençia por Doença: </t>
    </r>
    <r>
      <rPr>
        <sz val="12"/>
        <color indexed="53"/>
        <rFont val="Arial Narrow"/>
        <family val="2"/>
      </rPr>
      <t>5,96 dias/ano IBGE. (5,96 dias/30 dias) x (1/12 meses) = 0,0166 = 1,66%</t>
    </r>
  </si>
  <si>
    <r>
      <t>E –</t>
    </r>
    <r>
      <rPr>
        <sz val="12"/>
        <color indexed="10"/>
        <rFont val="Arial Narrow"/>
        <family val="2"/>
      </rPr>
      <t xml:space="preserve">  </t>
    </r>
    <r>
      <rPr>
        <sz val="12"/>
        <color indexed="10"/>
        <rFont val="Arial Narrow"/>
        <family val="2"/>
      </rPr>
      <t>Ausências Legais -</t>
    </r>
    <r>
      <rPr>
        <sz val="12"/>
        <color indexed="8"/>
        <rFont val="Arial Narrow"/>
        <family val="2"/>
      </rPr>
      <t xml:space="preserve"> Ausências ao trabalho asseguradas ao empregado pelo art. 473 da CLT (morte de cônjuge, ascendente, descendente; casamento; nascimento de filho; doação de sangue; alistamento eleitoral; serviço militar; comparecer a juízo).    </t>
    </r>
    <r>
      <rPr>
        <sz val="12"/>
        <color indexed="10"/>
        <rFont val="Arial Narrow"/>
        <family val="2"/>
      </rPr>
      <t xml:space="preserve">              </t>
    </r>
    <r>
      <rPr>
        <sz val="12"/>
        <color indexed="53"/>
        <rFont val="Arial Narrow"/>
        <family val="2"/>
      </rPr>
      <t>2,96 faltas/ano. (2,96 dias/30 dias) x (1/12 meses) = 0,0073% = 0,73%</t>
    </r>
  </si>
  <si>
    <t>Ausência por doença</t>
  </si>
  <si>
    <t>Recepcionista 06h</t>
  </si>
  <si>
    <t>Porteiro</t>
  </si>
  <si>
    <t>Nº de meses de execução contratual</t>
  </si>
  <si>
    <t xml:space="preserve">Na cor preta, em tecido Oxford Nacional ou microfibra, forrado internamente, inclusive na manga, de boa qualidade, emblema da empresa bordado no lado superior esquerdo, com 02 bolsos inferiores. </t>
  </si>
  <si>
    <t xml:space="preserve">QTD </t>
  </si>
  <si>
    <t>Valor Total</t>
  </si>
  <si>
    <t>Camisa Social manga longa</t>
  </si>
  <si>
    <t xml:space="preserve">Camisa social, manga longa, em microfibra ou similar, estilo social em tecido, gola com entretela, na cor branca, com botões nos punhos e emblema da empresa bordado no lado superior esquerdo. </t>
  </si>
  <si>
    <t>Camisa Social manga curta</t>
  </si>
  <si>
    <t xml:space="preserve">Camisa social, manga curta, estilo social em microfibra ou similar, gola com entretela, na cor branca, com emblema da empresa bordado no lado superior esquerdo.  </t>
  </si>
  <si>
    <t xml:space="preserve">Calça social, forrada internamente, com presilhas para cinto, em tecido Oxford Nacional, na cor preta. </t>
  </si>
  <si>
    <t>Meia social, na cor preta de boa qualidade (masculina) ou meia ¾ fina, de boa qualidade na cor preta ou fumê (feminina)</t>
  </si>
  <si>
    <t>Cinto unisex em couro, constituído de uma face na cor preta, sem costura, fivela em metal, com garra regulável.</t>
  </si>
  <si>
    <t>Sapato social (masculino) ou sapatilha/ scarpin (feminino)</t>
  </si>
  <si>
    <t>Sobretudo ou casaco</t>
  </si>
  <si>
    <t xml:space="preserve">Na cor preta, de boa qualidade, em lã ou microfibra. </t>
  </si>
  <si>
    <t>UNIFORME PORTEIRO E RECEPCIONISTA</t>
  </si>
  <si>
    <t>Camisa social manga longa</t>
  </si>
  <si>
    <t>Camisa social manga curta</t>
  </si>
  <si>
    <t>Suéter em lã</t>
  </si>
  <si>
    <t>Calça Jeans</t>
  </si>
  <si>
    <t xml:space="preserve">Calça tecido Jeans, na cor azul, modelo tradicional. </t>
  </si>
  <si>
    <t>Meia soquete na cor preta ou branca de boa qualidade (masculina) ou meia ¾, de boa qualidade na cor preta ou fumê (feminina)</t>
  </si>
  <si>
    <t>Sapatênis (masculino) Sapatilha ou sapato fechado (feminino)</t>
  </si>
  <si>
    <t>Confeccionada em nylon; forro 100% poliéster; 2 bolsos laterais; 1 bolso interno; gola italiana; fechamento frontal com zíper; Pequeno emblema da empresa na parte externa frontal, na cor preta.</t>
  </si>
  <si>
    <r>
      <t xml:space="preserve">CONTRATAÇÃO DE </t>
    </r>
    <r>
      <rPr>
        <sz val="11"/>
        <color indexed="10"/>
        <rFont val="Calibri"/>
        <family val="2"/>
      </rPr>
      <t>PORTEIRO</t>
    </r>
    <r>
      <rPr>
        <sz val="11"/>
        <color theme="1"/>
        <rFont val="Calibri"/>
        <family val="2"/>
        <scheme val="minor"/>
      </rPr>
      <t xml:space="preserve"> - PE XX/2018</t>
    </r>
  </si>
  <si>
    <r>
      <t xml:space="preserve">Na cor preta, em tecido Oxford Nacional ou microfibra, forrado internamente, inclusive na manga, de boa qualidade, emblema da empresa bordado no lado superior esquerdo, </t>
    </r>
    <r>
      <rPr>
        <sz val="12"/>
        <rFont val="Arial Narrow"/>
        <family val="2"/>
      </rPr>
      <t xml:space="preserve">com 02 bolsos inferiores. </t>
    </r>
  </si>
  <si>
    <t>Esta planilha de custos e formação de preços, elaborada em acordo com a nova IN 05/2017-SEGES/MP, foi configurada com a finalidade de auxiliar o Licitante no seu preenchimento. Os valores finais apontados na aba "resumo" dependem do correto preenchimento das demais abas. Alterações em fórmulas sem prévia autorização desta Administração poderão promover a exclusão do participante do processo licitatório. Alterações em salários, benfícios, aliquotas e demais valores podem ser realizadas quando pertinentes a mudanças oriundas de mudanças na legislação, ACT ou CCT, sempre mediante notas explicativas e juntada de documentos comprobatórios.</t>
  </si>
  <si>
    <t>1) Preencha as abas Unif. Porteiro e Recep., Unif. Aux. Adm., e Unif. Supervisor, com os custos anitários nas células em azul. O valor resultante na célula "valor mensal por empregado" será refletido na célula Uniformes das Planilhas de composição de custos destes cargos referente ao item 3A do Módulo 5.</t>
  </si>
  <si>
    <r>
      <t xml:space="preserve">2) Preencha a aba </t>
    </r>
    <r>
      <rPr>
        <b/>
        <sz val="11"/>
        <color indexed="8"/>
        <rFont val="Calibri"/>
        <family val="2"/>
      </rPr>
      <t>Equipamentos</t>
    </r>
    <r>
      <rPr>
        <sz val="11"/>
        <color theme="1"/>
        <rFont val="Calibri"/>
        <family val="2"/>
        <scheme val="minor"/>
      </rPr>
      <t xml:space="preserve"> com os valores unitários na célula em azul.  O valor resultante da célula "valor mensal por empregado" será refletido na célula Materiais/Equipamentos da Planilha de composição de custos dos Postos de Motorista e Encarregado, referente ao item 3B do Módulo 5.</t>
    </r>
  </si>
  <si>
    <r>
      <t>3) A Planilha</t>
    </r>
    <r>
      <rPr>
        <b/>
        <sz val="11"/>
        <color indexed="8"/>
        <rFont val="Calibri"/>
        <family val="2"/>
      </rPr>
      <t xml:space="preserve"> Encargos Sociais e Benefícios</t>
    </r>
    <r>
      <rPr>
        <sz val="11"/>
        <color theme="1"/>
        <rFont val="Calibri"/>
        <family val="2"/>
        <scheme val="minor"/>
      </rPr>
      <t xml:space="preserve"> foi formulada para facilitar o preenchimento e a conferência dos submódulos realtivos a Encargos sociais e Benefícios mensais e Diários (submódulos 2.1, 2.2, 3, 4.1 e 4.2 da Planilha da IN 05/2017). Ao preencher o detalhamento dos encargos sociais nas respectivas células, essas serão refletidas em todos os postos.</t>
    </r>
  </si>
  <si>
    <t>4) Nas Planilhas de Custo de todos os postos, o Preenchimento de salários, custos indiretos, lucro e tributos completará seu preenchimento.</t>
  </si>
  <si>
    <t>5) O licitante deve revisar todos os valores preenchidos.</t>
  </si>
  <si>
    <t>10</t>
  </si>
  <si>
    <t>Motorista</t>
  </si>
  <si>
    <t>SAT x FAP</t>
  </si>
  <si>
    <t>INSS</t>
  </si>
  <si>
    <t>7823-05</t>
  </si>
  <si>
    <t xml:space="preserve">Celular </t>
  </si>
  <si>
    <t>CONTRATAÇÃO DE SERVIÇO DE MOTORISTA - PE 02/2019</t>
  </si>
  <si>
    <t>INSTRUMENTOS PARA O DESEMPENHO DO TRABALHO MOTORISTA</t>
  </si>
  <si>
    <t xml:space="preserve">
CONTRATAÇÃO DE SERVIÇO DE MOTORISTA DE VEÍCULO LEVE PREGÃO ELETRÔNICO 02/2019</t>
  </si>
  <si>
    <t>motorista</t>
  </si>
  <si>
    <t>SUBTOTAL</t>
  </si>
  <si>
    <t>Incidência dos encargos previstos no Submódulo 2.2 sobre 13° salário, férias e adicional de férias</t>
  </si>
  <si>
    <t>Ausências por acidente de trabalho</t>
  </si>
  <si>
    <t>Afastamento maternidade</t>
  </si>
  <si>
    <t>Subtotal</t>
  </si>
  <si>
    <t>Incidência dos encargos do submódulo 2.2 sobre o Custo de reposição do profissional</t>
  </si>
  <si>
    <r>
      <t> </t>
    </r>
    <r>
      <rPr>
        <b/>
        <sz val="12"/>
        <color indexed="10"/>
        <rFont val="Arial"/>
        <family val="2"/>
      </rPr>
      <t>MÓDULO 6- CUSTOS INDIRETOS, TRIBUTOS E LUCRO</t>
    </r>
  </si>
  <si>
    <t>Descrição</t>
  </si>
  <si>
    <t>Outros (celular)</t>
  </si>
  <si>
    <t xml:space="preserve">Nº DO PROCESO: </t>
  </si>
  <si>
    <t xml:space="preserve">DIA </t>
  </si>
  <si>
    <t>Insumos Diversos Fixos</t>
  </si>
  <si>
    <t>Depreciação do Veículo</t>
  </si>
  <si>
    <t>IPVA</t>
  </si>
  <si>
    <t>Licenciamento</t>
  </si>
  <si>
    <t>Seguro Obrigatório</t>
  </si>
  <si>
    <t>Seguro Total</t>
  </si>
  <si>
    <t xml:space="preserve">     S  U  B   T          O          T          A          L   </t>
  </si>
  <si>
    <t>Combustível</t>
  </si>
  <si>
    <t>Lubrificantes</t>
  </si>
  <si>
    <t>Pneus</t>
  </si>
  <si>
    <t>Lavagem</t>
  </si>
  <si>
    <t>Rastreador ou GPS</t>
  </si>
  <si>
    <t>I</t>
  </si>
  <si>
    <t>J</t>
  </si>
  <si>
    <t>K</t>
  </si>
  <si>
    <t>L</t>
  </si>
  <si>
    <t>M</t>
  </si>
  <si>
    <t xml:space="preserve"> VALOR TOTAL DO POSTO = 1 Motorista com Veículo </t>
  </si>
  <si>
    <t>Prezados senhores(as),</t>
  </si>
  <si>
    <t>Item</t>
  </si>
  <si>
    <t xml:space="preserve">Qtd Veículos </t>
  </si>
  <si>
    <t>Unidade</t>
  </si>
  <si>
    <t>Quantidade Franquia Mensal (A)</t>
  </si>
  <si>
    <t>Quantidade Excedente Mensal (B)</t>
  </si>
  <si>
    <t xml:space="preserve">Valor unitário franqueado (C) </t>
  </si>
  <si>
    <t>Valor unitário excendente (D)</t>
  </si>
  <si>
    <t>Valor mensal</t>
  </si>
  <si>
    <t>Valor anual (F = 12.E)</t>
  </si>
  <si>
    <t>(E = A.C + B.D)</t>
  </si>
  <si>
    <t xml:space="preserve">Km </t>
  </si>
  <si>
    <t>Unidade - A</t>
  </si>
  <si>
    <t>Unidade - B</t>
  </si>
  <si>
    <t>Diárias/Mês (A)</t>
  </si>
  <si>
    <t>Quilometragem mensal prevista (B)</t>
  </si>
  <si>
    <t>Valor unitário diária (C)</t>
  </si>
  <si>
    <t>Valor unitário km rodado (D)</t>
  </si>
  <si>
    <t>Diárias</t>
  </si>
  <si>
    <t>Km</t>
  </si>
  <si>
    <t xml:space="preserve"> VALOR km rodado</t>
  </si>
  <si>
    <t>PROPOSTA</t>
  </si>
  <si>
    <t>ANP</t>
  </si>
  <si>
    <t xml:space="preserve">Dados do Representante Legal da Empresa: </t>
  </si>
  <si>
    <t>TOTAL GLOBAL DA PROPOSTA</t>
  </si>
  <si>
    <t>MOTORISTA</t>
  </si>
  <si>
    <t xml:space="preserve"> VALOR km excedente</t>
  </si>
  <si>
    <t xml:space="preserve"> VALOR total mensal</t>
  </si>
  <si>
    <t>Mão-de-obra Vinculada à Execução Contratual (valor por empregado)</t>
  </si>
  <si>
    <r>
      <t>A empresa</t>
    </r>
    <r>
      <rPr>
        <b/>
        <sz val="14"/>
        <color indexed="8"/>
        <rFont val="Times New Roman"/>
        <family val="1"/>
      </rPr>
      <t xml:space="preserve"> XXXXXXXXXXXXX</t>
    </r>
    <r>
      <rPr>
        <sz val="14"/>
        <color indexed="8"/>
        <rFont val="Times New Roman"/>
        <family val="1"/>
      </rPr>
      <t>, inscrita no CNPJ sob o nº. XX.XXX.XXX/XXXX-XX, por meio de seu representante legal o Sr(a). xxxxxxxxx, CPF nº.xxxxxx e RG nº. xxxxxxx  vem apresentar planilha de custo e formação de preços conforme TR.</t>
    </r>
  </si>
  <si>
    <t xml:space="preserve">NOME DO PROPONENTE: </t>
  </si>
  <si>
    <t xml:space="preserve">CNPJ: </t>
  </si>
  <si>
    <t>ENDEREÇO:</t>
  </si>
  <si>
    <r>
      <rPr>
        <b/>
        <sz val="10"/>
        <rFont val="Arial"/>
        <family val="2"/>
      </rPr>
      <t>E-MAIL:</t>
    </r>
    <r>
      <rPr>
        <sz val="10"/>
        <rFont val="Arial"/>
        <family val="2"/>
      </rPr>
      <t xml:space="preserve"> </t>
    </r>
  </si>
  <si>
    <t>TELEFONE:</t>
  </si>
  <si>
    <t>2024</t>
  </si>
  <si>
    <t>36 Meses</t>
  </si>
  <si>
    <t>Local, xx de xxxxx de 2024.</t>
  </si>
  <si>
    <t>TOTAL DA PROPOSTA - MENSAL/ANUAL</t>
  </si>
  <si>
    <t xml:space="preserve"> VALOR TOTAL DO POSTO = 2 Motoristas com Veículos</t>
  </si>
  <si>
    <t>Locação de caminhonete permanente com Motorista, Manaus/AM</t>
  </si>
  <si>
    <t>Locação de caminhonete permanente com Motorista, Brasília/DF</t>
  </si>
  <si>
    <t>CAMIONETA PERMANENTE - ITEM 1</t>
  </si>
  <si>
    <t>CAMIONETA PERMANENTE - ITEM 2</t>
  </si>
  <si>
    <t>INTERMITENTE CAMINHONETE 4x4 - ITEM 3</t>
  </si>
  <si>
    <t>INTERMITENTE CAMINHONETE - ITEM 4</t>
  </si>
  <si>
    <t>INTERMITENTE SEDAN - ITEM 5</t>
  </si>
  <si>
    <t>Locação de caminhonete intermitente com Motorista, Região CENTRO-OESTE - inclusive Tocantins</t>
  </si>
  <si>
    <t>Locação de caminhonete 4x4  intermitente com Motorista, Região NORTE - exceto Tocantins</t>
  </si>
  <si>
    <t>Locação de veículo sedan intermitente com Motorista, Região CENTRO-OESTE - inclusive Tocantins</t>
  </si>
  <si>
    <t>INTERMITENTE SEDAN - ITEM 6</t>
  </si>
  <si>
    <t>Locação de veículo sedan intermitente com Motorista, Região NORTE -exceto Tocantins</t>
  </si>
  <si>
    <t>Manaus/AM</t>
  </si>
  <si>
    <t xml:space="preserve"> VALOR total 1250 km rodado mensal franquia</t>
  </si>
  <si>
    <t xml:space="preserve"> VALOR total 1250 km rodado excedente</t>
  </si>
  <si>
    <t xml:space="preserve"> VALOR total 8750 km rodado excedente</t>
  </si>
  <si>
    <t>N</t>
  </si>
  <si>
    <t>Pedágio, balsas, etc  TR</t>
  </si>
  <si>
    <t>Outros (especificar) DSR</t>
  </si>
  <si>
    <t>2</t>
  </si>
  <si>
    <t xml:space="preserve"> VALOR TOTAL DO POSTO = 3 Motoristas com Veículos</t>
  </si>
  <si>
    <t xml:space="preserve"> VALOR total 3250 km rodado mensal franquia</t>
  </si>
  <si>
    <t>3</t>
  </si>
  <si>
    <t xml:space="preserve">Nº de meses de execução contratual: </t>
  </si>
  <si>
    <t>IDENTIFICAÇÃO DO SERVIÇO</t>
  </si>
  <si>
    <t>Tipo de Serviço</t>
  </si>
  <si>
    <t>Quantidade Mensal
(em função da unidade de medida)</t>
  </si>
  <si>
    <t>Locação de veículo com motorista</t>
  </si>
  <si>
    <t>Diária + km</t>
  </si>
  <si>
    <t>Diárias mês + km mês</t>
  </si>
  <si>
    <t>Valor Unit (R$) (A)</t>
  </si>
  <si>
    <t>Qtd.                            (B)</t>
  </si>
  <si>
    <t>Valor (R$)        (C = A * B)</t>
  </si>
  <si>
    <t>Diária do veículo</t>
  </si>
  <si>
    <t>Diária do motorista</t>
  </si>
  <si>
    <t>D = Valor (R$) (A + B)</t>
  </si>
  <si>
    <t>MÓDULO 2 : CUSTOS INDIRETOS, TRIBUTOS E LUCRO</t>
  </si>
  <si>
    <t>CI - Custos Indiretos</t>
  </si>
  <si>
    <t>D . %CI</t>
  </si>
  <si>
    <t>L - Lucro</t>
  </si>
  <si>
    <t>E . %L</t>
  </si>
  <si>
    <t>T - Tributos (PIS / COFINS)</t>
  </si>
  <si>
    <t>F . %T / (1 - %T)</t>
  </si>
  <si>
    <t>H = Valor (R$) (E + F + G)</t>
  </si>
  <si>
    <t>Quadro-resumo</t>
  </si>
  <si>
    <t>Elementos vinculados à execução contratual (valor por veículo / motorista)</t>
  </si>
  <si>
    <t>Módulo 1 - custos de locação ou sublocação (D)</t>
  </si>
  <si>
    <t>Módulo 2 - custos indiretos, tributos e lucro (H)</t>
  </si>
  <si>
    <t>Valor da diária (D + H)</t>
  </si>
  <si>
    <t>Valor da Hora adicional (Valor da diária ÷ 10)</t>
  </si>
  <si>
    <t xml:space="preserve"> VALOR da Diária</t>
  </si>
  <si>
    <t>Manutenção/Revisão</t>
  </si>
  <si>
    <t>Insumos Diversos Variaveis - 1250 KM Franquia</t>
  </si>
  <si>
    <t>VALOR KM EXCEDENTE</t>
  </si>
  <si>
    <t>IMPOSTOS KM EXCEDENTE</t>
  </si>
  <si>
    <t>Custo mensal VARIÁVEL - PNEUS= KM excedente * Fator</t>
  </si>
  <si>
    <t xml:space="preserve"> VALOR TOTAL KM EXCEDENTE</t>
  </si>
  <si>
    <t>Distrito Federal/DF</t>
  </si>
  <si>
    <t>Insumos Diversos Variaveis - 3250 KM Franquia</t>
  </si>
  <si>
    <t xml:space="preserve"> VALOR total 5.500 km rodado mensal</t>
  </si>
  <si>
    <t>T - Tributos (PIS / COFINS/ISS)</t>
  </si>
  <si>
    <t xml:space="preserve"> VALOR total 24 diárias</t>
  </si>
  <si>
    <t xml:space="preserve"> VALOR total 8 diárias</t>
  </si>
  <si>
    <t>Custo mensal VARIÁVEL - COMBUSTÍVEL= Fator</t>
  </si>
  <si>
    <t>Custo mensal VARIÁVEL - LUBRIFICANTES= Fator</t>
  </si>
  <si>
    <t>Custo mensal VARIÁVEL - MANUTENÇÃO/REVISÃO=Fator</t>
  </si>
  <si>
    <t>Custo mensal VARIÁVEL - PNEUS= Fator</t>
  </si>
  <si>
    <t>IMPOSTOS KM</t>
  </si>
  <si>
    <t>VALOR KM INTERMITENTE SEDAN</t>
  </si>
  <si>
    <t xml:space="preserve"> VALOR total 1.600km rodado mensal</t>
  </si>
  <si>
    <t xml:space="preserve"> VALOR total 3 diárias</t>
  </si>
  <si>
    <t xml:space="preserve"> VALOR total 300km rodado mensal</t>
  </si>
  <si>
    <t xml:space="preserve"> VALOR total 1.500km rodado mensal</t>
  </si>
  <si>
    <t>Custo mensal VARIÁVEL - LUBRIFICANTES=  Fator</t>
  </si>
  <si>
    <t>Custo mensal VARIÁVEL - MANUTENÇÃO/REVISÃO= Fator</t>
  </si>
  <si>
    <t>Custo mensal VARIÁVEL - PNEUS=Fator</t>
  </si>
  <si>
    <t>Custo mensal VARIÁVEL - COMBUSTÍVEL=Fator</t>
  </si>
  <si>
    <t>SERVIÇO DE TRANSPORTE INTERMITENTE - ITEM 6</t>
  </si>
  <si>
    <t>SERVIÇO DE TRANSPORTE INTERMITENTE - ITEM 5</t>
  </si>
  <si>
    <t>SERVIÇO DE TRANSPORTE INTERMITENTE - ITEM 4</t>
  </si>
  <si>
    <t>SERVIÇO DE TRANSPORTE INTERMITENTE - ITEM 3</t>
  </si>
  <si>
    <t xml:space="preserve">Hora noturna adicional   </t>
  </si>
  <si>
    <t xml:space="preserve">Hora noturna adicional  </t>
  </si>
  <si>
    <t xml:space="preserve">NOTAS E OBSERVAÇÕES </t>
  </si>
  <si>
    <t xml:space="preserve">O preenchimento da planilha é de responsabilidade do licitante. </t>
  </si>
  <si>
    <t xml:space="preserve">O arquivo deve ser conferido e revisado. </t>
  </si>
  <si>
    <t>A parcela mensal a título de aviso prévio trabalhado será no percentual máximo de 1,94% no primeiro ano, e, em caso de prorrogação do contrato, o percentual máximo dessa parcela será de 0,194% a cada ano de prorrogação, a ser incluído por ocasião da formulação do aditivo da prorrogação do contrato, conforme a Lei 12.506/2011</t>
  </si>
  <si>
    <t>A convenção coletiva utilizada deve respeitar a regionalidade da execução dos serviços e deve ser indicada na planilha.</t>
  </si>
  <si>
    <t>Atenção para as orientações da Nota Técnica nº 652/2017 - MP</t>
  </si>
  <si>
    <t>Atenção a Lei n.º 13.932, de 11 de dezembro de 2019, que extinguiu, a partir de 1º de janeiro de 2020, a contribuição social instituída por meio do art. 1º da Lei Complementar n.º 110/2001.</t>
  </si>
  <si>
    <t>Quando tributados pelo regime de incidência não-cumulativa de PIS e COFINS, as empresas devem utilizar na planilha de custos e formação de preços as alíquotas médias efetivamente recolhidas dessas contribuições.</t>
  </si>
  <si>
    <t xml:space="preserve">Os índices devem ser revisados,indicados e justificados em notas dedicadas.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</si>
</sst>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 #,##0.00_-;\-&quot;R$&quot;\ * #,##0.00_-;_-&quot;R$&quot;\ * &quot;-&quot;??_-;_-@_-"/>
    <numFmt numFmtId="43" formatCode="_-* #,##0.00_-;\-* #,##0.00_-;_-* &quot;-&quot;??_-;_-@_-"/>
    <numFmt numFmtId="164" formatCode="_-&quot;R$&quot;* #,##0.00_-;\-&quot;R$&quot;* #,##0.00_-;_-&quot;R$&quot;* &quot;-&quot;??_-;_-@_-"/>
    <numFmt numFmtId="165" formatCode="_(* #,##0.00_);_(* \(#,##0.00\);_(* &quot;-&quot;??_);_(@_)"/>
    <numFmt numFmtId="166" formatCode="0.000%"/>
    <numFmt numFmtId="167" formatCode="_([$€-2]* #,##0.00_);_([$€-2]* \(#,##0.00\);_([$€-2]* \-??_)"/>
    <numFmt numFmtId="168" formatCode="_(&quot;R$ &quot;* #,##0.00_);_(&quot;R$ &quot;* \(#,##0.00\);_(&quot;R$ &quot;* \-??_);_(@_)"/>
    <numFmt numFmtId="169" formatCode="_-&quot;R$ &quot;* #,##0.00_-;&quot;-R$ &quot;* #,##0.00_-;_-&quot;R$ &quot;* \-??_-;_-@_-"/>
    <numFmt numFmtId="170" formatCode="_-* #,##0.00_-;\-* #,##0.00_-;_-* \-??_-;_-@_-"/>
    <numFmt numFmtId="171" formatCode="0.0000"/>
  </numFmts>
  <fonts count="62" x14ac:knownFonts="1">
    <font>
      <sz val="11"/>
      <color theme="1"/>
      <name val="Calibri"/>
      <family val="2"/>
      <scheme val="minor"/>
    </font>
    <font>
      <sz val="11"/>
      <color indexed="8"/>
      <name val="Calibri"/>
      <family val="2"/>
    </font>
    <font>
      <sz val="11.5"/>
      <name val="Vrinda"/>
      <family val="2"/>
    </font>
    <font>
      <sz val="9"/>
      <name val="Arial"/>
      <family val="2"/>
    </font>
    <font>
      <sz val="9"/>
      <name val="Vrinda"/>
      <family val="2"/>
    </font>
    <font>
      <b/>
      <u/>
      <sz val="12"/>
      <name val="Arial"/>
      <family val="2"/>
    </font>
    <font>
      <b/>
      <sz val="12"/>
      <color indexed="10"/>
      <name val="Arial Narrow"/>
      <family val="2"/>
    </font>
    <font>
      <sz val="10"/>
      <name val="Arial"/>
      <family val="2"/>
    </font>
    <font>
      <u/>
      <sz val="10"/>
      <color indexed="12"/>
      <name val="Arial"/>
      <family val="2"/>
    </font>
    <font>
      <u/>
      <sz val="11"/>
      <color indexed="12"/>
      <name val="Calibri"/>
      <family val="2"/>
    </font>
    <font>
      <sz val="11"/>
      <color indexed="8"/>
      <name val="Arial Narrow"/>
      <family val="2"/>
    </font>
    <font>
      <b/>
      <sz val="12"/>
      <name val="Arial Narrow"/>
      <family val="2"/>
    </font>
    <font>
      <sz val="12"/>
      <name val="Arial Narrow"/>
      <family val="2"/>
    </font>
    <font>
      <b/>
      <u/>
      <sz val="12"/>
      <name val="Arial Narrow"/>
      <family val="2"/>
    </font>
    <font>
      <sz val="12"/>
      <color indexed="10"/>
      <name val="Arial Narrow"/>
      <family val="2"/>
    </font>
    <font>
      <b/>
      <sz val="12"/>
      <name val="Arial"/>
      <family val="2"/>
    </font>
    <font>
      <sz val="12"/>
      <name val="Arial"/>
      <family val="2"/>
    </font>
    <font>
      <b/>
      <sz val="12"/>
      <color indexed="10"/>
      <name val="Arial"/>
      <family val="2"/>
    </font>
    <font>
      <sz val="11"/>
      <name val="Arial"/>
      <family val="2"/>
    </font>
    <font>
      <sz val="9"/>
      <color indexed="81"/>
      <name val="Segoe UI"/>
      <family val="2"/>
    </font>
    <font>
      <b/>
      <sz val="9"/>
      <color indexed="81"/>
      <name val="Segoe UI"/>
      <family val="2"/>
    </font>
    <font>
      <sz val="10.5"/>
      <name val="Arial"/>
      <family val="2"/>
    </font>
    <font>
      <b/>
      <sz val="11"/>
      <color indexed="8"/>
      <name val="Calibri"/>
      <family val="2"/>
    </font>
    <font>
      <sz val="12"/>
      <color indexed="8"/>
      <name val="Arial Narrow"/>
      <family val="2"/>
    </font>
    <font>
      <sz val="12"/>
      <color indexed="53"/>
      <name val="Arial Narrow"/>
      <family val="2"/>
    </font>
    <font>
      <sz val="11"/>
      <color indexed="10"/>
      <name val="Calibri"/>
      <family val="2"/>
    </font>
    <font>
      <sz val="11"/>
      <color theme="1"/>
      <name val="Calibri"/>
      <family val="2"/>
      <scheme val="minor"/>
    </font>
    <font>
      <sz val="11"/>
      <color rgb="FFFF0000"/>
      <name val="Calibri"/>
      <family val="2"/>
      <scheme val="minor"/>
    </font>
    <font>
      <b/>
      <sz val="11"/>
      <color theme="1"/>
      <name val="Calibri"/>
      <family val="2"/>
      <scheme val="minor"/>
    </font>
    <font>
      <sz val="12"/>
      <color rgb="FF000000"/>
      <name val="Arial Narrow"/>
      <family val="2"/>
    </font>
    <font>
      <sz val="12"/>
      <color theme="1"/>
      <name val="Arial Narrow"/>
      <family val="2"/>
    </font>
    <font>
      <b/>
      <sz val="12"/>
      <color rgb="FF000000"/>
      <name val="Arial Narrow"/>
      <family val="2"/>
    </font>
    <font>
      <b/>
      <sz val="12"/>
      <color theme="1"/>
      <name val="Arial Narrow"/>
      <family val="2"/>
    </font>
    <font>
      <sz val="12"/>
      <color theme="1"/>
      <name val="Arial"/>
      <family val="2"/>
    </font>
    <font>
      <sz val="10"/>
      <color theme="1"/>
      <name val="Calibri"/>
      <family val="2"/>
      <scheme val="minor"/>
    </font>
    <font>
      <sz val="12"/>
      <color rgb="FFFF0000"/>
      <name val="Arial"/>
      <family val="2"/>
    </font>
    <font>
      <b/>
      <sz val="12"/>
      <color rgb="FF000000"/>
      <name val="Arial"/>
      <family val="2"/>
    </font>
    <font>
      <sz val="12"/>
      <color rgb="FF000000"/>
      <name val="Arial"/>
      <family val="2"/>
    </font>
    <font>
      <sz val="12"/>
      <color theme="1"/>
      <name val="Calibri"/>
      <family val="2"/>
      <scheme val="minor"/>
    </font>
    <font>
      <sz val="12"/>
      <color rgb="FFFF0000"/>
      <name val="Arial Narrow"/>
      <family val="2"/>
    </font>
    <font>
      <b/>
      <sz val="12"/>
      <color rgb="FFFF0000"/>
      <name val="Arial Narrow"/>
      <family val="2"/>
    </font>
    <font>
      <b/>
      <sz val="11"/>
      <color rgb="FFFFFF00"/>
      <name val="Calibri"/>
      <family val="2"/>
      <scheme val="minor"/>
    </font>
    <font>
      <b/>
      <sz val="14"/>
      <color rgb="FF000000"/>
      <name val="Arial Narrow"/>
      <family val="2"/>
    </font>
    <font>
      <sz val="11"/>
      <color theme="1"/>
      <name val="Arial Narrow"/>
      <family val="2"/>
    </font>
    <font>
      <sz val="14"/>
      <color theme="1"/>
      <name val="Arial Narrow"/>
      <family val="2"/>
    </font>
    <font>
      <b/>
      <sz val="11"/>
      <color rgb="FFFF0000"/>
      <name val="Calibri"/>
      <family val="2"/>
      <scheme val="minor"/>
    </font>
    <font>
      <b/>
      <sz val="10"/>
      <color rgb="FF000000"/>
      <name val="Arial"/>
      <family val="2"/>
    </font>
    <font>
      <sz val="10"/>
      <color theme="1"/>
      <name val="Arial"/>
      <family val="2"/>
    </font>
    <font>
      <sz val="9"/>
      <color theme="1"/>
      <name val="Arial"/>
      <family val="2"/>
    </font>
    <font>
      <b/>
      <sz val="12"/>
      <color theme="1"/>
      <name val="Calibri"/>
      <family val="2"/>
      <scheme val="minor"/>
    </font>
    <font>
      <b/>
      <sz val="12"/>
      <color rgb="FFFF0000"/>
      <name val="Arial"/>
      <family val="2"/>
    </font>
    <font>
      <sz val="10"/>
      <color rgb="FF000000"/>
      <name val="Times New Roman"/>
      <family val="1"/>
    </font>
    <font>
      <b/>
      <sz val="11"/>
      <color theme="1"/>
      <name val="Times New Roman"/>
      <family val="1"/>
    </font>
    <font>
      <sz val="11"/>
      <color theme="1"/>
      <name val="Times New Roman"/>
      <family val="1"/>
    </font>
    <font>
      <sz val="14"/>
      <color theme="1"/>
      <name val="Times New Roman"/>
      <family val="1"/>
    </font>
    <font>
      <b/>
      <sz val="11"/>
      <color rgb="FF000000"/>
      <name val="Times New Roman"/>
      <family val="1"/>
    </font>
    <font>
      <sz val="8"/>
      <color rgb="FF000000"/>
      <name val="Verdana"/>
      <family val="2"/>
    </font>
    <font>
      <b/>
      <sz val="14"/>
      <color indexed="8"/>
      <name val="Times New Roman"/>
      <family val="1"/>
    </font>
    <font>
      <sz val="14"/>
      <color indexed="8"/>
      <name val="Times New Roman"/>
      <family val="1"/>
    </font>
    <font>
      <b/>
      <sz val="10"/>
      <name val="Arial"/>
      <family val="2"/>
    </font>
    <font>
      <b/>
      <sz val="12"/>
      <color theme="1"/>
      <name val="Arial"/>
      <family val="2"/>
    </font>
    <font>
      <sz val="12"/>
      <color theme="0"/>
      <name val="Arial"/>
      <family val="2"/>
    </font>
  </fonts>
  <fills count="24">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theme="0"/>
        <bgColor indexed="64"/>
      </patternFill>
    </fill>
    <fill>
      <patternFill patternType="solid">
        <fgColor rgb="FFBFBFBF"/>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rgb="FF969696"/>
        <bgColor indexed="64"/>
      </patternFill>
    </fill>
    <fill>
      <patternFill patternType="solid">
        <fgColor theme="0" tint="-0.34998626667073579"/>
        <bgColor indexed="26"/>
      </patternFill>
    </fill>
    <fill>
      <patternFill patternType="solid">
        <fgColor theme="3" tint="0.59999389629810485"/>
        <bgColor indexed="26"/>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A6A6A6"/>
        <bgColor indexed="64"/>
      </patternFill>
    </fill>
    <fill>
      <patternFill patternType="solid">
        <fgColor rgb="FFC0C0C0"/>
        <bgColor indexed="64"/>
      </patternFill>
    </fill>
    <fill>
      <patternFill patternType="solid">
        <fgColor rgb="FFD9D9D9"/>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8"/>
      </top>
      <bottom style="thin">
        <color indexed="64"/>
      </bottom>
      <diagonal/>
    </border>
    <border>
      <left/>
      <right style="medium">
        <color indexed="64"/>
      </right>
      <top style="medium">
        <color indexed="8"/>
      </top>
      <bottom style="thin">
        <color indexed="64"/>
      </bottom>
      <diagonal/>
    </border>
    <border>
      <left style="medium">
        <color indexed="64"/>
      </left>
      <right style="medium">
        <color indexed="8"/>
      </right>
      <top style="medium">
        <color indexed="64"/>
      </top>
      <bottom style="medium">
        <color indexed="8"/>
      </bottom>
      <diagonal/>
    </border>
    <border>
      <left style="medium">
        <color indexed="8"/>
      </left>
      <right style="medium">
        <color indexed="64"/>
      </right>
      <top style="medium">
        <color indexed="64"/>
      </top>
      <bottom style="medium">
        <color indexed="8"/>
      </bottom>
      <diagonal/>
    </border>
    <border>
      <left style="medium">
        <color indexed="64"/>
      </left>
      <right style="medium">
        <color indexed="8"/>
      </right>
      <top style="medium">
        <color indexed="8"/>
      </top>
      <bottom style="medium">
        <color indexed="8"/>
      </bottom>
      <diagonal/>
    </border>
    <border>
      <left style="medium">
        <color indexed="8"/>
      </left>
      <right style="medium">
        <color indexed="64"/>
      </right>
      <top style="medium">
        <color indexed="8"/>
      </top>
      <bottom style="medium">
        <color indexed="8"/>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s>
  <cellStyleXfs count="34">
    <xf numFmtId="0" fontId="0" fillId="0" borderId="0"/>
    <xf numFmtId="167" fontId="1" fillId="0" borderId="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26" fillId="0" borderId="0" applyFont="0" applyFill="0" applyBorder="0" applyAlignment="0" applyProtection="0"/>
    <xf numFmtId="168" fontId="1" fillId="0" borderId="0" applyFill="0" applyBorder="0" applyAlignment="0" applyProtection="0"/>
    <xf numFmtId="168" fontId="1" fillId="0" borderId="0" applyFill="0" applyBorder="0" applyAlignment="0" applyProtection="0"/>
    <xf numFmtId="169"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9"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0" fontId="7" fillId="0" borderId="0"/>
    <xf numFmtId="0" fontId="7" fillId="0" borderId="0"/>
    <xf numFmtId="0" fontId="1" fillId="0" borderId="0"/>
    <xf numFmtId="0" fontId="10" fillId="0" borderId="0"/>
    <xf numFmtId="0" fontId="7" fillId="0" borderId="0"/>
    <xf numFmtId="0" fontId="7" fillId="0" borderId="0"/>
    <xf numFmtId="0" fontId="1" fillId="0" borderId="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43" fontId="26" fillId="0" borderId="0" applyFont="0" applyFill="0" applyBorder="0" applyAlignment="0" applyProtection="0"/>
    <xf numFmtId="170" fontId="1" fillId="0" borderId="0" applyFill="0" applyBorder="0" applyAlignment="0" applyProtection="0"/>
    <xf numFmtId="9" fontId="26" fillId="0" borderId="0" applyFont="0" applyFill="0" applyBorder="0" applyAlignment="0" applyProtection="0"/>
  </cellStyleXfs>
  <cellXfs count="401">
    <xf numFmtId="0" fontId="0" fillId="0" borderId="0" xfId="0"/>
    <xf numFmtId="0" fontId="2" fillId="0" borderId="0" xfId="0" applyFont="1"/>
    <xf numFmtId="0" fontId="2" fillId="4" borderId="0" xfId="0" applyFont="1" applyFill="1"/>
    <xf numFmtId="0" fontId="4" fillId="4" borderId="0" xfId="0" applyFont="1" applyFill="1"/>
    <xf numFmtId="0" fontId="0" fillId="0" borderId="1" xfId="0" applyBorder="1"/>
    <xf numFmtId="0" fontId="29" fillId="0" borderId="1" xfId="0" applyFont="1" applyBorder="1" applyAlignment="1">
      <alignment horizontal="center" vertical="center" wrapText="1"/>
    </xf>
    <xf numFmtId="2" fontId="30" fillId="0" borderId="1" xfId="0" applyNumberFormat="1" applyFont="1" applyBorder="1" applyAlignment="1">
      <alignment horizontal="right" vertical="center" indent="1"/>
    </xf>
    <xf numFmtId="0" fontId="31" fillId="5" borderId="1" xfId="0" applyFont="1" applyFill="1" applyBorder="1" applyAlignment="1">
      <alignment horizontal="center" wrapText="1"/>
    </xf>
    <xf numFmtId="0" fontId="29" fillId="0" borderId="1" xfId="0" applyFont="1" applyBorder="1" applyAlignment="1">
      <alignment horizontal="justify" vertical="center" wrapText="1"/>
    </xf>
    <xf numFmtId="0" fontId="30" fillId="6" borderId="1" xfId="0" applyFont="1" applyFill="1" applyBorder="1"/>
    <xf numFmtId="43" fontId="32" fillId="6" borderId="1" xfId="31" applyFont="1" applyFill="1" applyBorder="1" applyAlignment="1">
      <alignment horizontal="right" vertical="center" indent="1"/>
    </xf>
    <xf numFmtId="43" fontId="30" fillId="0" borderId="1" xfId="31" applyFont="1" applyBorder="1" applyAlignment="1">
      <alignment horizontal="right" vertical="center" indent="1"/>
    </xf>
    <xf numFmtId="0" fontId="31" fillId="5" borderId="1" xfId="0" applyFont="1" applyFill="1" applyBorder="1" applyAlignment="1">
      <alignment horizontal="center" vertical="center" wrapText="1"/>
    </xf>
    <xf numFmtId="0" fontId="29" fillId="0" borderId="1" xfId="0" applyFont="1" applyBorder="1" applyAlignment="1">
      <alignment vertical="center" wrapText="1"/>
    </xf>
    <xf numFmtId="0" fontId="33" fillId="0" borderId="1" xfId="0" applyFont="1" applyBorder="1" applyAlignment="1">
      <alignment horizontal="justify"/>
    </xf>
    <xf numFmtId="2" fontId="32" fillId="6" borderId="1" xfId="0" applyNumberFormat="1" applyFont="1" applyFill="1" applyBorder="1" applyAlignment="1">
      <alignment horizontal="right" vertical="top" indent="1"/>
    </xf>
    <xf numFmtId="2" fontId="2" fillId="0" borderId="0" xfId="0" applyNumberFormat="1" applyFont="1"/>
    <xf numFmtId="2" fontId="30" fillId="7" borderId="1" xfId="0" applyNumberFormat="1" applyFont="1" applyFill="1" applyBorder="1" applyAlignment="1">
      <alignment horizontal="right" vertical="center" indent="1"/>
    </xf>
    <xf numFmtId="0" fontId="34" fillId="0" borderId="0" xfId="0" applyFont="1"/>
    <xf numFmtId="43" fontId="2" fillId="0" borderId="0" xfId="0" applyNumberFormat="1" applyFont="1"/>
    <xf numFmtId="0" fontId="28" fillId="4" borderId="0" xfId="0" applyFont="1" applyFill="1"/>
    <xf numFmtId="0" fontId="16" fillId="0" borderId="1" xfId="0" applyFont="1" applyBorder="1" applyAlignment="1">
      <alignment horizontal="center" vertical="center"/>
    </xf>
    <xf numFmtId="0" fontId="16" fillId="0" borderId="1" xfId="0" applyFont="1" applyBorder="1" applyAlignment="1">
      <alignment horizontal="left" vertical="center"/>
    </xf>
    <xf numFmtId="0" fontId="16" fillId="6"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6" fillId="0" borderId="2" xfId="0" applyFont="1" applyBorder="1" applyAlignment="1">
      <alignment vertical="center" wrapText="1"/>
    </xf>
    <xf numFmtId="0" fontId="15" fillId="6" borderId="1" xfId="0" applyFont="1" applyFill="1" applyBorder="1" applyAlignment="1">
      <alignment horizontal="center" vertical="center" wrapText="1"/>
    </xf>
    <xf numFmtId="0" fontId="15" fillId="6" borderId="1" xfId="0" applyFont="1" applyFill="1" applyBorder="1" applyAlignment="1">
      <alignment vertical="center" wrapText="1"/>
    </xf>
    <xf numFmtId="0" fontId="15" fillId="6" borderId="1" xfId="0" applyFont="1" applyFill="1" applyBorder="1" applyAlignment="1">
      <alignment horizontal="center" vertical="center"/>
    </xf>
    <xf numFmtId="0" fontId="16" fillId="0" borderId="1" xfId="0" applyFont="1" applyBorder="1" applyAlignment="1">
      <alignment horizontal="left" vertical="center" wrapText="1"/>
    </xf>
    <xf numFmtId="10" fontId="16" fillId="0" borderId="1" xfId="0" applyNumberFormat="1" applyFont="1" applyBorder="1" applyAlignment="1">
      <alignment horizontal="right" vertical="center" wrapText="1"/>
    </xf>
    <xf numFmtId="43" fontId="16" fillId="0" borderId="1" xfId="31" applyFont="1" applyBorder="1" applyAlignment="1">
      <alignment horizontal="center" vertical="top" wrapText="1"/>
    </xf>
    <xf numFmtId="0" fontId="16" fillId="6" borderId="3" xfId="0" applyFont="1" applyFill="1" applyBorder="1" applyAlignment="1">
      <alignment horizontal="center" wrapText="1"/>
    </xf>
    <xf numFmtId="0" fontId="15" fillId="6" borderId="3" xfId="0" applyFont="1" applyFill="1" applyBorder="1" applyAlignment="1">
      <alignment horizontal="left" vertical="center" wrapText="1"/>
    </xf>
    <xf numFmtId="10" fontId="15" fillId="6" borderId="3" xfId="0" applyNumberFormat="1" applyFont="1" applyFill="1" applyBorder="1" applyAlignment="1">
      <alignment horizontal="right" vertical="center" wrapText="1"/>
    </xf>
    <xf numFmtId="0" fontId="15" fillId="6" borderId="2" xfId="0" applyFont="1" applyFill="1" applyBorder="1" applyAlignment="1">
      <alignment vertical="center" wrapText="1"/>
    </xf>
    <xf numFmtId="0" fontId="15" fillId="6" borderId="4" xfId="0" applyFont="1" applyFill="1" applyBorder="1" applyAlignment="1">
      <alignment vertical="center" wrapText="1"/>
    </xf>
    <xf numFmtId="0" fontId="16" fillId="0" borderId="4" xfId="0" applyFont="1" applyBorder="1" applyAlignment="1">
      <alignment vertical="center" wrapText="1"/>
    </xf>
    <xf numFmtId="0" fontId="16" fillId="4" borderId="2" xfId="0" applyFont="1" applyFill="1" applyBorder="1" applyAlignment="1">
      <alignment vertical="center" wrapText="1"/>
    </xf>
    <xf numFmtId="0" fontId="16" fillId="4" borderId="4" xfId="0" applyFont="1" applyFill="1" applyBorder="1" applyAlignment="1">
      <alignment vertical="center" wrapText="1"/>
    </xf>
    <xf numFmtId="0" fontId="15" fillId="6" borderId="1" xfId="0" applyFont="1" applyFill="1" applyBorder="1" applyAlignment="1">
      <alignment horizontal="left" vertical="center" wrapText="1"/>
    </xf>
    <xf numFmtId="10" fontId="15" fillId="6" borderId="1" xfId="0" applyNumberFormat="1" applyFont="1" applyFill="1" applyBorder="1" applyAlignment="1">
      <alignment horizontal="right" vertical="top" wrapText="1"/>
    </xf>
    <xf numFmtId="43" fontId="15" fillId="6" borderId="1" xfId="31" applyFont="1" applyFill="1" applyBorder="1" applyAlignment="1">
      <alignment horizontal="center" vertical="top" wrapText="1"/>
    </xf>
    <xf numFmtId="0" fontId="16" fillId="0" borderId="1" xfId="0" applyFont="1" applyBorder="1" applyAlignment="1">
      <alignment horizontal="right" wrapText="1"/>
    </xf>
    <xf numFmtId="44" fontId="16" fillId="0" borderId="1" xfId="4" applyFont="1" applyBorder="1" applyAlignment="1">
      <alignment horizontal="center" vertical="top" wrapText="1"/>
    </xf>
    <xf numFmtId="44" fontId="15" fillId="6" borderId="1" xfId="4" applyFont="1" applyFill="1" applyBorder="1" applyAlignment="1">
      <alignment horizontal="center" vertical="top" wrapText="1"/>
    </xf>
    <xf numFmtId="10" fontId="35" fillId="0" borderId="1" xfId="0" applyNumberFormat="1" applyFont="1" applyBorder="1" applyAlignment="1">
      <alignment vertical="top" wrapText="1"/>
    </xf>
    <xf numFmtId="165" fontId="16" fillId="0" borderId="1" xfId="0" applyNumberFormat="1" applyFont="1" applyBorder="1" applyAlignment="1">
      <alignment horizontal="left" vertical="top"/>
    </xf>
    <xf numFmtId="10" fontId="16" fillId="0" borderId="1" xfId="0" applyNumberFormat="1" applyFont="1" applyBorder="1" applyAlignment="1">
      <alignment vertical="top" wrapText="1"/>
    </xf>
    <xf numFmtId="0" fontId="16" fillId="0" borderId="1" xfId="0" applyFont="1" applyBorder="1" applyAlignment="1">
      <alignment horizontal="left" vertical="top" wrapText="1"/>
    </xf>
    <xf numFmtId="10" fontId="15" fillId="6" borderId="1" xfId="0" applyNumberFormat="1" applyFont="1" applyFill="1" applyBorder="1" applyAlignment="1">
      <alignment vertical="top" wrapText="1"/>
    </xf>
    <xf numFmtId="0" fontId="16" fillId="6" borderId="1" xfId="0" applyFont="1" applyFill="1" applyBorder="1" applyAlignment="1">
      <alignment wrapText="1"/>
    </xf>
    <xf numFmtId="43" fontId="16" fillId="0" borderId="1" xfId="31" applyFont="1" applyBorder="1" applyAlignment="1">
      <alignment horizontal="center" vertical="center" wrapText="1"/>
    </xf>
    <xf numFmtId="43" fontId="15" fillId="6" borderId="1" xfId="31" applyFont="1" applyFill="1" applyBorder="1" applyAlignment="1">
      <alignment horizontal="center" vertical="top"/>
    </xf>
    <xf numFmtId="0" fontId="16" fillId="8" borderId="5" xfId="0" applyFont="1" applyFill="1" applyBorder="1" applyAlignment="1">
      <alignment horizontal="justify"/>
    </xf>
    <xf numFmtId="0" fontId="16" fillId="8" borderId="6" xfId="0" applyFont="1" applyFill="1" applyBorder="1"/>
    <xf numFmtId="0" fontId="16" fillId="8" borderId="7" xfId="0" applyFont="1" applyFill="1" applyBorder="1" applyAlignment="1">
      <alignment horizontal="center" vertical="top"/>
    </xf>
    <xf numFmtId="0" fontId="36" fillId="9" borderId="1" xfId="0" applyFont="1" applyFill="1" applyBorder="1" applyAlignment="1">
      <alignment horizontal="center" vertical="center" wrapText="1"/>
    </xf>
    <xf numFmtId="0" fontId="36" fillId="9" borderId="1" xfId="0" applyFont="1" applyFill="1" applyBorder="1" applyAlignment="1">
      <alignment horizontal="center" wrapText="1"/>
    </xf>
    <xf numFmtId="0" fontId="33" fillId="0" borderId="1" xfId="0" applyFont="1" applyBorder="1" applyAlignment="1">
      <alignment vertical="center" wrapText="1"/>
    </xf>
    <xf numFmtId="0" fontId="37" fillId="0" borderId="1" xfId="0" applyFont="1" applyBorder="1" applyAlignment="1">
      <alignment wrapText="1"/>
    </xf>
    <xf numFmtId="0" fontId="38" fillId="0" borderId="1" xfId="0" applyFont="1" applyBorder="1"/>
    <xf numFmtId="0" fontId="11" fillId="2" borderId="8" xfId="14" applyFont="1" applyFill="1" applyBorder="1" applyAlignment="1">
      <alignment horizontal="justify" vertical="center" wrapText="1"/>
    </xf>
    <xf numFmtId="10" fontId="11" fillId="2" borderId="9" xfId="22" applyNumberFormat="1" applyFont="1" applyFill="1" applyBorder="1" applyAlignment="1" applyProtection="1">
      <alignment horizontal="center" vertical="center" wrapText="1"/>
    </xf>
    <xf numFmtId="0" fontId="6" fillId="3" borderId="10" xfId="14" applyFont="1" applyFill="1" applyBorder="1" applyAlignment="1">
      <alignment horizontal="justify" vertical="center" wrapText="1"/>
    </xf>
    <xf numFmtId="10" fontId="12" fillId="3" borderId="11" xfId="22" applyNumberFormat="1" applyFont="1" applyFill="1" applyBorder="1" applyAlignment="1" applyProtection="1">
      <alignment horizontal="center" vertical="center" wrapText="1"/>
    </xf>
    <xf numFmtId="0" fontId="11" fillId="10" borderId="10" xfId="14" applyFont="1" applyFill="1" applyBorder="1" applyAlignment="1">
      <alignment horizontal="right" vertical="center" wrapText="1"/>
    </xf>
    <xf numFmtId="10" fontId="39" fillId="3" borderId="11" xfId="22" applyNumberFormat="1" applyFont="1" applyFill="1" applyBorder="1" applyAlignment="1" applyProtection="1">
      <alignment horizontal="center" vertical="center" wrapText="1"/>
    </xf>
    <xf numFmtId="0" fontId="14" fillId="3" borderId="10" xfId="14" applyFont="1" applyFill="1" applyBorder="1" applyAlignment="1">
      <alignment horizontal="justify" vertical="center" wrapText="1"/>
    </xf>
    <xf numFmtId="0" fontId="11" fillId="3" borderId="10" xfId="14" applyFont="1" applyFill="1" applyBorder="1" applyAlignment="1">
      <alignment horizontal="right" vertical="center" wrapText="1"/>
    </xf>
    <xf numFmtId="0" fontId="11" fillId="2" borderId="10" xfId="14" applyFont="1" applyFill="1" applyBorder="1" applyAlignment="1">
      <alignment horizontal="justify" vertical="center" wrapText="1"/>
    </xf>
    <xf numFmtId="10" fontId="11" fillId="2" borderId="11" xfId="22" applyNumberFormat="1" applyFont="1" applyFill="1" applyBorder="1" applyAlignment="1" applyProtection="1">
      <alignment horizontal="center" vertical="center" wrapText="1"/>
    </xf>
    <xf numFmtId="0" fontId="3" fillId="0" borderId="12" xfId="0" applyFont="1" applyBorder="1" applyAlignment="1">
      <alignment vertical="center" wrapText="1"/>
    </xf>
    <xf numFmtId="0" fontId="40" fillId="2" borderId="13" xfId="14" applyFont="1" applyFill="1" applyBorder="1" applyAlignment="1">
      <alignment horizontal="center" vertical="center" wrapText="1"/>
    </xf>
    <xf numFmtId="10" fontId="40" fillId="2" borderId="14" xfId="22" applyNumberFormat="1" applyFont="1" applyFill="1" applyBorder="1" applyAlignment="1" applyProtection="1">
      <alignment horizontal="center" vertical="center" wrapText="1"/>
    </xf>
    <xf numFmtId="44" fontId="2" fillId="0" borderId="0" xfId="4" applyFont="1"/>
    <xf numFmtId="44" fontId="15" fillId="6" borderId="3" xfId="4" applyFont="1" applyFill="1" applyBorder="1" applyAlignment="1">
      <alignment horizontal="center" vertical="top" wrapText="1"/>
    </xf>
    <xf numFmtId="43" fontId="16" fillId="4" borderId="1" xfId="31" applyFont="1" applyFill="1" applyBorder="1" applyAlignment="1">
      <alignment vertical="center" wrapText="1"/>
    </xf>
    <xf numFmtId="43" fontId="16" fillId="0" borderId="1" xfId="31" applyFont="1" applyBorder="1" applyAlignment="1">
      <alignment vertical="center" wrapText="1"/>
    </xf>
    <xf numFmtId="2" fontId="16" fillId="0" borderId="15" xfId="4" applyNumberFormat="1" applyFont="1" applyFill="1" applyBorder="1" applyAlignment="1" applyProtection="1">
      <alignment vertical="center" wrapText="1"/>
    </xf>
    <xf numFmtId="2" fontId="16" fillId="0" borderId="1" xfId="4" applyNumberFormat="1" applyFont="1" applyBorder="1" applyAlignment="1">
      <alignment vertical="center" wrapText="1"/>
    </xf>
    <xf numFmtId="44" fontId="15" fillId="6" borderId="3" xfId="4" applyFont="1" applyFill="1" applyBorder="1" applyAlignment="1">
      <alignment vertical="center" wrapText="1"/>
    </xf>
    <xf numFmtId="0" fontId="15" fillId="6" borderId="2" xfId="0" applyFont="1" applyFill="1" applyBorder="1" applyAlignment="1">
      <alignment horizontal="left" vertical="center" wrapText="1"/>
    </xf>
    <xf numFmtId="2" fontId="16" fillId="0" borderId="1" xfId="4" applyNumberFormat="1" applyFont="1" applyBorder="1" applyAlignment="1">
      <alignment vertical="top" wrapText="1"/>
    </xf>
    <xf numFmtId="44" fontId="15" fillId="6" borderId="1" xfId="4" applyFont="1" applyFill="1" applyBorder="1" applyAlignment="1">
      <alignment horizontal="left" vertical="top"/>
    </xf>
    <xf numFmtId="0" fontId="16" fillId="4" borderId="1" xfId="0" applyFont="1" applyFill="1" applyBorder="1" applyAlignment="1">
      <alignment horizontal="left" vertical="center" wrapText="1"/>
    </xf>
    <xf numFmtId="0" fontId="16" fillId="4" borderId="1" xfId="0" applyFont="1" applyFill="1" applyBorder="1" applyAlignment="1">
      <alignment vertical="center" wrapText="1"/>
    </xf>
    <xf numFmtId="10" fontId="12" fillId="11" borderId="11" xfId="22" applyNumberFormat="1" applyFont="1" applyFill="1" applyBorder="1" applyAlignment="1" applyProtection="1">
      <alignment horizontal="center" vertical="center" wrapText="1"/>
    </xf>
    <xf numFmtId="0" fontId="18" fillId="0" borderId="1" xfId="0" applyFont="1" applyBorder="1" applyAlignment="1">
      <alignment horizontal="left" vertical="center"/>
    </xf>
    <xf numFmtId="0" fontId="41" fillId="12" borderId="1" xfId="0" applyFont="1" applyFill="1" applyBorder="1"/>
    <xf numFmtId="0" fontId="27" fillId="12" borderId="1" xfId="0" applyFont="1" applyFill="1" applyBorder="1"/>
    <xf numFmtId="0" fontId="29" fillId="0" borderId="1" xfId="0" applyFont="1" applyBorder="1" applyAlignment="1" applyProtection="1">
      <alignment horizontal="center" vertical="center" wrapText="1"/>
      <protection hidden="1"/>
    </xf>
    <xf numFmtId="10" fontId="16" fillId="4" borderId="1" xfId="0" applyNumberFormat="1" applyFont="1" applyFill="1" applyBorder="1" applyAlignment="1">
      <alignment horizontal="right" vertical="center" wrapText="1"/>
    </xf>
    <xf numFmtId="0" fontId="42" fillId="0" borderId="16" xfId="0" applyFont="1" applyBorder="1" applyAlignment="1">
      <alignment horizontal="center" vertical="center" textRotation="90"/>
    </xf>
    <xf numFmtId="0" fontId="29" fillId="0" borderId="17" xfId="0" applyFont="1" applyBorder="1" applyAlignment="1">
      <alignment horizontal="center" vertical="center" wrapText="1"/>
    </xf>
    <xf numFmtId="2" fontId="30" fillId="0" borderId="17" xfId="0" applyNumberFormat="1" applyFont="1" applyBorder="1" applyAlignment="1">
      <alignment horizontal="center" vertical="center"/>
    </xf>
    <xf numFmtId="2" fontId="30" fillId="7" borderId="17" xfId="0" applyNumberFormat="1" applyFont="1" applyFill="1" applyBorder="1" applyAlignment="1">
      <alignment horizontal="right" vertical="center" indent="1"/>
    </xf>
    <xf numFmtId="43" fontId="30" fillId="0" borderId="17" xfId="31" applyFont="1" applyBorder="1" applyAlignment="1">
      <alignment horizontal="right" vertical="center" indent="1"/>
    </xf>
    <xf numFmtId="0" fontId="29" fillId="0" borderId="17" xfId="0" applyFont="1" applyBorder="1" applyAlignment="1">
      <alignment horizontal="justify" vertical="center" wrapText="1"/>
    </xf>
    <xf numFmtId="0" fontId="29" fillId="0" borderId="17" xfId="0" applyFont="1" applyBorder="1" applyAlignment="1">
      <alignment horizontal="left" vertical="center" wrapText="1"/>
    </xf>
    <xf numFmtId="2" fontId="30" fillId="7" borderId="1" xfId="0" applyNumberFormat="1" applyFont="1" applyFill="1" applyBorder="1" applyAlignment="1">
      <alignment horizontal="center" vertical="center"/>
    </xf>
    <xf numFmtId="0" fontId="29" fillId="0" borderId="0" xfId="0" applyFont="1" applyAlignment="1">
      <alignment vertical="center" wrapText="1"/>
    </xf>
    <xf numFmtId="0" fontId="29" fillId="0" borderId="18" xfId="0" applyFont="1" applyBorder="1" applyAlignment="1">
      <alignment horizontal="left" vertical="center" wrapText="1"/>
    </xf>
    <xf numFmtId="0" fontId="15" fillId="4" borderId="2" xfId="0" applyFont="1" applyFill="1" applyBorder="1" applyAlignment="1">
      <alignment horizontal="center" vertical="center" wrapText="1"/>
    </xf>
    <xf numFmtId="0" fontId="16" fillId="0" borderId="3" xfId="0" applyFont="1" applyBorder="1" applyAlignment="1">
      <alignment horizontal="center" vertical="center" wrapText="1"/>
    </xf>
    <xf numFmtId="2" fontId="16" fillId="0" borderId="3" xfId="4" applyNumberFormat="1" applyFont="1" applyBorder="1" applyAlignment="1">
      <alignment vertical="center" wrapText="1"/>
    </xf>
    <xf numFmtId="0" fontId="15" fillId="4" borderId="19" xfId="0" applyFont="1" applyFill="1" applyBorder="1" applyAlignment="1">
      <alignment horizontal="left" vertical="center" wrapText="1"/>
    </xf>
    <xf numFmtId="0" fontId="15" fillId="4" borderId="0" xfId="0" applyFont="1" applyFill="1" applyAlignment="1">
      <alignment horizontal="left" vertical="center" wrapText="1"/>
    </xf>
    <xf numFmtId="44" fontId="15" fillId="4" borderId="0" xfId="4" applyFont="1" applyFill="1" applyBorder="1" applyAlignment="1">
      <alignment horizontal="center" vertical="top" wrapText="1"/>
    </xf>
    <xf numFmtId="10" fontId="16" fillId="0" borderId="4" xfId="0" applyNumberFormat="1" applyFont="1" applyBorder="1" applyAlignment="1">
      <alignment vertical="center" wrapText="1"/>
    </xf>
    <xf numFmtId="10" fontId="16" fillId="0" borderId="1" xfId="0" applyNumberFormat="1" applyFont="1" applyBorder="1" applyAlignment="1">
      <alignment vertical="center" wrapText="1"/>
    </xf>
    <xf numFmtId="10" fontId="16" fillId="4" borderId="4" xfId="0" applyNumberFormat="1" applyFont="1" applyFill="1" applyBorder="1" applyAlignment="1">
      <alignment vertical="center" wrapText="1"/>
    </xf>
    <xf numFmtId="10" fontId="16" fillId="4" borderId="1" xfId="0" applyNumberFormat="1" applyFont="1" applyFill="1" applyBorder="1" applyAlignment="1">
      <alignment vertical="center" wrapText="1"/>
    </xf>
    <xf numFmtId="166" fontId="16" fillId="0" borderId="4" xfId="0" applyNumberFormat="1" applyFont="1" applyBorder="1" applyAlignment="1">
      <alignment vertical="center" wrapText="1"/>
    </xf>
    <xf numFmtId="0" fontId="15" fillId="13" borderId="2" xfId="0" applyFont="1" applyFill="1" applyBorder="1" applyAlignment="1">
      <alignment vertical="center" wrapText="1"/>
    </xf>
    <xf numFmtId="10" fontId="15" fillId="13" borderId="4" xfId="0" applyNumberFormat="1" applyFont="1" applyFill="1" applyBorder="1" applyAlignment="1">
      <alignment vertical="center" wrapText="1"/>
    </xf>
    <xf numFmtId="2" fontId="15" fillId="13" borderId="1" xfId="4" applyNumberFormat="1" applyFont="1" applyFill="1" applyBorder="1" applyAlignment="1">
      <alignment vertical="top" wrapText="1"/>
    </xf>
    <xf numFmtId="43" fontId="15" fillId="0" borderId="4" xfId="0" applyNumberFormat="1" applyFont="1" applyBorder="1" applyAlignment="1">
      <alignment vertical="center"/>
    </xf>
    <xf numFmtId="0" fontId="43" fillId="0" borderId="0" xfId="0" applyFont="1"/>
    <xf numFmtId="0" fontId="44" fillId="0" borderId="0" xfId="0" applyFont="1"/>
    <xf numFmtId="0" fontId="51" fillId="17" borderId="35" xfId="0" applyFont="1" applyFill="1" applyBorder="1" applyAlignment="1">
      <alignment horizontal="center" vertical="center" wrapText="1"/>
    </xf>
    <xf numFmtId="0" fontId="51" fillId="17" borderId="36" xfId="0" applyFont="1" applyFill="1" applyBorder="1" applyAlignment="1">
      <alignment horizontal="center" vertical="center" wrapText="1"/>
    </xf>
    <xf numFmtId="0" fontId="51" fillId="0" borderId="39" xfId="0" applyFont="1" applyBorder="1" applyAlignment="1">
      <alignment horizontal="center" vertical="top"/>
    </xf>
    <xf numFmtId="0" fontId="51" fillId="0" borderId="35" xfId="0" applyFont="1" applyBorder="1" applyAlignment="1">
      <alignment horizontal="center" vertical="top" wrapText="1"/>
    </xf>
    <xf numFmtId="0" fontId="51" fillId="0" borderId="36" xfId="0" applyFont="1" applyBorder="1" applyAlignment="1">
      <alignment horizontal="center" vertical="top"/>
    </xf>
    <xf numFmtId="3" fontId="51" fillId="0" borderId="36" xfId="0" applyNumberFormat="1" applyFont="1" applyBorder="1" applyAlignment="1">
      <alignment horizontal="center" vertical="top"/>
    </xf>
    <xf numFmtId="0" fontId="51" fillId="0" borderId="40" xfId="0" applyFont="1" applyBorder="1" applyAlignment="1">
      <alignment horizontal="left" vertical="top" wrapText="1"/>
    </xf>
    <xf numFmtId="2" fontId="51" fillId="0" borderId="36" xfId="0" applyNumberFormat="1" applyFont="1" applyBorder="1" applyAlignment="1">
      <alignment horizontal="center" vertical="top" wrapText="1"/>
    </xf>
    <xf numFmtId="44" fontId="51" fillId="0" borderId="36" xfId="4" applyFont="1" applyBorder="1" applyAlignment="1">
      <alignment horizontal="center" vertical="top" wrapText="1"/>
    </xf>
    <xf numFmtId="164" fontId="51" fillId="0" borderId="41" xfId="0" applyNumberFormat="1" applyFont="1" applyBorder="1" applyAlignment="1">
      <alignment horizontal="center" vertical="top" wrapText="1"/>
    </xf>
    <xf numFmtId="44" fontId="51" fillId="14" borderId="36" xfId="0" applyNumberFormat="1" applyFont="1" applyFill="1" applyBorder="1" applyAlignment="1">
      <alignment horizontal="center" vertical="top" wrapText="1"/>
    </xf>
    <xf numFmtId="164" fontId="51" fillId="14" borderId="41" xfId="0" applyNumberFormat="1" applyFont="1" applyFill="1" applyBorder="1" applyAlignment="1">
      <alignment horizontal="center" vertical="top" wrapText="1"/>
    </xf>
    <xf numFmtId="44" fontId="51" fillId="0" borderId="41" xfId="4" applyFont="1" applyBorder="1" applyAlignment="1">
      <alignment horizontal="center" vertical="top" wrapText="1"/>
    </xf>
    <xf numFmtId="43" fontId="51" fillId="0" borderId="36" xfId="0" applyNumberFormat="1" applyFont="1" applyBorder="1" applyAlignment="1">
      <alignment horizontal="center" vertical="top" wrapText="1"/>
    </xf>
    <xf numFmtId="43" fontId="51" fillId="0" borderId="41" xfId="0" applyNumberFormat="1" applyFont="1" applyBorder="1" applyAlignment="1">
      <alignment horizontal="center" vertical="top" wrapText="1"/>
    </xf>
    <xf numFmtId="0" fontId="52" fillId="0" borderId="0" xfId="0" applyFont="1"/>
    <xf numFmtId="0" fontId="53" fillId="0" borderId="0" xfId="0" applyFont="1"/>
    <xf numFmtId="0" fontId="54" fillId="0" borderId="0" xfId="0" applyFont="1"/>
    <xf numFmtId="44" fontId="55" fillId="18" borderId="36" xfId="0" applyNumberFormat="1" applyFont="1" applyFill="1" applyBorder="1" applyAlignment="1">
      <alignment horizontal="center" vertical="top" wrapText="1"/>
    </xf>
    <xf numFmtId="164" fontId="55" fillId="18" borderId="41" xfId="0" applyNumberFormat="1" applyFont="1" applyFill="1" applyBorder="1" applyAlignment="1">
      <alignment horizontal="center" vertical="top" wrapText="1"/>
    </xf>
    <xf numFmtId="0" fontId="51" fillId="0" borderId="35" xfId="0" applyFont="1" applyBorder="1" applyAlignment="1">
      <alignment vertical="top" wrapText="1"/>
    </xf>
    <xf numFmtId="0" fontId="56" fillId="0" borderId="0" xfId="0" applyFont="1" applyAlignment="1">
      <alignment horizontal="right" vertical="center" wrapText="1"/>
    </xf>
    <xf numFmtId="43" fontId="15" fillId="13" borderId="1" xfId="31" applyFont="1" applyFill="1" applyBorder="1"/>
    <xf numFmtId="0" fontId="16" fillId="0" borderId="0" xfId="0" applyFont="1"/>
    <xf numFmtId="44" fontId="15" fillId="13" borderId="1" xfId="4" applyFont="1" applyFill="1" applyBorder="1"/>
    <xf numFmtId="164" fontId="43" fillId="0" borderId="0" xfId="0" applyNumberFormat="1" applyFont="1"/>
    <xf numFmtId="0" fontId="54" fillId="0" borderId="0" xfId="0" applyFont="1" applyAlignment="1">
      <alignment horizontal="right"/>
    </xf>
    <xf numFmtId="0" fontId="59" fillId="0" borderId="0" xfId="0" applyFont="1"/>
    <xf numFmtId="0" fontId="7" fillId="0" borderId="0" xfId="0" applyFont="1"/>
    <xf numFmtId="0" fontId="53" fillId="0" borderId="0" xfId="0" applyFont="1" applyAlignment="1">
      <alignment wrapText="1"/>
    </xf>
    <xf numFmtId="2" fontId="16" fillId="0" borderId="1" xfId="0" applyNumberFormat="1" applyFont="1" applyBorder="1"/>
    <xf numFmtId="43" fontId="16" fillId="0" borderId="0" xfId="0" applyNumberFormat="1" applyFont="1"/>
    <xf numFmtId="2" fontId="16" fillId="13" borderId="1" xfId="0" applyNumberFormat="1" applyFont="1" applyFill="1" applyBorder="1"/>
    <xf numFmtId="44" fontId="55" fillId="19" borderId="36" xfId="0" applyNumberFormat="1" applyFont="1" applyFill="1" applyBorder="1" applyAlignment="1">
      <alignment horizontal="center" vertical="top" wrapText="1"/>
    </xf>
    <xf numFmtId="164" fontId="55" fillId="19" borderId="41" xfId="0" applyNumberFormat="1" applyFont="1" applyFill="1" applyBorder="1" applyAlignment="1">
      <alignment horizontal="center" vertical="top" wrapText="1"/>
    </xf>
    <xf numFmtId="43" fontId="16" fillId="20" borderId="1" xfId="31" applyFont="1" applyFill="1" applyBorder="1" applyAlignment="1">
      <alignment horizontal="center" vertical="top" wrapText="1"/>
    </xf>
    <xf numFmtId="43" fontId="16" fillId="21" borderId="1" xfId="31" applyFont="1" applyFill="1" applyBorder="1" applyAlignment="1">
      <alignment horizontal="center" vertical="top" wrapText="1"/>
    </xf>
    <xf numFmtId="43" fontId="16" fillId="22" borderId="1" xfId="31" applyFont="1" applyFill="1" applyBorder="1" applyAlignment="1">
      <alignment horizontal="center" vertical="top" wrapText="1"/>
    </xf>
    <xf numFmtId="43" fontId="16" fillId="23" borderId="1" xfId="31" applyFont="1" applyFill="1" applyBorder="1" applyAlignment="1">
      <alignment horizontal="center" vertical="top" wrapText="1"/>
    </xf>
    <xf numFmtId="0" fontId="33" fillId="0" borderId="0" xfId="0" applyFont="1"/>
    <xf numFmtId="0" fontId="60" fillId="0" borderId="0" xfId="0" applyFont="1"/>
    <xf numFmtId="0" fontId="60" fillId="0" borderId="1" xfId="0" applyFont="1" applyBorder="1" applyAlignment="1">
      <alignment horizontal="center" vertical="center" wrapText="1"/>
    </xf>
    <xf numFmtId="0" fontId="60" fillId="0" borderId="1" xfId="0" applyFont="1" applyBorder="1" applyAlignment="1">
      <alignment horizontal="center" wrapText="1"/>
    </xf>
    <xf numFmtId="0" fontId="60" fillId="0" borderId="1" xfId="0" applyFont="1" applyBorder="1" applyAlignment="1">
      <alignment horizontal="center"/>
    </xf>
    <xf numFmtId="0" fontId="33" fillId="0" borderId="1" xfId="0" applyFont="1" applyBorder="1" applyAlignment="1">
      <alignment horizontal="center"/>
    </xf>
    <xf numFmtId="0" fontId="33" fillId="0" borderId="1" xfId="0" applyFont="1" applyBorder="1" applyAlignment="1">
      <alignment horizontal="left"/>
    </xf>
    <xf numFmtId="44" fontId="35" fillId="14" borderId="1" xfId="4" applyFont="1" applyFill="1" applyBorder="1" applyAlignment="1">
      <alignment horizontal="center"/>
    </xf>
    <xf numFmtId="164" fontId="33" fillId="0" borderId="1" xfId="0" applyNumberFormat="1" applyFont="1" applyBorder="1" applyAlignment="1">
      <alignment horizontal="center"/>
    </xf>
    <xf numFmtId="0" fontId="33" fillId="0" borderId="0" xfId="0" applyFont="1" applyAlignment="1">
      <alignment horizontal="center"/>
    </xf>
    <xf numFmtId="0" fontId="60" fillId="0" borderId="2" xfId="0" applyFont="1" applyBorder="1"/>
    <xf numFmtId="2" fontId="33" fillId="0" borderId="1" xfId="0" applyNumberFormat="1" applyFont="1" applyBorder="1" applyAlignment="1">
      <alignment horizontal="center"/>
    </xf>
    <xf numFmtId="2" fontId="60" fillId="0" borderId="1" xfId="0" applyNumberFormat="1" applyFont="1" applyBorder="1" applyAlignment="1">
      <alignment horizontal="center"/>
    </xf>
    <xf numFmtId="0" fontId="35" fillId="0" borderId="0" xfId="0" applyFont="1" applyAlignment="1">
      <alignment horizontal="center"/>
    </xf>
    <xf numFmtId="0" fontId="61" fillId="0" borderId="0" xfId="0" applyFont="1" applyAlignment="1">
      <alignment horizontal="center"/>
    </xf>
    <xf numFmtId="2" fontId="50" fillId="14" borderId="1" xfId="0" applyNumberFormat="1" applyFont="1" applyFill="1" applyBorder="1" applyAlignment="1">
      <alignment horizontal="center"/>
    </xf>
    <xf numFmtId="44" fontId="35" fillId="14" borderId="1" xfId="4" applyFont="1" applyFill="1" applyBorder="1"/>
    <xf numFmtId="44" fontId="27" fillId="0" borderId="0" xfId="4" applyFont="1"/>
    <xf numFmtId="44" fontId="0" fillId="0" borderId="0" xfId="4" applyFont="1"/>
    <xf numFmtId="44" fontId="50" fillId="14" borderId="1" xfId="4" applyFont="1" applyFill="1" applyBorder="1"/>
    <xf numFmtId="0" fontId="15" fillId="13" borderId="0" xfId="0" applyFont="1" applyFill="1" applyAlignment="1">
      <alignment horizontal="left" vertical="center" wrapText="1"/>
    </xf>
    <xf numFmtId="43" fontId="15" fillId="13" borderId="0" xfId="31" applyFont="1" applyFill="1" applyBorder="1"/>
    <xf numFmtId="171" fontId="16" fillId="0" borderId="1" xfId="0" applyNumberFormat="1" applyFont="1" applyBorder="1"/>
    <xf numFmtId="44" fontId="43" fillId="0" borderId="0" xfId="0" applyNumberFormat="1" applyFont="1"/>
    <xf numFmtId="0" fontId="16" fillId="14" borderId="1" xfId="0" applyFont="1" applyFill="1" applyBorder="1" applyAlignment="1">
      <alignment horizontal="center" vertical="center" wrapText="1"/>
    </xf>
    <xf numFmtId="0" fontId="16" fillId="14" borderId="1" xfId="0" applyFont="1" applyFill="1" applyBorder="1" applyAlignment="1">
      <alignment horizontal="left" vertical="center" wrapText="1"/>
    </xf>
    <xf numFmtId="0" fontId="16" fillId="14" borderId="4" xfId="0" applyFont="1" applyFill="1" applyBorder="1" applyAlignment="1">
      <alignment horizontal="left" vertical="center" wrapText="1"/>
    </xf>
    <xf numFmtId="0" fontId="16" fillId="14" borderId="2" xfId="0" applyFont="1" applyFill="1" applyBorder="1" applyAlignment="1">
      <alignment horizontal="center" vertical="center" wrapText="1"/>
    </xf>
    <xf numFmtId="0" fontId="16" fillId="14" borderId="20" xfId="0" applyFont="1" applyFill="1" applyBorder="1" applyAlignment="1">
      <alignment horizontal="left" vertical="center" wrapText="1"/>
    </xf>
    <xf numFmtId="10" fontId="16" fillId="14" borderId="1" xfId="0" applyNumberFormat="1" applyFont="1" applyFill="1" applyBorder="1" applyAlignment="1">
      <alignment vertical="top" wrapText="1"/>
    </xf>
    <xf numFmtId="10" fontId="33" fillId="14" borderId="1" xfId="33" applyNumberFormat="1" applyFont="1" applyFill="1" applyBorder="1" applyAlignment="1">
      <alignment horizontal="center"/>
    </xf>
    <xf numFmtId="43" fontId="16" fillId="14" borderId="1" xfId="31" applyFont="1" applyFill="1" applyBorder="1" applyAlignment="1">
      <alignment horizontal="center" vertical="top" wrapText="1"/>
    </xf>
    <xf numFmtId="0" fontId="0" fillId="0" borderId="2" xfId="0" applyBorder="1" applyAlignment="1">
      <alignment horizontal="left" wrapText="1"/>
    </xf>
    <xf numFmtId="0" fontId="0" fillId="0" borderId="20"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center" wrapText="1"/>
    </xf>
    <xf numFmtId="0" fontId="0" fillId="0" borderId="20" xfId="0" applyBorder="1" applyAlignment="1">
      <alignment horizontal="center" wrapText="1"/>
    </xf>
    <xf numFmtId="0" fontId="0" fillId="0" borderId="4" xfId="0" applyBorder="1" applyAlignment="1">
      <alignment horizontal="center" wrapText="1"/>
    </xf>
    <xf numFmtId="0" fontId="28" fillId="4" borderId="0" xfId="0" applyFont="1" applyFill="1" applyAlignment="1">
      <alignment horizontal="center" wrapText="1"/>
    </xf>
    <xf numFmtId="0" fontId="28" fillId="4" borderId="0" xfId="0" applyFont="1" applyFill="1" applyAlignment="1">
      <alignment horizontal="center"/>
    </xf>
    <xf numFmtId="0" fontId="28" fillId="4" borderId="19" xfId="0" applyFont="1" applyFill="1" applyBorder="1" applyAlignment="1">
      <alignment horizontal="center"/>
    </xf>
    <xf numFmtId="0" fontId="45" fillId="4" borderId="1" xfId="0" applyFont="1" applyFill="1" applyBorder="1" applyAlignment="1">
      <alignment horizontal="center" wrapText="1"/>
    </xf>
    <xf numFmtId="0" fontId="0" fillId="0" borderId="2" xfId="0" applyBorder="1" applyAlignment="1">
      <alignment horizontal="left" vertical="center" wrapText="1"/>
    </xf>
    <xf numFmtId="0" fontId="0" fillId="0" borderId="20" xfId="0" applyBorder="1" applyAlignment="1">
      <alignment horizontal="left" vertical="center" wrapText="1"/>
    </xf>
    <xf numFmtId="0" fontId="0" fillId="0" borderId="4" xfId="0" applyBorder="1" applyAlignment="1">
      <alignment horizontal="left" vertical="center" wrapText="1"/>
    </xf>
    <xf numFmtId="0" fontId="29" fillId="0" borderId="3" xfId="0" applyFont="1" applyBorder="1" applyAlignment="1">
      <alignment horizontal="left" vertical="center" wrapText="1"/>
    </xf>
    <xf numFmtId="0" fontId="29" fillId="0" borderId="17" xfId="0" applyFont="1" applyBorder="1" applyAlignment="1">
      <alignment horizontal="left" vertical="center" wrapText="1"/>
    </xf>
    <xf numFmtId="0" fontId="29" fillId="0" borderId="3" xfId="0" applyFont="1" applyBorder="1" applyAlignment="1">
      <alignment horizontal="center" vertical="center" wrapText="1"/>
    </xf>
    <xf numFmtId="0" fontId="29" fillId="0" borderId="17" xfId="0" applyFont="1" applyBorder="1" applyAlignment="1">
      <alignment horizontal="center" vertical="center" wrapText="1"/>
    </xf>
    <xf numFmtId="2" fontId="30" fillId="0" borderId="3" xfId="0" applyNumberFormat="1" applyFont="1" applyBorder="1" applyAlignment="1">
      <alignment horizontal="center" vertical="center"/>
    </xf>
    <xf numFmtId="2" fontId="30" fillId="0" borderId="17" xfId="0" applyNumberFormat="1" applyFont="1" applyBorder="1" applyAlignment="1">
      <alignment horizontal="center" vertical="center"/>
    </xf>
    <xf numFmtId="2" fontId="30" fillId="7" borderId="3" xfId="0" applyNumberFormat="1" applyFont="1" applyFill="1" applyBorder="1" applyAlignment="1">
      <alignment horizontal="center" vertical="center"/>
    </xf>
    <xf numFmtId="2" fontId="30" fillId="7" borderId="17" xfId="0" applyNumberFormat="1" applyFont="1" applyFill="1" applyBorder="1" applyAlignment="1">
      <alignment horizontal="center" vertical="center"/>
    </xf>
    <xf numFmtId="0" fontId="28" fillId="4" borderId="2" xfId="0" applyFont="1" applyFill="1" applyBorder="1" applyAlignment="1">
      <alignment horizontal="center"/>
    </xf>
    <xf numFmtId="0" fontId="28" fillId="4" borderId="20" xfId="0" applyFont="1" applyFill="1" applyBorder="1" applyAlignment="1">
      <alignment horizontal="center"/>
    </xf>
    <xf numFmtId="0" fontId="28" fillId="4" borderId="4" xfId="0" applyFont="1" applyFill="1" applyBorder="1" applyAlignment="1">
      <alignment horizontal="center"/>
    </xf>
    <xf numFmtId="0" fontId="0" fillId="0" borderId="19" xfId="0" applyBorder="1" applyAlignment="1">
      <alignment horizontal="center"/>
    </xf>
    <xf numFmtId="2" fontId="30" fillId="7" borderId="3" xfId="0" applyNumberFormat="1" applyFont="1" applyFill="1" applyBorder="1" applyAlignment="1">
      <alignment horizontal="right" vertical="center" indent="1"/>
    </xf>
    <xf numFmtId="2" fontId="30" fillId="7" borderId="16" xfId="0" applyNumberFormat="1" applyFont="1" applyFill="1" applyBorder="1" applyAlignment="1">
      <alignment horizontal="right" vertical="center" indent="1"/>
    </xf>
    <xf numFmtId="2" fontId="30" fillId="7" borderId="17" xfId="0" applyNumberFormat="1" applyFont="1" applyFill="1" applyBorder="1" applyAlignment="1">
      <alignment horizontal="right" vertical="center" indent="1"/>
    </xf>
    <xf numFmtId="2" fontId="30" fillId="0" borderId="3" xfId="0" applyNumberFormat="1" applyFont="1" applyBorder="1" applyAlignment="1">
      <alignment horizontal="right" vertical="center" indent="1"/>
    </xf>
    <xf numFmtId="2" fontId="30" fillId="0" borderId="16" xfId="0" applyNumberFormat="1" applyFont="1" applyBorder="1" applyAlignment="1">
      <alignment horizontal="right" vertical="center" indent="1"/>
    </xf>
    <xf numFmtId="2" fontId="30" fillId="0" borderId="17" xfId="0" applyNumberFormat="1" applyFont="1" applyBorder="1" applyAlignment="1">
      <alignment horizontal="right" vertical="center" indent="1"/>
    </xf>
    <xf numFmtId="0" fontId="32" fillId="6" borderId="2" xfId="0" applyFont="1" applyFill="1" applyBorder="1" applyAlignment="1">
      <alignment horizontal="left"/>
    </xf>
    <xf numFmtId="0" fontId="32" fillId="6" borderId="20" xfId="0" applyFont="1" applyFill="1" applyBorder="1" applyAlignment="1">
      <alignment horizontal="left"/>
    </xf>
    <xf numFmtId="0" fontId="32" fillId="6" borderId="4" xfId="0" applyFont="1" applyFill="1" applyBorder="1" applyAlignment="1">
      <alignment horizontal="left"/>
    </xf>
    <xf numFmtId="0" fontId="29" fillId="0" borderId="1" xfId="0" applyFont="1" applyBorder="1" applyAlignment="1">
      <alignment vertical="center" wrapText="1"/>
    </xf>
    <xf numFmtId="0" fontId="29" fillId="0" borderId="1" xfId="0" applyFont="1" applyBorder="1" applyAlignment="1">
      <alignment horizontal="center" vertical="center" wrapText="1"/>
    </xf>
    <xf numFmtId="0" fontId="42" fillId="0" borderId="3" xfId="0" applyFont="1" applyBorder="1" applyAlignment="1">
      <alignment horizontal="center" vertical="center" textRotation="90"/>
    </xf>
    <xf numFmtId="0" fontId="42" fillId="0" borderId="16" xfId="0" applyFont="1" applyBorder="1" applyAlignment="1">
      <alignment horizontal="center" vertical="center" textRotation="90"/>
    </xf>
    <xf numFmtId="0" fontId="46" fillId="15" borderId="2" xfId="0" applyFont="1" applyFill="1" applyBorder="1" applyAlignment="1">
      <alignment horizontal="center" vertical="center" wrapText="1"/>
    </xf>
    <xf numFmtId="0" fontId="46" fillId="15" borderId="20" xfId="0" applyFont="1" applyFill="1" applyBorder="1" applyAlignment="1">
      <alignment horizontal="center" vertical="center" wrapText="1"/>
    </xf>
    <xf numFmtId="0" fontId="46" fillId="15" borderId="4" xfId="0" applyFont="1" applyFill="1" applyBorder="1" applyAlignment="1">
      <alignment horizontal="center" vertical="center" wrapText="1"/>
    </xf>
    <xf numFmtId="0" fontId="47" fillId="0" borderId="3"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31" fillId="6" borderId="3" xfId="0" applyFont="1" applyFill="1" applyBorder="1" applyAlignment="1">
      <alignment horizontal="center" vertical="center" textRotation="90"/>
    </xf>
    <xf numFmtId="0" fontId="31" fillId="6" borderId="16" xfId="0" applyFont="1" applyFill="1" applyBorder="1" applyAlignment="1">
      <alignment horizontal="center" vertical="center" textRotation="90"/>
    </xf>
    <xf numFmtId="0" fontId="31" fillId="6" borderId="17" xfId="0" applyFont="1" applyFill="1" applyBorder="1" applyAlignment="1">
      <alignment horizontal="center" vertical="center" textRotation="90"/>
    </xf>
    <xf numFmtId="0" fontId="31" fillId="15" borderId="2" xfId="0" applyFont="1" applyFill="1" applyBorder="1" applyAlignment="1">
      <alignment horizontal="center" vertical="center" wrapText="1"/>
    </xf>
    <xf numFmtId="0" fontId="31" fillId="15" borderId="20" xfId="0" applyFont="1" applyFill="1" applyBorder="1" applyAlignment="1">
      <alignment horizontal="center" vertical="center" wrapText="1"/>
    </xf>
    <xf numFmtId="0" fontId="31" fillId="15" borderId="4" xfId="0" applyFont="1" applyFill="1" applyBorder="1" applyAlignment="1">
      <alignment horizontal="center" vertical="center" wrapText="1"/>
    </xf>
    <xf numFmtId="0" fontId="29" fillId="0" borderId="16" xfId="0" applyFont="1" applyBorder="1" applyAlignment="1">
      <alignment horizontal="center" vertical="center" wrapText="1"/>
    </xf>
    <xf numFmtId="0" fontId="29" fillId="0" borderId="3" xfId="0" applyFont="1" applyBorder="1" applyAlignment="1" applyProtection="1">
      <alignment horizontal="center" vertical="center" wrapText="1"/>
      <protection hidden="1"/>
    </xf>
    <xf numFmtId="0" fontId="29" fillId="0" borderId="16" xfId="0" applyFont="1" applyBorder="1" applyAlignment="1" applyProtection="1">
      <alignment horizontal="center" vertical="center" wrapText="1"/>
      <protection hidden="1"/>
    </xf>
    <xf numFmtId="43" fontId="30" fillId="0" borderId="3" xfId="31" applyFont="1" applyBorder="1" applyAlignment="1">
      <alignment horizontal="right" vertical="center" indent="1"/>
    </xf>
    <xf numFmtId="43" fontId="30" fillId="0" borderId="16" xfId="31" applyFont="1" applyBorder="1" applyAlignment="1">
      <alignment horizontal="right" vertical="center" indent="1"/>
    </xf>
    <xf numFmtId="0" fontId="29" fillId="0" borderId="3" xfId="0" applyFont="1" applyBorder="1" applyAlignment="1">
      <alignment horizontal="justify" vertical="center" wrapText="1"/>
    </xf>
    <xf numFmtId="0" fontId="29" fillId="0" borderId="16" xfId="0" applyFont="1" applyBorder="1" applyAlignment="1">
      <alignment horizontal="justify" vertical="center" wrapText="1"/>
    </xf>
    <xf numFmtId="0" fontId="29" fillId="0" borderId="17" xfId="0" applyFont="1" applyBorder="1" applyAlignment="1">
      <alignment horizontal="justify" vertical="center" wrapText="1"/>
    </xf>
    <xf numFmtId="0" fontId="29" fillId="0" borderId="1" xfId="0" applyFont="1" applyBorder="1" applyAlignment="1" applyProtection="1">
      <alignment horizontal="center" vertical="center" wrapText="1"/>
      <protection hidden="1"/>
    </xf>
    <xf numFmtId="43" fontId="30" fillId="0" borderId="17" xfId="31" applyFont="1" applyBorder="1" applyAlignment="1">
      <alignment horizontal="right" vertical="center" indent="1"/>
    </xf>
    <xf numFmtId="0" fontId="36" fillId="9" borderId="1" xfId="0" applyFont="1" applyFill="1" applyBorder="1" applyAlignment="1">
      <alignment horizontal="center" vertical="center" wrapText="1"/>
    </xf>
    <xf numFmtId="0" fontId="49" fillId="4" borderId="2" xfId="0" applyFont="1" applyFill="1" applyBorder="1" applyAlignment="1">
      <alignment horizontal="center"/>
    </xf>
    <xf numFmtId="0" fontId="49" fillId="4" borderId="20" xfId="0" applyFont="1" applyFill="1" applyBorder="1" applyAlignment="1">
      <alignment horizontal="center"/>
    </xf>
    <xf numFmtId="0" fontId="49" fillId="4" borderId="4" xfId="0" applyFont="1" applyFill="1" applyBorder="1" applyAlignment="1">
      <alignment horizontal="center"/>
    </xf>
    <xf numFmtId="0" fontId="38" fillId="0" borderId="18" xfId="0" applyFont="1" applyBorder="1" applyAlignment="1">
      <alignment horizontal="center"/>
    </xf>
    <xf numFmtId="0" fontId="38" fillId="0" borderId="19" xfId="0" applyFont="1" applyBorder="1" applyAlignment="1">
      <alignment horizontal="center"/>
    </xf>
    <xf numFmtId="0" fontId="38" fillId="0" borderId="21" xfId="0" applyFont="1" applyBorder="1" applyAlignment="1">
      <alignment horizontal="center"/>
    </xf>
    <xf numFmtId="0" fontId="11" fillId="3" borderId="12" xfId="14" applyFont="1" applyFill="1" applyBorder="1" applyAlignment="1">
      <alignment horizontal="center" vertical="center" wrapText="1"/>
    </xf>
    <xf numFmtId="0" fontId="11" fillId="3" borderId="30" xfId="14" applyFont="1" applyFill="1" applyBorder="1" applyAlignment="1">
      <alignment horizontal="center" vertical="center" wrapText="1"/>
    </xf>
    <xf numFmtId="49" fontId="11" fillId="3" borderId="22" xfId="14" applyNumberFormat="1" applyFont="1" applyFill="1" applyBorder="1" applyAlignment="1">
      <alignment horizontal="center" vertical="center" wrapText="1"/>
    </xf>
    <xf numFmtId="49" fontId="11" fillId="3" borderId="23" xfId="14" applyNumberFormat="1" applyFont="1" applyFill="1" applyBorder="1" applyAlignment="1">
      <alignment horizontal="center" vertical="center" wrapText="1"/>
    </xf>
    <xf numFmtId="49" fontId="11" fillId="3" borderId="24" xfId="14" applyNumberFormat="1" applyFont="1" applyFill="1" applyBorder="1" applyAlignment="1">
      <alignment horizontal="center" vertical="center" wrapText="1"/>
    </xf>
    <xf numFmtId="49" fontId="11" fillId="3" borderId="25" xfId="14" applyNumberFormat="1" applyFont="1" applyFill="1" applyBorder="1" applyAlignment="1">
      <alignment horizontal="center" vertical="center" wrapText="1"/>
    </xf>
    <xf numFmtId="49" fontId="11" fillId="3" borderId="26" xfId="14" applyNumberFormat="1" applyFont="1" applyFill="1" applyBorder="1" applyAlignment="1">
      <alignment horizontal="center" vertical="center" wrapText="1"/>
    </xf>
    <xf numFmtId="49" fontId="11" fillId="3" borderId="27" xfId="14" applyNumberFormat="1" applyFont="1" applyFill="1" applyBorder="1" applyAlignment="1">
      <alignment horizontal="center" vertical="center" wrapText="1"/>
    </xf>
    <xf numFmtId="0" fontId="13" fillId="3" borderId="10" xfId="14" applyFont="1" applyFill="1" applyBorder="1" applyAlignment="1">
      <alignment horizontal="center" vertical="center" wrapText="1"/>
    </xf>
    <xf numFmtId="0" fontId="13" fillId="3" borderId="11" xfId="14" applyFont="1" applyFill="1" applyBorder="1" applyAlignment="1">
      <alignment horizontal="center" vertical="center" wrapText="1"/>
    </xf>
    <xf numFmtId="0" fontId="11" fillId="2" borderId="28" xfId="14" applyFont="1" applyFill="1" applyBorder="1" applyAlignment="1">
      <alignment horizontal="left" vertical="center" wrapText="1"/>
    </xf>
    <xf numFmtId="0" fontId="11" fillId="2" borderId="29" xfId="14" applyFont="1" applyFill="1" applyBorder="1" applyAlignment="1">
      <alignment horizontal="left" vertical="center" wrapText="1"/>
    </xf>
    <xf numFmtId="0" fontId="49" fillId="4" borderId="5" xfId="0" applyFont="1" applyFill="1" applyBorder="1" applyAlignment="1">
      <alignment horizontal="center"/>
    </xf>
    <xf numFmtId="0" fontId="49" fillId="4" borderId="6" xfId="0" applyFont="1" applyFill="1" applyBorder="1" applyAlignment="1">
      <alignment horizontal="center"/>
    </xf>
    <xf numFmtId="0" fontId="49" fillId="4" borderId="7" xfId="0" applyFont="1" applyFill="1" applyBorder="1" applyAlignment="1">
      <alignment horizontal="center"/>
    </xf>
    <xf numFmtId="0" fontId="5" fillId="4" borderId="18" xfId="0" applyFont="1" applyFill="1" applyBorder="1" applyAlignment="1">
      <alignment horizontal="center"/>
    </xf>
    <xf numFmtId="0" fontId="5" fillId="4" borderId="19" xfId="0" applyFont="1" applyFill="1" applyBorder="1" applyAlignment="1">
      <alignment horizontal="center"/>
    </xf>
    <xf numFmtId="0" fontId="5" fillId="4" borderId="21" xfId="0" applyFont="1" applyFill="1" applyBorder="1" applyAlignment="1">
      <alignment horizontal="center"/>
    </xf>
    <xf numFmtId="0" fontId="15" fillId="0" borderId="2" xfId="0" applyFont="1" applyBorder="1" applyAlignment="1">
      <alignment horizontal="left" vertical="center"/>
    </xf>
    <xf numFmtId="0" fontId="15" fillId="0" borderId="20" xfId="0" applyFont="1" applyBorder="1" applyAlignment="1">
      <alignment horizontal="left" vertical="center"/>
    </xf>
    <xf numFmtId="0" fontId="15" fillId="0" borderId="4" xfId="0" applyFont="1" applyBorder="1" applyAlignment="1">
      <alignment horizontal="left" vertical="center"/>
    </xf>
    <xf numFmtId="49" fontId="16" fillId="0" borderId="2" xfId="0" applyNumberFormat="1" applyFont="1" applyBorder="1" applyAlignment="1">
      <alignment horizontal="center" vertical="top"/>
    </xf>
    <xf numFmtId="49" fontId="16" fillId="0" borderId="4" xfId="0" applyNumberFormat="1" applyFont="1" applyBorder="1" applyAlignment="1">
      <alignment horizontal="center" vertical="top"/>
    </xf>
    <xf numFmtId="0" fontId="16" fillId="0" borderId="2" xfId="0" applyFont="1" applyBorder="1" applyAlignment="1">
      <alignment horizontal="center" vertical="top"/>
    </xf>
    <xf numFmtId="0" fontId="16" fillId="0" borderId="4" xfId="0" applyFont="1" applyBorder="1" applyAlignment="1">
      <alignment horizontal="center" vertical="top"/>
    </xf>
    <xf numFmtId="0" fontId="15" fillId="6" borderId="2" xfId="0" applyFont="1" applyFill="1" applyBorder="1" applyAlignment="1">
      <alignment horizontal="left" vertical="center"/>
    </xf>
    <xf numFmtId="0" fontId="15" fillId="6" borderId="20" xfId="0" applyFont="1" applyFill="1" applyBorder="1" applyAlignment="1">
      <alignment horizontal="left" vertical="center"/>
    </xf>
    <xf numFmtId="0" fontId="15" fillId="6" borderId="4" xfId="0" applyFont="1" applyFill="1" applyBorder="1" applyAlignment="1">
      <alignment horizontal="left" vertical="center"/>
    </xf>
    <xf numFmtId="0" fontId="16" fillId="14" borderId="2" xfId="31" applyNumberFormat="1" applyFont="1" applyFill="1" applyBorder="1" applyAlignment="1">
      <alignment horizontal="center" vertical="top"/>
    </xf>
    <xf numFmtId="49" fontId="16" fillId="14" borderId="4" xfId="31" applyNumberFormat="1" applyFont="1" applyFill="1" applyBorder="1" applyAlignment="1">
      <alignment horizontal="center" vertical="top"/>
    </xf>
    <xf numFmtId="0" fontId="50" fillId="6" borderId="2" xfId="0" applyFont="1" applyFill="1" applyBorder="1" applyAlignment="1">
      <alignment horizontal="left" vertical="top" wrapText="1"/>
    </xf>
    <xf numFmtId="0" fontId="50" fillId="6" borderId="20" xfId="0" applyFont="1" applyFill="1" applyBorder="1" applyAlignment="1">
      <alignment horizontal="left" vertical="top"/>
    </xf>
    <xf numFmtId="0" fontId="50" fillId="6" borderId="4" xfId="0" applyFont="1" applyFill="1" applyBorder="1" applyAlignment="1">
      <alignment horizontal="left" vertical="top"/>
    </xf>
    <xf numFmtId="0" fontId="15" fillId="16" borderId="2" xfId="0" applyFont="1" applyFill="1" applyBorder="1" applyAlignment="1">
      <alignment horizontal="center" vertical="center" wrapText="1"/>
    </xf>
    <xf numFmtId="0" fontId="15" fillId="16" borderId="20"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49" fontId="15" fillId="0" borderId="2" xfId="31" applyNumberFormat="1" applyFont="1" applyBorder="1" applyAlignment="1">
      <alignment horizontal="center" vertical="center"/>
    </xf>
    <xf numFmtId="49" fontId="15" fillId="0" borderId="4" xfId="31" applyNumberFormat="1" applyFont="1" applyBorder="1" applyAlignment="1">
      <alignment horizontal="center" vertical="center"/>
    </xf>
    <xf numFmtId="44" fontId="15" fillId="4" borderId="2" xfId="4" applyFont="1" applyFill="1" applyBorder="1" applyAlignment="1">
      <alignment horizontal="center" vertical="center"/>
    </xf>
    <xf numFmtId="44" fontId="15" fillId="4" borderId="4" xfId="4" applyFont="1" applyFill="1" applyBorder="1" applyAlignment="1">
      <alignment horizontal="center" vertical="center"/>
    </xf>
    <xf numFmtId="0" fontId="35" fillId="0" borderId="2" xfId="0" applyFont="1" applyBorder="1" applyAlignment="1">
      <alignment horizontal="center" vertical="center"/>
    </xf>
    <xf numFmtId="0" fontId="35" fillId="0" borderId="20" xfId="0" applyFont="1" applyBorder="1" applyAlignment="1">
      <alignment horizontal="center" vertical="center"/>
    </xf>
    <xf numFmtId="0" fontId="35" fillId="0" borderId="4" xfId="0" applyFont="1" applyBorder="1" applyAlignment="1">
      <alignment horizontal="center" vertical="center"/>
    </xf>
    <xf numFmtId="0" fontId="50" fillId="0" borderId="2"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15" fillId="6" borderId="2" xfId="0" applyFont="1" applyFill="1" applyBorder="1" applyAlignment="1">
      <alignment horizontal="left" vertical="top" wrapText="1"/>
    </xf>
    <xf numFmtId="0" fontId="15" fillId="6" borderId="4" xfId="0" applyFont="1" applyFill="1" applyBorder="1" applyAlignment="1">
      <alignment horizontal="left" vertical="top" wrapText="1"/>
    </xf>
    <xf numFmtId="0" fontId="15" fillId="6" borderId="2"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16" fillId="4" borderId="2"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8" fillId="4" borderId="4"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21" fillId="4" borderId="4" xfId="0" applyFont="1" applyFill="1" applyBorder="1" applyAlignment="1">
      <alignment horizontal="left" vertical="center" wrapText="1"/>
    </xf>
    <xf numFmtId="0" fontId="15" fillId="4" borderId="2"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6" fillId="4" borderId="2" xfId="0" applyFont="1" applyFill="1" applyBorder="1" applyAlignment="1">
      <alignment horizontal="center" wrapText="1"/>
    </xf>
    <xf numFmtId="0" fontId="16" fillId="4" borderId="20" xfId="0" applyFont="1" applyFill="1" applyBorder="1" applyAlignment="1">
      <alignment horizontal="center" wrapText="1"/>
    </xf>
    <xf numFmtId="0" fontId="16" fillId="4" borderId="4" xfId="0" applyFont="1" applyFill="1" applyBorder="1" applyAlignment="1">
      <alignment horizontal="center" wrapText="1"/>
    </xf>
    <xf numFmtId="0" fontId="15" fillId="6" borderId="20" xfId="0" applyFont="1" applyFill="1" applyBorder="1" applyAlignment="1">
      <alignment horizontal="left" vertical="center" wrapText="1"/>
    </xf>
    <xf numFmtId="0" fontId="16" fillId="4" borderId="2" xfId="0" applyFont="1" applyFill="1" applyBorder="1" applyAlignment="1">
      <alignment horizontal="center"/>
    </xf>
    <xf numFmtId="0" fontId="16" fillId="4" borderId="20" xfId="0" applyFont="1" applyFill="1" applyBorder="1" applyAlignment="1">
      <alignment horizontal="center"/>
    </xf>
    <xf numFmtId="0" fontId="16" fillId="4" borderId="4" xfId="0" applyFont="1" applyFill="1" applyBorder="1" applyAlignment="1">
      <alignment horizontal="center"/>
    </xf>
    <xf numFmtId="0" fontId="15" fillId="0" borderId="2" xfId="0" applyFont="1" applyBorder="1" applyAlignment="1">
      <alignment horizontal="center" vertical="center"/>
    </xf>
    <xf numFmtId="0" fontId="15" fillId="0" borderId="20" xfId="0" applyFont="1" applyBorder="1" applyAlignment="1">
      <alignment horizontal="center" vertical="center"/>
    </xf>
    <xf numFmtId="0" fontId="15" fillId="0" borderId="4" xfId="0" applyFont="1" applyBorder="1" applyAlignment="1">
      <alignment horizontal="center" vertical="center"/>
    </xf>
    <xf numFmtId="0" fontId="16" fillId="0" borderId="1" xfId="0" applyFont="1" applyBorder="1" applyAlignment="1">
      <alignment horizontal="left" vertical="center" wrapText="1"/>
    </xf>
    <xf numFmtId="0" fontId="50" fillId="6" borderId="2" xfId="0" applyFont="1" applyFill="1" applyBorder="1" applyAlignment="1">
      <alignment horizontal="center" vertical="center" wrapText="1"/>
    </xf>
    <xf numFmtId="0" fontId="50" fillId="6" borderId="20" xfId="0" applyFont="1" applyFill="1" applyBorder="1" applyAlignment="1">
      <alignment horizontal="center" vertical="center" wrapText="1"/>
    </xf>
    <xf numFmtId="0" fontId="50" fillId="6" borderId="4" xfId="0" applyFont="1" applyFill="1" applyBorder="1" applyAlignment="1">
      <alignment horizontal="center" vertical="center" wrapText="1"/>
    </xf>
    <xf numFmtId="49" fontId="16" fillId="14" borderId="2" xfId="0" applyNumberFormat="1" applyFont="1" applyFill="1" applyBorder="1" applyAlignment="1">
      <alignment horizontal="center" vertical="top"/>
    </xf>
    <xf numFmtId="49" fontId="16" fillId="14" borderId="4" xfId="0" applyNumberFormat="1" applyFont="1" applyFill="1" applyBorder="1" applyAlignment="1">
      <alignment horizontal="center" vertical="top"/>
    </xf>
    <xf numFmtId="16" fontId="16" fillId="0" borderId="2" xfId="0" applyNumberFormat="1" applyFont="1" applyBorder="1" applyAlignment="1">
      <alignment horizontal="center" vertical="center" wrapText="1"/>
    </xf>
    <xf numFmtId="0" fontId="51" fillId="14" borderId="40" xfId="0" applyFont="1" applyFill="1" applyBorder="1" applyAlignment="1">
      <alignment horizontal="center" vertical="top" wrapText="1"/>
    </xf>
    <xf numFmtId="0" fontId="51" fillId="14" borderId="31" xfId="0" applyFont="1" applyFill="1" applyBorder="1" applyAlignment="1">
      <alignment horizontal="center" vertical="top" wrapText="1"/>
    </xf>
    <xf numFmtId="0" fontId="51" fillId="14" borderId="39" xfId="0" applyFont="1" applyFill="1" applyBorder="1" applyAlignment="1">
      <alignment horizontal="center" vertical="top" wrapText="1"/>
    </xf>
    <xf numFmtId="0" fontId="51" fillId="17" borderId="32" xfId="0" applyFont="1" applyFill="1" applyBorder="1" applyAlignment="1">
      <alignment horizontal="center" vertical="center"/>
    </xf>
    <xf numFmtId="0" fontId="51" fillId="17" borderId="36" xfId="0" applyFont="1" applyFill="1" applyBorder="1" applyAlignment="1">
      <alignment horizontal="center" vertical="center"/>
    </xf>
    <xf numFmtId="0" fontId="51" fillId="17" borderId="33" xfId="0" applyFont="1" applyFill="1" applyBorder="1" applyAlignment="1">
      <alignment horizontal="center" vertical="center" wrapText="1"/>
    </xf>
    <xf numFmtId="0" fontId="51" fillId="17" borderId="37" xfId="0" applyFont="1" applyFill="1" applyBorder="1" applyAlignment="1">
      <alignment horizontal="center" vertical="center" wrapText="1"/>
    </xf>
    <xf numFmtId="0" fontId="51" fillId="17" borderId="34" xfId="0" applyFont="1" applyFill="1" applyBorder="1" applyAlignment="1">
      <alignment horizontal="center" vertical="center" wrapText="1"/>
    </xf>
    <xf numFmtId="0" fontId="51" fillId="17" borderId="38" xfId="0" applyFont="1" applyFill="1" applyBorder="1" applyAlignment="1">
      <alignment horizontal="center" vertical="center" wrapText="1"/>
    </xf>
    <xf numFmtId="0" fontId="51" fillId="0" borderId="0" xfId="0" applyFont="1" applyAlignment="1">
      <alignment horizontal="center" vertical="top" wrapText="1"/>
    </xf>
    <xf numFmtId="0" fontId="55" fillId="19" borderId="40" xfId="0" applyFont="1" applyFill="1" applyBorder="1" applyAlignment="1">
      <alignment horizontal="center" vertical="top" wrapText="1"/>
    </xf>
    <xf numFmtId="0" fontId="55" fillId="19" borderId="31" xfId="0" applyFont="1" applyFill="1" applyBorder="1" applyAlignment="1">
      <alignment horizontal="center" vertical="top" wrapText="1"/>
    </xf>
    <xf numFmtId="0" fontId="55" fillId="19" borderId="39" xfId="0" applyFont="1" applyFill="1" applyBorder="1" applyAlignment="1">
      <alignment horizontal="center" vertical="top" wrapText="1"/>
    </xf>
    <xf numFmtId="0" fontId="53" fillId="0" borderId="0" xfId="0" applyFont="1" applyAlignment="1">
      <alignment horizontal="left" vertical="top" wrapText="1"/>
    </xf>
    <xf numFmtId="0" fontId="55" fillId="18" borderId="40" xfId="0" applyFont="1" applyFill="1" applyBorder="1" applyAlignment="1">
      <alignment horizontal="center" vertical="top" wrapText="1"/>
    </xf>
    <xf numFmtId="0" fontId="55" fillId="18" borderId="31" xfId="0" applyFont="1" applyFill="1" applyBorder="1" applyAlignment="1">
      <alignment horizontal="center" vertical="top" wrapText="1"/>
    </xf>
    <xf numFmtId="0" fontId="55" fillId="18" borderId="39" xfId="0" applyFont="1" applyFill="1" applyBorder="1" applyAlignment="1">
      <alignment horizontal="center" vertical="top" wrapText="1"/>
    </xf>
    <xf numFmtId="0" fontId="54" fillId="0" borderId="0" xfId="0" applyFont="1" applyAlignment="1">
      <alignment horizontal="right"/>
    </xf>
    <xf numFmtId="0" fontId="54" fillId="0" borderId="0" xfId="0" applyFont="1" applyAlignment="1">
      <alignment horizontal="left" wrapText="1"/>
    </xf>
    <xf numFmtId="0" fontId="51" fillId="0" borderId="31" xfId="0" applyFont="1" applyBorder="1" applyAlignment="1">
      <alignment horizontal="center" vertical="top" wrapText="1"/>
    </xf>
    <xf numFmtId="0" fontId="16" fillId="14" borderId="1" xfId="0" applyFont="1" applyFill="1" applyBorder="1" applyAlignment="1">
      <alignment horizontal="left" vertical="center" wrapText="1"/>
    </xf>
    <xf numFmtId="17" fontId="16" fillId="14" borderId="2" xfId="0" applyNumberFormat="1" applyFont="1" applyFill="1" applyBorder="1" applyAlignment="1">
      <alignment horizontal="center" vertical="top"/>
    </xf>
    <xf numFmtId="0" fontId="16" fillId="14" borderId="4" xfId="0" applyFont="1" applyFill="1" applyBorder="1" applyAlignment="1">
      <alignment horizontal="center" vertical="top"/>
    </xf>
    <xf numFmtId="0" fontId="16" fillId="14" borderId="2" xfId="0" applyFont="1" applyFill="1" applyBorder="1" applyAlignment="1">
      <alignment horizontal="left" vertical="center" wrapText="1"/>
    </xf>
    <xf numFmtId="0" fontId="16" fillId="14" borderId="4" xfId="0" applyFont="1" applyFill="1" applyBorder="1" applyAlignment="1">
      <alignment horizontal="left" vertical="center" wrapText="1"/>
    </xf>
    <xf numFmtId="0" fontId="18" fillId="14" borderId="2" xfId="0" applyFont="1" applyFill="1" applyBorder="1" applyAlignment="1">
      <alignment horizontal="left" vertical="center" wrapText="1"/>
    </xf>
    <xf numFmtId="0" fontId="18" fillId="14" borderId="4" xfId="0" applyFont="1" applyFill="1" applyBorder="1" applyAlignment="1">
      <alignment horizontal="left" vertical="center" wrapText="1"/>
    </xf>
    <xf numFmtId="0" fontId="21" fillId="14" borderId="2" xfId="0" applyFont="1" applyFill="1" applyBorder="1" applyAlignment="1">
      <alignment horizontal="left" vertical="center" wrapText="1"/>
    </xf>
    <xf numFmtId="0" fontId="21" fillId="14" borderId="4"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15" fillId="6" borderId="2"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13" borderId="2" xfId="0" applyFont="1" applyFill="1" applyBorder="1" applyAlignment="1">
      <alignment horizontal="left" vertical="center" wrapText="1"/>
    </xf>
    <xf numFmtId="0" fontId="15" fillId="13" borderId="20" xfId="0" applyFont="1" applyFill="1" applyBorder="1" applyAlignment="1">
      <alignment horizontal="left" vertical="center" wrapText="1"/>
    </xf>
    <xf numFmtId="0" fontId="15" fillId="13" borderId="4" xfId="0" applyFont="1" applyFill="1" applyBorder="1" applyAlignment="1">
      <alignment horizontal="left" vertical="center" wrapText="1"/>
    </xf>
    <xf numFmtId="43" fontId="15" fillId="0" borderId="2" xfId="31" applyFont="1" applyBorder="1" applyAlignment="1">
      <alignment horizontal="center" vertical="center"/>
    </xf>
    <xf numFmtId="43" fontId="15" fillId="0" borderId="4" xfId="31" applyFont="1" applyBorder="1" applyAlignment="1">
      <alignment horizontal="center" vertical="center"/>
    </xf>
    <xf numFmtId="17" fontId="16" fillId="0" borderId="2" xfId="0" applyNumberFormat="1" applyFont="1" applyBorder="1" applyAlignment="1">
      <alignment horizontal="center" vertical="top"/>
    </xf>
    <xf numFmtId="0" fontId="60" fillId="0" borderId="1" xfId="0" applyFont="1" applyBorder="1" applyAlignment="1">
      <alignment horizontal="center" vertical="center" wrapText="1"/>
    </xf>
    <xf numFmtId="0" fontId="60" fillId="0" borderId="0" xfId="0" applyFont="1" applyAlignment="1">
      <alignment horizontal="center"/>
    </xf>
    <xf numFmtId="0" fontId="60" fillId="0" borderId="0" xfId="0" applyFont="1" applyAlignment="1">
      <alignment horizontal="left" vertical="center"/>
    </xf>
    <xf numFmtId="0" fontId="60" fillId="0" borderId="19" xfId="0" applyFont="1" applyBorder="1" applyAlignment="1">
      <alignment horizontal="center"/>
    </xf>
    <xf numFmtId="0" fontId="60" fillId="0" borderId="1" xfId="0" applyFont="1" applyBorder="1" applyAlignment="1">
      <alignment horizontal="center"/>
    </xf>
    <xf numFmtId="0" fontId="60" fillId="0" borderId="1" xfId="0" applyFont="1" applyBorder="1" applyAlignment="1">
      <alignment horizontal="center" wrapText="1"/>
    </xf>
    <xf numFmtId="0" fontId="60" fillId="0" borderId="2" xfId="0" applyFont="1" applyBorder="1" applyAlignment="1">
      <alignment horizontal="center"/>
    </xf>
    <xf numFmtId="0" fontId="60" fillId="0" borderId="4" xfId="0" applyFont="1" applyBorder="1" applyAlignment="1">
      <alignment horizontal="center"/>
    </xf>
    <xf numFmtId="0" fontId="33" fillId="0" borderId="1" xfId="0" applyFont="1" applyBorder="1" applyAlignment="1">
      <alignment horizontal="center"/>
    </xf>
    <xf numFmtId="0" fontId="60" fillId="0" borderId="20" xfId="0" applyFont="1" applyBorder="1" applyAlignment="1">
      <alignment horizontal="center"/>
    </xf>
    <xf numFmtId="0" fontId="33" fillId="0" borderId="1" xfId="0" applyFont="1" applyBorder="1" applyAlignment="1">
      <alignment horizontal="left"/>
    </xf>
    <xf numFmtId="0" fontId="15" fillId="13" borderId="2" xfId="0" applyFont="1" applyFill="1" applyBorder="1" applyAlignment="1">
      <alignment horizontal="center" vertical="center" wrapText="1"/>
    </xf>
    <xf numFmtId="0" fontId="15" fillId="13" borderId="20" xfId="0" applyFont="1" applyFill="1" applyBorder="1" applyAlignment="1">
      <alignment horizontal="center" vertical="center" wrapText="1"/>
    </xf>
    <xf numFmtId="0" fontId="15" fillId="13" borderId="4"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49" fillId="22" borderId="1" xfId="0" applyFont="1" applyFill="1" applyBorder="1" applyAlignment="1">
      <alignment horizontal="center" vertical="center"/>
    </xf>
  </cellXfs>
  <cellStyles count="34">
    <cellStyle name="Euro" xfId="1" xr:uid="{00000000-0005-0000-0000-000000000000}"/>
    <cellStyle name="Hyperlink 2" xfId="2" xr:uid="{00000000-0005-0000-0000-000001000000}"/>
    <cellStyle name="Hyperlink 3" xfId="3" xr:uid="{00000000-0005-0000-0000-000002000000}"/>
    <cellStyle name="Moeda" xfId="4" builtinId="4"/>
    <cellStyle name="Moeda 2" xfId="5" xr:uid="{00000000-0005-0000-0000-000004000000}"/>
    <cellStyle name="Moeda 2 2" xfId="6" xr:uid="{00000000-0005-0000-0000-000005000000}"/>
    <cellStyle name="Moeda 2 3" xfId="7" xr:uid="{00000000-0005-0000-0000-000006000000}"/>
    <cellStyle name="Moeda 3" xfId="8" xr:uid="{00000000-0005-0000-0000-000007000000}"/>
    <cellStyle name="Moeda 4" xfId="9" xr:uid="{00000000-0005-0000-0000-000008000000}"/>
    <cellStyle name="Moeda 5" xfId="10" xr:uid="{00000000-0005-0000-0000-000009000000}"/>
    <cellStyle name="Moeda 6" xfId="11" xr:uid="{00000000-0005-0000-0000-00000A000000}"/>
    <cellStyle name="Moeda 7" xfId="12" xr:uid="{00000000-0005-0000-0000-00000B000000}"/>
    <cellStyle name="Normal" xfId="0" builtinId="0"/>
    <cellStyle name="Normal 2" xfId="13" xr:uid="{00000000-0005-0000-0000-00000D000000}"/>
    <cellStyle name="Normal 2 2" xfId="14" xr:uid="{00000000-0005-0000-0000-00000E000000}"/>
    <cellStyle name="Normal 3" xfId="15" xr:uid="{00000000-0005-0000-0000-00000F000000}"/>
    <cellStyle name="Normal 4" xfId="16" xr:uid="{00000000-0005-0000-0000-000010000000}"/>
    <cellStyle name="Normal 5" xfId="17" xr:uid="{00000000-0005-0000-0000-000011000000}"/>
    <cellStyle name="Normal 6" xfId="18" xr:uid="{00000000-0005-0000-0000-000012000000}"/>
    <cellStyle name="Normal 7" xfId="19" xr:uid="{00000000-0005-0000-0000-000013000000}"/>
    <cellStyle name="Porcentagem" xfId="33" builtinId="5"/>
    <cellStyle name="Porcentagem 2" xfId="20" xr:uid="{00000000-0005-0000-0000-000014000000}"/>
    <cellStyle name="Porcentagem 3" xfId="21" xr:uid="{00000000-0005-0000-0000-000015000000}"/>
    <cellStyle name="Porcentagem 3 2" xfId="22" xr:uid="{00000000-0005-0000-0000-000016000000}"/>
    <cellStyle name="Porcentagem 4" xfId="23" xr:uid="{00000000-0005-0000-0000-000017000000}"/>
    <cellStyle name="Porcentagem 5" xfId="24" xr:uid="{00000000-0005-0000-0000-000018000000}"/>
    <cellStyle name="Separador de milhares 2" xfId="25" xr:uid="{00000000-0005-0000-0000-00001A000000}"/>
    <cellStyle name="Separador de milhares 2 2" xfId="26" xr:uid="{00000000-0005-0000-0000-00001B000000}"/>
    <cellStyle name="Separador de milhares 2 3" xfId="27" xr:uid="{00000000-0005-0000-0000-00001C000000}"/>
    <cellStyle name="Separador de milhares 3" xfId="28" xr:uid="{00000000-0005-0000-0000-00001D000000}"/>
    <cellStyle name="Separador de milhares 4" xfId="29" xr:uid="{00000000-0005-0000-0000-00001E000000}"/>
    <cellStyle name="Separador de milhares 5" xfId="30" xr:uid="{00000000-0005-0000-0000-00001F000000}"/>
    <cellStyle name="Vírgula" xfId="31" builtinId="3"/>
    <cellStyle name="Vírgula 2" xfId="32" xr:uid="{00000000-0005-0000-0000-00002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workbookViewId="0">
      <selection activeCell="A3" sqref="A3"/>
    </sheetView>
  </sheetViews>
  <sheetFormatPr defaultRowHeight="15" x14ac:dyDescent="0.25"/>
  <sheetData>
    <row r="1" spans="1:13" x14ac:dyDescent="0.25">
      <c r="A1" s="198" t="s">
        <v>233</v>
      </c>
      <c r="B1" s="199"/>
      <c r="C1" s="199"/>
      <c r="D1" s="199"/>
      <c r="E1" s="199"/>
      <c r="F1" s="199"/>
      <c r="G1" s="199"/>
      <c r="H1" s="199"/>
      <c r="I1" s="199"/>
      <c r="J1" s="199"/>
      <c r="K1" s="199"/>
      <c r="L1" s="199"/>
      <c r="M1" s="199"/>
    </row>
    <row r="2" spans="1:13" x14ac:dyDescent="0.25">
      <c r="A2" s="200"/>
      <c r="B2" s="200"/>
      <c r="C2" s="200"/>
      <c r="D2" s="200"/>
      <c r="E2" s="200"/>
      <c r="F2" s="200"/>
      <c r="G2" s="200"/>
      <c r="H2" s="200"/>
      <c r="I2" s="200"/>
      <c r="J2" s="200"/>
      <c r="K2" s="200"/>
      <c r="L2" s="200"/>
      <c r="M2" s="200"/>
    </row>
    <row r="3" spans="1:13" x14ac:dyDescent="0.25">
      <c r="A3" s="90" t="s">
        <v>137</v>
      </c>
      <c r="B3" s="91"/>
      <c r="C3" s="91"/>
      <c r="D3" s="91"/>
      <c r="E3" s="91"/>
      <c r="F3" s="91"/>
      <c r="G3" s="91"/>
      <c r="H3" s="91"/>
      <c r="I3" s="91"/>
      <c r="J3" s="91"/>
      <c r="K3" s="91"/>
      <c r="L3" s="91"/>
      <c r="M3" s="91"/>
    </row>
    <row r="4" spans="1:13" ht="111" customHeight="1" x14ac:dyDescent="0.25">
      <c r="A4" s="201" t="s">
        <v>219</v>
      </c>
      <c r="B4" s="201"/>
      <c r="C4" s="201"/>
      <c r="D4" s="201"/>
      <c r="E4" s="201"/>
      <c r="F4" s="201"/>
      <c r="G4" s="201"/>
      <c r="H4" s="201"/>
      <c r="I4" s="201"/>
      <c r="J4" s="201"/>
      <c r="K4" s="201"/>
      <c r="L4" s="201"/>
      <c r="M4" s="201"/>
    </row>
    <row r="5" spans="1:13" ht="45" customHeight="1" x14ac:dyDescent="0.25">
      <c r="A5" s="202" t="s">
        <v>220</v>
      </c>
      <c r="B5" s="203"/>
      <c r="C5" s="203"/>
      <c r="D5" s="203"/>
      <c r="E5" s="203"/>
      <c r="F5" s="203"/>
      <c r="G5" s="203"/>
      <c r="H5" s="203"/>
      <c r="I5" s="203"/>
      <c r="J5" s="203"/>
      <c r="K5" s="203"/>
      <c r="L5" s="203"/>
      <c r="M5" s="204"/>
    </row>
    <row r="6" spans="1:13" ht="50.25" customHeight="1" x14ac:dyDescent="0.25">
      <c r="A6" s="192" t="s">
        <v>221</v>
      </c>
      <c r="B6" s="193"/>
      <c r="C6" s="193"/>
      <c r="D6" s="193"/>
      <c r="E6" s="193"/>
      <c r="F6" s="193"/>
      <c r="G6" s="193"/>
      <c r="H6" s="193"/>
      <c r="I6" s="193"/>
      <c r="J6" s="193"/>
      <c r="K6" s="193"/>
      <c r="L6" s="193"/>
      <c r="M6" s="194"/>
    </row>
    <row r="7" spans="1:13" ht="46.5" customHeight="1" x14ac:dyDescent="0.25">
      <c r="A7" s="202" t="s">
        <v>222</v>
      </c>
      <c r="B7" s="203"/>
      <c r="C7" s="203"/>
      <c r="D7" s="203"/>
      <c r="E7" s="203"/>
      <c r="F7" s="203"/>
      <c r="G7" s="203"/>
      <c r="H7" s="203"/>
      <c r="I7" s="203"/>
      <c r="J7" s="203"/>
      <c r="K7" s="203"/>
      <c r="L7" s="203"/>
      <c r="M7" s="204"/>
    </row>
    <row r="8" spans="1:13" ht="35.25" customHeight="1" x14ac:dyDescent="0.25">
      <c r="A8" s="192" t="s">
        <v>223</v>
      </c>
      <c r="B8" s="193"/>
      <c r="C8" s="193"/>
      <c r="D8" s="193"/>
      <c r="E8" s="193"/>
      <c r="F8" s="193"/>
      <c r="G8" s="193"/>
      <c r="H8" s="193"/>
      <c r="I8" s="193"/>
      <c r="J8" s="193"/>
      <c r="K8" s="193"/>
      <c r="L8" s="193"/>
      <c r="M8" s="194"/>
    </row>
    <row r="9" spans="1:13" x14ac:dyDescent="0.25">
      <c r="A9" s="192" t="s">
        <v>224</v>
      </c>
      <c r="B9" s="193"/>
      <c r="C9" s="193"/>
      <c r="D9" s="193"/>
      <c r="E9" s="193"/>
      <c r="F9" s="193"/>
      <c r="G9" s="193"/>
      <c r="H9" s="193"/>
      <c r="I9" s="193"/>
      <c r="J9" s="193"/>
      <c r="K9" s="193"/>
      <c r="L9" s="193"/>
      <c r="M9" s="194"/>
    </row>
    <row r="10" spans="1:13" x14ac:dyDescent="0.25">
      <c r="A10" s="192"/>
      <c r="B10" s="193"/>
      <c r="C10" s="193"/>
      <c r="D10" s="193"/>
      <c r="E10" s="193"/>
      <c r="F10" s="193"/>
      <c r="G10" s="193"/>
      <c r="H10" s="193"/>
      <c r="I10" s="193"/>
      <c r="J10" s="193"/>
      <c r="K10" s="193"/>
      <c r="L10" s="193"/>
      <c r="M10" s="194"/>
    </row>
    <row r="11" spans="1:13" x14ac:dyDescent="0.25">
      <c r="A11" s="192"/>
      <c r="B11" s="193"/>
      <c r="C11" s="193"/>
      <c r="D11" s="193"/>
      <c r="E11" s="193"/>
      <c r="F11" s="193"/>
      <c r="G11" s="193"/>
      <c r="H11" s="193"/>
      <c r="I11" s="193"/>
      <c r="J11" s="193"/>
      <c r="K11" s="193"/>
      <c r="L11" s="193"/>
      <c r="M11" s="194"/>
    </row>
    <row r="12" spans="1:13" x14ac:dyDescent="0.25">
      <c r="A12" s="192"/>
      <c r="B12" s="193"/>
      <c r="C12" s="193"/>
      <c r="D12" s="193"/>
      <c r="E12" s="193"/>
      <c r="F12" s="193"/>
      <c r="G12" s="193"/>
      <c r="H12" s="193"/>
      <c r="I12" s="193"/>
      <c r="J12" s="193"/>
      <c r="K12" s="193"/>
      <c r="L12" s="193"/>
      <c r="M12" s="194"/>
    </row>
    <row r="13" spans="1:13" x14ac:dyDescent="0.25">
      <c r="A13" s="192"/>
      <c r="B13" s="193"/>
      <c r="C13" s="193"/>
      <c r="D13" s="193"/>
      <c r="E13" s="193"/>
      <c r="F13" s="193"/>
      <c r="G13" s="193"/>
      <c r="H13" s="193"/>
      <c r="I13" s="193"/>
      <c r="J13" s="193"/>
      <c r="K13" s="193"/>
      <c r="L13" s="193"/>
      <c r="M13" s="194"/>
    </row>
    <row r="14" spans="1:13" x14ac:dyDescent="0.25">
      <c r="A14" s="192"/>
      <c r="B14" s="193"/>
      <c r="C14" s="193"/>
      <c r="D14" s="193"/>
      <c r="E14" s="193"/>
      <c r="F14" s="193"/>
      <c r="G14" s="193"/>
      <c r="H14" s="193"/>
      <c r="I14" s="193"/>
      <c r="J14" s="193"/>
      <c r="K14" s="193"/>
      <c r="L14" s="193"/>
      <c r="M14" s="194"/>
    </row>
    <row r="15" spans="1:13" x14ac:dyDescent="0.25">
      <c r="A15" s="192"/>
      <c r="B15" s="193"/>
      <c r="C15" s="193"/>
      <c r="D15" s="193"/>
      <c r="E15" s="193"/>
      <c r="F15" s="193"/>
      <c r="G15" s="193"/>
      <c r="H15" s="193"/>
      <c r="I15" s="193"/>
      <c r="J15" s="193"/>
      <c r="K15" s="193"/>
      <c r="L15" s="193"/>
      <c r="M15" s="194"/>
    </row>
    <row r="16" spans="1:13" x14ac:dyDescent="0.25">
      <c r="A16" s="195"/>
      <c r="B16" s="196"/>
      <c r="C16" s="196"/>
      <c r="D16" s="196"/>
      <c r="E16" s="196"/>
      <c r="F16" s="196"/>
      <c r="G16" s="196"/>
      <c r="H16" s="196"/>
      <c r="I16" s="196"/>
      <c r="J16" s="196"/>
      <c r="K16" s="196"/>
      <c r="L16" s="196"/>
      <c r="M16" s="197"/>
    </row>
    <row r="17" spans="1:13" x14ac:dyDescent="0.25">
      <c r="A17" s="195"/>
      <c r="B17" s="196"/>
      <c r="C17" s="196"/>
      <c r="D17" s="196"/>
      <c r="E17" s="196"/>
      <c r="F17" s="196"/>
      <c r="G17" s="196"/>
      <c r="H17" s="196"/>
      <c r="I17" s="196"/>
      <c r="J17" s="196"/>
      <c r="K17" s="196"/>
      <c r="L17" s="196"/>
      <c r="M17" s="197"/>
    </row>
  </sheetData>
  <mergeCells count="15">
    <mergeCell ref="A1:M2"/>
    <mergeCell ref="A4:M4"/>
    <mergeCell ref="A5:M5"/>
    <mergeCell ref="A6:M6"/>
    <mergeCell ref="A7:M7"/>
    <mergeCell ref="A14:M14"/>
    <mergeCell ref="A15:M15"/>
    <mergeCell ref="A16:M16"/>
    <mergeCell ref="A17:M17"/>
    <mergeCell ref="A8:M8"/>
    <mergeCell ref="A9:M9"/>
    <mergeCell ref="A11:M11"/>
    <mergeCell ref="A10:M10"/>
    <mergeCell ref="A12:M12"/>
    <mergeCell ref="A13:M13"/>
  </mergeCells>
  <pageMargins left="0.511811024" right="0.511811024" top="0.78740157499999996" bottom="0.78740157499999996" header="0.31496062000000002" footer="0.31496062000000002"/>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123"/>
  <sheetViews>
    <sheetView workbookViewId="0">
      <selection activeCell="E92" sqref="E92"/>
    </sheetView>
  </sheetViews>
  <sheetFormatPr defaultRowHeight="16.5" x14ac:dyDescent="0.35"/>
  <cols>
    <col min="1" max="1" width="1.7109375" style="1" customWidth="1"/>
    <col min="2" max="2" width="5.85546875" style="1" customWidth="1"/>
    <col min="3" max="3" width="63.85546875" style="1" customWidth="1"/>
    <col min="4" max="4" width="12.85546875" style="1" bestFit="1" customWidth="1"/>
    <col min="5" max="5" width="15" style="1" bestFit="1" customWidth="1"/>
    <col min="6" max="6" width="1.7109375" style="2" customWidth="1"/>
    <col min="7" max="7" width="3.5703125" style="1" customWidth="1"/>
    <col min="8" max="8" width="19.28515625" style="1" bestFit="1" customWidth="1"/>
    <col min="9" max="16384" width="9.140625" style="1"/>
  </cols>
  <sheetData>
    <row r="1" spans="2:6" ht="17.25" x14ac:dyDescent="0.35">
      <c r="B1" s="274" t="s">
        <v>142</v>
      </c>
      <c r="C1" s="275"/>
      <c r="D1" s="275"/>
      <c r="E1" s="276"/>
      <c r="F1" s="20"/>
    </row>
    <row r="2" spans="2:6" ht="18" customHeight="1" x14ac:dyDescent="0.35">
      <c r="B2" s="277" t="s">
        <v>31</v>
      </c>
      <c r="C2" s="278"/>
      <c r="D2" s="278"/>
      <c r="E2" s="279"/>
    </row>
    <row r="3" spans="2:6" x14ac:dyDescent="0.35">
      <c r="B3" s="280" t="s">
        <v>32</v>
      </c>
      <c r="C3" s="281"/>
      <c r="D3" s="281"/>
      <c r="E3" s="282"/>
    </row>
    <row r="4" spans="2:6" x14ac:dyDescent="0.35">
      <c r="B4" s="280" t="s">
        <v>33</v>
      </c>
      <c r="C4" s="281"/>
      <c r="D4" s="281"/>
      <c r="E4" s="282"/>
    </row>
    <row r="5" spans="2:6" x14ac:dyDescent="0.35">
      <c r="B5" s="280" t="s">
        <v>105</v>
      </c>
      <c r="C5" s="281"/>
      <c r="D5" s="281"/>
      <c r="E5" s="282"/>
    </row>
    <row r="6" spans="2:6" x14ac:dyDescent="0.35">
      <c r="B6" s="21" t="s">
        <v>6</v>
      </c>
      <c r="C6" s="22" t="s">
        <v>34</v>
      </c>
      <c r="D6" s="283"/>
      <c r="E6" s="284"/>
    </row>
    <row r="7" spans="2:6" x14ac:dyDescent="0.35">
      <c r="B7" s="21" t="s">
        <v>7</v>
      </c>
      <c r="C7" s="22" t="s">
        <v>35</v>
      </c>
      <c r="D7" s="285" t="s">
        <v>140</v>
      </c>
      <c r="E7" s="286"/>
    </row>
    <row r="8" spans="2:6" x14ac:dyDescent="0.35">
      <c r="B8" s="21" t="s">
        <v>9</v>
      </c>
      <c r="C8" s="22" t="s">
        <v>36</v>
      </c>
      <c r="D8" s="285" t="s">
        <v>152</v>
      </c>
      <c r="E8" s="286"/>
    </row>
    <row r="9" spans="2:6" x14ac:dyDescent="0.35">
      <c r="B9" s="21" t="s">
        <v>10</v>
      </c>
      <c r="C9" s="22" t="s">
        <v>194</v>
      </c>
      <c r="D9" s="285" t="s">
        <v>45</v>
      </c>
      <c r="E9" s="286"/>
    </row>
    <row r="10" spans="2:6" x14ac:dyDescent="0.35">
      <c r="B10" s="287" t="s">
        <v>48</v>
      </c>
      <c r="C10" s="288"/>
      <c r="D10" s="288"/>
      <c r="E10" s="289"/>
    </row>
    <row r="11" spans="2:6" x14ac:dyDescent="0.35">
      <c r="B11" s="21"/>
      <c r="C11" s="22" t="s">
        <v>41</v>
      </c>
      <c r="D11" s="285" t="s">
        <v>141</v>
      </c>
      <c r="E11" s="286"/>
    </row>
    <row r="12" spans="2:6" x14ac:dyDescent="0.35">
      <c r="B12" s="21"/>
      <c r="C12" s="89" t="s">
        <v>42</v>
      </c>
      <c r="D12" s="339" t="s">
        <v>225</v>
      </c>
      <c r="E12" s="340"/>
    </row>
    <row r="13" spans="2:6" x14ac:dyDescent="0.35">
      <c r="B13" s="23"/>
      <c r="C13" s="292" t="s">
        <v>176</v>
      </c>
      <c r="D13" s="293"/>
      <c r="E13" s="294"/>
    </row>
    <row r="14" spans="2:6" x14ac:dyDescent="0.35">
      <c r="B14" s="295" t="s">
        <v>0</v>
      </c>
      <c r="C14" s="296"/>
      <c r="D14" s="296"/>
      <c r="E14" s="297"/>
    </row>
    <row r="15" spans="2:6" ht="15" customHeight="1" x14ac:dyDescent="0.35">
      <c r="B15" s="24">
        <v>1</v>
      </c>
      <c r="C15" s="25" t="s">
        <v>1</v>
      </c>
      <c r="D15" s="298" t="s">
        <v>192</v>
      </c>
      <c r="E15" s="299"/>
    </row>
    <row r="16" spans="2:6" x14ac:dyDescent="0.35">
      <c r="B16" s="24">
        <v>2</v>
      </c>
      <c r="C16" s="26" t="s">
        <v>61</v>
      </c>
      <c r="D16" s="300">
        <v>4221</v>
      </c>
      <c r="E16" s="301"/>
    </row>
    <row r="17" spans="2:6" x14ac:dyDescent="0.35">
      <c r="B17" s="24">
        <v>3</v>
      </c>
      <c r="C17" s="25" t="s">
        <v>2</v>
      </c>
      <c r="D17" s="302">
        <v>930.69</v>
      </c>
      <c r="E17" s="303"/>
    </row>
    <row r="18" spans="2:6" x14ac:dyDescent="0.35">
      <c r="B18" s="24">
        <v>4</v>
      </c>
      <c r="C18" s="25" t="s">
        <v>62</v>
      </c>
      <c r="D18" s="298"/>
      <c r="E18" s="299"/>
    </row>
    <row r="19" spans="2:6" x14ac:dyDescent="0.35">
      <c r="B19" s="24">
        <v>5</v>
      </c>
      <c r="C19" s="25" t="s">
        <v>3</v>
      </c>
      <c r="D19" s="341">
        <v>43132</v>
      </c>
      <c r="E19" s="299"/>
    </row>
    <row r="20" spans="2:6" x14ac:dyDescent="0.35">
      <c r="B20" s="304" t="s">
        <v>124</v>
      </c>
      <c r="C20" s="305"/>
      <c r="D20" s="305"/>
      <c r="E20" s="306"/>
    </row>
    <row r="21" spans="2:6" ht="12" customHeight="1" x14ac:dyDescent="0.35">
      <c r="B21" s="27">
        <v>1</v>
      </c>
      <c r="C21" s="28" t="s">
        <v>4</v>
      </c>
      <c r="D21" s="29" t="s">
        <v>20</v>
      </c>
      <c r="E21" s="27" t="s">
        <v>5</v>
      </c>
    </row>
    <row r="22" spans="2:6" x14ac:dyDescent="0.35">
      <c r="B22" s="24" t="s">
        <v>6</v>
      </c>
      <c r="C22" s="30" t="s">
        <v>47</v>
      </c>
      <c r="D22" s="31">
        <v>1</v>
      </c>
      <c r="E22" s="78">
        <f>D17</f>
        <v>930.69</v>
      </c>
    </row>
    <row r="23" spans="2:6" x14ac:dyDescent="0.35">
      <c r="B23" s="24" t="s">
        <v>7</v>
      </c>
      <c r="C23" s="30" t="s">
        <v>8</v>
      </c>
      <c r="D23" s="31">
        <v>0</v>
      </c>
      <c r="E23" s="79">
        <f>ROUND((E22*D23),2)</f>
        <v>0</v>
      </c>
    </row>
    <row r="24" spans="2:6" x14ac:dyDescent="0.35">
      <c r="B24" s="24" t="s">
        <v>9</v>
      </c>
      <c r="C24" s="86" t="s">
        <v>63</v>
      </c>
      <c r="D24" s="93">
        <v>0</v>
      </c>
      <c r="E24" s="79">
        <f>ROUND((E22*D24),2)</f>
        <v>0</v>
      </c>
    </row>
    <row r="25" spans="2:6" x14ac:dyDescent="0.35">
      <c r="B25" s="24" t="s">
        <v>10</v>
      </c>
      <c r="C25" s="30" t="s">
        <v>64</v>
      </c>
      <c r="D25" s="31"/>
      <c r="E25" s="79">
        <v>0</v>
      </c>
    </row>
    <row r="26" spans="2:6" x14ac:dyDescent="0.35">
      <c r="B26" s="24" t="s">
        <v>11</v>
      </c>
      <c r="C26" s="30" t="s">
        <v>12</v>
      </c>
      <c r="D26" s="31"/>
      <c r="E26" s="79">
        <v>0</v>
      </c>
    </row>
    <row r="27" spans="2:6" x14ac:dyDescent="0.35">
      <c r="B27" s="24" t="s">
        <v>13</v>
      </c>
      <c r="C27" s="30" t="s">
        <v>81</v>
      </c>
      <c r="D27" s="31"/>
      <c r="E27" s="79">
        <v>0</v>
      </c>
    </row>
    <row r="28" spans="2:6" x14ac:dyDescent="0.35">
      <c r="B28" s="24" t="s">
        <v>14</v>
      </c>
      <c r="C28" s="30" t="s">
        <v>65</v>
      </c>
      <c r="D28" s="31"/>
      <c r="E28" s="79">
        <v>0</v>
      </c>
    </row>
    <row r="29" spans="2:6" x14ac:dyDescent="0.35">
      <c r="B29" s="24" t="s">
        <v>15</v>
      </c>
      <c r="C29" s="30" t="s">
        <v>16</v>
      </c>
      <c r="D29" s="31"/>
      <c r="E29" s="79">
        <v>0</v>
      </c>
    </row>
    <row r="30" spans="2:6" ht="17.25" x14ac:dyDescent="0.35">
      <c r="B30" s="33"/>
      <c r="C30" s="34" t="s">
        <v>30</v>
      </c>
      <c r="D30" s="35">
        <f>SUM(D22:D29)</f>
        <v>1</v>
      </c>
      <c r="E30" s="82">
        <f>ROUND(SUM(E22:E29),2)</f>
        <v>930.69</v>
      </c>
      <c r="F30" s="3"/>
    </row>
    <row r="31" spans="2:6" x14ac:dyDescent="0.35">
      <c r="B31" s="307" t="s">
        <v>66</v>
      </c>
      <c r="C31" s="308"/>
      <c r="D31" s="308"/>
      <c r="E31" s="309"/>
    </row>
    <row r="32" spans="2:6" ht="31.5" x14ac:dyDescent="0.35">
      <c r="B32" s="27" t="s">
        <v>67</v>
      </c>
      <c r="C32" s="36" t="s">
        <v>68</v>
      </c>
      <c r="D32" s="37"/>
      <c r="E32" s="27" t="s">
        <v>5</v>
      </c>
    </row>
    <row r="33" spans="2:8" x14ac:dyDescent="0.35">
      <c r="B33" s="24" t="s">
        <v>6</v>
      </c>
      <c r="C33" s="26" t="s">
        <v>69</v>
      </c>
      <c r="D33" s="38"/>
      <c r="E33" s="81">
        <f>ROUND(($E$30*'Encargos Sociais e Benefícios'!C7),2)</f>
        <v>77.53</v>
      </c>
      <c r="H33" s="76"/>
    </row>
    <row r="34" spans="2:8" x14ac:dyDescent="0.35">
      <c r="B34" s="24" t="s">
        <v>7</v>
      </c>
      <c r="C34" s="39" t="s">
        <v>70</v>
      </c>
      <c r="D34" s="40"/>
      <c r="E34" s="81">
        <f>ROUND(($E$30*'Encargos Sociais e Benefícios'!C8),2)</f>
        <v>103.41</v>
      </c>
      <c r="H34" s="19"/>
    </row>
    <row r="35" spans="2:8" ht="17.25" x14ac:dyDescent="0.35">
      <c r="B35" s="33"/>
      <c r="C35" s="36" t="s">
        <v>30</v>
      </c>
      <c r="D35" s="37"/>
      <c r="E35" s="77">
        <f>ROUND(SUM(E33:E34),2)</f>
        <v>180.94</v>
      </c>
    </row>
    <row r="36" spans="2:8" x14ac:dyDescent="0.35">
      <c r="B36" s="24"/>
      <c r="C36" s="39"/>
      <c r="D36" s="40"/>
      <c r="E36" s="32"/>
    </row>
    <row r="37" spans="2:8" ht="31.5" x14ac:dyDescent="0.35">
      <c r="B37" s="27" t="s">
        <v>71</v>
      </c>
      <c r="C37" s="41" t="s">
        <v>72</v>
      </c>
      <c r="D37" s="29" t="s">
        <v>20</v>
      </c>
      <c r="E37" s="27" t="s">
        <v>5</v>
      </c>
      <c r="F37" s="3"/>
    </row>
    <row r="38" spans="2:8" x14ac:dyDescent="0.35">
      <c r="B38" s="24" t="s">
        <v>6</v>
      </c>
      <c r="C38" s="30" t="s">
        <v>38</v>
      </c>
      <c r="D38" s="31">
        <f>'Encargos Sociais e Benefícios'!C11</f>
        <v>0.2</v>
      </c>
      <c r="E38" s="45">
        <f>ROUND(($E$30*'Encargos Sociais e Benefícios'!C11),2)</f>
        <v>186.14</v>
      </c>
    </row>
    <row r="39" spans="2:8" x14ac:dyDescent="0.35">
      <c r="B39" s="24" t="s">
        <v>7</v>
      </c>
      <c r="C39" s="30" t="s">
        <v>108</v>
      </c>
      <c r="D39" s="31">
        <f>'Encargos Sociais e Benefícios'!C12</f>
        <v>2.5000000000000001E-2</v>
      </c>
      <c r="E39" s="45">
        <f>ROUND(($E$30*'Encargos Sociais e Benefícios'!C12),2)</f>
        <v>23.27</v>
      </c>
    </row>
    <row r="40" spans="2:8" x14ac:dyDescent="0.35">
      <c r="B40" s="24" t="s">
        <v>9</v>
      </c>
      <c r="C40" s="30" t="s">
        <v>73</v>
      </c>
      <c r="D40" s="31">
        <f>'Encargos Sociais e Benefícios'!C13</f>
        <v>0.03</v>
      </c>
      <c r="E40" s="45">
        <f>ROUND(($E$30*'Encargos Sociais e Benefícios'!C13),2)</f>
        <v>27.92</v>
      </c>
    </row>
    <row r="41" spans="2:8" x14ac:dyDescent="0.35">
      <c r="B41" s="24" t="s">
        <v>10</v>
      </c>
      <c r="C41" s="30" t="s">
        <v>74</v>
      </c>
      <c r="D41" s="31">
        <f>'Encargos Sociais e Benefícios'!C14</f>
        <v>1.4999999999999999E-2</v>
      </c>
      <c r="E41" s="45">
        <f>ROUND(($E$30*'Encargos Sociais e Benefícios'!C14),2)</f>
        <v>13.96</v>
      </c>
    </row>
    <row r="42" spans="2:8" x14ac:dyDescent="0.35">
      <c r="B42" s="24" t="s">
        <v>11</v>
      </c>
      <c r="C42" s="30" t="s">
        <v>75</v>
      </c>
      <c r="D42" s="31">
        <f>'Encargos Sociais e Benefícios'!C15</f>
        <v>0.01</v>
      </c>
      <c r="E42" s="45">
        <f>ROUND(($E$30*'Encargos Sociais e Benefícios'!C15),2)</f>
        <v>9.31</v>
      </c>
    </row>
    <row r="43" spans="2:8" x14ac:dyDescent="0.35">
      <c r="B43" s="24" t="s">
        <v>13</v>
      </c>
      <c r="C43" s="30" t="s">
        <v>40</v>
      </c>
      <c r="D43" s="31">
        <f>'Encargos Sociais e Benefícios'!C16</f>
        <v>6.0000000000000001E-3</v>
      </c>
      <c r="E43" s="45">
        <f>ROUND(($E$30*'Encargos Sociais e Benefícios'!C16),2)</f>
        <v>5.58</v>
      </c>
    </row>
    <row r="44" spans="2:8" x14ac:dyDescent="0.35">
      <c r="B44" s="24" t="s">
        <v>14</v>
      </c>
      <c r="C44" s="30" t="s">
        <v>39</v>
      </c>
      <c r="D44" s="31">
        <f>'Encargos Sociais e Benefícios'!C17</f>
        <v>2E-3</v>
      </c>
      <c r="E44" s="45">
        <f>ROUND(($E$30*'Encargos Sociais e Benefícios'!C17),2)</f>
        <v>1.86</v>
      </c>
    </row>
    <row r="45" spans="2:8" x14ac:dyDescent="0.35">
      <c r="B45" s="24" t="s">
        <v>15</v>
      </c>
      <c r="C45" s="30" t="s">
        <v>76</v>
      </c>
      <c r="D45" s="31">
        <f>'Encargos Sociais e Benefícios'!C18</f>
        <v>0.08</v>
      </c>
      <c r="E45" s="45">
        <f>ROUND(($E$30*'Encargos Sociais e Benefícios'!C18),2)</f>
        <v>74.459999999999994</v>
      </c>
      <c r="H45" s="19"/>
    </row>
    <row r="46" spans="2:8" x14ac:dyDescent="0.35">
      <c r="B46" s="310" t="s">
        <v>46</v>
      </c>
      <c r="C46" s="311"/>
      <c r="D46" s="42">
        <f>SUM(D38:D45)</f>
        <v>0.36800000000000005</v>
      </c>
      <c r="E46" s="46">
        <f>ROUND(SUM(E38:E45),2)</f>
        <v>342.5</v>
      </c>
    </row>
    <row r="47" spans="2:8" ht="11.1" customHeight="1" x14ac:dyDescent="0.35">
      <c r="B47" s="24"/>
      <c r="C47" s="30"/>
      <c r="D47" s="44"/>
      <c r="E47" s="32"/>
    </row>
    <row r="48" spans="2:8" x14ac:dyDescent="0.35">
      <c r="B48" s="27" t="s">
        <v>77</v>
      </c>
      <c r="C48" s="312" t="s">
        <v>78</v>
      </c>
      <c r="D48" s="313"/>
      <c r="E48" s="27" t="s">
        <v>5</v>
      </c>
    </row>
    <row r="49" spans="2:6" x14ac:dyDescent="0.35">
      <c r="B49" s="24" t="s">
        <v>6</v>
      </c>
      <c r="C49" s="314" t="s">
        <v>165</v>
      </c>
      <c r="D49" s="315"/>
      <c r="E49" s="79">
        <f>ROUND(('Encargos Sociais e Benefícios'!C44*22)-(6%*E30),2)</f>
        <v>-55.84</v>
      </c>
    </row>
    <row r="50" spans="2:6" x14ac:dyDescent="0.35">
      <c r="B50" s="24" t="s">
        <v>7</v>
      </c>
      <c r="C50" s="316" t="s">
        <v>163</v>
      </c>
      <c r="D50" s="317"/>
      <c r="E50" s="79">
        <f>ROUND(('Encargos Sociais e Benefícios'!C45*15),2)</f>
        <v>0</v>
      </c>
    </row>
    <row r="51" spans="2:6" x14ac:dyDescent="0.35">
      <c r="B51" s="24" t="s">
        <v>9</v>
      </c>
      <c r="C51" s="318" t="s">
        <v>169</v>
      </c>
      <c r="D51" s="319"/>
      <c r="E51" s="79">
        <v>25</v>
      </c>
    </row>
    <row r="52" spans="2:6" x14ac:dyDescent="0.35">
      <c r="B52" s="24" t="s">
        <v>10</v>
      </c>
      <c r="C52" s="320" t="s">
        <v>167</v>
      </c>
      <c r="D52" s="321"/>
      <c r="E52" s="79">
        <f>'Encargos Sociais e Benefícios'!C47</f>
        <v>0</v>
      </c>
    </row>
    <row r="53" spans="2:6" x14ac:dyDescent="0.35">
      <c r="B53" s="24" t="s">
        <v>11</v>
      </c>
      <c r="C53" s="318" t="s">
        <v>166</v>
      </c>
      <c r="D53" s="319"/>
      <c r="E53" s="79">
        <f>'Encargos Sociais e Benefícios'!C48</f>
        <v>0</v>
      </c>
    </row>
    <row r="54" spans="2:6" x14ac:dyDescent="0.35">
      <c r="B54" s="24" t="s">
        <v>14</v>
      </c>
      <c r="C54" s="314" t="s">
        <v>170</v>
      </c>
      <c r="D54" s="315"/>
      <c r="E54" s="79">
        <f>'Encargos Sociais e Benefícios'!C49</f>
        <v>0</v>
      </c>
    </row>
    <row r="55" spans="2:6" ht="17.25" x14ac:dyDescent="0.35">
      <c r="B55" s="33"/>
      <c r="C55" s="36" t="s">
        <v>37</v>
      </c>
      <c r="D55" s="37"/>
      <c r="E55" s="77">
        <f>ROUND(SUM(E49:E54),2)</f>
        <v>-30.84</v>
      </c>
      <c r="F55" s="3"/>
    </row>
    <row r="56" spans="2:6" x14ac:dyDescent="0.35">
      <c r="B56" s="322"/>
      <c r="C56" s="323"/>
      <c r="D56" s="323"/>
      <c r="E56" s="324"/>
      <c r="F56" s="3"/>
    </row>
    <row r="57" spans="2:6" ht="31.5" customHeight="1" x14ac:dyDescent="0.35">
      <c r="B57" s="27">
        <v>2</v>
      </c>
      <c r="C57" s="312" t="s">
        <v>79</v>
      </c>
      <c r="D57" s="313"/>
      <c r="E57" s="27" t="s">
        <v>5</v>
      </c>
      <c r="F57" s="3"/>
    </row>
    <row r="58" spans="2:6" x14ac:dyDescent="0.35">
      <c r="B58" s="24" t="s">
        <v>67</v>
      </c>
      <c r="C58" s="26" t="s">
        <v>68</v>
      </c>
      <c r="D58" s="38"/>
      <c r="E58" s="32">
        <f>E35</f>
        <v>180.94</v>
      </c>
      <c r="F58" s="3"/>
    </row>
    <row r="59" spans="2:6" x14ac:dyDescent="0.35">
      <c r="B59" s="24" t="s">
        <v>71</v>
      </c>
      <c r="C59" s="39" t="s">
        <v>80</v>
      </c>
      <c r="D59" s="40"/>
      <c r="E59" s="32">
        <f>E46</f>
        <v>342.5</v>
      </c>
      <c r="F59" s="3"/>
    </row>
    <row r="60" spans="2:6" x14ac:dyDescent="0.35">
      <c r="B60" s="24" t="s">
        <v>77</v>
      </c>
      <c r="C60" s="39" t="s">
        <v>78</v>
      </c>
      <c r="D60" s="40"/>
      <c r="E60" s="32">
        <f>E55</f>
        <v>-30.84</v>
      </c>
      <c r="F60" s="3"/>
    </row>
    <row r="61" spans="2:6" ht="17.25" x14ac:dyDescent="0.35">
      <c r="B61" s="33"/>
      <c r="C61" s="36" t="s">
        <v>37</v>
      </c>
      <c r="D61" s="37"/>
      <c r="E61" s="77">
        <f>SUM(E58:E60)</f>
        <v>492.60000000000008</v>
      </c>
      <c r="F61" s="3"/>
    </row>
    <row r="62" spans="2:6" ht="17.25" x14ac:dyDescent="0.35">
      <c r="B62" s="325"/>
      <c r="C62" s="326"/>
      <c r="D62" s="326"/>
      <c r="E62" s="327"/>
      <c r="F62" s="3"/>
    </row>
    <row r="63" spans="2:6" x14ac:dyDescent="0.35">
      <c r="B63" s="307" t="s">
        <v>86</v>
      </c>
      <c r="C63" s="308"/>
      <c r="D63" s="308"/>
      <c r="E63" s="309"/>
    </row>
    <row r="64" spans="2:6" x14ac:dyDescent="0.35">
      <c r="B64" s="27">
        <v>3</v>
      </c>
      <c r="C64" s="312" t="s">
        <v>44</v>
      </c>
      <c r="D64" s="313"/>
      <c r="E64" s="27" t="s">
        <v>5</v>
      </c>
      <c r="F64" s="3"/>
    </row>
    <row r="65" spans="2:6" x14ac:dyDescent="0.35">
      <c r="B65" s="24" t="s">
        <v>6</v>
      </c>
      <c r="C65" s="314" t="s">
        <v>22</v>
      </c>
      <c r="D65" s="315"/>
      <c r="E65" s="45">
        <f>ROUND(($E$30*'Encargos Sociais e Benefícios'!C21),2)</f>
        <v>3.91</v>
      </c>
    </row>
    <row r="66" spans="2:6" x14ac:dyDescent="0.35">
      <c r="B66" s="24" t="s">
        <v>7</v>
      </c>
      <c r="C66" s="314" t="s">
        <v>82</v>
      </c>
      <c r="D66" s="315"/>
      <c r="E66" s="45">
        <f>ROUND(($E$30*'Encargos Sociais e Benefícios'!C22),2)</f>
        <v>0.31</v>
      </c>
    </row>
    <row r="67" spans="2:6" x14ac:dyDescent="0.35">
      <c r="B67" s="24" t="s">
        <v>9</v>
      </c>
      <c r="C67" s="314" t="s">
        <v>83</v>
      </c>
      <c r="D67" s="315"/>
      <c r="E67" s="45">
        <f>ROUND(($E$30*'Encargos Sociais e Benefícios'!C23),2)</f>
        <v>7.19</v>
      </c>
    </row>
    <row r="68" spans="2:6" x14ac:dyDescent="0.35">
      <c r="B68" s="24" t="s">
        <v>10</v>
      </c>
      <c r="C68" s="314" t="s">
        <v>23</v>
      </c>
      <c r="D68" s="315"/>
      <c r="E68" s="45">
        <f>ROUND(($E$30*'Encargos Sociais e Benefícios'!C24),2)</f>
        <v>18.059999999999999</v>
      </c>
    </row>
    <row r="69" spans="2:6" ht="27.75" customHeight="1" x14ac:dyDescent="0.35">
      <c r="B69" s="24" t="s">
        <v>11</v>
      </c>
      <c r="C69" s="314" t="s">
        <v>84</v>
      </c>
      <c r="D69" s="315"/>
      <c r="E69" s="45">
        <f>ROUND(($E$30*'Encargos Sociais e Benefícios'!C25),2)</f>
        <v>6.64</v>
      </c>
    </row>
    <row r="70" spans="2:6" x14ac:dyDescent="0.35">
      <c r="B70" s="24" t="s">
        <v>13</v>
      </c>
      <c r="C70" s="314" t="s">
        <v>85</v>
      </c>
      <c r="D70" s="315"/>
      <c r="E70" s="45">
        <f>ROUND(($E$30*'Encargos Sociais e Benefícios'!C26),2)</f>
        <v>37.229999999999997</v>
      </c>
    </row>
    <row r="71" spans="2:6" x14ac:dyDescent="0.35">
      <c r="B71" s="312" t="s">
        <v>46</v>
      </c>
      <c r="C71" s="328"/>
      <c r="D71" s="313"/>
      <c r="E71" s="46">
        <f>ROUND(SUM(E65:E70),2)</f>
        <v>73.34</v>
      </c>
      <c r="F71" s="3"/>
    </row>
    <row r="72" spans="2:6" x14ac:dyDescent="0.35">
      <c r="B72" s="322"/>
      <c r="C72" s="323"/>
      <c r="D72" s="323"/>
      <c r="E72" s="324"/>
      <c r="F72" s="3"/>
    </row>
    <row r="73" spans="2:6" x14ac:dyDescent="0.35">
      <c r="B73" s="307" t="s">
        <v>87</v>
      </c>
      <c r="C73" s="308"/>
      <c r="D73" s="308"/>
      <c r="E73" s="309"/>
      <c r="F73" s="3"/>
    </row>
    <row r="74" spans="2:6" x14ac:dyDescent="0.35">
      <c r="B74" s="27" t="s">
        <v>19</v>
      </c>
      <c r="C74" s="312" t="s">
        <v>89</v>
      </c>
      <c r="D74" s="313"/>
      <c r="E74" s="27" t="s">
        <v>5</v>
      </c>
      <c r="F74" s="3"/>
    </row>
    <row r="75" spans="2:6" x14ac:dyDescent="0.35">
      <c r="B75" s="24" t="s">
        <v>6</v>
      </c>
      <c r="C75" s="26" t="s">
        <v>88</v>
      </c>
      <c r="D75" s="38"/>
      <c r="E75" s="84">
        <f>ROUND(($E$30*'Encargos Sociais e Benefícios'!C30),2)</f>
        <v>85.62</v>
      </c>
      <c r="F75" s="3"/>
    </row>
    <row r="76" spans="2:6" x14ac:dyDescent="0.35">
      <c r="B76" s="24" t="s">
        <v>7</v>
      </c>
      <c r="C76" s="26" t="s">
        <v>191</v>
      </c>
      <c r="D76" s="38"/>
      <c r="E76" s="84">
        <f>ROUND(($E$30*'Encargos Sociais e Benefícios'!C31),2)</f>
        <v>15.45</v>
      </c>
      <c r="F76" s="3"/>
    </row>
    <row r="77" spans="2:6" x14ac:dyDescent="0.35">
      <c r="B77" s="24" t="s">
        <v>9</v>
      </c>
      <c r="C77" s="314" t="s">
        <v>90</v>
      </c>
      <c r="D77" s="315"/>
      <c r="E77" s="84">
        <f>ROUND(($E$30*'Encargos Sociais e Benefícios'!C32),2)</f>
        <v>0.37</v>
      </c>
      <c r="F77" s="3"/>
    </row>
    <row r="78" spans="2:6" x14ac:dyDescent="0.35">
      <c r="B78" s="24" t="s">
        <v>10</v>
      </c>
      <c r="C78" s="314" t="s">
        <v>89</v>
      </c>
      <c r="D78" s="315"/>
      <c r="E78" s="84">
        <f>ROUND(($E$30*'Encargos Sociais e Benefícios'!C33),2)</f>
        <v>2.5099999999999998</v>
      </c>
      <c r="F78" s="3"/>
    </row>
    <row r="79" spans="2:6" x14ac:dyDescent="0.35">
      <c r="B79" s="24" t="s">
        <v>11</v>
      </c>
      <c r="C79" s="314" t="s">
        <v>91</v>
      </c>
      <c r="D79" s="315"/>
      <c r="E79" s="84">
        <f>ROUND(($E$30*'Encargos Sociais e Benefícios'!C34),2)</f>
        <v>6.79</v>
      </c>
      <c r="F79" s="3"/>
    </row>
    <row r="80" spans="2:6" x14ac:dyDescent="0.35">
      <c r="B80" s="24" t="s">
        <v>13</v>
      </c>
      <c r="C80" s="314" t="s">
        <v>16</v>
      </c>
      <c r="D80" s="315"/>
      <c r="E80" s="84">
        <f>ROUND(($E$30*'Encargos Sociais e Benefícios'!C35),2)</f>
        <v>0</v>
      </c>
      <c r="F80" s="3"/>
    </row>
    <row r="81" spans="2:6" x14ac:dyDescent="0.35">
      <c r="B81" s="312" t="s">
        <v>46</v>
      </c>
      <c r="C81" s="328"/>
      <c r="D81" s="313"/>
      <c r="E81" s="46">
        <f>ROUND(SUM(E75:E80),2)</f>
        <v>110.74</v>
      </c>
      <c r="F81" s="3"/>
    </row>
    <row r="82" spans="2:6" x14ac:dyDescent="0.35">
      <c r="B82" s="322"/>
      <c r="C82" s="323"/>
      <c r="D82" s="323"/>
      <c r="E82" s="324"/>
      <c r="F82" s="3"/>
    </row>
    <row r="83" spans="2:6" x14ac:dyDescent="0.35">
      <c r="B83" s="27" t="s">
        <v>21</v>
      </c>
      <c r="C83" s="312" t="s">
        <v>92</v>
      </c>
      <c r="D83" s="313"/>
      <c r="E83" s="27" t="s">
        <v>5</v>
      </c>
      <c r="F83" s="3"/>
    </row>
    <row r="84" spans="2:6" x14ac:dyDescent="0.35">
      <c r="B84" s="24" t="s">
        <v>6</v>
      </c>
      <c r="C84" s="26" t="s">
        <v>93</v>
      </c>
      <c r="D84" s="38"/>
      <c r="E84" s="32">
        <f>ROUND(('Encargos Sociais e Benefícios'!C38*'Porteiro 5x2'!E30),2)</f>
        <v>0</v>
      </c>
      <c r="F84" s="3"/>
    </row>
    <row r="85" spans="2:6" x14ac:dyDescent="0.35">
      <c r="B85" s="322"/>
      <c r="C85" s="323"/>
      <c r="D85" s="323"/>
      <c r="E85" s="324"/>
      <c r="F85" s="3"/>
    </row>
    <row r="86" spans="2:6" x14ac:dyDescent="0.35">
      <c r="B86" s="27">
        <v>4</v>
      </c>
      <c r="C86" s="287" t="s">
        <v>94</v>
      </c>
      <c r="D86" s="289"/>
      <c r="E86" s="27" t="s">
        <v>5</v>
      </c>
      <c r="F86" s="3"/>
    </row>
    <row r="87" spans="2:6" x14ac:dyDescent="0.35">
      <c r="B87" s="24" t="s">
        <v>19</v>
      </c>
      <c r="C87" s="26" t="s">
        <v>95</v>
      </c>
      <c r="D87" s="38"/>
      <c r="E87" s="32">
        <f>E81</f>
        <v>110.74</v>
      </c>
      <c r="F87" s="3"/>
    </row>
    <row r="88" spans="2:6" x14ac:dyDescent="0.35">
      <c r="B88" s="24" t="s">
        <v>21</v>
      </c>
      <c r="C88" s="39" t="s">
        <v>92</v>
      </c>
      <c r="D88" s="40"/>
      <c r="E88" s="32">
        <f>E84</f>
        <v>0</v>
      </c>
      <c r="F88" s="3"/>
    </row>
    <row r="89" spans="2:6" x14ac:dyDescent="0.35">
      <c r="B89" s="36"/>
      <c r="C89" s="328" t="s">
        <v>96</v>
      </c>
      <c r="D89" s="313"/>
      <c r="E89" s="46">
        <f>ROUND(SUM(E83:E88),2)</f>
        <v>110.74</v>
      </c>
      <c r="F89" s="3"/>
    </row>
    <row r="90" spans="2:6" x14ac:dyDescent="0.35">
      <c r="B90" s="307" t="s">
        <v>97</v>
      </c>
      <c r="C90" s="308"/>
      <c r="D90" s="308"/>
      <c r="E90" s="309"/>
    </row>
    <row r="91" spans="2:6" x14ac:dyDescent="0.35">
      <c r="B91" s="27">
        <v>3</v>
      </c>
      <c r="C91" s="312" t="s">
        <v>17</v>
      </c>
      <c r="D91" s="313"/>
      <c r="E91" s="27" t="s">
        <v>5</v>
      </c>
    </row>
    <row r="92" spans="2:6" x14ac:dyDescent="0.35">
      <c r="B92" s="24" t="s">
        <v>6</v>
      </c>
      <c r="C92" s="314" t="s">
        <v>18</v>
      </c>
      <c r="D92" s="315"/>
      <c r="E92" s="32">
        <f>'Unif Porteiro e Recep'!G25</f>
        <v>89.375</v>
      </c>
    </row>
    <row r="93" spans="2:6" x14ac:dyDescent="0.35">
      <c r="B93" s="24" t="s">
        <v>7</v>
      </c>
      <c r="C93" s="314" t="s">
        <v>98</v>
      </c>
      <c r="D93" s="315"/>
      <c r="E93" s="32">
        <f>Equipamentos!E8</f>
        <v>62</v>
      </c>
    </row>
    <row r="94" spans="2:6" x14ac:dyDescent="0.35">
      <c r="B94" s="24" t="s">
        <v>9</v>
      </c>
      <c r="C94" s="314" t="s">
        <v>16</v>
      </c>
      <c r="D94" s="315"/>
      <c r="E94" s="32">
        <v>0</v>
      </c>
    </row>
    <row r="95" spans="2:6" x14ac:dyDescent="0.35">
      <c r="B95" s="312" t="s">
        <v>46</v>
      </c>
      <c r="C95" s="328"/>
      <c r="D95" s="313"/>
      <c r="E95" s="46">
        <f>ROUND(SUM(E92:E94),2)</f>
        <v>151.38</v>
      </c>
      <c r="F95" s="3"/>
    </row>
    <row r="96" spans="2:6" ht="17.25" x14ac:dyDescent="0.35">
      <c r="B96" s="329"/>
      <c r="C96" s="330"/>
      <c r="D96" s="330"/>
      <c r="E96" s="331"/>
    </row>
    <row r="97" spans="2:6" x14ac:dyDescent="0.35">
      <c r="B97" s="304" t="s">
        <v>125</v>
      </c>
      <c r="C97" s="305"/>
      <c r="D97" s="305"/>
      <c r="E97" s="306"/>
    </row>
    <row r="98" spans="2:6" x14ac:dyDescent="0.35">
      <c r="B98" s="27" t="s">
        <v>24</v>
      </c>
      <c r="C98" s="41" t="s">
        <v>25</v>
      </c>
      <c r="D98" s="29" t="s">
        <v>20</v>
      </c>
      <c r="E98" s="27" t="s">
        <v>5</v>
      </c>
    </row>
    <row r="99" spans="2:6" x14ac:dyDescent="0.35">
      <c r="B99" s="24" t="s">
        <v>6</v>
      </c>
      <c r="C99" s="30" t="s">
        <v>26</v>
      </c>
      <c r="D99" s="47">
        <v>0.03</v>
      </c>
      <c r="E99" s="48">
        <f>ROUND((E117)*(D99),2)</f>
        <v>52.76</v>
      </c>
    </row>
    <row r="100" spans="2:6" x14ac:dyDescent="0.35">
      <c r="B100" s="24" t="s">
        <v>7</v>
      </c>
      <c r="C100" s="30" t="s">
        <v>28</v>
      </c>
      <c r="D100" s="47">
        <v>6.7900000000000002E-2</v>
      </c>
      <c r="E100" s="48">
        <f>ROUND((E99+E117)*(D100),2)</f>
        <v>123</v>
      </c>
    </row>
    <row r="101" spans="2:6" x14ac:dyDescent="0.35">
      <c r="B101" s="24" t="s">
        <v>9</v>
      </c>
      <c r="C101" s="30" t="s">
        <v>27</v>
      </c>
      <c r="D101" s="49"/>
      <c r="E101" s="48"/>
    </row>
    <row r="102" spans="2:6" x14ac:dyDescent="0.35">
      <c r="B102" s="25"/>
      <c r="C102" s="41" t="s">
        <v>102</v>
      </c>
      <c r="D102" s="49"/>
      <c r="E102" s="50"/>
    </row>
    <row r="103" spans="2:6" x14ac:dyDescent="0.35">
      <c r="B103" s="25"/>
      <c r="C103" s="30" t="s">
        <v>103</v>
      </c>
      <c r="D103" s="49">
        <v>1.6500000000000001E-2</v>
      </c>
      <c r="E103" s="48">
        <f>ROUND((E119*D103),2)</f>
        <v>37.22</v>
      </c>
    </row>
    <row r="104" spans="2:6" x14ac:dyDescent="0.35">
      <c r="B104" s="25"/>
      <c r="C104" s="30" t="s">
        <v>104</v>
      </c>
      <c r="D104" s="49">
        <v>7.5999999999999998E-2</v>
      </c>
      <c r="E104" s="48">
        <f>ROUND((E119*D104),2)</f>
        <v>171.46</v>
      </c>
    </row>
    <row r="105" spans="2:6" x14ac:dyDescent="0.35">
      <c r="B105" s="25"/>
      <c r="C105" s="41" t="s">
        <v>123</v>
      </c>
      <c r="D105" s="49"/>
      <c r="E105" s="48"/>
    </row>
    <row r="106" spans="2:6" x14ac:dyDescent="0.35">
      <c r="B106" s="25"/>
      <c r="C106" s="30" t="s">
        <v>121</v>
      </c>
      <c r="D106" s="49">
        <v>0.05</v>
      </c>
      <c r="E106" s="48">
        <f>ROUND((E119*D106),2)</f>
        <v>112.8</v>
      </c>
    </row>
    <row r="107" spans="2:6" x14ac:dyDescent="0.35">
      <c r="B107" s="25"/>
      <c r="C107" s="41" t="s">
        <v>122</v>
      </c>
      <c r="D107" s="49"/>
      <c r="E107" s="50"/>
    </row>
    <row r="108" spans="2:6" x14ac:dyDescent="0.35">
      <c r="B108" s="312" t="s">
        <v>46</v>
      </c>
      <c r="C108" s="313"/>
      <c r="D108" s="51">
        <f>SUM(D99:D107)</f>
        <v>0.2404</v>
      </c>
      <c r="E108" s="85">
        <f>ROUND(SUM(E99:E107),2)</f>
        <v>497.24</v>
      </c>
      <c r="F108" s="3"/>
    </row>
    <row r="109" spans="2:6" ht="17.25" x14ac:dyDescent="0.35">
      <c r="B109" s="329"/>
      <c r="C109" s="330"/>
      <c r="D109" s="330"/>
      <c r="E109" s="331"/>
    </row>
    <row r="110" spans="2:6" x14ac:dyDescent="0.35">
      <c r="B110" s="307" t="s">
        <v>99</v>
      </c>
      <c r="C110" s="308"/>
      <c r="D110" s="308"/>
      <c r="E110" s="309"/>
    </row>
    <row r="111" spans="2:6" ht="29.25" customHeight="1" x14ac:dyDescent="0.35">
      <c r="B111" s="52"/>
      <c r="C111" s="312" t="s">
        <v>136</v>
      </c>
      <c r="D111" s="313"/>
      <c r="E111" s="27" t="s">
        <v>5</v>
      </c>
    </row>
    <row r="112" spans="2:6" x14ac:dyDescent="0.35">
      <c r="B112" s="24" t="s">
        <v>6</v>
      </c>
      <c r="C112" s="335" t="s">
        <v>118</v>
      </c>
      <c r="D112" s="335"/>
      <c r="E112" s="32">
        <f>E30</f>
        <v>930.69</v>
      </c>
    </row>
    <row r="113" spans="2:8" x14ac:dyDescent="0.35">
      <c r="B113" s="24" t="s">
        <v>7</v>
      </c>
      <c r="C113" s="335" t="s">
        <v>119</v>
      </c>
      <c r="D113" s="335"/>
      <c r="E113" s="32">
        <f>E61</f>
        <v>492.60000000000008</v>
      </c>
    </row>
    <row r="114" spans="2:8" x14ac:dyDescent="0.35">
      <c r="B114" s="24" t="s">
        <v>9</v>
      </c>
      <c r="C114" s="335" t="s">
        <v>120</v>
      </c>
      <c r="D114" s="335"/>
      <c r="E114" s="32">
        <f>E71</f>
        <v>73.34</v>
      </c>
    </row>
    <row r="115" spans="2:8" x14ac:dyDescent="0.35">
      <c r="B115" s="24" t="s">
        <v>10</v>
      </c>
      <c r="C115" s="314" t="s">
        <v>100</v>
      </c>
      <c r="D115" s="315"/>
      <c r="E115" s="32">
        <f>E89</f>
        <v>110.74</v>
      </c>
    </row>
    <row r="116" spans="2:8" x14ac:dyDescent="0.35">
      <c r="B116" s="24" t="s">
        <v>11</v>
      </c>
      <c r="C116" s="335" t="s">
        <v>117</v>
      </c>
      <c r="D116" s="335"/>
      <c r="E116" s="32">
        <f>E95</f>
        <v>151.38</v>
      </c>
    </row>
    <row r="117" spans="2:8" x14ac:dyDescent="0.35">
      <c r="B117" s="336" t="s">
        <v>29</v>
      </c>
      <c r="C117" s="337"/>
      <c r="D117" s="338"/>
      <c r="E117" s="43">
        <f>ROUND(SUM(E112:E116),2)</f>
        <v>1758.75</v>
      </c>
    </row>
    <row r="118" spans="2:8" x14ac:dyDescent="0.35">
      <c r="B118" s="24" t="s">
        <v>13</v>
      </c>
      <c r="C118" s="314" t="s">
        <v>101</v>
      </c>
      <c r="D118" s="315"/>
      <c r="E118" s="53">
        <f>E108</f>
        <v>497.24</v>
      </c>
    </row>
    <row r="119" spans="2:8" x14ac:dyDescent="0.35">
      <c r="B119" s="312" t="s">
        <v>171</v>
      </c>
      <c r="C119" s="328"/>
      <c r="D119" s="313"/>
      <c r="E119" s="54">
        <f>ROUND((E99+E100+E117)/(1-SUM(D103+D104+D106)),2)</f>
        <v>2255.9899999999998</v>
      </c>
      <c r="F119" s="3"/>
      <c r="H119" s="19"/>
    </row>
    <row r="120" spans="2:8" ht="17.25" x14ac:dyDescent="0.35">
      <c r="B120" s="55"/>
      <c r="C120" s="56"/>
      <c r="D120" s="56"/>
      <c r="E120" s="57"/>
    </row>
    <row r="121" spans="2:8" x14ac:dyDescent="0.35">
      <c r="B121" s="332" t="s">
        <v>142</v>
      </c>
      <c r="C121" s="333"/>
      <c r="D121" s="333"/>
      <c r="E121" s="334"/>
    </row>
    <row r="122" spans="2:8" x14ac:dyDescent="0.35">
      <c r="E122" s="16"/>
    </row>
    <row r="123" spans="2:8" x14ac:dyDescent="0.35">
      <c r="E123" s="19"/>
    </row>
  </sheetData>
  <mergeCells count="75">
    <mergeCell ref="C111:D111"/>
    <mergeCell ref="C118:D118"/>
    <mergeCell ref="B119:D119"/>
    <mergeCell ref="B121:E121"/>
    <mergeCell ref="C112:D112"/>
    <mergeCell ref="C113:D113"/>
    <mergeCell ref="C114:D114"/>
    <mergeCell ref="C115:D115"/>
    <mergeCell ref="C116:D116"/>
    <mergeCell ref="B117:D117"/>
    <mergeCell ref="B96:E96"/>
    <mergeCell ref="B97:E97"/>
    <mergeCell ref="B108:C108"/>
    <mergeCell ref="B109:E109"/>
    <mergeCell ref="B110:E110"/>
    <mergeCell ref="C91:D91"/>
    <mergeCell ref="C92:D92"/>
    <mergeCell ref="C93:D93"/>
    <mergeCell ref="C94:D94"/>
    <mergeCell ref="B95:D95"/>
    <mergeCell ref="C83:D83"/>
    <mergeCell ref="B85:E85"/>
    <mergeCell ref="C86:D86"/>
    <mergeCell ref="C89:D89"/>
    <mergeCell ref="B90:E90"/>
    <mergeCell ref="C78:D78"/>
    <mergeCell ref="C79:D79"/>
    <mergeCell ref="C80:D80"/>
    <mergeCell ref="B81:D81"/>
    <mergeCell ref="B82:E82"/>
    <mergeCell ref="B71:D71"/>
    <mergeCell ref="B72:E72"/>
    <mergeCell ref="B73:E73"/>
    <mergeCell ref="C74:D74"/>
    <mergeCell ref="C77:D77"/>
    <mergeCell ref="C66:D66"/>
    <mergeCell ref="C67:D67"/>
    <mergeCell ref="C68:D68"/>
    <mergeCell ref="C69:D69"/>
    <mergeCell ref="C70:D70"/>
    <mergeCell ref="C57:D57"/>
    <mergeCell ref="B62:E62"/>
    <mergeCell ref="B63:E63"/>
    <mergeCell ref="C64:D64"/>
    <mergeCell ref="C65:D65"/>
    <mergeCell ref="C51:D51"/>
    <mergeCell ref="C52:D52"/>
    <mergeCell ref="C53:D53"/>
    <mergeCell ref="C54:D54"/>
    <mergeCell ref="B56:E56"/>
    <mergeCell ref="B31:E31"/>
    <mergeCell ref="B46:C46"/>
    <mergeCell ref="C48:D48"/>
    <mergeCell ref="C49:D49"/>
    <mergeCell ref="C50:D50"/>
    <mergeCell ref="D16:E16"/>
    <mergeCell ref="D17:E17"/>
    <mergeCell ref="D18:E18"/>
    <mergeCell ref="D19:E19"/>
    <mergeCell ref="B20:E20"/>
    <mergeCell ref="D11:E11"/>
    <mergeCell ref="D12:E12"/>
    <mergeCell ref="C13:E13"/>
    <mergeCell ref="B14:E14"/>
    <mergeCell ref="D15:E15"/>
    <mergeCell ref="D6:E6"/>
    <mergeCell ref="D7:E7"/>
    <mergeCell ref="D8:E8"/>
    <mergeCell ref="D9:E9"/>
    <mergeCell ref="B10:E10"/>
    <mergeCell ref="B1:E1"/>
    <mergeCell ref="B2:E2"/>
    <mergeCell ref="B3:E3"/>
    <mergeCell ref="B4:E4"/>
    <mergeCell ref="B5:E5"/>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62"/>
  <sheetViews>
    <sheetView topLeftCell="A33" zoomScaleNormal="100" zoomScalePageLayoutView="85" workbookViewId="0">
      <selection activeCell="K16" sqref="K16"/>
    </sheetView>
  </sheetViews>
  <sheetFormatPr defaultRowHeight="16.5" x14ac:dyDescent="0.3"/>
  <cols>
    <col min="1" max="1" width="7.85546875" style="119" customWidth="1"/>
    <col min="2" max="2" width="26.5703125" style="119" customWidth="1"/>
    <col min="3" max="3" width="11.140625" style="119" customWidth="1"/>
    <col min="4" max="4" width="8.28515625" style="119" customWidth="1"/>
    <col min="5" max="5" width="18.28515625" style="119" customWidth="1"/>
    <col min="6" max="6" width="11.7109375" style="119" customWidth="1"/>
    <col min="7" max="7" width="12.5703125" style="119" customWidth="1"/>
    <col min="8" max="8" width="13.7109375" style="119" customWidth="1"/>
    <col min="9" max="9" width="17" style="119" customWidth="1"/>
    <col min="10" max="10" width="16.85546875" style="119" customWidth="1"/>
    <col min="11" max="11" width="15.28515625" style="119" bestFit="1" customWidth="1"/>
    <col min="12" max="16384" width="9.140625" style="119"/>
  </cols>
  <sheetData>
    <row r="1" spans="1:10" ht="18.75" x14ac:dyDescent="0.3">
      <c r="A1" s="359" t="s">
        <v>301</v>
      </c>
      <c r="B1" s="359"/>
      <c r="C1" s="359"/>
      <c r="D1" s="359"/>
      <c r="E1" s="359"/>
      <c r="F1" s="359"/>
      <c r="G1" s="359"/>
      <c r="H1" s="359"/>
      <c r="I1" s="359"/>
      <c r="J1" s="359"/>
    </row>
    <row r="2" spans="1:10" ht="18.75" x14ac:dyDescent="0.3">
      <c r="A2" s="138"/>
      <c r="B2" s="359"/>
      <c r="C2" s="359"/>
      <c r="D2" s="359"/>
      <c r="E2" s="359"/>
      <c r="F2" s="137"/>
      <c r="G2" s="137"/>
      <c r="H2" s="137"/>
      <c r="I2" s="137"/>
      <c r="J2" s="137"/>
    </row>
    <row r="3" spans="1:10" ht="18.75" x14ac:dyDescent="0.3">
      <c r="A3" s="138" t="s">
        <v>6</v>
      </c>
      <c r="B3" s="147"/>
      <c r="C3" s="147"/>
      <c r="D3" s="147"/>
      <c r="E3" s="147"/>
      <c r="F3" s="137"/>
      <c r="G3" s="137"/>
      <c r="H3" s="137"/>
      <c r="I3" s="137"/>
      <c r="J3" s="137"/>
    </row>
    <row r="4" spans="1:10" ht="18.75" x14ac:dyDescent="0.3">
      <c r="A4" s="138" t="s">
        <v>286</v>
      </c>
      <c r="B4" s="147"/>
      <c r="C4" s="147"/>
      <c r="D4" s="147"/>
      <c r="E4" s="147"/>
      <c r="F4" s="137"/>
      <c r="G4" s="137"/>
      <c r="H4" s="137"/>
      <c r="I4" s="137"/>
      <c r="J4" s="137"/>
    </row>
    <row r="5" spans="1:10" ht="18.75" x14ac:dyDescent="0.3">
      <c r="A5" s="138"/>
      <c r="B5" s="147"/>
      <c r="C5" s="147"/>
      <c r="D5" s="147"/>
      <c r="E5" s="147"/>
      <c r="F5" s="137"/>
      <c r="G5" s="137"/>
      <c r="H5" s="137"/>
      <c r="I5" s="137"/>
      <c r="J5" s="137"/>
    </row>
    <row r="6" spans="1:10" ht="18.75" x14ac:dyDescent="0.3">
      <c r="A6" s="138" t="s">
        <v>264</v>
      </c>
      <c r="B6" s="138"/>
      <c r="C6" s="138"/>
      <c r="D6" s="138"/>
      <c r="E6" s="138"/>
      <c r="F6" s="137"/>
      <c r="G6" s="137"/>
      <c r="H6" s="137"/>
      <c r="I6" s="137"/>
      <c r="J6" s="137"/>
    </row>
    <row r="7" spans="1:10" ht="18.75" customHeight="1" x14ac:dyDescent="0.3">
      <c r="A7" s="360" t="s">
        <v>293</v>
      </c>
      <c r="B7" s="360"/>
      <c r="C7" s="360"/>
      <c r="D7" s="360"/>
      <c r="E7" s="360"/>
      <c r="F7" s="360"/>
      <c r="G7" s="360"/>
      <c r="H7" s="360"/>
      <c r="I7" s="360"/>
      <c r="J7" s="360"/>
    </row>
    <row r="8" spans="1:10" ht="37.5" customHeight="1" x14ac:dyDescent="0.3">
      <c r="A8" s="360"/>
      <c r="B8" s="360"/>
      <c r="C8" s="360"/>
      <c r="D8" s="360"/>
      <c r="E8" s="360"/>
      <c r="F8" s="360"/>
      <c r="G8" s="360"/>
      <c r="H8" s="360"/>
      <c r="I8" s="360"/>
      <c r="J8" s="360"/>
    </row>
    <row r="9" spans="1:10" ht="17.25" thickBot="1" x14ac:dyDescent="0.35"/>
    <row r="10" spans="1:10" ht="19.5" customHeight="1" thickBot="1" x14ac:dyDescent="0.35">
      <c r="A10" s="361" t="s">
        <v>285</v>
      </c>
      <c r="B10" s="361"/>
      <c r="C10" s="361"/>
      <c r="D10" s="361"/>
      <c r="E10" s="361"/>
      <c r="F10" s="361"/>
      <c r="G10" s="361"/>
      <c r="H10" s="361"/>
      <c r="I10" s="361"/>
      <c r="J10" s="361"/>
    </row>
    <row r="11" spans="1:10" ht="17.25" customHeight="1" thickBot="1" x14ac:dyDescent="0.35">
      <c r="A11" s="351" t="s">
        <v>306</v>
      </c>
      <c r="B11" s="351"/>
      <c r="C11" s="351"/>
      <c r="D11" s="351"/>
      <c r="E11" s="351"/>
      <c r="F11" s="351"/>
      <c r="G11" s="351"/>
      <c r="H11" s="351"/>
      <c r="I11" s="351"/>
      <c r="J11" s="351"/>
    </row>
    <row r="12" spans="1:10" ht="26.25" customHeight="1" thickBot="1" x14ac:dyDescent="0.35">
      <c r="A12" s="345" t="s">
        <v>265</v>
      </c>
      <c r="B12" s="347" t="s">
        <v>242</v>
      </c>
      <c r="C12" s="349" t="s">
        <v>266</v>
      </c>
      <c r="D12" s="349" t="s">
        <v>267</v>
      </c>
      <c r="E12" s="349" t="s">
        <v>268</v>
      </c>
      <c r="F12" s="349" t="s">
        <v>269</v>
      </c>
      <c r="G12" s="349" t="s">
        <v>270</v>
      </c>
      <c r="H12" s="349" t="s">
        <v>271</v>
      </c>
      <c r="I12" s="121" t="s">
        <v>272</v>
      </c>
      <c r="J12" s="347" t="s">
        <v>273</v>
      </c>
    </row>
    <row r="13" spans="1:10" ht="17.25" thickBot="1" x14ac:dyDescent="0.35">
      <c r="A13" s="346"/>
      <c r="B13" s="348"/>
      <c r="C13" s="350"/>
      <c r="D13" s="350"/>
      <c r="E13" s="350"/>
      <c r="F13" s="350"/>
      <c r="G13" s="350"/>
      <c r="H13" s="350"/>
      <c r="I13" s="122" t="s">
        <v>274</v>
      </c>
      <c r="J13" s="348"/>
    </row>
    <row r="14" spans="1:10" ht="37.5" customHeight="1" thickBot="1" x14ac:dyDescent="0.35">
      <c r="A14" s="123">
        <v>1</v>
      </c>
      <c r="B14" s="127" t="s">
        <v>304</v>
      </c>
      <c r="C14" s="124">
        <v>2</v>
      </c>
      <c r="D14" s="123" t="s">
        <v>275</v>
      </c>
      <c r="E14" s="124">
        <v>1250</v>
      </c>
      <c r="F14" s="124">
        <v>1250</v>
      </c>
      <c r="G14" s="128">
        <f>'Permanente Caminhonete Item 1'!E142</f>
        <v>0</v>
      </c>
      <c r="H14" s="128">
        <f>'Permanente Caminhonete Item 1'!E168</f>
        <v>0</v>
      </c>
      <c r="I14" s="129">
        <f>(G14*E14)+(F14*H14)</f>
        <v>0</v>
      </c>
      <c r="J14" s="130">
        <f>I14*12</f>
        <v>0</v>
      </c>
    </row>
    <row r="15" spans="1:10" ht="17.25" thickBot="1" x14ac:dyDescent="0.35">
      <c r="A15" s="342" t="s">
        <v>235</v>
      </c>
      <c r="B15" s="343"/>
      <c r="C15" s="343"/>
      <c r="D15" s="343"/>
      <c r="E15" s="343"/>
      <c r="F15" s="343"/>
      <c r="G15" s="343"/>
      <c r="H15" s="344"/>
      <c r="I15" s="131">
        <f>I14</f>
        <v>0</v>
      </c>
      <c r="J15" s="132">
        <f>J14</f>
        <v>0</v>
      </c>
    </row>
    <row r="16" spans="1:10" x14ac:dyDescent="0.3">
      <c r="A16"/>
      <c r="B16"/>
      <c r="C16"/>
      <c r="D16"/>
      <c r="E16"/>
      <c r="F16"/>
      <c r="G16"/>
      <c r="H16"/>
      <c r="I16"/>
      <c r="J16"/>
    </row>
    <row r="17" spans="1:10" ht="17.25" customHeight="1" thickBot="1" x14ac:dyDescent="0.35">
      <c r="A17" s="351" t="s">
        <v>307</v>
      </c>
      <c r="B17" s="351"/>
      <c r="C17" s="351"/>
      <c r="D17" s="351"/>
      <c r="E17" s="351"/>
      <c r="F17" s="351"/>
      <c r="G17" s="351"/>
      <c r="H17" s="351"/>
      <c r="I17" s="351"/>
      <c r="J17" s="351"/>
    </row>
    <row r="18" spans="1:10" ht="17.25" thickBot="1" x14ac:dyDescent="0.35">
      <c r="A18" s="345" t="s">
        <v>265</v>
      </c>
      <c r="B18" s="347" t="s">
        <v>242</v>
      </c>
      <c r="C18" s="349" t="s">
        <v>266</v>
      </c>
      <c r="D18" s="349" t="s">
        <v>267</v>
      </c>
      <c r="E18" s="349" t="s">
        <v>268</v>
      </c>
      <c r="F18" s="349" t="s">
        <v>269</v>
      </c>
      <c r="G18" s="349" t="s">
        <v>270</v>
      </c>
      <c r="H18" s="349" t="s">
        <v>271</v>
      </c>
      <c r="I18" s="121" t="s">
        <v>272</v>
      </c>
      <c r="J18" s="347" t="s">
        <v>273</v>
      </c>
    </row>
    <row r="19" spans="1:10" ht="17.25" customHeight="1" thickBot="1" x14ac:dyDescent="0.35">
      <c r="A19" s="346"/>
      <c r="B19" s="348"/>
      <c r="C19" s="350"/>
      <c r="D19" s="350"/>
      <c r="E19" s="350"/>
      <c r="F19" s="350"/>
      <c r="G19" s="350"/>
      <c r="H19" s="350"/>
      <c r="I19" s="122" t="s">
        <v>274</v>
      </c>
      <c r="J19" s="348"/>
    </row>
    <row r="20" spans="1:10" ht="39" thickBot="1" x14ac:dyDescent="0.35">
      <c r="A20" s="123">
        <v>2</v>
      </c>
      <c r="B20" s="127" t="s">
        <v>305</v>
      </c>
      <c r="C20" s="124">
        <v>3</v>
      </c>
      <c r="D20" s="123" t="s">
        <v>275</v>
      </c>
      <c r="E20" s="124">
        <v>3250</v>
      </c>
      <c r="F20" s="124">
        <v>8750</v>
      </c>
      <c r="G20" s="128">
        <f>'Permanente Caminhonete Item 2'!E142</f>
        <v>0</v>
      </c>
      <c r="H20" s="128">
        <f>'Permanente Caminhonete Item 2'!E168</f>
        <v>0</v>
      </c>
      <c r="I20" s="129">
        <f>(G20*E20)+(F20*H20)</f>
        <v>0</v>
      </c>
      <c r="J20" s="130">
        <f>I20*12</f>
        <v>0</v>
      </c>
    </row>
    <row r="21" spans="1:10" ht="26.25" customHeight="1" thickBot="1" x14ac:dyDescent="0.35">
      <c r="A21" s="342" t="s">
        <v>235</v>
      </c>
      <c r="B21" s="343"/>
      <c r="C21" s="343"/>
      <c r="D21" s="343"/>
      <c r="E21" s="343"/>
      <c r="F21" s="343"/>
      <c r="G21" s="343"/>
      <c r="H21" s="344"/>
      <c r="I21" s="131">
        <f>I20</f>
        <v>0</v>
      </c>
      <c r="J21" s="132">
        <f>J20</f>
        <v>0</v>
      </c>
    </row>
    <row r="22" spans="1:10" ht="17.25" customHeight="1" x14ac:dyDescent="0.3">
      <c r="A22"/>
      <c r="B22"/>
      <c r="C22"/>
      <c r="D22"/>
      <c r="E22"/>
      <c r="F22"/>
      <c r="G22"/>
      <c r="H22"/>
      <c r="I22"/>
      <c r="J22"/>
    </row>
    <row r="23" spans="1:10" ht="17.25" thickBot="1" x14ac:dyDescent="0.35">
      <c r="A23" s="351" t="s">
        <v>308</v>
      </c>
      <c r="B23" s="351"/>
      <c r="C23" s="351"/>
      <c r="D23" s="351"/>
      <c r="E23" s="351"/>
      <c r="F23" s="351"/>
      <c r="G23" s="351"/>
      <c r="H23" s="351"/>
      <c r="I23" s="351"/>
      <c r="J23" s="351"/>
    </row>
    <row r="24" spans="1:10" ht="26.25" customHeight="1" thickBot="1" x14ac:dyDescent="0.35">
      <c r="A24" s="345" t="s">
        <v>265</v>
      </c>
      <c r="B24" s="347" t="s">
        <v>242</v>
      </c>
      <c r="C24" s="349" t="s">
        <v>276</v>
      </c>
      <c r="D24" s="349" t="s">
        <v>277</v>
      </c>
      <c r="E24" s="349" t="s">
        <v>278</v>
      </c>
      <c r="F24" s="349" t="s">
        <v>279</v>
      </c>
      <c r="G24" s="349" t="s">
        <v>280</v>
      </c>
      <c r="H24" s="349" t="s">
        <v>281</v>
      </c>
      <c r="I24" s="121" t="s">
        <v>272</v>
      </c>
      <c r="J24" s="347" t="s">
        <v>273</v>
      </c>
    </row>
    <row r="25" spans="1:10" ht="17.25" thickBot="1" x14ac:dyDescent="0.35">
      <c r="A25" s="346"/>
      <c r="B25" s="348"/>
      <c r="C25" s="350"/>
      <c r="D25" s="350"/>
      <c r="E25" s="350"/>
      <c r="F25" s="350"/>
      <c r="G25" s="350"/>
      <c r="H25" s="350"/>
      <c r="I25" s="122" t="s">
        <v>274</v>
      </c>
      <c r="J25" s="348"/>
    </row>
    <row r="26" spans="1:10" ht="56.25" customHeight="1" thickBot="1" x14ac:dyDescent="0.35">
      <c r="A26" s="123">
        <v>3</v>
      </c>
      <c r="B26" s="127" t="s">
        <v>312</v>
      </c>
      <c r="C26" s="141" t="s">
        <v>282</v>
      </c>
      <c r="D26" s="125" t="s">
        <v>283</v>
      </c>
      <c r="E26" s="125">
        <v>24</v>
      </c>
      <c r="F26" s="126">
        <v>5500</v>
      </c>
      <c r="G26" s="134">
        <f>'INT Caminhonete 4x4 ITEM 3'!G28</f>
        <v>0</v>
      </c>
      <c r="H26" s="128">
        <f>'INT Caminhonete 4x4 ITEM 3'!G31</f>
        <v>0</v>
      </c>
      <c r="I26" s="129">
        <f>(E26*G26)+(F26*H26)</f>
        <v>0</v>
      </c>
      <c r="J26" s="133">
        <f>I26*12</f>
        <v>0</v>
      </c>
    </row>
    <row r="27" spans="1:10" ht="17.25" thickBot="1" x14ac:dyDescent="0.35">
      <c r="A27" s="342" t="s">
        <v>235</v>
      </c>
      <c r="B27" s="343"/>
      <c r="C27" s="343"/>
      <c r="D27" s="343"/>
      <c r="E27" s="343"/>
      <c r="F27" s="343"/>
      <c r="G27" s="343"/>
      <c r="H27" s="344"/>
      <c r="I27" s="131">
        <f>I26</f>
        <v>0</v>
      </c>
      <c r="J27" s="132">
        <f>J26</f>
        <v>0</v>
      </c>
    </row>
    <row r="28" spans="1:10" x14ac:dyDescent="0.3">
      <c r="A28"/>
      <c r="B28"/>
      <c r="C28"/>
      <c r="D28"/>
      <c r="E28"/>
      <c r="F28"/>
      <c r="G28"/>
      <c r="H28"/>
      <c r="I28"/>
      <c r="J28"/>
    </row>
    <row r="29" spans="1:10" ht="17.25" thickBot="1" x14ac:dyDescent="0.35">
      <c r="A29" s="351" t="s">
        <v>309</v>
      </c>
      <c r="B29" s="351"/>
      <c r="C29" s="351"/>
      <c r="D29" s="351"/>
      <c r="E29" s="351"/>
      <c r="F29" s="351"/>
      <c r="G29" s="351"/>
      <c r="H29" s="351"/>
      <c r="I29" s="351"/>
      <c r="J29" s="351"/>
    </row>
    <row r="30" spans="1:10" ht="26.25" customHeight="1" thickBot="1" x14ac:dyDescent="0.35">
      <c r="A30" s="345" t="s">
        <v>265</v>
      </c>
      <c r="B30" s="347" t="s">
        <v>242</v>
      </c>
      <c r="C30" s="349" t="s">
        <v>276</v>
      </c>
      <c r="D30" s="349" t="s">
        <v>277</v>
      </c>
      <c r="E30" s="349" t="s">
        <v>278</v>
      </c>
      <c r="F30" s="349" t="s">
        <v>279</v>
      </c>
      <c r="G30" s="349" t="s">
        <v>280</v>
      </c>
      <c r="H30" s="349" t="s">
        <v>281</v>
      </c>
      <c r="I30" s="121" t="s">
        <v>272</v>
      </c>
      <c r="J30" s="347" t="s">
        <v>273</v>
      </c>
    </row>
    <row r="31" spans="1:10" ht="17.25" thickBot="1" x14ac:dyDescent="0.35">
      <c r="A31" s="346"/>
      <c r="B31" s="348"/>
      <c r="C31" s="350"/>
      <c r="D31" s="350"/>
      <c r="E31" s="350"/>
      <c r="F31" s="350"/>
      <c r="G31" s="350"/>
      <c r="H31" s="350"/>
      <c r="I31" s="122" t="s">
        <v>274</v>
      </c>
      <c r="J31" s="348"/>
    </row>
    <row r="32" spans="1:10" ht="56.25" customHeight="1" thickBot="1" x14ac:dyDescent="0.35">
      <c r="A32" s="123">
        <v>4</v>
      </c>
      <c r="B32" s="127" t="s">
        <v>311</v>
      </c>
      <c r="C32" s="141" t="s">
        <v>282</v>
      </c>
      <c r="D32" s="125" t="s">
        <v>283</v>
      </c>
      <c r="E32" s="125">
        <v>8</v>
      </c>
      <c r="F32" s="126">
        <v>1500</v>
      </c>
      <c r="G32" s="134">
        <f>'INT Caminhonete ITEM 4'!G28</f>
        <v>0</v>
      </c>
      <c r="H32" s="128">
        <f>'INT Caminhonete ITEM 4'!G31</f>
        <v>0</v>
      </c>
      <c r="I32" s="129">
        <f>(E32*G32)+(F32*H32)</f>
        <v>0</v>
      </c>
      <c r="J32" s="133">
        <f>I32*12</f>
        <v>0</v>
      </c>
    </row>
    <row r="33" spans="1:11" ht="17.25" thickBot="1" x14ac:dyDescent="0.35">
      <c r="A33" s="342" t="s">
        <v>235</v>
      </c>
      <c r="B33" s="343"/>
      <c r="C33" s="343"/>
      <c r="D33" s="343"/>
      <c r="E33" s="343"/>
      <c r="F33" s="343"/>
      <c r="G33" s="343"/>
      <c r="H33" s="344"/>
      <c r="I33" s="131">
        <f>I32</f>
        <v>0</v>
      </c>
      <c r="J33" s="132">
        <f>J32</f>
        <v>0</v>
      </c>
    </row>
    <row r="34" spans="1:11" x14ac:dyDescent="0.3">
      <c r="A34"/>
      <c r="B34"/>
      <c r="C34"/>
      <c r="D34"/>
      <c r="E34"/>
      <c r="F34"/>
      <c r="G34"/>
      <c r="H34"/>
      <c r="I34"/>
      <c r="J34"/>
    </row>
    <row r="35" spans="1:11" ht="17.25" customHeight="1" thickBot="1" x14ac:dyDescent="0.35">
      <c r="A35" s="351" t="s">
        <v>310</v>
      </c>
      <c r="B35" s="351"/>
      <c r="C35" s="351"/>
      <c r="D35" s="351"/>
      <c r="E35" s="351"/>
      <c r="F35" s="351"/>
      <c r="G35" s="351"/>
      <c r="H35" s="351"/>
      <c r="I35" s="351"/>
      <c r="J35" s="351"/>
    </row>
    <row r="36" spans="1:11" ht="26.25" customHeight="1" thickBot="1" x14ac:dyDescent="0.35">
      <c r="A36" s="345" t="s">
        <v>265</v>
      </c>
      <c r="B36" s="347" t="s">
        <v>242</v>
      </c>
      <c r="C36" s="349" t="s">
        <v>276</v>
      </c>
      <c r="D36" s="349" t="s">
        <v>277</v>
      </c>
      <c r="E36" s="349" t="s">
        <v>278</v>
      </c>
      <c r="F36" s="349" t="s">
        <v>279</v>
      </c>
      <c r="G36" s="349" t="s">
        <v>280</v>
      </c>
      <c r="H36" s="349" t="s">
        <v>281</v>
      </c>
      <c r="I36" s="121" t="s">
        <v>272</v>
      </c>
      <c r="J36" s="347" t="s">
        <v>273</v>
      </c>
    </row>
    <row r="37" spans="1:11" ht="17.25" thickBot="1" x14ac:dyDescent="0.35">
      <c r="A37" s="346"/>
      <c r="B37" s="348"/>
      <c r="C37" s="350"/>
      <c r="D37" s="350"/>
      <c r="E37" s="350"/>
      <c r="F37" s="350"/>
      <c r="G37" s="350"/>
      <c r="H37" s="350"/>
      <c r="I37" s="122" t="s">
        <v>274</v>
      </c>
      <c r="J37" s="348"/>
    </row>
    <row r="38" spans="1:11" ht="56.25" customHeight="1" thickBot="1" x14ac:dyDescent="0.35">
      <c r="A38" s="123">
        <v>5</v>
      </c>
      <c r="B38" s="127" t="s">
        <v>313</v>
      </c>
      <c r="C38" s="141" t="s">
        <v>282</v>
      </c>
      <c r="D38" s="125" t="s">
        <v>283</v>
      </c>
      <c r="E38" s="125">
        <v>8</v>
      </c>
      <c r="F38" s="126">
        <v>1600</v>
      </c>
      <c r="G38" s="134">
        <f>'INT Sedan ITEM 5'!G28</f>
        <v>0</v>
      </c>
      <c r="H38" s="128">
        <f>'INT Sedan ITEM 5'!G31</f>
        <v>0</v>
      </c>
      <c r="I38" s="129">
        <f>(E38*G38)+(F38*H38)</f>
        <v>0</v>
      </c>
      <c r="J38" s="133">
        <f>I38*12</f>
        <v>0</v>
      </c>
    </row>
    <row r="39" spans="1:11" ht="17.25" thickBot="1" x14ac:dyDescent="0.35">
      <c r="A39" s="342" t="s">
        <v>235</v>
      </c>
      <c r="B39" s="343"/>
      <c r="C39" s="343"/>
      <c r="D39" s="343"/>
      <c r="E39" s="343"/>
      <c r="F39" s="343"/>
      <c r="G39" s="343"/>
      <c r="H39" s="344"/>
      <c r="I39" s="131">
        <f>I38</f>
        <v>0</v>
      </c>
      <c r="J39" s="132">
        <f>J38</f>
        <v>0</v>
      </c>
    </row>
    <row r="40" spans="1:11" x14ac:dyDescent="0.3">
      <c r="A40"/>
      <c r="B40"/>
      <c r="C40"/>
      <c r="D40"/>
      <c r="E40"/>
      <c r="F40"/>
      <c r="G40"/>
      <c r="H40"/>
      <c r="I40"/>
      <c r="J40"/>
    </row>
    <row r="41" spans="1:11" ht="17.25" customHeight="1" thickBot="1" x14ac:dyDescent="0.35">
      <c r="A41" s="351" t="s">
        <v>314</v>
      </c>
      <c r="B41" s="351"/>
      <c r="C41" s="351"/>
      <c r="D41" s="351"/>
      <c r="E41" s="351"/>
      <c r="F41" s="351"/>
      <c r="G41" s="351"/>
      <c r="H41" s="351"/>
      <c r="I41" s="351"/>
      <c r="J41" s="351"/>
    </row>
    <row r="42" spans="1:11" ht="26.25" customHeight="1" thickBot="1" x14ac:dyDescent="0.35">
      <c r="A42" s="345" t="s">
        <v>265</v>
      </c>
      <c r="B42" s="347" t="s">
        <v>242</v>
      </c>
      <c r="C42" s="349" t="s">
        <v>276</v>
      </c>
      <c r="D42" s="349" t="s">
        <v>277</v>
      </c>
      <c r="E42" s="349" t="s">
        <v>278</v>
      </c>
      <c r="F42" s="349" t="s">
        <v>279</v>
      </c>
      <c r="G42" s="349" t="s">
        <v>280</v>
      </c>
      <c r="H42" s="349" t="s">
        <v>281</v>
      </c>
      <c r="I42" s="121" t="s">
        <v>272</v>
      </c>
      <c r="J42" s="347" t="s">
        <v>273</v>
      </c>
    </row>
    <row r="43" spans="1:11" ht="17.25" thickBot="1" x14ac:dyDescent="0.35">
      <c r="A43" s="346"/>
      <c r="B43" s="348"/>
      <c r="C43" s="350"/>
      <c r="D43" s="350"/>
      <c r="E43" s="350"/>
      <c r="F43" s="350"/>
      <c r="G43" s="350"/>
      <c r="H43" s="350"/>
      <c r="I43" s="122" t="s">
        <v>274</v>
      </c>
      <c r="J43" s="348"/>
    </row>
    <row r="44" spans="1:11" ht="51.75" thickBot="1" x14ac:dyDescent="0.35">
      <c r="A44" s="123">
        <v>6</v>
      </c>
      <c r="B44" s="127" t="s">
        <v>315</v>
      </c>
      <c r="C44" s="141" t="s">
        <v>282</v>
      </c>
      <c r="D44" s="125" t="s">
        <v>283</v>
      </c>
      <c r="E44" s="126">
        <v>3</v>
      </c>
      <c r="F44" s="126">
        <v>300</v>
      </c>
      <c r="G44" s="134">
        <f>'INT Sedan ITEM 6'!G28</f>
        <v>0</v>
      </c>
      <c r="H44" s="134">
        <f>'INT Sedan ITEM 6'!G31</f>
        <v>0</v>
      </c>
      <c r="I44" s="134">
        <f>(E44*G44)+(F44*H44)</f>
        <v>0</v>
      </c>
      <c r="J44" s="135">
        <f>I44*12</f>
        <v>0</v>
      </c>
    </row>
    <row r="45" spans="1:11" ht="17.25" thickBot="1" x14ac:dyDescent="0.35">
      <c r="A45" s="342" t="s">
        <v>235</v>
      </c>
      <c r="B45" s="343"/>
      <c r="C45" s="343"/>
      <c r="D45" s="343"/>
      <c r="E45" s="343"/>
      <c r="F45" s="343"/>
      <c r="G45" s="343"/>
      <c r="H45" s="344"/>
      <c r="I45" s="131">
        <f>I44</f>
        <v>0</v>
      </c>
      <c r="J45" s="132">
        <f>J44</f>
        <v>0</v>
      </c>
    </row>
    <row r="46" spans="1:11" ht="17.25" thickBot="1" x14ac:dyDescent="0.35">
      <c r="A46" s="356" t="s">
        <v>302</v>
      </c>
      <c r="B46" s="357"/>
      <c r="C46" s="357"/>
      <c r="D46" s="357"/>
      <c r="E46" s="357"/>
      <c r="F46" s="357"/>
      <c r="G46" s="357"/>
      <c r="H46" s="358"/>
      <c r="I46" s="139">
        <f>I45+I27+I21+I15</f>
        <v>0</v>
      </c>
      <c r="J46" s="140">
        <f>J45+J27+J21+J15+J33+J39</f>
        <v>0</v>
      </c>
      <c r="K46" s="183"/>
    </row>
    <row r="47" spans="1:11" ht="17.25" customHeight="1" thickBot="1" x14ac:dyDescent="0.35">
      <c r="A47" s="352" t="s">
        <v>288</v>
      </c>
      <c r="B47" s="353"/>
      <c r="C47" s="353"/>
      <c r="D47" s="353"/>
      <c r="E47" s="353"/>
      <c r="F47" s="353"/>
      <c r="G47" s="353"/>
      <c r="H47" s="354"/>
      <c r="I47" s="154"/>
      <c r="J47" s="155">
        <f>J46*3</f>
        <v>0</v>
      </c>
    </row>
    <row r="48" spans="1:11" ht="26.25" customHeight="1" x14ac:dyDescent="0.3">
      <c r="A48" s="120"/>
      <c r="B48" s="120"/>
      <c r="C48" s="120"/>
      <c r="D48" s="120"/>
      <c r="E48" s="120"/>
      <c r="J48" s="146"/>
    </row>
    <row r="49" spans="1:10" x14ac:dyDescent="0.3">
      <c r="A49" s="148" t="s">
        <v>294</v>
      </c>
      <c r="B49" s="137"/>
      <c r="C49" s="137"/>
      <c r="D49" s="137"/>
      <c r="E49" s="137"/>
      <c r="F49" s="137"/>
      <c r="G49" s="137"/>
      <c r="H49" s="137"/>
      <c r="I49" s="137"/>
      <c r="J49" s="137"/>
    </row>
    <row r="50" spans="1:10" x14ac:dyDescent="0.3">
      <c r="A50" s="148" t="s">
        <v>295</v>
      </c>
      <c r="B50" s="150"/>
      <c r="C50" s="150"/>
      <c r="D50" s="150"/>
      <c r="E50" s="150"/>
      <c r="F50" s="150"/>
      <c r="G50" s="137"/>
      <c r="H50" s="137"/>
      <c r="I50" s="137"/>
      <c r="J50" s="137"/>
    </row>
    <row r="51" spans="1:10" x14ac:dyDescent="0.3">
      <c r="A51" s="148" t="s">
        <v>296</v>
      </c>
      <c r="B51" s="150"/>
      <c r="C51" s="150"/>
      <c r="D51" s="150"/>
      <c r="E51" s="150"/>
      <c r="F51" s="150"/>
      <c r="G51" s="137"/>
      <c r="H51" s="137"/>
      <c r="I51" s="137"/>
      <c r="J51" s="137"/>
    </row>
    <row r="52" spans="1:10" x14ac:dyDescent="0.3">
      <c r="A52" s="148" t="s">
        <v>298</v>
      </c>
      <c r="B52" s="150"/>
      <c r="C52" s="150"/>
      <c r="D52" s="150"/>
      <c r="E52" s="150"/>
      <c r="F52" s="150"/>
      <c r="G52" s="137"/>
      <c r="H52" s="137"/>
      <c r="I52" s="137"/>
      <c r="J52" s="137"/>
    </row>
    <row r="53" spans="1:10" x14ac:dyDescent="0.3">
      <c r="A53" s="149" t="s">
        <v>297</v>
      </c>
      <c r="B53" s="137"/>
      <c r="C53" s="137"/>
      <c r="D53" s="137"/>
      <c r="E53" s="137"/>
      <c r="F53" s="137"/>
      <c r="G53" s="137"/>
      <c r="H53" s="137"/>
      <c r="I53" s="137"/>
      <c r="J53" s="137"/>
    </row>
    <row r="54" spans="1:10" x14ac:dyDescent="0.3">
      <c r="A54" s="137"/>
      <c r="C54" s="137"/>
      <c r="D54" s="137"/>
      <c r="E54" s="137"/>
      <c r="F54" s="137"/>
      <c r="G54" s="137"/>
      <c r="H54" s="137"/>
      <c r="I54" s="137"/>
      <c r="J54" s="137"/>
    </row>
    <row r="55" spans="1:10" x14ac:dyDescent="0.3">
      <c r="A55" s="136" t="s">
        <v>287</v>
      </c>
      <c r="B55" s="137"/>
      <c r="C55" s="137"/>
      <c r="D55" s="137"/>
      <c r="E55" s="137"/>
      <c r="F55" s="137"/>
      <c r="G55" s="137"/>
      <c r="H55" s="137"/>
      <c r="I55" s="137"/>
      <c r="J55" s="137"/>
    </row>
    <row r="56" spans="1:10" ht="16.5" customHeight="1" x14ac:dyDescent="0.3">
      <c r="A56" s="355"/>
      <c r="B56" s="355"/>
      <c r="C56" s="355"/>
      <c r="D56" s="355"/>
      <c r="E56" s="355"/>
      <c r="F56" s="355"/>
      <c r="G56" s="355"/>
      <c r="H56" s="355"/>
      <c r="I56" s="355"/>
      <c r="J56" s="355"/>
    </row>
    <row r="57" spans="1:10" x14ac:dyDescent="0.3">
      <c r="A57" s="137"/>
      <c r="B57" s="137"/>
      <c r="C57" s="137"/>
      <c r="D57" s="137"/>
      <c r="E57" s="137"/>
      <c r="F57" s="137"/>
      <c r="G57" s="137"/>
      <c r="H57" s="137"/>
      <c r="I57" s="137"/>
      <c r="J57" s="137"/>
    </row>
    <row r="58" spans="1:10" x14ac:dyDescent="0.3">
      <c r="A58" s="137"/>
      <c r="B58" s="137"/>
      <c r="C58" s="137"/>
      <c r="D58" s="137"/>
      <c r="E58" s="137"/>
      <c r="F58" s="137"/>
      <c r="G58" s="137"/>
      <c r="H58" s="137"/>
      <c r="I58" s="137"/>
      <c r="J58" s="137"/>
    </row>
    <row r="59" spans="1:10" x14ac:dyDescent="0.3">
      <c r="A59" s="137"/>
      <c r="B59" s="137"/>
      <c r="C59" s="137"/>
      <c r="D59" s="137"/>
      <c r="E59" s="137"/>
      <c r="F59" s="137"/>
      <c r="G59" s="137"/>
      <c r="H59" s="137"/>
      <c r="I59" s="137"/>
      <c r="J59" s="137"/>
    </row>
    <row r="60" spans="1:10" x14ac:dyDescent="0.3">
      <c r="A60" s="137"/>
      <c r="B60" s="137"/>
      <c r="C60" s="137"/>
      <c r="D60" s="137"/>
      <c r="E60" s="137"/>
      <c r="F60" s="137"/>
      <c r="G60" s="137"/>
      <c r="H60" s="137"/>
      <c r="I60" s="137"/>
      <c r="J60" s="137"/>
    </row>
    <row r="61" spans="1:10" x14ac:dyDescent="0.3">
      <c r="A61" s="137"/>
      <c r="B61" s="137"/>
      <c r="C61" s="137"/>
      <c r="D61" s="137"/>
      <c r="E61" s="137"/>
      <c r="F61" s="137"/>
      <c r="G61" s="137"/>
      <c r="H61" s="137"/>
      <c r="I61" s="137"/>
      <c r="J61" s="137"/>
    </row>
    <row r="62" spans="1:10" x14ac:dyDescent="0.3">
      <c r="A62" s="137"/>
      <c r="B62" s="137"/>
      <c r="C62" s="137"/>
      <c r="D62" s="137"/>
      <c r="E62" s="137"/>
      <c r="F62" s="137"/>
      <c r="G62" s="137"/>
      <c r="H62" s="137"/>
      <c r="I62" s="137"/>
      <c r="J62" s="137"/>
    </row>
  </sheetData>
  <mergeCells count="73">
    <mergeCell ref="H36:H37"/>
    <mergeCell ref="J36:J37"/>
    <mergeCell ref="A39:H39"/>
    <mergeCell ref="C36:C37"/>
    <mergeCell ref="D36:D37"/>
    <mergeCell ref="E36:E37"/>
    <mergeCell ref="F36:F37"/>
    <mergeCell ref="G36:G37"/>
    <mergeCell ref="E30:E31"/>
    <mergeCell ref="F30:F31"/>
    <mergeCell ref="G30:G31"/>
    <mergeCell ref="H30:H31"/>
    <mergeCell ref="J30:J31"/>
    <mergeCell ref="A1:J1"/>
    <mergeCell ref="A7:J8"/>
    <mergeCell ref="F24:F25"/>
    <mergeCell ref="G24:G25"/>
    <mergeCell ref="A41:J41"/>
    <mergeCell ref="D12:D13"/>
    <mergeCell ref="E12:E13"/>
    <mergeCell ref="F12:F13"/>
    <mergeCell ref="J24:J25"/>
    <mergeCell ref="A11:J11"/>
    <mergeCell ref="B12:B13"/>
    <mergeCell ref="H12:H13"/>
    <mergeCell ref="A15:H15"/>
    <mergeCell ref="A10:J10"/>
    <mergeCell ref="A27:H27"/>
    <mergeCell ref="B2:E2"/>
    <mergeCell ref="G12:G13"/>
    <mergeCell ref="A24:A25"/>
    <mergeCell ref="C24:C25"/>
    <mergeCell ref="D24:D25"/>
    <mergeCell ref="E24:E25"/>
    <mergeCell ref="A12:A13"/>
    <mergeCell ref="C12:C13"/>
    <mergeCell ref="A23:J23"/>
    <mergeCell ref="B24:B25"/>
    <mergeCell ref="H24:H25"/>
    <mergeCell ref="J12:J13"/>
    <mergeCell ref="A17:J17"/>
    <mergeCell ref="A47:H47"/>
    <mergeCell ref="A56:J56"/>
    <mergeCell ref="J18:J19"/>
    <mergeCell ref="A21:H21"/>
    <mergeCell ref="D18:D19"/>
    <mergeCell ref="E18:E19"/>
    <mergeCell ref="F18:F19"/>
    <mergeCell ref="G18:G19"/>
    <mergeCell ref="H18:H19"/>
    <mergeCell ref="A46:H46"/>
    <mergeCell ref="E42:E43"/>
    <mergeCell ref="B42:B43"/>
    <mergeCell ref="F42:F43"/>
    <mergeCell ref="D42:D43"/>
    <mergeCell ref="H42:H43"/>
    <mergeCell ref="J42:J43"/>
    <mergeCell ref="A45:H45"/>
    <mergeCell ref="A42:A43"/>
    <mergeCell ref="A18:A19"/>
    <mergeCell ref="B18:B19"/>
    <mergeCell ref="C18:C19"/>
    <mergeCell ref="A33:H33"/>
    <mergeCell ref="A35:J35"/>
    <mergeCell ref="A36:A37"/>
    <mergeCell ref="B36:B37"/>
    <mergeCell ref="C42:C43"/>
    <mergeCell ref="G42:G43"/>
    <mergeCell ref="A29:J29"/>
    <mergeCell ref="A30:A31"/>
    <mergeCell ref="B30:B31"/>
    <mergeCell ref="C30:C31"/>
    <mergeCell ref="D30:D31"/>
  </mergeCells>
  <pageMargins left="0.511811024" right="0.511811024" top="0.78740157499999996" bottom="0.78740157499999996" header="0.31496062000000002" footer="0.31496062000000002"/>
  <pageSetup paperSize="9" scale="6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E171"/>
  <sheetViews>
    <sheetView workbookViewId="0">
      <selection activeCell="C26" sqref="C26"/>
    </sheetView>
  </sheetViews>
  <sheetFormatPr defaultRowHeight="16.5" x14ac:dyDescent="0.35"/>
  <cols>
    <col min="1" max="1" width="1.7109375" style="1" customWidth="1"/>
    <col min="2" max="2" width="5.85546875" style="1" customWidth="1"/>
    <col min="3" max="3" width="89.85546875" style="1" bestFit="1" customWidth="1"/>
    <col min="4" max="4" width="10.5703125" style="1" bestFit="1" customWidth="1"/>
    <col min="5" max="5" width="20" style="1" customWidth="1"/>
    <col min="6" max="16384" width="9.140625" style="1"/>
  </cols>
  <sheetData>
    <row r="1" spans="2:5" ht="17.25" x14ac:dyDescent="0.35">
      <c r="B1" s="274"/>
      <c r="C1" s="275"/>
      <c r="D1" s="275"/>
      <c r="E1" s="276"/>
    </row>
    <row r="2" spans="2:5" ht="18" customHeight="1" x14ac:dyDescent="0.35">
      <c r="B2" s="277" t="s">
        <v>31</v>
      </c>
      <c r="C2" s="278"/>
      <c r="D2" s="278"/>
      <c r="E2" s="279"/>
    </row>
    <row r="3" spans="2:5" x14ac:dyDescent="0.35">
      <c r="B3" s="280" t="s">
        <v>244</v>
      </c>
      <c r="C3" s="281"/>
      <c r="D3" s="281"/>
      <c r="E3" s="282"/>
    </row>
    <row r="4" spans="2:5" x14ac:dyDescent="0.35">
      <c r="B4" s="280" t="s">
        <v>33</v>
      </c>
      <c r="C4" s="281"/>
      <c r="D4" s="281"/>
      <c r="E4" s="282"/>
    </row>
    <row r="5" spans="2:5" x14ac:dyDescent="0.35">
      <c r="B5" s="280" t="s">
        <v>245</v>
      </c>
      <c r="C5" s="281"/>
      <c r="D5" s="281"/>
      <c r="E5" s="282"/>
    </row>
    <row r="6" spans="2:5" x14ac:dyDescent="0.35">
      <c r="B6" s="21" t="s">
        <v>6</v>
      </c>
      <c r="C6" s="22" t="s">
        <v>34</v>
      </c>
      <c r="D6" s="283" t="s">
        <v>299</v>
      </c>
      <c r="E6" s="284"/>
    </row>
    <row r="7" spans="2:5" x14ac:dyDescent="0.35">
      <c r="B7" s="21" t="s">
        <v>7</v>
      </c>
      <c r="C7" s="22" t="s">
        <v>35</v>
      </c>
      <c r="D7" s="285" t="s">
        <v>316</v>
      </c>
      <c r="E7" s="286"/>
    </row>
    <row r="8" spans="2:5" x14ac:dyDescent="0.35">
      <c r="B8" s="21" t="s">
        <v>9</v>
      </c>
      <c r="C8" s="22" t="s">
        <v>36</v>
      </c>
      <c r="D8" s="363"/>
      <c r="E8" s="364"/>
    </row>
    <row r="9" spans="2:5" x14ac:dyDescent="0.35">
      <c r="B9" s="21" t="s">
        <v>10</v>
      </c>
      <c r="C9" s="22" t="s">
        <v>194</v>
      </c>
      <c r="D9" s="285" t="s">
        <v>300</v>
      </c>
      <c r="E9" s="286"/>
    </row>
    <row r="10" spans="2:5" x14ac:dyDescent="0.35">
      <c r="B10" s="287" t="s">
        <v>48</v>
      </c>
      <c r="C10" s="288"/>
      <c r="D10" s="288"/>
      <c r="E10" s="289"/>
    </row>
    <row r="11" spans="2:5" x14ac:dyDescent="0.35">
      <c r="B11" s="21"/>
      <c r="C11" s="22" t="s">
        <v>41</v>
      </c>
      <c r="D11" s="285" t="s">
        <v>141</v>
      </c>
      <c r="E11" s="286"/>
    </row>
    <row r="12" spans="2:5" x14ac:dyDescent="0.35">
      <c r="B12" s="21"/>
      <c r="C12" s="89" t="s">
        <v>42</v>
      </c>
      <c r="D12" s="339" t="s">
        <v>323</v>
      </c>
      <c r="E12" s="340"/>
    </row>
    <row r="13" spans="2:5" x14ac:dyDescent="0.35">
      <c r="B13" s="23"/>
      <c r="C13" s="292" t="s">
        <v>234</v>
      </c>
      <c r="D13" s="293"/>
      <c r="E13" s="294"/>
    </row>
    <row r="14" spans="2:5" x14ac:dyDescent="0.35">
      <c r="B14" s="295" t="s">
        <v>0</v>
      </c>
      <c r="C14" s="296"/>
      <c r="D14" s="296"/>
      <c r="E14" s="297"/>
    </row>
    <row r="15" spans="2:5" ht="18.75" customHeight="1" x14ac:dyDescent="0.35">
      <c r="B15" s="24">
        <v>1</v>
      </c>
      <c r="C15" s="25" t="s">
        <v>1</v>
      </c>
      <c r="D15" s="298" t="s">
        <v>226</v>
      </c>
      <c r="E15" s="299"/>
    </row>
    <row r="16" spans="2:5" x14ac:dyDescent="0.35">
      <c r="B16" s="24">
        <v>2</v>
      </c>
      <c r="C16" s="26" t="s">
        <v>61</v>
      </c>
      <c r="D16" s="300" t="s">
        <v>229</v>
      </c>
      <c r="E16" s="301"/>
    </row>
    <row r="17" spans="2:5" x14ac:dyDescent="0.35">
      <c r="B17" s="24">
        <v>3</v>
      </c>
      <c r="C17" s="25" t="s">
        <v>2</v>
      </c>
      <c r="D17" s="302"/>
      <c r="E17" s="303"/>
    </row>
    <row r="18" spans="2:5" x14ac:dyDescent="0.35">
      <c r="B18" s="24">
        <v>4</v>
      </c>
      <c r="C18" s="25" t="s">
        <v>62</v>
      </c>
      <c r="D18" s="298" t="s">
        <v>289</v>
      </c>
      <c r="E18" s="299"/>
    </row>
    <row r="19" spans="2:5" x14ac:dyDescent="0.35">
      <c r="B19" s="24">
        <v>5</v>
      </c>
      <c r="C19" s="25" t="s">
        <v>3</v>
      </c>
      <c r="D19" s="298"/>
      <c r="E19" s="299"/>
    </row>
    <row r="20" spans="2:5" x14ac:dyDescent="0.35">
      <c r="B20" s="304" t="s">
        <v>124</v>
      </c>
      <c r="C20" s="305"/>
      <c r="D20" s="305"/>
      <c r="E20" s="306"/>
    </row>
    <row r="21" spans="2:5" ht="12" customHeight="1" x14ac:dyDescent="0.35">
      <c r="B21" s="27">
        <v>1</v>
      </c>
      <c r="C21" s="28" t="s">
        <v>4</v>
      </c>
      <c r="D21" s="29" t="s">
        <v>20</v>
      </c>
      <c r="E21" s="27" t="s">
        <v>5</v>
      </c>
    </row>
    <row r="22" spans="2:5" x14ac:dyDescent="0.35">
      <c r="B22" s="184" t="s">
        <v>6</v>
      </c>
      <c r="C22" s="185" t="s">
        <v>47</v>
      </c>
      <c r="D22" s="31">
        <v>1</v>
      </c>
      <c r="E22" s="78"/>
    </row>
    <row r="23" spans="2:5" x14ac:dyDescent="0.35">
      <c r="B23" s="24" t="s">
        <v>7</v>
      </c>
      <c r="C23" s="30" t="s">
        <v>8</v>
      </c>
      <c r="D23" s="31">
        <v>0.3</v>
      </c>
      <c r="E23" s="79">
        <f>ROUND((E22*D23),2)</f>
        <v>0</v>
      </c>
    </row>
    <row r="24" spans="2:5" x14ac:dyDescent="0.35">
      <c r="B24" s="24" t="s">
        <v>9</v>
      </c>
      <c r="C24" s="86" t="s">
        <v>63</v>
      </c>
      <c r="D24" s="93">
        <v>0</v>
      </c>
      <c r="E24" s="79">
        <f>ROUND((E22*D24),2)</f>
        <v>0</v>
      </c>
    </row>
    <row r="25" spans="2:5" x14ac:dyDescent="0.35">
      <c r="B25" s="24" t="s">
        <v>10</v>
      </c>
      <c r="C25" s="30" t="s">
        <v>64</v>
      </c>
      <c r="D25" s="31"/>
      <c r="E25" s="79">
        <v>0</v>
      </c>
    </row>
    <row r="26" spans="2:5" x14ac:dyDescent="0.35">
      <c r="B26" s="24" t="s">
        <v>11</v>
      </c>
      <c r="C26" s="30" t="s">
        <v>386</v>
      </c>
      <c r="D26" s="31"/>
      <c r="E26" s="79"/>
    </row>
    <row r="27" spans="2:5" x14ac:dyDescent="0.35">
      <c r="B27" s="24" t="s">
        <v>13</v>
      </c>
      <c r="C27" s="30" t="s">
        <v>81</v>
      </c>
      <c r="D27" s="31"/>
      <c r="E27" s="79">
        <v>0</v>
      </c>
    </row>
    <row r="28" spans="2:5" x14ac:dyDescent="0.35">
      <c r="B28" s="24" t="s">
        <v>14</v>
      </c>
      <c r="C28" s="30" t="s">
        <v>65</v>
      </c>
      <c r="D28" s="31"/>
      <c r="E28" s="79">
        <v>0</v>
      </c>
    </row>
    <row r="29" spans="2:5" x14ac:dyDescent="0.35">
      <c r="B29" s="24" t="s">
        <v>15</v>
      </c>
      <c r="C29" s="30" t="s">
        <v>322</v>
      </c>
      <c r="D29" s="31"/>
      <c r="E29" s="79">
        <f>(E26*4)/26</f>
        <v>0</v>
      </c>
    </row>
    <row r="30" spans="2:5" ht="17.25" x14ac:dyDescent="0.35">
      <c r="B30" s="33"/>
      <c r="C30" s="34" t="s">
        <v>30</v>
      </c>
      <c r="D30" s="35">
        <f>SUM(D22:D29)</f>
        <v>1.3</v>
      </c>
      <c r="E30" s="82">
        <f>ROUND(SUM(E22:E29),2)</f>
        <v>0</v>
      </c>
    </row>
    <row r="31" spans="2:5" x14ac:dyDescent="0.35">
      <c r="B31" s="307" t="s">
        <v>66</v>
      </c>
      <c r="C31" s="308"/>
      <c r="D31" s="308"/>
      <c r="E31" s="309"/>
    </row>
    <row r="32" spans="2:5" x14ac:dyDescent="0.35">
      <c r="B32" s="27" t="s">
        <v>67</v>
      </c>
      <c r="C32" s="36" t="s">
        <v>68</v>
      </c>
      <c r="D32" s="37"/>
      <c r="E32" s="27" t="s">
        <v>5</v>
      </c>
    </row>
    <row r="33" spans="2:5" x14ac:dyDescent="0.35">
      <c r="B33" s="24" t="s">
        <v>6</v>
      </c>
      <c r="C33" s="26" t="s">
        <v>69</v>
      </c>
      <c r="D33" s="111">
        <v>8.3299999999999999E-2</v>
      </c>
      <c r="E33" s="81">
        <f>E30*D33</f>
        <v>0</v>
      </c>
    </row>
    <row r="34" spans="2:5" x14ac:dyDescent="0.35">
      <c r="B34" s="24" t="s">
        <v>7</v>
      </c>
      <c r="C34" s="39" t="s">
        <v>70</v>
      </c>
      <c r="D34" s="113">
        <v>0.1111</v>
      </c>
      <c r="E34" s="81">
        <f>E30*D34</f>
        <v>0</v>
      </c>
    </row>
    <row r="35" spans="2:5" x14ac:dyDescent="0.35">
      <c r="B35" s="105"/>
      <c r="C35" s="104" t="s">
        <v>235</v>
      </c>
      <c r="D35" s="112">
        <f>SUM(D33+D34)</f>
        <v>0.19440000000000002</v>
      </c>
      <c r="E35" s="106"/>
    </row>
    <row r="36" spans="2:5" ht="30" x14ac:dyDescent="0.35">
      <c r="B36" s="105" t="s">
        <v>9</v>
      </c>
      <c r="C36" s="39" t="s">
        <v>236</v>
      </c>
      <c r="D36" s="113">
        <f>D48*D35</f>
        <v>7.1539200000000011E-2</v>
      </c>
      <c r="E36" s="106">
        <f>E33*D36</f>
        <v>0</v>
      </c>
    </row>
    <row r="37" spans="2:5" ht="17.25" x14ac:dyDescent="0.35">
      <c r="B37" s="33"/>
      <c r="C37" s="36" t="s">
        <v>30</v>
      </c>
      <c r="D37" s="37"/>
      <c r="E37" s="77">
        <f>ROUND(SUM(E33:E36),2)</f>
        <v>0</v>
      </c>
    </row>
    <row r="38" spans="2:5" x14ac:dyDescent="0.35">
      <c r="B38" s="24"/>
      <c r="C38" s="39"/>
      <c r="D38" s="40"/>
      <c r="E38" s="32"/>
    </row>
    <row r="39" spans="2:5" ht="31.5" x14ac:dyDescent="0.35">
      <c r="B39" s="27" t="s">
        <v>71</v>
      </c>
      <c r="C39" s="41" t="s">
        <v>72</v>
      </c>
      <c r="D39" s="29" t="s">
        <v>20</v>
      </c>
      <c r="E39" s="27" t="s">
        <v>5</v>
      </c>
    </row>
    <row r="40" spans="2:5" x14ac:dyDescent="0.35">
      <c r="B40" s="24" t="s">
        <v>6</v>
      </c>
      <c r="C40" s="30" t="s">
        <v>228</v>
      </c>
      <c r="D40" s="31">
        <v>0.2</v>
      </c>
      <c r="E40" s="45">
        <f>$E$30*D40</f>
        <v>0</v>
      </c>
    </row>
    <row r="41" spans="2:5" x14ac:dyDescent="0.35">
      <c r="B41" s="24" t="s">
        <v>7</v>
      </c>
      <c r="C41" s="30" t="s">
        <v>108</v>
      </c>
      <c r="D41" s="31">
        <f>'Encargos Sociais e Benefícios'!C12</f>
        <v>2.5000000000000001E-2</v>
      </c>
      <c r="E41" s="45">
        <f t="shared" ref="E41:E47" si="0">$E$30*D41</f>
        <v>0</v>
      </c>
    </row>
    <row r="42" spans="2:5" x14ac:dyDescent="0.35">
      <c r="B42" s="24" t="s">
        <v>9</v>
      </c>
      <c r="C42" s="30" t="s">
        <v>227</v>
      </c>
      <c r="D42" s="31">
        <v>0.03</v>
      </c>
      <c r="E42" s="45">
        <f t="shared" si="0"/>
        <v>0</v>
      </c>
    </row>
    <row r="43" spans="2:5" x14ac:dyDescent="0.35">
      <c r="B43" s="24" t="s">
        <v>10</v>
      </c>
      <c r="C43" s="30" t="s">
        <v>74</v>
      </c>
      <c r="D43" s="31">
        <f>'Encargos Sociais e Benefícios'!C14</f>
        <v>1.4999999999999999E-2</v>
      </c>
      <c r="E43" s="45">
        <f t="shared" si="0"/>
        <v>0</v>
      </c>
    </row>
    <row r="44" spans="2:5" x14ac:dyDescent="0.35">
      <c r="B44" s="24" t="s">
        <v>11</v>
      </c>
      <c r="C44" s="30" t="s">
        <v>75</v>
      </c>
      <c r="D44" s="31">
        <f>'Encargos Sociais e Benefícios'!C15</f>
        <v>0.01</v>
      </c>
      <c r="E44" s="45">
        <f t="shared" si="0"/>
        <v>0</v>
      </c>
    </row>
    <row r="45" spans="2:5" x14ac:dyDescent="0.35">
      <c r="B45" s="24" t="s">
        <v>13</v>
      </c>
      <c r="C45" s="30" t="s">
        <v>40</v>
      </c>
      <c r="D45" s="31">
        <f>'Encargos Sociais e Benefícios'!C16</f>
        <v>6.0000000000000001E-3</v>
      </c>
      <c r="E45" s="45">
        <f t="shared" si="0"/>
        <v>0</v>
      </c>
    </row>
    <row r="46" spans="2:5" x14ac:dyDescent="0.35">
      <c r="B46" s="24" t="s">
        <v>14</v>
      </c>
      <c r="C46" s="30" t="s">
        <v>39</v>
      </c>
      <c r="D46" s="31">
        <f>'Encargos Sociais e Benefícios'!C17</f>
        <v>2E-3</v>
      </c>
      <c r="E46" s="45">
        <f t="shared" si="0"/>
        <v>0</v>
      </c>
    </row>
    <row r="47" spans="2:5" x14ac:dyDescent="0.35">
      <c r="B47" s="24" t="s">
        <v>15</v>
      </c>
      <c r="C47" s="30" t="s">
        <v>76</v>
      </c>
      <c r="D47" s="31">
        <f>'Encargos Sociais e Benefícios'!C18</f>
        <v>0.08</v>
      </c>
      <c r="E47" s="45">
        <f t="shared" si="0"/>
        <v>0</v>
      </c>
    </row>
    <row r="48" spans="2:5" x14ac:dyDescent="0.35">
      <c r="B48" s="310" t="s">
        <v>46</v>
      </c>
      <c r="C48" s="311"/>
      <c r="D48" s="42">
        <f>SUM(D40:D47)</f>
        <v>0.36800000000000005</v>
      </c>
      <c r="E48" s="46">
        <f>ROUND(SUM(E40:E47),2)</f>
        <v>0</v>
      </c>
    </row>
    <row r="49" spans="2:5" ht="11.1" customHeight="1" x14ac:dyDescent="0.35">
      <c r="B49" s="24"/>
      <c r="C49" s="30"/>
      <c r="D49" s="44"/>
      <c r="E49" s="32"/>
    </row>
    <row r="50" spans="2:5" x14ac:dyDescent="0.35">
      <c r="B50" s="27" t="s">
        <v>77</v>
      </c>
      <c r="C50" s="312" t="s">
        <v>78</v>
      </c>
      <c r="D50" s="313"/>
      <c r="E50" s="27" t="s">
        <v>5</v>
      </c>
    </row>
    <row r="51" spans="2:5" x14ac:dyDescent="0.35">
      <c r="B51" s="184" t="s">
        <v>6</v>
      </c>
      <c r="C51" s="365" t="s">
        <v>165</v>
      </c>
      <c r="D51" s="366"/>
      <c r="E51" s="79"/>
    </row>
    <row r="52" spans="2:5" x14ac:dyDescent="0.35">
      <c r="B52" s="184" t="s">
        <v>7</v>
      </c>
      <c r="C52" s="365" t="s">
        <v>163</v>
      </c>
      <c r="D52" s="366"/>
      <c r="E52" s="79"/>
    </row>
    <row r="53" spans="2:5" x14ac:dyDescent="0.35">
      <c r="B53" s="184" t="s">
        <v>9</v>
      </c>
      <c r="C53" s="367" t="s">
        <v>169</v>
      </c>
      <c r="D53" s="368"/>
      <c r="E53" s="79"/>
    </row>
    <row r="54" spans="2:5" x14ac:dyDescent="0.35">
      <c r="B54" s="184" t="s">
        <v>10</v>
      </c>
      <c r="C54" s="369" t="s">
        <v>282</v>
      </c>
      <c r="D54" s="370"/>
      <c r="E54" s="79"/>
    </row>
    <row r="55" spans="2:5" x14ac:dyDescent="0.35">
      <c r="B55" s="184" t="s">
        <v>11</v>
      </c>
      <c r="C55" s="367" t="s">
        <v>166</v>
      </c>
      <c r="D55" s="368"/>
      <c r="E55" s="79"/>
    </row>
    <row r="56" spans="2:5" x14ac:dyDescent="0.35">
      <c r="B56" s="24" t="s">
        <v>14</v>
      </c>
      <c r="C56" s="314"/>
      <c r="D56" s="315"/>
      <c r="E56" s="79"/>
    </row>
    <row r="57" spans="2:5" ht="17.25" x14ac:dyDescent="0.35">
      <c r="B57" s="33"/>
      <c r="C57" s="36" t="s">
        <v>37</v>
      </c>
      <c r="D57" s="37"/>
      <c r="E57" s="77">
        <f>ROUND(SUM(E51:E56),2)</f>
        <v>0</v>
      </c>
    </row>
    <row r="58" spans="2:5" x14ac:dyDescent="0.35">
      <c r="B58" s="322"/>
      <c r="C58" s="323"/>
      <c r="D58" s="323"/>
      <c r="E58" s="324"/>
    </row>
    <row r="59" spans="2:5" ht="31.5" customHeight="1" x14ac:dyDescent="0.35">
      <c r="B59" s="27">
        <v>2</v>
      </c>
      <c r="C59" s="312" t="s">
        <v>79</v>
      </c>
      <c r="D59" s="313"/>
      <c r="E59" s="27" t="s">
        <v>5</v>
      </c>
    </row>
    <row r="60" spans="2:5" x14ac:dyDescent="0.35">
      <c r="B60" s="24" t="s">
        <v>67</v>
      </c>
      <c r="C60" s="26" t="s">
        <v>68</v>
      </c>
      <c r="D60" s="38"/>
      <c r="E60" s="32">
        <f>E37</f>
        <v>0</v>
      </c>
    </row>
    <row r="61" spans="2:5" x14ac:dyDescent="0.35">
      <c r="B61" s="24" t="s">
        <v>71</v>
      </c>
      <c r="C61" s="39" t="s">
        <v>80</v>
      </c>
      <c r="D61" s="40"/>
      <c r="E61" s="32">
        <f>E48</f>
        <v>0</v>
      </c>
    </row>
    <row r="62" spans="2:5" x14ac:dyDescent="0.35">
      <c r="B62" s="24" t="s">
        <v>77</v>
      </c>
      <c r="C62" s="39" t="s">
        <v>78</v>
      </c>
      <c r="D62" s="40"/>
      <c r="E62" s="32">
        <f>E57</f>
        <v>0</v>
      </c>
    </row>
    <row r="63" spans="2:5" ht="17.25" x14ac:dyDescent="0.35">
      <c r="B63" s="33"/>
      <c r="C63" s="36" t="s">
        <v>37</v>
      </c>
      <c r="D63" s="37"/>
      <c r="E63" s="77">
        <f>SUM(E60:E62)</f>
        <v>0</v>
      </c>
    </row>
    <row r="64" spans="2:5" ht="17.25" x14ac:dyDescent="0.35">
      <c r="B64" s="325"/>
      <c r="C64" s="326"/>
      <c r="D64" s="326"/>
      <c r="E64" s="327"/>
    </row>
    <row r="65" spans="2:5" x14ac:dyDescent="0.35">
      <c r="B65" s="307" t="s">
        <v>86</v>
      </c>
      <c r="C65" s="308"/>
      <c r="D65" s="308"/>
      <c r="E65" s="309"/>
    </row>
    <row r="66" spans="2:5" x14ac:dyDescent="0.35">
      <c r="B66" s="27">
        <v>3</v>
      </c>
      <c r="C66" s="312" t="s">
        <v>44</v>
      </c>
      <c r="D66" s="313"/>
      <c r="E66" s="27" t="s">
        <v>5</v>
      </c>
    </row>
    <row r="67" spans="2:5" x14ac:dyDescent="0.35">
      <c r="B67" s="24" t="s">
        <v>6</v>
      </c>
      <c r="C67" s="26" t="s">
        <v>22</v>
      </c>
      <c r="D67" s="114">
        <v>4.1999999999999997E-3</v>
      </c>
      <c r="E67" s="45">
        <f>D67*E30</f>
        <v>0</v>
      </c>
    </row>
    <row r="68" spans="2:5" x14ac:dyDescent="0.35">
      <c r="B68" s="24" t="s">
        <v>7</v>
      </c>
      <c r="C68" s="26" t="s">
        <v>82</v>
      </c>
      <c r="D68" s="114">
        <v>3.3E-4</v>
      </c>
      <c r="E68" s="45">
        <f>D68*E30</f>
        <v>0</v>
      </c>
    </row>
    <row r="69" spans="2:5" x14ac:dyDescent="0.35">
      <c r="B69" s="24" t="s">
        <v>9</v>
      </c>
      <c r="C69" s="26" t="s">
        <v>83</v>
      </c>
      <c r="D69" s="114">
        <v>7.6999999999999996E-4</v>
      </c>
      <c r="E69" s="45">
        <f>D69*E30</f>
        <v>0</v>
      </c>
    </row>
    <row r="70" spans="2:5" x14ac:dyDescent="0.35">
      <c r="B70" s="24" t="s">
        <v>10</v>
      </c>
      <c r="C70" s="26" t="s">
        <v>23</v>
      </c>
      <c r="D70" s="114">
        <v>1.9400000000000001E-2</v>
      </c>
      <c r="E70" s="45">
        <f>D70*E30</f>
        <v>0</v>
      </c>
    </row>
    <row r="71" spans="2:5" x14ac:dyDescent="0.35">
      <c r="B71" s="24" t="s">
        <v>11</v>
      </c>
      <c r="C71" s="26" t="s">
        <v>84</v>
      </c>
      <c r="D71" s="114">
        <v>7.1000000000000004E-3</v>
      </c>
      <c r="E71" s="45">
        <f>E70*D71</f>
        <v>0</v>
      </c>
    </row>
    <row r="72" spans="2:5" x14ac:dyDescent="0.35">
      <c r="B72" s="24" t="s">
        <v>13</v>
      </c>
      <c r="C72" s="26" t="s">
        <v>85</v>
      </c>
      <c r="D72" s="114">
        <v>0.04</v>
      </c>
      <c r="E72" s="45">
        <f>D72*E30</f>
        <v>0</v>
      </c>
    </row>
    <row r="73" spans="2:5" x14ac:dyDescent="0.35">
      <c r="B73" s="312" t="s">
        <v>46</v>
      </c>
      <c r="C73" s="328"/>
      <c r="D73" s="313"/>
      <c r="E73" s="46">
        <f>ROUND(SUM(E67:E72),2)</f>
        <v>0</v>
      </c>
    </row>
    <row r="74" spans="2:5" x14ac:dyDescent="0.35">
      <c r="B74" s="322"/>
      <c r="C74" s="323"/>
      <c r="D74" s="323"/>
      <c r="E74" s="324"/>
    </row>
    <row r="75" spans="2:5" x14ac:dyDescent="0.35">
      <c r="B75" s="307" t="s">
        <v>87</v>
      </c>
      <c r="C75" s="308"/>
      <c r="D75" s="308"/>
      <c r="E75" s="309"/>
    </row>
    <row r="76" spans="2:5" x14ac:dyDescent="0.35">
      <c r="B76" s="27" t="s">
        <v>19</v>
      </c>
      <c r="C76" s="312" t="s">
        <v>89</v>
      </c>
      <c r="D76" s="313"/>
      <c r="E76" s="27" t="s">
        <v>5</v>
      </c>
    </row>
    <row r="77" spans="2:5" x14ac:dyDescent="0.35">
      <c r="B77" s="24" t="s">
        <v>6</v>
      </c>
      <c r="C77" s="26" t="s">
        <v>88</v>
      </c>
      <c r="D77" s="110">
        <v>9.1999999999999998E-3</v>
      </c>
      <c r="E77" s="84">
        <f t="shared" ref="E77:E82" si="1">D77*$E$30</f>
        <v>0</v>
      </c>
    </row>
    <row r="78" spans="2:5" x14ac:dyDescent="0.35">
      <c r="B78" s="24" t="s">
        <v>7</v>
      </c>
      <c r="C78" s="26" t="s">
        <v>89</v>
      </c>
      <c r="D78" s="110">
        <v>1.66E-2</v>
      </c>
      <c r="E78" s="84">
        <f t="shared" si="1"/>
        <v>0</v>
      </c>
    </row>
    <row r="79" spans="2:5" x14ac:dyDescent="0.35">
      <c r="B79" s="24" t="s">
        <v>9</v>
      </c>
      <c r="C79" s="26" t="s">
        <v>90</v>
      </c>
      <c r="D79" s="110">
        <v>2.0000000000000001E-4</v>
      </c>
      <c r="E79" s="84">
        <f t="shared" si="1"/>
        <v>0</v>
      </c>
    </row>
    <row r="80" spans="2:5" x14ac:dyDescent="0.35">
      <c r="B80" s="24" t="s">
        <v>10</v>
      </c>
      <c r="C80" s="26" t="s">
        <v>237</v>
      </c>
      <c r="D80" s="110">
        <v>2.9999999999999997E-4</v>
      </c>
      <c r="E80" s="84">
        <f t="shared" si="1"/>
        <v>0</v>
      </c>
    </row>
    <row r="81" spans="2:5" x14ac:dyDescent="0.35">
      <c r="B81" s="24" t="s">
        <v>11</v>
      </c>
      <c r="C81" s="26" t="s">
        <v>238</v>
      </c>
      <c r="D81" s="110">
        <v>0</v>
      </c>
      <c r="E81" s="84">
        <f t="shared" si="1"/>
        <v>0</v>
      </c>
    </row>
    <row r="82" spans="2:5" x14ac:dyDescent="0.35">
      <c r="B82" s="24" t="s">
        <v>13</v>
      </c>
      <c r="C82" s="26" t="s">
        <v>16</v>
      </c>
      <c r="D82" s="110">
        <v>0</v>
      </c>
      <c r="E82" s="84">
        <f t="shared" si="1"/>
        <v>0</v>
      </c>
    </row>
    <row r="83" spans="2:5" x14ac:dyDescent="0.35">
      <c r="B83" s="24"/>
      <c r="C83" s="115" t="s">
        <v>239</v>
      </c>
      <c r="D83" s="116">
        <f>SUM(D77:D82)</f>
        <v>2.63E-2</v>
      </c>
      <c r="E83" s="117">
        <f>SUM(E77:E82)</f>
        <v>0</v>
      </c>
    </row>
    <row r="84" spans="2:5" ht="30" x14ac:dyDescent="0.35">
      <c r="B84" s="24" t="s">
        <v>14</v>
      </c>
      <c r="C84" s="26" t="s">
        <v>240</v>
      </c>
      <c r="D84" s="110">
        <f>D83*D48</f>
        <v>9.6784000000000019E-3</v>
      </c>
      <c r="E84" s="84">
        <f>E83*D84</f>
        <v>0</v>
      </c>
    </row>
    <row r="85" spans="2:5" x14ac:dyDescent="0.35">
      <c r="B85" s="371" t="s">
        <v>46</v>
      </c>
      <c r="C85" s="371"/>
      <c r="D85" s="371"/>
      <c r="E85" s="46">
        <f>ROUND(SUM(E77:E84),2)</f>
        <v>0</v>
      </c>
    </row>
    <row r="86" spans="2:5" x14ac:dyDescent="0.35">
      <c r="B86" s="108"/>
      <c r="C86" s="108"/>
      <c r="D86" s="108"/>
      <c r="E86" s="109"/>
    </row>
    <row r="87" spans="2:5" x14ac:dyDescent="0.35">
      <c r="B87" s="108"/>
      <c r="C87" s="108"/>
      <c r="D87" s="108"/>
      <c r="E87" s="109"/>
    </row>
    <row r="88" spans="2:5" x14ac:dyDescent="0.35">
      <c r="B88" s="108"/>
      <c r="C88" s="107"/>
      <c r="D88" s="107"/>
      <c r="E88" s="109"/>
    </row>
    <row r="89" spans="2:5" x14ac:dyDescent="0.35">
      <c r="B89" s="27" t="s">
        <v>21</v>
      </c>
      <c r="C89" s="312" t="s">
        <v>92</v>
      </c>
      <c r="D89" s="313"/>
      <c r="E89" s="27" t="s">
        <v>5</v>
      </c>
    </row>
    <row r="90" spans="2:5" x14ac:dyDescent="0.35">
      <c r="B90" s="24" t="s">
        <v>6</v>
      </c>
      <c r="C90" s="26" t="s">
        <v>93</v>
      </c>
      <c r="D90" s="38"/>
      <c r="E90" s="32">
        <f>ROUND(('Encargos Sociais e Benefícios'!C38*'Porteiro 5x2'!E30),2)</f>
        <v>0</v>
      </c>
    </row>
    <row r="91" spans="2:5" x14ac:dyDescent="0.35">
      <c r="B91" s="322"/>
      <c r="C91" s="323"/>
      <c r="D91" s="323"/>
      <c r="E91" s="324"/>
    </row>
    <row r="92" spans="2:5" ht="34.9" customHeight="1" x14ac:dyDescent="0.35">
      <c r="B92" s="27">
        <v>4</v>
      </c>
      <c r="C92" s="312" t="s">
        <v>94</v>
      </c>
      <c r="D92" s="313"/>
      <c r="E92" s="27" t="s">
        <v>5</v>
      </c>
    </row>
    <row r="93" spans="2:5" x14ac:dyDescent="0.35">
      <c r="B93" s="24" t="s">
        <v>19</v>
      </c>
      <c r="C93" s="26" t="s">
        <v>95</v>
      </c>
      <c r="D93" s="38"/>
      <c r="E93" s="32">
        <f>E85</f>
        <v>0</v>
      </c>
    </row>
    <row r="94" spans="2:5" x14ac:dyDescent="0.35">
      <c r="B94" s="24" t="s">
        <v>21</v>
      </c>
      <c r="C94" s="39" t="s">
        <v>92</v>
      </c>
      <c r="D94" s="40"/>
      <c r="E94" s="32">
        <f>E90</f>
        <v>0</v>
      </c>
    </row>
    <row r="95" spans="2:5" x14ac:dyDescent="0.35">
      <c r="B95" s="36"/>
      <c r="C95" s="328" t="s">
        <v>96</v>
      </c>
      <c r="D95" s="313"/>
      <c r="E95" s="46">
        <f>ROUND(SUM(E89:E94),2)</f>
        <v>0</v>
      </c>
    </row>
    <row r="96" spans="2:5" x14ac:dyDescent="0.35">
      <c r="B96" s="307" t="s">
        <v>97</v>
      </c>
      <c r="C96" s="308"/>
      <c r="D96" s="308"/>
      <c r="E96" s="309"/>
    </row>
    <row r="97" spans="2:5" x14ac:dyDescent="0.35">
      <c r="B97" s="27">
        <v>5</v>
      </c>
      <c r="C97" s="312" t="s">
        <v>17</v>
      </c>
      <c r="D97" s="313"/>
      <c r="E97" s="27" t="s">
        <v>5</v>
      </c>
    </row>
    <row r="98" spans="2:5" x14ac:dyDescent="0.35">
      <c r="B98" s="372" t="s">
        <v>246</v>
      </c>
      <c r="C98" s="373"/>
      <c r="D98" s="373"/>
      <c r="E98" s="374"/>
    </row>
    <row r="99" spans="2:5" x14ac:dyDescent="0.35">
      <c r="B99" s="184" t="s">
        <v>6</v>
      </c>
      <c r="C99" s="365" t="s">
        <v>18</v>
      </c>
      <c r="D99" s="366"/>
      <c r="E99" s="156"/>
    </row>
    <row r="100" spans="2:5" x14ac:dyDescent="0.35">
      <c r="B100" s="184" t="s">
        <v>7</v>
      </c>
      <c r="C100" s="365" t="s">
        <v>243</v>
      </c>
      <c r="D100" s="366"/>
      <c r="E100" s="156"/>
    </row>
    <row r="101" spans="2:5" x14ac:dyDescent="0.35">
      <c r="B101" s="184" t="s">
        <v>9</v>
      </c>
      <c r="C101" s="365" t="s">
        <v>247</v>
      </c>
      <c r="D101" s="366"/>
      <c r="E101" s="157"/>
    </row>
    <row r="102" spans="2:5" x14ac:dyDescent="0.35">
      <c r="B102" s="184" t="s">
        <v>10</v>
      </c>
      <c r="C102" s="365" t="s">
        <v>248</v>
      </c>
      <c r="D102" s="366"/>
      <c r="E102" s="157"/>
    </row>
    <row r="103" spans="2:5" x14ac:dyDescent="0.35">
      <c r="B103" s="184" t="s">
        <v>11</v>
      </c>
      <c r="C103" s="365" t="s">
        <v>249</v>
      </c>
      <c r="D103" s="366"/>
      <c r="E103" s="32"/>
    </row>
    <row r="104" spans="2:5" x14ac:dyDescent="0.35">
      <c r="B104" s="184" t="s">
        <v>13</v>
      </c>
      <c r="C104" s="365" t="s">
        <v>250</v>
      </c>
      <c r="D104" s="366"/>
      <c r="E104" s="32"/>
    </row>
    <row r="105" spans="2:5" x14ac:dyDescent="0.35">
      <c r="B105" s="184" t="s">
        <v>14</v>
      </c>
      <c r="C105" s="365" t="s">
        <v>251</v>
      </c>
      <c r="D105" s="366"/>
      <c r="E105" s="157"/>
    </row>
    <row r="106" spans="2:5" x14ac:dyDescent="0.35">
      <c r="B106" s="184" t="s">
        <v>15</v>
      </c>
      <c r="C106" s="365" t="s">
        <v>256</v>
      </c>
      <c r="D106" s="366"/>
      <c r="E106" s="156"/>
    </row>
    <row r="107" spans="2:5" x14ac:dyDescent="0.35">
      <c r="B107" s="184" t="s">
        <v>258</v>
      </c>
      <c r="C107" s="365" t="s">
        <v>257</v>
      </c>
      <c r="D107" s="366"/>
      <c r="E107" s="156"/>
    </row>
    <row r="108" spans="2:5" x14ac:dyDescent="0.35">
      <c r="B108" s="187" t="s">
        <v>259</v>
      </c>
      <c r="C108" s="188" t="s">
        <v>321</v>
      </c>
      <c r="D108" s="186"/>
      <c r="E108" s="32"/>
    </row>
    <row r="109" spans="2:5" x14ac:dyDescent="0.35">
      <c r="B109" s="312" t="s">
        <v>252</v>
      </c>
      <c r="C109" s="328"/>
      <c r="D109" s="313"/>
      <c r="E109" s="46">
        <f>ROUND(SUM(E99:E108),2)</f>
        <v>0</v>
      </c>
    </row>
    <row r="110" spans="2:5" x14ac:dyDescent="0.35">
      <c r="B110" s="372" t="s">
        <v>356</v>
      </c>
      <c r="C110" s="373"/>
      <c r="D110" s="373"/>
      <c r="E110" s="374"/>
    </row>
    <row r="111" spans="2:5" x14ac:dyDescent="0.35">
      <c r="B111" s="184" t="s">
        <v>260</v>
      </c>
      <c r="C111" s="365" t="s">
        <v>253</v>
      </c>
      <c r="D111" s="366"/>
      <c r="E111" s="159"/>
    </row>
    <row r="112" spans="2:5" x14ac:dyDescent="0.35">
      <c r="B112" s="184" t="s">
        <v>261</v>
      </c>
      <c r="C112" s="365" t="s">
        <v>254</v>
      </c>
      <c r="D112" s="366"/>
      <c r="E112" s="158"/>
    </row>
    <row r="113" spans="2:5" x14ac:dyDescent="0.35">
      <c r="B113" s="184" t="s">
        <v>262</v>
      </c>
      <c r="C113" s="365" t="s">
        <v>355</v>
      </c>
      <c r="D113" s="366"/>
      <c r="E113" s="158"/>
    </row>
    <row r="114" spans="2:5" x14ac:dyDescent="0.35">
      <c r="B114" s="184" t="s">
        <v>320</v>
      </c>
      <c r="C114" s="365" t="s">
        <v>255</v>
      </c>
      <c r="D114" s="366"/>
      <c r="E114" s="158"/>
    </row>
    <row r="115" spans="2:5" x14ac:dyDescent="0.35">
      <c r="B115" s="312" t="s">
        <v>252</v>
      </c>
      <c r="C115" s="328"/>
      <c r="D115" s="313"/>
      <c r="E115" s="46">
        <f>ROUND(SUM(E111:E114),2)</f>
        <v>0</v>
      </c>
    </row>
    <row r="116" spans="2:5" x14ac:dyDescent="0.35">
      <c r="B116" s="312" t="s">
        <v>46</v>
      </c>
      <c r="C116" s="328"/>
      <c r="D116" s="313"/>
      <c r="E116" s="46">
        <f>E109+E115</f>
        <v>0</v>
      </c>
    </row>
    <row r="117" spans="2:5" ht="17.25" x14ac:dyDescent="0.35">
      <c r="B117" s="329"/>
      <c r="C117" s="330"/>
      <c r="D117" s="330"/>
      <c r="E117" s="331"/>
    </row>
    <row r="118" spans="2:5" ht="29.25" customHeight="1" x14ac:dyDescent="0.35">
      <c r="B118" s="304" t="s">
        <v>241</v>
      </c>
      <c r="C118" s="305"/>
      <c r="D118" s="305"/>
      <c r="E118" s="306"/>
    </row>
    <row r="119" spans="2:5" x14ac:dyDescent="0.35">
      <c r="B119" s="27">
        <v>6</v>
      </c>
      <c r="C119" s="41" t="s">
        <v>25</v>
      </c>
      <c r="D119" s="29" t="s">
        <v>20</v>
      </c>
      <c r="E119" s="27" t="s">
        <v>5</v>
      </c>
    </row>
    <row r="120" spans="2:5" x14ac:dyDescent="0.35">
      <c r="B120" s="184" t="s">
        <v>6</v>
      </c>
      <c r="C120" s="185" t="s">
        <v>26</v>
      </c>
      <c r="D120" s="49"/>
      <c r="E120" s="48">
        <f>ROUND((E138)*(D120),2)</f>
        <v>0</v>
      </c>
    </row>
    <row r="121" spans="2:5" x14ac:dyDescent="0.35">
      <c r="B121" s="184" t="s">
        <v>7</v>
      </c>
      <c r="C121" s="185" t="s">
        <v>28</v>
      </c>
      <c r="D121" s="49"/>
      <c r="E121" s="48">
        <f>ROUND((E120+E138)*(D121),2)</f>
        <v>0</v>
      </c>
    </row>
    <row r="122" spans="2:5" x14ac:dyDescent="0.35">
      <c r="B122" s="24" t="s">
        <v>9</v>
      </c>
      <c r="C122" s="30" t="s">
        <v>27</v>
      </c>
      <c r="D122" s="49"/>
      <c r="E122" s="48"/>
    </row>
    <row r="123" spans="2:5" x14ac:dyDescent="0.35">
      <c r="B123" s="25"/>
      <c r="C123" s="41" t="s">
        <v>102</v>
      </c>
      <c r="D123" s="49"/>
      <c r="E123" s="50"/>
    </row>
    <row r="124" spans="2:5" x14ac:dyDescent="0.35">
      <c r="B124" s="25"/>
      <c r="C124" s="30" t="s">
        <v>103</v>
      </c>
      <c r="D124" s="49"/>
      <c r="E124" s="48">
        <f>ROUND((E140*D124),2)</f>
        <v>0</v>
      </c>
    </row>
    <row r="125" spans="2:5" x14ac:dyDescent="0.35">
      <c r="B125" s="25"/>
      <c r="C125" s="30" t="s">
        <v>104</v>
      </c>
      <c r="D125" s="49"/>
      <c r="E125" s="48">
        <f>ROUND((E140*D125),2)</f>
        <v>0</v>
      </c>
    </row>
    <row r="126" spans="2:5" x14ac:dyDescent="0.35">
      <c r="B126" s="25"/>
      <c r="C126" s="41" t="s">
        <v>123</v>
      </c>
      <c r="D126" s="49"/>
      <c r="E126" s="48"/>
    </row>
    <row r="127" spans="2:5" x14ac:dyDescent="0.35">
      <c r="B127" s="25"/>
      <c r="C127" s="30" t="s">
        <v>121</v>
      </c>
      <c r="D127" s="49"/>
      <c r="E127" s="48">
        <f>ROUND((E140*D127),2)</f>
        <v>0</v>
      </c>
    </row>
    <row r="128" spans="2:5" x14ac:dyDescent="0.35">
      <c r="B128" s="25"/>
      <c r="C128" s="41" t="s">
        <v>122</v>
      </c>
      <c r="D128" s="49"/>
      <c r="E128" s="50"/>
    </row>
    <row r="129" spans="2:5" x14ac:dyDescent="0.35">
      <c r="B129" s="312" t="s">
        <v>46</v>
      </c>
      <c r="C129" s="313"/>
      <c r="D129" s="51">
        <f>D122+D121+D120</f>
        <v>0</v>
      </c>
      <c r="E129" s="85">
        <f>ROUND(SUM(E120:E128),2)</f>
        <v>0</v>
      </c>
    </row>
    <row r="130" spans="2:5" ht="17.25" x14ac:dyDescent="0.35">
      <c r="B130" s="329"/>
      <c r="C130" s="330"/>
      <c r="D130" s="330"/>
      <c r="E130" s="331"/>
    </row>
    <row r="131" spans="2:5" x14ac:dyDescent="0.35">
      <c r="B131" s="307" t="s">
        <v>99</v>
      </c>
      <c r="C131" s="308"/>
      <c r="D131" s="308"/>
      <c r="E131" s="309"/>
    </row>
    <row r="132" spans="2:5" ht="17.25" x14ac:dyDescent="0.35">
      <c r="B132" s="52"/>
      <c r="C132" s="312" t="s">
        <v>292</v>
      </c>
      <c r="D132" s="313"/>
      <c r="E132" s="27" t="s">
        <v>5</v>
      </c>
    </row>
    <row r="133" spans="2:5" x14ac:dyDescent="0.35">
      <c r="B133" s="24" t="s">
        <v>6</v>
      </c>
      <c r="C133" s="335" t="s">
        <v>118</v>
      </c>
      <c r="D133" s="335"/>
      <c r="E133" s="32">
        <f>E30</f>
        <v>0</v>
      </c>
    </row>
    <row r="134" spans="2:5" x14ac:dyDescent="0.35">
      <c r="B134" s="24" t="s">
        <v>7</v>
      </c>
      <c r="C134" s="335" t="s">
        <v>119</v>
      </c>
      <c r="D134" s="335"/>
      <c r="E134" s="32">
        <f>E63</f>
        <v>0</v>
      </c>
    </row>
    <row r="135" spans="2:5" x14ac:dyDescent="0.35">
      <c r="B135" s="24" t="s">
        <v>9</v>
      </c>
      <c r="C135" s="335" t="s">
        <v>120</v>
      </c>
      <c r="D135" s="335"/>
      <c r="E135" s="32">
        <f>E73</f>
        <v>0</v>
      </c>
    </row>
    <row r="136" spans="2:5" x14ac:dyDescent="0.35">
      <c r="B136" s="24" t="s">
        <v>10</v>
      </c>
      <c r="C136" s="314" t="s">
        <v>100</v>
      </c>
      <c r="D136" s="315"/>
      <c r="E136" s="32">
        <f>E95</f>
        <v>0</v>
      </c>
    </row>
    <row r="137" spans="2:5" x14ac:dyDescent="0.35">
      <c r="B137" s="24" t="s">
        <v>11</v>
      </c>
      <c r="C137" s="335" t="s">
        <v>117</v>
      </c>
      <c r="D137" s="335"/>
      <c r="E137" s="32">
        <f>E116</f>
        <v>0</v>
      </c>
    </row>
    <row r="138" spans="2:5" x14ac:dyDescent="0.35">
      <c r="B138" s="336" t="s">
        <v>29</v>
      </c>
      <c r="C138" s="337"/>
      <c r="D138" s="338"/>
      <c r="E138" s="43">
        <f>ROUND(SUM(E133:E137),2)</f>
        <v>0</v>
      </c>
    </row>
    <row r="139" spans="2:5" x14ac:dyDescent="0.35">
      <c r="B139" s="24" t="s">
        <v>13</v>
      </c>
      <c r="C139" s="314" t="s">
        <v>101</v>
      </c>
      <c r="D139" s="315"/>
      <c r="E139" s="53">
        <f>E129</f>
        <v>0</v>
      </c>
    </row>
    <row r="140" spans="2:5" x14ac:dyDescent="0.35">
      <c r="B140" s="312" t="s">
        <v>263</v>
      </c>
      <c r="C140" s="328"/>
      <c r="D140" s="313"/>
      <c r="E140" s="54">
        <f>ROUND((E120+E121+E138)/(1-SUM(D124+D125+D127)),2)</f>
        <v>0</v>
      </c>
    </row>
    <row r="141" spans="2:5" x14ac:dyDescent="0.35">
      <c r="B141" s="312" t="s">
        <v>303</v>
      </c>
      <c r="C141" s="328"/>
      <c r="D141" s="313"/>
      <c r="E141" s="118">
        <f>E140*2</f>
        <v>0</v>
      </c>
    </row>
    <row r="142" spans="2:5" ht="17.25" x14ac:dyDescent="0.35">
      <c r="B142" s="312" t="s">
        <v>284</v>
      </c>
      <c r="C142" s="328"/>
      <c r="D142" s="313"/>
      <c r="E142" s="182">
        <f>E141/1250</f>
        <v>0</v>
      </c>
    </row>
    <row r="143" spans="2:5" ht="17.25" x14ac:dyDescent="0.35">
      <c r="B143" s="375" t="s">
        <v>317</v>
      </c>
      <c r="C143" s="376"/>
      <c r="D143" s="377"/>
      <c r="E143" s="143">
        <f>E142*Consolidado!E14</f>
        <v>0</v>
      </c>
    </row>
    <row r="144" spans="2:5" ht="17.25" x14ac:dyDescent="0.35">
      <c r="B144" s="180"/>
      <c r="C144" s="180"/>
      <c r="D144" s="180"/>
      <c r="E144" s="181"/>
    </row>
    <row r="145" spans="2:5" x14ac:dyDescent="0.35">
      <c r="B145" s="307" t="s">
        <v>357</v>
      </c>
      <c r="C145" s="308"/>
      <c r="D145" s="308"/>
      <c r="E145" s="309"/>
    </row>
    <row r="146" spans="2:5" ht="17.25" x14ac:dyDescent="0.35">
      <c r="B146" s="52"/>
      <c r="C146" s="312" t="s">
        <v>292</v>
      </c>
      <c r="D146" s="313"/>
      <c r="E146" s="27" t="s">
        <v>5</v>
      </c>
    </row>
    <row r="147" spans="2:5" x14ac:dyDescent="0.35">
      <c r="B147" s="184" t="s">
        <v>6</v>
      </c>
      <c r="C147" s="362" t="s">
        <v>367</v>
      </c>
      <c r="D147" s="362"/>
      <c r="E147" s="32"/>
    </row>
    <row r="148" spans="2:5" x14ac:dyDescent="0.35">
      <c r="B148" s="184" t="s">
        <v>7</v>
      </c>
      <c r="C148" s="362" t="s">
        <v>377</v>
      </c>
      <c r="D148" s="362"/>
      <c r="E148" s="32"/>
    </row>
    <row r="149" spans="2:5" x14ac:dyDescent="0.35">
      <c r="B149" s="184" t="s">
        <v>9</v>
      </c>
      <c r="C149" s="362" t="s">
        <v>378</v>
      </c>
      <c r="D149" s="362"/>
      <c r="E149" s="32"/>
    </row>
    <row r="150" spans="2:5" x14ac:dyDescent="0.35">
      <c r="B150" s="184" t="s">
        <v>10</v>
      </c>
      <c r="C150" s="362" t="s">
        <v>379</v>
      </c>
      <c r="D150" s="362"/>
      <c r="E150" s="32"/>
    </row>
    <row r="151" spans="2:5" x14ac:dyDescent="0.35">
      <c r="B151" s="184" t="s">
        <v>11</v>
      </c>
      <c r="C151" s="362" t="s">
        <v>117</v>
      </c>
      <c r="D151" s="362"/>
      <c r="E151" s="32"/>
    </row>
    <row r="152" spans="2:5" x14ac:dyDescent="0.35">
      <c r="B152" s="336" t="s">
        <v>29</v>
      </c>
      <c r="C152" s="337"/>
      <c r="D152" s="338"/>
      <c r="E152" s="43">
        <f>ROUND(SUM(E147:E151),2)</f>
        <v>0</v>
      </c>
    </row>
    <row r="153" spans="2:5" x14ac:dyDescent="0.35">
      <c r="B153" s="24" t="s">
        <v>13</v>
      </c>
      <c r="C153" s="314" t="s">
        <v>101</v>
      </c>
      <c r="D153" s="315"/>
      <c r="E153" s="53">
        <f>E166</f>
        <v>0</v>
      </c>
    </row>
    <row r="154" spans="2:5" x14ac:dyDescent="0.35">
      <c r="B154" s="312" t="s">
        <v>360</v>
      </c>
      <c r="C154" s="328"/>
      <c r="D154" s="313"/>
      <c r="E154" s="54">
        <f>ROUND((E157+E158+E152)/(1-SUM(D161+D162+D164)),2)</f>
        <v>0</v>
      </c>
    </row>
    <row r="155" spans="2:5" x14ac:dyDescent="0.35">
      <c r="B155" s="307" t="s">
        <v>358</v>
      </c>
      <c r="C155" s="308"/>
      <c r="D155" s="308"/>
      <c r="E155" s="309"/>
    </row>
    <row r="156" spans="2:5" x14ac:dyDescent="0.35">
      <c r="B156" s="27">
        <v>6</v>
      </c>
      <c r="C156" s="41" t="s">
        <v>25</v>
      </c>
      <c r="D156" s="29" t="s">
        <v>20</v>
      </c>
      <c r="E156" s="27" t="s">
        <v>5</v>
      </c>
    </row>
    <row r="157" spans="2:5" x14ac:dyDescent="0.35">
      <c r="B157" s="184" t="s">
        <v>6</v>
      </c>
      <c r="C157" s="185" t="s">
        <v>26</v>
      </c>
      <c r="D157" s="49"/>
      <c r="E157" s="48">
        <f>ROUND((E152)*(D157),2)</f>
        <v>0</v>
      </c>
    </row>
    <row r="158" spans="2:5" x14ac:dyDescent="0.35">
      <c r="B158" s="184" t="s">
        <v>7</v>
      </c>
      <c r="C158" s="185" t="s">
        <v>28</v>
      </c>
      <c r="D158" s="49"/>
      <c r="E158" s="48">
        <f>ROUND((E157+E152)*(D158),2)</f>
        <v>0</v>
      </c>
    </row>
    <row r="159" spans="2:5" x14ac:dyDescent="0.35">
      <c r="B159" s="24" t="s">
        <v>9</v>
      </c>
      <c r="C159" s="30" t="s">
        <v>27</v>
      </c>
      <c r="D159" s="49"/>
      <c r="E159" s="48"/>
    </row>
    <row r="160" spans="2:5" x14ac:dyDescent="0.35">
      <c r="B160" s="25"/>
      <c r="C160" s="41" t="s">
        <v>102</v>
      </c>
      <c r="D160" s="49"/>
      <c r="E160" s="50"/>
    </row>
    <row r="161" spans="2:5" x14ac:dyDescent="0.35">
      <c r="B161" s="25"/>
      <c r="C161" s="30" t="s">
        <v>103</v>
      </c>
      <c r="D161" s="49"/>
      <c r="E161" s="48">
        <f>ROUND((E154*D161),2)</f>
        <v>0</v>
      </c>
    </row>
    <row r="162" spans="2:5" x14ac:dyDescent="0.35">
      <c r="B162" s="25"/>
      <c r="C162" s="30" t="s">
        <v>104</v>
      </c>
      <c r="D162" s="49"/>
      <c r="E162" s="48">
        <f>ROUND((E154*D162),2)</f>
        <v>0</v>
      </c>
    </row>
    <row r="163" spans="2:5" x14ac:dyDescent="0.35">
      <c r="B163" s="25"/>
      <c r="C163" s="41" t="s">
        <v>123</v>
      </c>
      <c r="D163" s="49"/>
      <c r="E163" s="48"/>
    </row>
    <row r="164" spans="2:5" x14ac:dyDescent="0.35">
      <c r="B164" s="25"/>
      <c r="C164" s="30" t="s">
        <v>121</v>
      </c>
      <c r="D164" s="49"/>
      <c r="E164" s="48">
        <f>ROUND((E154*D164),2)</f>
        <v>0</v>
      </c>
    </row>
    <row r="165" spans="2:5" x14ac:dyDescent="0.35">
      <c r="B165" s="25"/>
      <c r="C165" s="41" t="s">
        <v>122</v>
      </c>
      <c r="D165" s="49"/>
      <c r="E165" s="50"/>
    </row>
    <row r="166" spans="2:5" x14ac:dyDescent="0.35">
      <c r="B166" s="312" t="s">
        <v>46</v>
      </c>
      <c r="C166" s="313"/>
      <c r="D166" s="51">
        <f>D159+D158+D157</f>
        <v>0</v>
      </c>
      <c r="E166" s="85">
        <f>ROUND(SUM(E157:E165),2)</f>
        <v>0</v>
      </c>
    </row>
    <row r="167" spans="2:5" ht="17.25" x14ac:dyDescent="0.35">
      <c r="B167" s="329"/>
      <c r="C167" s="330"/>
      <c r="D167" s="330"/>
      <c r="E167" s="331"/>
    </row>
    <row r="168" spans="2:5" ht="17.25" x14ac:dyDescent="0.35">
      <c r="B168" s="312" t="s">
        <v>290</v>
      </c>
      <c r="C168" s="328"/>
      <c r="D168" s="313"/>
      <c r="E168" s="153">
        <f>E154</f>
        <v>0</v>
      </c>
    </row>
    <row r="169" spans="2:5" ht="17.25" x14ac:dyDescent="0.35">
      <c r="B169" s="375" t="s">
        <v>318</v>
      </c>
      <c r="C169" s="376"/>
      <c r="D169" s="377"/>
      <c r="E169" s="143">
        <f>E168*Consolidado!F14</f>
        <v>0</v>
      </c>
    </row>
    <row r="170" spans="2:5" ht="17.25" x14ac:dyDescent="0.35">
      <c r="B170" s="144"/>
      <c r="C170" s="144"/>
      <c r="D170" s="144"/>
      <c r="E170" s="144"/>
    </row>
    <row r="171" spans="2:5" ht="17.25" x14ac:dyDescent="0.35">
      <c r="B171" s="375" t="s">
        <v>291</v>
      </c>
      <c r="C171" s="376"/>
      <c r="D171" s="377"/>
      <c r="E171" s="145">
        <f>E143+E169</f>
        <v>0</v>
      </c>
    </row>
  </sheetData>
  <mergeCells count="96">
    <mergeCell ref="B171:D171"/>
    <mergeCell ref="C137:D137"/>
    <mergeCell ref="C99:D99"/>
    <mergeCell ref="C100:D100"/>
    <mergeCell ref="B143:D143"/>
    <mergeCell ref="B169:D169"/>
    <mergeCell ref="B168:D168"/>
    <mergeCell ref="C107:D107"/>
    <mergeCell ref="B115:D115"/>
    <mergeCell ref="B110:E110"/>
    <mergeCell ref="C111:D111"/>
    <mergeCell ref="C112:D112"/>
    <mergeCell ref="C113:D113"/>
    <mergeCell ref="C114:D114"/>
    <mergeCell ref="C106:D106"/>
    <mergeCell ref="B142:D142"/>
    <mergeCell ref="B98:E98"/>
    <mergeCell ref="B138:D138"/>
    <mergeCell ref="B116:D116"/>
    <mergeCell ref="B117:E117"/>
    <mergeCell ref="B118:E118"/>
    <mergeCell ref="B129:C129"/>
    <mergeCell ref="B130:E130"/>
    <mergeCell ref="B131:E131"/>
    <mergeCell ref="B109:D109"/>
    <mergeCell ref="C101:D101"/>
    <mergeCell ref="C102:D102"/>
    <mergeCell ref="C103:D103"/>
    <mergeCell ref="C104:D104"/>
    <mergeCell ref="C105:D105"/>
    <mergeCell ref="C135:D135"/>
    <mergeCell ref="B91:E91"/>
    <mergeCell ref="C92:D92"/>
    <mergeCell ref="C95:D95"/>
    <mergeCell ref="B96:E96"/>
    <mergeCell ref="C97:D97"/>
    <mergeCell ref="B74:E74"/>
    <mergeCell ref="B75:E75"/>
    <mergeCell ref="C76:D76"/>
    <mergeCell ref="B85:D85"/>
    <mergeCell ref="C89:D89"/>
    <mergeCell ref="C59:D59"/>
    <mergeCell ref="B64:E64"/>
    <mergeCell ref="B65:E65"/>
    <mergeCell ref="C66:D66"/>
    <mergeCell ref="B73:D73"/>
    <mergeCell ref="C53:D53"/>
    <mergeCell ref="C54:D54"/>
    <mergeCell ref="C55:D55"/>
    <mergeCell ref="C56:D56"/>
    <mergeCell ref="B58:E58"/>
    <mergeCell ref="B31:E31"/>
    <mergeCell ref="B48:C48"/>
    <mergeCell ref="C50:D50"/>
    <mergeCell ref="C51:D51"/>
    <mergeCell ref="C52:D52"/>
    <mergeCell ref="D16:E16"/>
    <mergeCell ref="D17:E17"/>
    <mergeCell ref="D18:E18"/>
    <mergeCell ref="D19:E19"/>
    <mergeCell ref="B20:E20"/>
    <mergeCell ref="B1:E1"/>
    <mergeCell ref="B2:E2"/>
    <mergeCell ref="B3:E3"/>
    <mergeCell ref="B4:E4"/>
    <mergeCell ref="B5:E5"/>
    <mergeCell ref="D6:E6"/>
    <mergeCell ref="D7:E7"/>
    <mergeCell ref="D8:E8"/>
    <mergeCell ref="D9:E9"/>
    <mergeCell ref="B10:E10"/>
    <mergeCell ref="D11:E11"/>
    <mergeCell ref="D12:E12"/>
    <mergeCell ref="C13:E13"/>
    <mergeCell ref="B14:E14"/>
    <mergeCell ref="D15:E15"/>
    <mergeCell ref="B141:D141"/>
    <mergeCell ref="C132:D132"/>
    <mergeCell ref="C139:D139"/>
    <mergeCell ref="B140:D140"/>
    <mergeCell ref="C133:D133"/>
    <mergeCell ref="C134:D134"/>
    <mergeCell ref="C136:D136"/>
    <mergeCell ref="B155:E155"/>
    <mergeCell ref="B166:C166"/>
    <mergeCell ref="B167:E167"/>
    <mergeCell ref="B145:E145"/>
    <mergeCell ref="C146:D146"/>
    <mergeCell ref="C147:D147"/>
    <mergeCell ref="C148:D148"/>
    <mergeCell ref="C149:D149"/>
    <mergeCell ref="C153:D153"/>
    <mergeCell ref="B154:D154"/>
    <mergeCell ref="C150:D150"/>
    <mergeCell ref="C151:D151"/>
    <mergeCell ref="B152:D152"/>
  </mergeCells>
  <pageMargins left="0.51181102362204722" right="0.51181102362204722" top="0.78740157480314965" bottom="0.78740157480314965" header="0.31496062992125984" footer="0.31496062992125984"/>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H123"/>
  <sheetViews>
    <sheetView topLeftCell="A29" workbookViewId="0">
      <selection activeCell="E92" sqref="E92"/>
    </sheetView>
  </sheetViews>
  <sheetFormatPr defaultRowHeight="16.5" x14ac:dyDescent="0.35"/>
  <cols>
    <col min="1" max="1" width="1.7109375" style="1" customWidth="1"/>
    <col min="2" max="2" width="5.85546875" style="1" customWidth="1"/>
    <col min="3" max="3" width="63.85546875" style="1" customWidth="1"/>
    <col min="4" max="4" width="12.7109375" style="1" customWidth="1"/>
    <col min="5" max="5" width="15" style="1" bestFit="1" customWidth="1"/>
    <col min="6" max="6" width="1.7109375" style="2" customWidth="1"/>
    <col min="7" max="7" width="3.5703125" style="1" customWidth="1"/>
    <col min="8" max="8" width="19.28515625" style="1" bestFit="1" customWidth="1"/>
    <col min="9" max="16384" width="9.140625" style="1"/>
  </cols>
  <sheetData>
    <row r="1" spans="2:6" ht="17.25" x14ac:dyDescent="0.35">
      <c r="B1" s="274" t="s">
        <v>142</v>
      </c>
      <c r="C1" s="275"/>
      <c r="D1" s="275"/>
      <c r="E1" s="276"/>
      <c r="F1" s="20"/>
    </row>
    <row r="2" spans="2:6" ht="18" customHeight="1" x14ac:dyDescent="0.35">
      <c r="B2" s="277" t="s">
        <v>31</v>
      </c>
      <c r="C2" s="278"/>
      <c r="D2" s="278"/>
      <c r="E2" s="279"/>
    </row>
    <row r="3" spans="2:6" x14ac:dyDescent="0.35">
      <c r="B3" s="280" t="s">
        <v>32</v>
      </c>
      <c r="C3" s="281"/>
      <c r="D3" s="281"/>
      <c r="E3" s="282"/>
    </row>
    <row r="4" spans="2:6" x14ac:dyDescent="0.35">
      <c r="B4" s="280" t="s">
        <v>33</v>
      </c>
      <c r="C4" s="281"/>
      <c r="D4" s="281"/>
      <c r="E4" s="282"/>
    </row>
    <row r="5" spans="2:6" x14ac:dyDescent="0.35">
      <c r="B5" s="280" t="s">
        <v>105</v>
      </c>
      <c r="C5" s="281"/>
      <c r="D5" s="281"/>
      <c r="E5" s="282"/>
    </row>
    <row r="6" spans="2:6" x14ac:dyDescent="0.35">
      <c r="B6" s="21" t="s">
        <v>6</v>
      </c>
      <c r="C6" s="22" t="s">
        <v>34</v>
      </c>
      <c r="D6" s="283"/>
      <c r="E6" s="284"/>
    </row>
    <row r="7" spans="2:6" x14ac:dyDescent="0.35">
      <c r="B7" s="21" t="s">
        <v>7</v>
      </c>
      <c r="C7" s="22" t="s">
        <v>35</v>
      </c>
      <c r="D7" s="285" t="s">
        <v>140</v>
      </c>
      <c r="E7" s="286"/>
    </row>
    <row r="8" spans="2:6" x14ac:dyDescent="0.35">
      <c r="B8" s="21" t="s">
        <v>9</v>
      </c>
      <c r="C8" s="22" t="s">
        <v>36</v>
      </c>
      <c r="D8" s="285" t="s">
        <v>152</v>
      </c>
      <c r="E8" s="286"/>
    </row>
    <row r="9" spans="2:6" x14ac:dyDescent="0.35">
      <c r="B9" s="21" t="s">
        <v>10</v>
      </c>
      <c r="C9" s="22" t="s">
        <v>194</v>
      </c>
      <c r="D9" s="285" t="s">
        <v>45</v>
      </c>
      <c r="E9" s="286"/>
    </row>
    <row r="10" spans="2:6" x14ac:dyDescent="0.35">
      <c r="B10" s="287" t="s">
        <v>48</v>
      </c>
      <c r="C10" s="288"/>
      <c r="D10" s="288"/>
      <c r="E10" s="289"/>
    </row>
    <row r="11" spans="2:6" x14ac:dyDescent="0.35">
      <c r="B11" s="21"/>
      <c r="C11" s="22" t="s">
        <v>41</v>
      </c>
      <c r="D11" s="285" t="s">
        <v>43</v>
      </c>
      <c r="E11" s="286"/>
    </row>
    <row r="12" spans="2:6" x14ac:dyDescent="0.35">
      <c r="B12" s="21"/>
      <c r="C12" s="89" t="s">
        <v>42</v>
      </c>
      <c r="D12" s="285">
        <v>1</v>
      </c>
      <c r="E12" s="286"/>
    </row>
    <row r="13" spans="2:6" x14ac:dyDescent="0.35">
      <c r="B13" s="23"/>
      <c r="C13" s="292" t="s">
        <v>174</v>
      </c>
      <c r="D13" s="293"/>
      <c r="E13" s="294"/>
    </row>
    <row r="14" spans="2:6" x14ac:dyDescent="0.35">
      <c r="B14" s="295" t="s">
        <v>0</v>
      </c>
      <c r="C14" s="296"/>
      <c r="D14" s="296"/>
      <c r="E14" s="297"/>
    </row>
    <row r="15" spans="2:6" ht="30" x14ac:dyDescent="0.35">
      <c r="B15" s="24">
        <v>1</v>
      </c>
      <c r="C15" s="25" t="s">
        <v>1</v>
      </c>
      <c r="D15" s="298" t="s">
        <v>173</v>
      </c>
      <c r="E15" s="299"/>
    </row>
    <row r="16" spans="2:6" x14ac:dyDescent="0.35">
      <c r="B16" s="24">
        <v>2</v>
      </c>
      <c r="C16" s="26" t="s">
        <v>61</v>
      </c>
      <c r="D16" s="378">
        <v>0</v>
      </c>
      <c r="E16" s="379"/>
    </row>
    <row r="17" spans="2:6" x14ac:dyDescent="0.35">
      <c r="B17" s="24">
        <v>3</v>
      </c>
      <c r="C17" s="25" t="s">
        <v>2</v>
      </c>
      <c r="D17" s="302">
        <v>1928</v>
      </c>
      <c r="E17" s="303"/>
    </row>
    <row r="18" spans="2:6" x14ac:dyDescent="0.35">
      <c r="B18" s="24">
        <v>4</v>
      </c>
      <c r="C18" s="25" t="s">
        <v>62</v>
      </c>
      <c r="D18" s="298"/>
      <c r="E18" s="299"/>
    </row>
    <row r="19" spans="2:6" x14ac:dyDescent="0.35">
      <c r="B19" s="24">
        <v>5</v>
      </c>
      <c r="C19" s="25" t="s">
        <v>3</v>
      </c>
      <c r="D19" s="341">
        <v>43132</v>
      </c>
      <c r="E19" s="299"/>
    </row>
    <row r="20" spans="2:6" x14ac:dyDescent="0.35">
      <c r="B20" s="304" t="s">
        <v>124</v>
      </c>
      <c r="C20" s="305"/>
      <c r="D20" s="305"/>
      <c r="E20" s="306"/>
    </row>
    <row r="21" spans="2:6" ht="12" customHeight="1" x14ac:dyDescent="0.35">
      <c r="B21" s="27">
        <v>1</v>
      </c>
      <c r="C21" s="28" t="s">
        <v>4</v>
      </c>
      <c r="D21" s="29" t="s">
        <v>20</v>
      </c>
      <c r="E21" s="27" t="s">
        <v>5</v>
      </c>
    </row>
    <row r="22" spans="2:6" x14ac:dyDescent="0.35">
      <c r="B22" s="24" t="s">
        <v>6</v>
      </c>
      <c r="C22" s="30" t="s">
        <v>47</v>
      </c>
      <c r="D22" s="31">
        <v>1</v>
      </c>
      <c r="E22" s="78">
        <f>D17</f>
        <v>1928</v>
      </c>
    </row>
    <row r="23" spans="2:6" x14ac:dyDescent="0.35">
      <c r="B23" s="24" t="s">
        <v>7</v>
      </c>
      <c r="C23" s="30" t="s">
        <v>8</v>
      </c>
      <c r="D23" s="31">
        <v>0</v>
      </c>
      <c r="E23" s="79">
        <f>ROUND((E22*D23),2)</f>
        <v>0</v>
      </c>
    </row>
    <row r="24" spans="2:6" x14ac:dyDescent="0.35">
      <c r="B24" s="24" t="s">
        <v>9</v>
      </c>
      <c r="C24" s="30" t="s">
        <v>63</v>
      </c>
      <c r="D24" s="31">
        <v>0</v>
      </c>
      <c r="E24" s="79">
        <f>ROUND((E22*D24),2)</f>
        <v>0</v>
      </c>
    </row>
    <row r="25" spans="2:6" x14ac:dyDescent="0.35">
      <c r="B25" s="24" t="s">
        <v>10</v>
      </c>
      <c r="C25" s="30" t="s">
        <v>64</v>
      </c>
      <c r="D25" s="31"/>
      <c r="E25" s="79">
        <v>0</v>
      </c>
    </row>
    <row r="26" spans="2:6" x14ac:dyDescent="0.35">
      <c r="B26" s="24" t="s">
        <v>11</v>
      </c>
      <c r="C26" s="30" t="s">
        <v>12</v>
      </c>
      <c r="D26" s="31"/>
      <c r="E26" s="79">
        <v>0</v>
      </c>
    </row>
    <row r="27" spans="2:6" x14ac:dyDescent="0.35">
      <c r="B27" s="24" t="s">
        <v>13</v>
      </c>
      <c r="C27" s="30" t="s">
        <v>81</v>
      </c>
      <c r="D27" s="31"/>
      <c r="E27" s="80"/>
    </row>
    <row r="28" spans="2:6" x14ac:dyDescent="0.35">
      <c r="B28" s="24" t="s">
        <v>14</v>
      </c>
      <c r="C28" s="30" t="s">
        <v>65</v>
      </c>
      <c r="D28" s="31"/>
      <c r="E28" s="79">
        <v>0</v>
      </c>
    </row>
    <row r="29" spans="2:6" x14ac:dyDescent="0.35">
      <c r="B29" s="24" t="s">
        <v>15</v>
      </c>
      <c r="C29" s="30" t="s">
        <v>16</v>
      </c>
      <c r="D29" s="31"/>
      <c r="E29" s="79">
        <v>0</v>
      </c>
    </row>
    <row r="30" spans="2:6" ht="17.25" x14ac:dyDescent="0.35">
      <c r="B30" s="33"/>
      <c r="C30" s="34" t="s">
        <v>30</v>
      </c>
      <c r="D30" s="35">
        <f>SUM(D22:D29)</f>
        <v>1</v>
      </c>
      <c r="E30" s="82">
        <f>ROUND(SUM(E22:E29),2)</f>
        <v>1928</v>
      </c>
      <c r="F30" s="3"/>
    </row>
    <row r="31" spans="2:6" x14ac:dyDescent="0.35">
      <c r="B31" s="307" t="s">
        <v>66</v>
      </c>
      <c r="C31" s="308"/>
      <c r="D31" s="308"/>
      <c r="E31" s="309"/>
    </row>
    <row r="32" spans="2:6" ht="27" customHeight="1" x14ac:dyDescent="0.35">
      <c r="B32" s="27" t="s">
        <v>67</v>
      </c>
      <c r="C32" s="36" t="s">
        <v>68</v>
      </c>
      <c r="D32" s="37"/>
      <c r="E32" s="27" t="s">
        <v>5</v>
      </c>
    </row>
    <row r="33" spans="2:8" x14ac:dyDescent="0.35">
      <c r="B33" s="24" t="s">
        <v>6</v>
      </c>
      <c r="C33" s="26" t="s">
        <v>69</v>
      </c>
      <c r="D33" s="38"/>
      <c r="E33" s="81">
        <f>ROUND(($E$30*'Encargos Sociais e Benefícios'!C7),2)</f>
        <v>160.6</v>
      </c>
      <c r="H33" s="76"/>
    </row>
    <row r="34" spans="2:8" x14ac:dyDescent="0.35">
      <c r="B34" s="24" t="s">
        <v>7</v>
      </c>
      <c r="C34" s="39" t="s">
        <v>70</v>
      </c>
      <c r="D34" s="40"/>
      <c r="E34" s="81">
        <f>ROUND(($E$30*'Encargos Sociais e Benefícios'!C8),2)</f>
        <v>214.22</v>
      </c>
      <c r="H34" s="19">
        <f>(33.33%/12)+(8.33%/12)</f>
        <v>3.4716666666666667E-2</v>
      </c>
    </row>
    <row r="35" spans="2:8" ht="17.25" x14ac:dyDescent="0.35">
      <c r="B35" s="33"/>
      <c r="C35" s="36" t="s">
        <v>30</v>
      </c>
      <c r="D35" s="37"/>
      <c r="E35" s="77">
        <f>ROUND(SUM(E33:E34),2)</f>
        <v>374.82</v>
      </c>
    </row>
    <row r="36" spans="2:8" x14ac:dyDescent="0.35">
      <c r="B36" s="24"/>
      <c r="C36" s="39"/>
      <c r="D36" s="40"/>
      <c r="E36" s="32"/>
    </row>
    <row r="37" spans="2:8" ht="31.5" x14ac:dyDescent="0.35">
      <c r="B37" s="27" t="s">
        <v>71</v>
      </c>
      <c r="C37" s="41" t="s">
        <v>72</v>
      </c>
      <c r="D37" s="29" t="s">
        <v>20</v>
      </c>
      <c r="E37" s="27" t="s">
        <v>5</v>
      </c>
      <c r="F37" s="3"/>
    </row>
    <row r="38" spans="2:8" x14ac:dyDescent="0.35">
      <c r="B38" s="24" t="s">
        <v>6</v>
      </c>
      <c r="C38" s="30" t="s">
        <v>38</v>
      </c>
      <c r="D38" s="31">
        <f>'Encargos Sociais e Benefícios'!C11</f>
        <v>0.2</v>
      </c>
      <c r="E38" s="45">
        <f>ROUND(($E$30*'Encargos Sociais e Benefícios'!C11),2)</f>
        <v>385.6</v>
      </c>
    </row>
    <row r="39" spans="2:8" x14ac:dyDescent="0.35">
      <c r="B39" s="24" t="s">
        <v>7</v>
      </c>
      <c r="C39" s="30" t="s">
        <v>108</v>
      </c>
      <c r="D39" s="31">
        <f>'Encargos Sociais e Benefícios'!C12</f>
        <v>2.5000000000000001E-2</v>
      </c>
      <c r="E39" s="45">
        <f>ROUND(($E$30*'Encargos Sociais e Benefícios'!C12),2)</f>
        <v>48.2</v>
      </c>
    </row>
    <row r="40" spans="2:8" x14ac:dyDescent="0.35">
      <c r="B40" s="24" t="s">
        <v>9</v>
      </c>
      <c r="C40" s="30" t="s">
        <v>73</v>
      </c>
      <c r="D40" s="31">
        <f>'Encargos Sociais e Benefícios'!C13</f>
        <v>0.03</v>
      </c>
      <c r="E40" s="45">
        <f>ROUND(($E$30*'Encargos Sociais e Benefícios'!C13),2)</f>
        <v>57.84</v>
      </c>
    </row>
    <row r="41" spans="2:8" x14ac:dyDescent="0.35">
      <c r="B41" s="24" t="s">
        <v>10</v>
      </c>
      <c r="C41" s="30" t="s">
        <v>74</v>
      </c>
      <c r="D41" s="31">
        <f>'Encargos Sociais e Benefícios'!C14</f>
        <v>1.4999999999999999E-2</v>
      </c>
      <c r="E41" s="45">
        <f>ROUND(($E$30*'Encargos Sociais e Benefícios'!C14),2)</f>
        <v>28.92</v>
      </c>
    </row>
    <row r="42" spans="2:8" x14ac:dyDescent="0.35">
      <c r="B42" s="24" t="s">
        <v>11</v>
      </c>
      <c r="C42" s="30" t="s">
        <v>75</v>
      </c>
      <c r="D42" s="31">
        <f>'Encargos Sociais e Benefícios'!C15</f>
        <v>0.01</v>
      </c>
      <c r="E42" s="45">
        <f>ROUND(($E$30*'Encargos Sociais e Benefícios'!C15),2)</f>
        <v>19.28</v>
      </c>
    </row>
    <row r="43" spans="2:8" x14ac:dyDescent="0.35">
      <c r="B43" s="24" t="s">
        <v>13</v>
      </c>
      <c r="C43" s="30" t="s">
        <v>40</v>
      </c>
      <c r="D43" s="31">
        <f>'Encargos Sociais e Benefícios'!C16</f>
        <v>6.0000000000000001E-3</v>
      </c>
      <c r="E43" s="45">
        <f>ROUND(($E$30*'Encargos Sociais e Benefícios'!C16),2)</f>
        <v>11.57</v>
      </c>
    </row>
    <row r="44" spans="2:8" x14ac:dyDescent="0.35">
      <c r="B44" s="24" t="s">
        <v>14</v>
      </c>
      <c r="C44" s="30" t="s">
        <v>39</v>
      </c>
      <c r="D44" s="31">
        <f>'Encargos Sociais e Benefícios'!C17</f>
        <v>2E-3</v>
      </c>
      <c r="E44" s="45">
        <f>ROUND(($E$30*'Encargos Sociais e Benefícios'!C17),2)</f>
        <v>3.86</v>
      </c>
    </row>
    <row r="45" spans="2:8" x14ac:dyDescent="0.35">
      <c r="B45" s="24" t="s">
        <v>15</v>
      </c>
      <c r="C45" s="30" t="s">
        <v>76</v>
      </c>
      <c r="D45" s="31">
        <f>'Encargos Sociais e Benefícios'!C18</f>
        <v>0.08</v>
      </c>
      <c r="E45" s="45">
        <f>ROUND(($E$30*'Encargos Sociais e Benefícios'!C18),2)</f>
        <v>154.24</v>
      </c>
      <c r="H45" s="19"/>
    </row>
    <row r="46" spans="2:8" x14ac:dyDescent="0.35">
      <c r="B46" s="310" t="s">
        <v>46</v>
      </c>
      <c r="C46" s="311"/>
      <c r="D46" s="42">
        <f>SUM(D38:D45)</f>
        <v>0.36800000000000005</v>
      </c>
      <c r="E46" s="46">
        <f>ROUND(SUM(E38:E45),2)</f>
        <v>709.51</v>
      </c>
    </row>
    <row r="47" spans="2:8" ht="11.1" customHeight="1" x14ac:dyDescent="0.35">
      <c r="B47" s="24"/>
      <c r="C47" s="30"/>
      <c r="D47" s="44"/>
      <c r="E47" s="32"/>
    </row>
    <row r="48" spans="2:8" x14ac:dyDescent="0.35">
      <c r="B48" s="27" t="s">
        <v>77</v>
      </c>
      <c r="C48" s="312" t="s">
        <v>78</v>
      </c>
      <c r="D48" s="313"/>
      <c r="E48" s="27" t="s">
        <v>5</v>
      </c>
    </row>
    <row r="49" spans="2:6" x14ac:dyDescent="0.35">
      <c r="B49" s="24" t="s">
        <v>6</v>
      </c>
      <c r="C49" s="314" t="s">
        <v>158</v>
      </c>
      <c r="D49" s="315"/>
      <c r="E49" s="79">
        <f>ROUND(('Encargos Sociais e Benefícios'!C44*15)-(0.06*E30),2)</f>
        <v>-115.68</v>
      </c>
    </row>
    <row r="50" spans="2:6" x14ac:dyDescent="0.35">
      <c r="B50" s="24" t="s">
        <v>7</v>
      </c>
      <c r="C50" s="316" t="s">
        <v>159</v>
      </c>
      <c r="D50" s="317"/>
      <c r="E50" s="79">
        <f>ROUND(('Encargos Sociais e Benefícios'!C45*22),2)</f>
        <v>0</v>
      </c>
    </row>
    <row r="51" spans="2:6" ht="16.5" customHeight="1" x14ac:dyDescent="0.35">
      <c r="B51" s="24" t="s">
        <v>9</v>
      </c>
      <c r="C51" s="318" t="s">
        <v>169</v>
      </c>
      <c r="D51" s="319"/>
      <c r="E51" s="79">
        <f>'Encargos Sociais e Benefícios'!C46</f>
        <v>0</v>
      </c>
    </row>
    <row r="52" spans="2:6" ht="16.5" customHeight="1" x14ac:dyDescent="0.35">
      <c r="B52" s="24" t="s">
        <v>10</v>
      </c>
      <c r="C52" s="320" t="s">
        <v>160</v>
      </c>
      <c r="D52" s="321"/>
      <c r="E52" s="79">
        <f>'Encargos Sociais e Benefícios'!C47</f>
        <v>0</v>
      </c>
    </row>
    <row r="53" spans="2:6" ht="16.5" customHeight="1" x14ac:dyDescent="0.35">
      <c r="B53" s="24" t="s">
        <v>11</v>
      </c>
      <c r="C53" s="318" t="s">
        <v>161</v>
      </c>
      <c r="D53" s="319"/>
      <c r="E53" s="79">
        <f>'Encargos Sociais e Benefícios'!C48</f>
        <v>0</v>
      </c>
    </row>
    <row r="54" spans="2:6" x14ac:dyDescent="0.35">
      <c r="B54" s="24" t="s">
        <v>14</v>
      </c>
      <c r="C54" s="314" t="s">
        <v>168</v>
      </c>
      <c r="D54" s="315"/>
      <c r="E54" s="79">
        <f>'Encargos Sociais e Benefícios'!C49</f>
        <v>0</v>
      </c>
    </row>
    <row r="55" spans="2:6" ht="17.25" x14ac:dyDescent="0.35">
      <c r="B55" s="33"/>
      <c r="C55" s="36" t="s">
        <v>37</v>
      </c>
      <c r="D55" s="37"/>
      <c r="E55" s="77">
        <f>ROUND(SUM(E49:E54),2)</f>
        <v>-115.68</v>
      </c>
      <c r="F55" s="3"/>
    </row>
    <row r="56" spans="2:6" x14ac:dyDescent="0.35">
      <c r="B56" s="322"/>
      <c r="C56" s="323"/>
      <c r="D56" s="323"/>
      <c r="E56" s="324"/>
      <c r="F56" s="3"/>
    </row>
    <row r="57" spans="2:6" ht="31.5" customHeight="1" x14ac:dyDescent="0.35">
      <c r="B57" s="27">
        <v>2</v>
      </c>
      <c r="C57" s="312" t="s">
        <v>79</v>
      </c>
      <c r="D57" s="313"/>
      <c r="E57" s="27" t="s">
        <v>5</v>
      </c>
      <c r="F57" s="3"/>
    </row>
    <row r="58" spans="2:6" x14ac:dyDescent="0.35">
      <c r="B58" s="24" t="s">
        <v>67</v>
      </c>
      <c r="C58" s="26" t="s">
        <v>68</v>
      </c>
      <c r="D58" s="38"/>
      <c r="E58" s="32">
        <f>E35</f>
        <v>374.82</v>
      </c>
      <c r="F58" s="3"/>
    </row>
    <row r="59" spans="2:6" x14ac:dyDescent="0.35">
      <c r="B59" s="24" t="s">
        <v>71</v>
      </c>
      <c r="C59" s="39" t="s">
        <v>80</v>
      </c>
      <c r="D59" s="40"/>
      <c r="E59" s="32">
        <f>E46</f>
        <v>709.51</v>
      </c>
      <c r="F59" s="3"/>
    </row>
    <row r="60" spans="2:6" x14ac:dyDescent="0.35">
      <c r="B60" s="24" t="s">
        <v>77</v>
      </c>
      <c r="C60" s="39" t="s">
        <v>78</v>
      </c>
      <c r="D60" s="40"/>
      <c r="E60" s="32">
        <f>E55</f>
        <v>-115.68</v>
      </c>
      <c r="F60" s="3"/>
    </row>
    <row r="61" spans="2:6" ht="17.25" x14ac:dyDescent="0.35">
      <c r="B61" s="33"/>
      <c r="C61" s="36" t="s">
        <v>37</v>
      </c>
      <c r="D61" s="37"/>
      <c r="E61" s="77">
        <f>SUM(E58:E60)</f>
        <v>968.64999999999986</v>
      </c>
      <c r="F61" s="3"/>
    </row>
    <row r="62" spans="2:6" ht="17.25" x14ac:dyDescent="0.35">
      <c r="B62" s="325"/>
      <c r="C62" s="326"/>
      <c r="D62" s="326"/>
      <c r="E62" s="327"/>
      <c r="F62" s="3"/>
    </row>
    <row r="63" spans="2:6" x14ac:dyDescent="0.35">
      <c r="B63" s="307" t="s">
        <v>86</v>
      </c>
      <c r="C63" s="308"/>
      <c r="D63" s="308"/>
      <c r="E63" s="309"/>
    </row>
    <row r="64" spans="2:6" x14ac:dyDescent="0.35">
      <c r="B64" s="27">
        <v>3</v>
      </c>
      <c r="C64" s="312" t="s">
        <v>44</v>
      </c>
      <c r="D64" s="313"/>
      <c r="E64" s="27" t="s">
        <v>5</v>
      </c>
      <c r="F64" s="3"/>
    </row>
    <row r="65" spans="2:6" x14ac:dyDescent="0.35">
      <c r="B65" s="24" t="s">
        <v>6</v>
      </c>
      <c r="C65" s="314" t="s">
        <v>22</v>
      </c>
      <c r="D65" s="315"/>
      <c r="E65" s="45">
        <f>ROUND(($E$30*'Encargos Sociais e Benefícios'!C21),2)</f>
        <v>8.1</v>
      </c>
    </row>
    <row r="66" spans="2:6" x14ac:dyDescent="0.35">
      <c r="B66" s="24" t="s">
        <v>7</v>
      </c>
      <c r="C66" s="314" t="s">
        <v>82</v>
      </c>
      <c r="D66" s="315"/>
      <c r="E66" s="45">
        <f>ROUND(($E$30*'Encargos Sociais e Benefícios'!C22),2)</f>
        <v>0.65</v>
      </c>
    </row>
    <row r="67" spans="2:6" x14ac:dyDescent="0.35">
      <c r="B67" s="24" t="s">
        <v>9</v>
      </c>
      <c r="C67" s="314" t="s">
        <v>83</v>
      </c>
      <c r="D67" s="315"/>
      <c r="E67" s="45">
        <f>ROUND(($E$30*'Encargos Sociais e Benefícios'!C23),2)</f>
        <v>14.9</v>
      </c>
    </row>
    <row r="68" spans="2:6" x14ac:dyDescent="0.35">
      <c r="B68" s="24" t="s">
        <v>10</v>
      </c>
      <c r="C68" s="314" t="s">
        <v>23</v>
      </c>
      <c r="D68" s="315"/>
      <c r="E68" s="45">
        <f>ROUND(($E$30*'Encargos Sociais e Benefícios'!C24),2)</f>
        <v>37.4</v>
      </c>
    </row>
    <row r="69" spans="2:6" ht="25.5" customHeight="1" x14ac:dyDescent="0.35">
      <c r="B69" s="24" t="s">
        <v>11</v>
      </c>
      <c r="C69" s="314" t="s">
        <v>84</v>
      </c>
      <c r="D69" s="315"/>
      <c r="E69" s="45">
        <f>ROUND(($E$30*'Encargos Sociais e Benefícios'!C25),2)</f>
        <v>13.76</v>
      </c>
    </row>
    <row r="70" spans="2:6" ht="21" customHeight="1" x14ac:dyDescent="0.35">
      <c r="B70" s="24" t="s">
        <v>13</v>
      </c>
      <c r="C70" s="314" t="s">
        <v>85</v>
      </c>
      <c r="D70" s="315"/>
      <c r="E70" s="45">
        <f>ROUND(($E$30*'Encargos Sociais e Benefícios'!C26),2)</f>
        <v>77.12</v>
      </c>
    </row>
    <row r="71" spans="2:6" x14ac:dyDescent="0.35">
      <c r="B71" s="312" t="s">
        <v>46</v>
      </c>
      <c r="C71" s="328"/>
      <c r="D71" s="313"/>
      <c r="E71" s="46">
        <f>ROUND(SUM(E65:E70),2)</f>
        <v>151.93</v>
      </c>
      <c r="F71" s="3"/>
    </row>
    <row r="72" spans="2:6" x14ac:dyDescent="0.35">
      <c r="B72" s="322"/>
      <c r="C72" s="323"/>
      <c r="D72" s="323"/>
      <c r="E72" s="324"/>
      <c r="F72" s="3"/>
    </row>
    <row r="73" spans="2:6" x14ac:dyDescent="0.35">
      <c r="B73" s="307" t="s">
        <v>87</v>
      </c>
      <c r="C73" s="308"/>
      <c r="D73" s="308"/>
      <c r="E73" s="309"/>
      <c r="F73" s="3"/>
    </row>
    <row r="74" spans="2:6" x14ac:dyDescent="0.35">
      <c r="B74" s="27" t="s">
        <v>19</v>
      </c>
      <c r="C74" s="312" t="s">
        <v>89</v>
      </c>
      <c r="D74" s="313"/>
      <c r="E74" s="27" t="s">
        <v>5</v>
      </c>
      <c r="F74" s="3"/>
    </row>
    <row r="75" spans="2:6" x14ac:dyDescent="0.35">
      <c r="B75" s="24" t="s">
        <v>6</v>
      </c>
      <c r="C75" s="26" t="s">
        <v>88</v>
      </c>
      <c r="D75" s="38"/>
      <c r="E75" s="84">
        <f>ROUND(($E$30*'Encargos Sociais e Benefícios'!C30),2)</f>
        <v>177.38</v>
      </c>
      <c r="F75" s="3"/>
    </row>
    <row r="76" spans="2:6" x14ac:dyDescent="0.35">
      <c r="B76" s="24" t="s">
        <v>7</v>
      </c>
      <c r="C76" s="26" t="s">
        <v>191</v>
      </c>
      <c r="D76" s="38"/>
      <c r="E76" s="84">
        <f>ROUND(($E$30*'Encargos Sociais e Benefícios'!C31),2)</f>
        <v>32</v>
      </c>
      <c r="F76" s="3"/>
    </row>
    <row r="77" spans="2:6" x14ac:dyDescent="0.35">
      <c r="B77" s="24" t="s">
        <v>9</v>
      </c>
      <c r="C77" s="314" t="s">
        <v>90</v>
      </c>
      <c r="D77" s="315"/>
      <c r="E77" s="84">
        <f>ROUND(($E$30*'Encargos Sociais e Benefícios'!C32),2)</f>
        <v>0.77</v>
      </c>
      <c r="F77" s="3"/>
    </row>
    <row r="78" spans="2:6" x14ac:dyDescent="0.35">
      <c r="B78" s="24" t="s">
        <v>10</v>
      </c>
      <c r="C78" s="314" t="s">
        <v>89</v>
      </c>
      <c r="D78" s="315"/>
      <c r="E78" s="84">
        <f>ROUND(($E$30*'Encargos Sociais e Benefícios'!C33),2)</f>
        <v>5.21</v>
      </c>
      <c r="F78" s="3"/>
    </row>
    <row r="79" spans="2:6" x14ac:dyDescent="0.35">
      <c r="B79" s="24" t="s">
        <v>11</v>
      </c>
      <c r="C79" s="314" t="s">
        <v>91</v>
      </c>
      <c r="D79" s="315"/>
      <c r="E79" s="84">
        <f>ROUND(($E$30*'Encargos Sociais e Benefícios'!C34),2)</f>
        <v>14.07</v>
      </c>
      <c r="F79" s="3"/>
    </row>
    <row r="80" spans="2:6" x14ac:dyDescent="0.35">
      <c r="B80" s="24" t="s">
        <v>13</v>
      </c>
      <c r="C80" s="314" t="s">
        <v>16</v>
      </c>
      <c r="D80" s="315"/>
      <c r="E80" s="84">
        <f>ROUND(($E$30*'Encargos Sociais e Benefícios'!C35),2)</f>
        <v>0</v>
      </c>
      <c r="F80" s="3"/>
    </row>
    <row r="81" spans="2:6" x14ac:dyDescent="0.35">
      <c r="B81" s="312" t="s">
        <v>46</v>
      </c>
      <c r="C81" s="328"/>
      <c r="D81" s="313"/>
      <c r="E81" s="46">
        <f>ROUND(SUM(E75:E80),2)</f>
        <v>229.43</v>
      </c>
      <c r="F81" s="3"/>
    </row>
    <row r="82" spans="2:6" x14ac:dyDescent="0.35">
      <c r="B82" s="322"/>
      <c r="C82" s="323"/>
      <c r="D82" s="323"/>
      <c r="E82" s="324"/>
      <c r="F82" s="3"/>
    </row>
    <row r="83" spans="2:6" x14ac:dyDescent="0.35">
      <c r="B83" s="27" t="s">
        <v>21</v>
      </c>
      <c r="C83" s="312" t="s">
        <v>92</v>
      </c>
      <c r="D83" s="313"/>
      <c r="E83" s="27" t="s">
        <v>5</v>
      </c>
      <c r="F83" s="3"/>
    </row>
    <row r="84" spans="2:6" x14ac:dyDescent="0.35">
      <c r="B84" s="24" t="s">
        <v>6</v>
      </c>
      <c r="C84" s="26" t="s">
        <v>93</v>
      </c>
      <c r="D84" s="38"/>
      <c r="E84" s="32">
        <v>0</v>
      </c>
      <c r="F84" s="3"/>
    </row>
    <row r="85" spans="2:6" x14ac:dyDescent="0.35">
      <c r="B85" s="322"/>
      <c r="C85" s="323"/>
      <c r="D85" s="323"/>
      <c r="E85" s="324"/>
      <c r="F85" s="3"/>
    </row>
    <row r="86" spans="2:6" x14ac:dyDescent="0.35">
      <c r="B86" s="27">
        <v>4</v>
      </c>
      <c r="C86" s="287" t="s">
        <v>94</v>
      </c>
      <c r="D86" s="289"/>
      <c r="E86" s="27" t="s">
        <v>5</v>
      </c>
      <c r="F86" s="3"/>
    </row>
    <row r="87" spans="2:6" x14ac:dyDescent="0.35">
      <c r="B87" s="24" t="s">
        <v>19</v>
      </c>
      <c r="C87" s="26" t="s">
        <v>95</v>
      </c>
      <c r="D87" s="38"/>
      <c r="E87" s="32">
        <f>E81</f>
        <v>229.43</v>
      </c>
      <c r="F87" s="3"/>
    </row>
    <row r="88" spans="2:6" x14ac:dyDescent="0.35">
      <c r="B88" s="24" t="s">
        <v>21</v>
      </c>
      <c r="C88" s="39" t="s">
        <v>92</v>
      </c>
      <c r="D88" s="40"/>
      <c r="E88" s="32">
        <f>E84</f>
        <v>0</v>
      </c>
      <c r="F88" s="3"/>
    </row>
    <row r="89" spans="2:6" x14ac:dyDescent="0.35">
      <c r="B89" s="36"/>
      <c r="C89" s="328" t="s">
        <v>96</v>
      </c>
      <c r="D89" s="313"/>
      <c r="E89" s="46">
        <f>ROUND(SUM(E83:E88),2)</f>
        <v>229.43</v>
      </c>
      <c r="F89" s="3"/>
    </row>
    <row r="90" spans="2:6" x14ac:dyDescent="0.35">
      <c r="B90" s="307" t="s">
        <v>97</v>
      </c>
      <c r="C90" s="308"/>
      <c r="D90" s="308"/>
      <c r="E90" s="309"/>
    </row>
    <row r="91" spans="2:6" x14ac:dyDescent="0.35">
      <c r="B91" s="27">
        <v>3</v>
      </c>
      <c r="C91" s="312" t="s">
        <v>17</v>
      </c>
      <c r="D91" s="313"/>
      <c r="E91" s="27" t="s">
        <v>5</v>
      </c>
    </row>
    <row r="92" spans="2:6" x14ac:dyDescent="0.35">
      <c r="B92" s="24" t="s">
        <v>6</v>
      </c>
      <c r="C92" s="314" t="s">
        <v>18</v>
      </c>
      <c r="D92" s="315"/>
      <c r="E92" s="32">
        <f>'Unif Motorista'!G23</f>
        <v>61.058333333333337</v>
      </c>
    </row>
    <row r="93" spans="2:6" x14ac:dyDescent="0.35">
      <c r="B93" s="24" t="s">
        <v>7</v>
      </c>
      <c r="C93" s="314" t="s">
        <v>98</v>
      </c>
      <c r="D93" s="315"/>
      <c r="E93" s="32">
        <f>Equipamentos!E8</f>
        <v>62</v>
      </c>
    </row>
    <row r="94" spans="2:6" x14ac:dyDescent="0.35">
      <c r="B94" s="24" t="s">
        <v>9</v>
      </c>
      <c r="C94" s="314" t="s">
        <v>16</v>
      </c>
      <c r="D94" s="315"/>
      <c r="E94" s="32">
        <v>0</v>
      </c>
    </row>
    <row r="95" spans="2:6" x14ac:dyDescent="0.35">
      <c r="B95" s="312" t="s">
        <v>46</v>
      </c>
      <c r="C95" s="328"/>
      <c r="D95" s="313"/>
      <c r="E95" s="46">
        <f>ROUND(SUM(E92:E94),2)</f>
        <v>123.06</v>
      </c>
      <c r="F95" s="3"/>
    </row>
    <row r="96" spans="2:6" ht="17.25" x14ac:dyDescent="0.35">
      <c r="B96" s="329"/>
      <c r="C96" s="330"/>
      <c r="D96" s="330"/>
      <c r="E96" s="331"/>
    </row>
    <row r="97" spans="2:6" x14ac:dyDescent="0.35">
      <c r="B97" s="304" t="s">
        <v>125</v>
      </c>
      <c r="C97" s="305"/>
      <c r="D97" s="305"/>
      <c r="E97" s="306"/>
    </row>
    <row r="98" spans="2:6" x14ac:dyDescent="0.35">
      <c r="B98" s="27" t="s">
        <v>24</v>
      </c>
      <c r="C98" s="41" t="s">
        <v>25</v>
      </c>
      <c r="D98" s="29" t="s">
        <v>20</v>
      </c>
      <c r="E98" s="27" t="s">
        <v>5</v>
      </c>
    </row>
    <row r="99" spans="2:6" x14ac:dyDescent="0.35">
      <c r="B99" s="24" t="s">
        <v>6</v>
      </c>
      <c r="C99" s="30" t="s">
        <v>26</v>
      </c>
      <c r="D99" s="47">
        <v>0.03</v>
      </c>
      <c r="E99" s="48">
        <f>ROUND((E117)*(D99),2)</f>
        <v>102.03</v>
      </c>
    </row>
    <row r="100" spans="2:6" x14ac:dyDescent="0.35">
      <c r="B100" s="24" t="s">
        <v>7</v>
      </c>
      <c r="C100" s="30" t="s">
        <v>28</v>
      </c>
      <c r="D100" s="47">
        <v>6.7900000000000002E-2</v>
      </c>
      <c r="E100" s="48">
        <f>ROUND((E99+E117)*(D100),2)</f>
        <v>237.86</v>
      </c>
    </row>
    <row r="101" spans="2:6" x14ac:dyDescent="0.35">
      <c r="B101" s="24" t="s">
        <v>9</v>
      </c>
      <c r="C101" s="30" t="s">
        <v>27</v>
      </c>
      <c r="D101" s="49"/>
      <c r="E101" s="48"/>
    </row>
    <row r="102" spans="2:6" x14ac:dyDescent="0.35">
      <c r="B102" s="25"/>
      <c r="C102" s="41" t="s">
        <v>102</v>
      </c>
      <c r="D102" s="49"/>
      <c r="E102" s="50"/>
    </row>
    <row r="103" spans="2:6" x14ac:dyDescent="0.35">
      <c r="B103" s="25"/>
      <c r="C103" s="30" t="s">
        <v>103</v>
      </c>
      <c r="D103" s="49">
        <v>1.6500000000000001E-2</v>
      </c>
      <c r="E103" s="48">
        <f>ROUND((E119*D103),2)</f>
        <v>71.98</v>
      </c>
    </row>
    <row r="104" spans="2:6" x14ac:dyDescent="0.35">
      <c r="B104" s="25"/>
      <c r="C104" s="30" t="s">
        <v>104</v>
      </c>
      <c r="D104" s="49">
        <v>7.5999999999999998E-2</v>
      </c>
      <c r="E104" s="48">
        <f>ROUND((E119*D104),2)</f>
        <v>331.56</v>
      </c>
    </row>
    <row r="105" spans="2:6" x14ac:dyDescent="0.35">
      <c r="B105" s="25"/>
      <c r="C105" s="41" t="s">
        <v>123</v>
      </c>
      <c r="D105" s="49"/>
      <c r="E105" s="48"/>
    </row>
    <row r="106" spans="2:6" x14ac:dyDescent="0.35">
      <c r="B106" s="25"/>
      <c r="C106" s="30" t="s">
        <v>121</v>
      </c>
      <c r="D106" s="49">
        <v>0.05</v>
      </c>
      <c r="E106" s="48">
        <f>ROUND((E119*D106),2)</f>
        <v>218.13</v>
      </c>
    </row>
    <row r="107" spans="2:6" x14ac:dyDescent="0.35">
      <c r="B107" s="25"/>
      <c r="C107" s="41" t="s">
        <v>122</v>
      </c>
      <c r="D107" s="49"/>
      <c r="E107" s="50"/>
    </row>
    <row r="108" spans="2:6" x14ac:dyDescent="0.35">
      <c r="B108" s="312" t="s">
        <v>46</v>
      </c>
      <c r="C108" s="313"/>
      <c r="D108" s="51">
        <f>SUM(D99:D107)</f>
        <v>0.2404</v>
      </c>
      <c r="E108" s="85">
        <f>ROUND(SUM(E99:E107),2)</f>
        <v>961.56</v>
      </c>
      <c r="F108" s="3"/>
    </row>
    <row r="109" spans="2:6" ht="17.25" x14ac:dyDescent="0.35">
      <c r="B109" s="329"/>
      <c r="C109" s="330"/>
      <c r="D109" s="330"/>
      <c r="E109" s="331"/>
    </row>
    <row r="110" spans="2:6" x14ac:dyDescent="0.35">
      <c r="B110" s="307" t="s">
        <v>99</v>
      </c>
      <c r="C110" s="308"/>
      <c r="D110" s="308"/>
      <c r="E110" s="309"/>
    </row>
    <row r="111" spans="2:6" ht="32.25" customHeight="1" x14ac:dyDescent="0.35">
      <c r="B111" s="52"/>
      <c r="C111" s="312" t="s">
        <v>136</v>
      </c>
      <c r="D111" s="313"/>
      <c r="E111" s="27" t="s">
        <v>5</v>
      </c>
    </row>
    <row r="112" spans="2:6" x14ac:dyDescent="0.35">
      <c r="B112" s="24" t="s">
        <v>6</v>
      </c>
      <c r="C112" s="335" t="s">
        <v>118</v>
      </c>
      <c r="D112" s="335"/>
      <c r="E112" s="32">
        <f>E30</f>
        <v>1928</v>
      </c>
    </row>
    <row r="113" spans="2:8" x14ac:dyDescent="0.35">
      <c r="B113" s="24" t="s">
        <v>7</v>
      </c>
      <c r="C113" s="335" t="s">
        <v>119</v>
      </c>
      <c r="D113" s="335"/>
      <c r="E113" s="32">
        <f>E61</f>
        <v>968.64999999999986</v>
      </c>
    </row>
    <row r="114" spans="2:8" x14ac:dyDescent="0.35">
      <c r="B114" s="24" t="s">
        <v>9</v>
      </c>
      <c r="C114" s="335" t="s">
        <v>120</v>
      </c>
      <c r="D114" s="335"/>
      <c r="E114" s="32">
        <f>E71</f>
        <v>151.93</v>
      </c>
    </row>
    <row r="115" spans="2:8" x14ac:dyDescent="0.35">
      <c r="B115" s="24" t="s">
        <v>10</v>
      </c>
      <c r="C115" s="314" t="s">
        <v>100</v>
      </c>
      <c r="D115" s="315"/>
      <c r="E115" s="32">
        <f>E89</f>
        <v>229.43</v>
      </c>
    </row>
    <row r="116" spans="2:8" x14ac:dyDescent="0.35">
      <c r="B116" s="24" t="s">
        <v>11</v>
      </c>
      <c r="C116" s="335" t="s">
        <v>117</v>
      </c>
      <c r="D116" s="335"/>
      <c r="E116" s="32">
        <f>E95</f>
        <v>123.06</v>
      </c>
    </row>
    <row r="117" spans="2:8" x14ac:dyDescent="0.35">
      <c r="B117" s="336" t="s">
        <v>29</v>
      </c>
      <c r="C117" s="337"/>
      <c r="D117" s="338"/>
      <c r="E117" s="43">
        <f>ROUND(SUM(E112:E116),2)</f>
        <v>3401.07</v>
      </c>
    </row>
    <row r="118" spans="2:8" x14ac:dyDescent="0.35">
      <c r="B118" s="24" t="s">
        <v>13</v>
      </c>
      <c r="C118" s="314" t="s">
        <v>101</v>
      </c>
      <c r="D118" s="315"/>
      <c r="E118" s="53">
        <f>E108</f>
        <v>961.56</v>
      </c>
    </row>
    <row r="119" spans="2:8" x14ac:dyDescent="0.35">
      <c r="B119" s="312" t="s">
        <v>175</v>
      </c>
      <c r="C119" s="328"/>
      <c r="D119" s="313"/>
      <c r="E119" s="54">
        <f>ROUND((E99+E100+E117)/(1-SUM(D103+D104+D106)),2)</f>
        <v>4362.6400000000003</v>
      </c>
      <c r="F119" s="3"/>
      <c r="H119" s="19"/>
    </row>
    <row r="120" spans="2:8" ht="17.25" x14ac:dyDescent="0.35">
      <c r="B120" s="55"/>
      <c r="C120" s="56"/>
      <c r="D120" s="56"/>
      <c r="E120" s="57"/>
    </row>
    <row r="121" spans="2:8" x14ac:dyDescent="0.35">
      <c r="B121" s="332" t="s">
        <v>142</v>
      </c>
      <c r="C121" s="333"/>
      <c r="D121" s="333"/>
      <c r="E121" s="334"/>
    </row>
    <row r="122" spans="2:8" x14ac:dyDescent="0.35">
      <c r="E122" s="16"/>
    </row>
    <row r="123" spans="2:8" x14ac:dyDescent="0.35">
      <c r="E123" s="19"/>
    </row>
  </sheetData>
  <mergeCells count="75">
    <mergeCell ref="C111:D111"/>
    <mergeCell ref="C118:D118"/>
    <mergeCell ref="B119:D119"/>
    <mergeCell ref="B121:E121"/>
    <mergeCell ref="C112:D112"/>
    <mergeCell ref="C113:D113"/>
    <mergeCell ref="C114:D114"/>
    <mergeCell ref="C115:D115"/>
    <mergeCell ref="C116:D116"/>
    <mergeCell ref="B117:D117"/>
    <mergeCell ref="B96:E96"/>
    <mergeCell ref="B97:E97"/>
    <mergeCell ref="B108:C108"/>
    <mergeCell ref="B109:E109"/>
    <mergeCell ref="B110:E110"/>
    <mergeCell ref="C91:D91"/>
    <mergeCell ref="C92:D92"/>
    <mergeCell ref="C93:D93"/>
    <mergeCell ref="C94:D94"/>
    <mergeCell ref="B95:D95"/>
    <mergeCell ref="C83:D83"/>
    <mergeCell ref="B85:E85"/>
    <mergeCell ref="C86:D86"/>
    <mergeCell ref="C89:D89"/>
    <mergeCell ref="B90:E90"/>
    <mergeCell ref="C78:D78"/>
    <mergeCell ref="C79:D79"/>
    <mergeCell ref="C80:D80"/>
    <mergeCell ref="B81:D81"/>
    <mergeCell ref="B82:E82"/>
    <mergeCell ref="B71:D71"/>
    <mergeCell ref="B72:E72"/>
    <mergeCell ref="B73:E73"/>
    <mergeCell ref="C74:D74"/>
    <mergeCell ref="C77:D77"/>
    <mergeCell ref="C66:D66"/>
    <mergeCell ref="C67:D67"/>
    <mergeCell ref="C68:D68"/>
    <mergeCell ref="C69:D69"/>
    <mergeCell ref="C70:D70"/>
    <mergeCell ref="C57:D57"/>
    <mergeCell ref="B62:E62"/>
    <mergeCell ref="B63:E63"/>
    <mergeCell ref="C64:D64"/>
    <mergeCell ref="C65:D65"/>
    <mergeCell ref="C51:D51"/>
    <mergeCell ref="C52:D52"/>
    <mergeCell ref="C53:D53"/>
    <mergeCell ref="C54:D54"/>
    <mergeCell ref="B56:E56"/>
    <mergeCell ref="B31:E31"/>
    <mergeCell ref="B46:C46"/>
    <mergeCell ref="C48:D48"/>
    <mergeCell ref="C49:D49"/>
    <mergeCell ref="C50:D50"/>
    <mergeCell ref="D16:E16"/>
    <mergeCell ref="D17:E17"/>
    <mergeCell ref="D18:E18"/>
    <mergeCell ref="D19:E19"/>
    <mergeCell ref="B20:E20"/>
    <mergeCell ref="D11:E11"/>
    <mergeCell ref="D12:E12"/>
    <mergeCell ref="C13:E13"/>
    <mergeCell ref="B14:E14"/>
    <mergeCell ref="D15:E15"/>
    <mergeCell ref="D6:E6"/>
    <mergeCell ref="D7:E7"/>
    <mergeCell ref="D8:E8"/>
    <mergeCell ref="D9:E9"/>
    <mergeCell ref="B10:E10"/>
    <mergeCell ref="B1:E1"/>
    <mergeCell ref="B2:E2"/>
    <mergeCell ref="B3:E3"/>
    <mergeCell ref="B4:E4"/>
    <mergeCell ref="B5:E5"/>
  </mergeCell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CA6C8-BDB2-4800-9690-E8230CF0E46F}">
  <dimension ref="B1:E171"/>
  <sheetViews>
    <sheetView topLeftCell="A64" workbookViewId="0">
      <selection activeCell="C26" sqref="C26"/>
    </sheetView>
  </sheetViews>
  <sheetFormatPr defaultRowHeight="16.5" x14ac:dyDescent="0.35"/>
  <cols>
    <col min="1" max="1" width="1.7109375" style="1" customWidth="1"/>
    <col min="2" max="2" width="5.85546875" style="1" customWidth="1"/>
    <col min="3" max="3" width="89.85546875" style="1" bestFit="1" customWidth="1"/>
    <col min="4" max="4" width="10.5703125" style="1" bestFit="1" customWidth="1"/>
    <col min="5" max="5" width="20" style="1" customWidth="1"/>
    <col min="6" max="16384" width="9.140625" style="1"/>
  </cols>
  <sheetData>
    <row r="1" spans="2:5" ht="17.25" x14ac:dyDescent="0.35">
      <c r="B1" s="274"/>
      <c r="C1" s="275"/>
      <c r="D1" s="275"/>
      <c r="E1" s="276"/>
    </row>
    <row r="2" spans="2:5" ht="18" customHeight="1" x14ac:dyDescent="0.35">
      <c r="B2" s="277" t="s">
        <v>31</v>
      </c>
      <c r="C2" s="278"/>
      <c r="D2" s="278"/>
      <c r="E2" s="279"/>
    </row>
    <row r="3" spans="2:5" x14ac:dyDescent="0.35">
      <c r="B3" s="280" t="s">
        <v>244</v>
      </c>
      <c r="C3" s="281"/>
      <c r="D3" s="281"/>
      <c r="E3" s="282"/>
    </row>
    <row r="4" spans="2:5" x14ac:dyDescent="0.35">
      <c r="B4" s="280" t="s">
        <v>33</v>
      </c>
      <c r="C4" s="281"/>
      <c r="D4" s="281"/>
      <c r="E4" s="282"/>
    </row>
    <row r="5" spans="2:5" x14ac:dyDescent="0.35">
      <c r="B5" s="280" t="s">
        <v>245</v>
      </c>
      <c r="C5" s="281"/>
      <c r="D5" s="281"/>
      <c r="E5" s="282"/>
    </row>
    <row r="6" spans="2:5" x14ac:dyDescent="0.35">
      <c r="B6" s="21" t="s">
        <v>6</v>
      </c>
      <c r="C6" s="22" t="s">
        <v>34</v>
      </c>
      <c r="D6" s="283" t="s">
        <v>299</v>
      </c>
      <c r="E6" s="284"/>
    </row>
    <row r="7" spans="2:5" x14ac:dyDescent="0.35">
      <c r="B7" s="21" t="s">
        <v>7</v>
      </c>
      <c r="C7" s="22" t="s">
        <v>35</v>
      </c>
      <c r="D7" s="285" t="s">
        <v>361</v>
      </c>
      <c r="E7" s="286"/>
    </row>
    <row r="8" spans="2:5" x14ac:dyDescent="0.35">
      <c r="B8" s="21" t="s">
        <v>9</v>
      </c>
      <c r="C8" s="22" t="s">
        <v>36</v>
      </c>
      <c r="D8" s="380"/>
      <c r="E8" s="286"/>
    </row>
    <row r="9" spans="2:5" x14ac:dyDescent="0.35">
      <c r="B9" s="21" t="s">
        <v>10</v>
      </c>
      <c r="C9" s="22" t="s">
        <v>194</v>
      </c>
      <c r="D9" s="285" t="s">
        <v>300</v>
      </c>
      <c r="E9" s="286"/>
    </row>
    <row r="10" spans="2:5" x14ac:dyDescent="0.35">
      <c r="B10" s="287" t="s">
        <v>48</v>
      </c>
      <c r="C10" s="288"/>
      <c r="D10" s="288"/>
      <c r="E10" s="289"/>
    </row>
    <row r="11" spans="2:5" x14ac:dyDescent="0.35">
      <c r="B11" s="21"/>
      <c r="C11" s="22" t="s">
        <v>41</v>
      </c>
      <c r="D11" s="285" t="s">
        <v>141</v>
      </c>
      <c r="E11" s="286"/>
    </row>
    <row r="12" spans="2:5" x14ac:dyDescent="0.35">
      <c r="B12" s="21"/>
      <c r="C12" s="89" t="s">
        <v>42</v>
      </c>
      <c r="D12" s="339" t="s">
        <v>326</v>
      </c>
      <c r="E12" s="340"/>
    </row>
    <row r="13" spans="2:5" x14ac:dyDescent="0.35">
      <c r="B13" s="23"/>
      <c r="C13" s="292" t="s">
        <v>234</v>
      </c>
      <c r="D13" s="293"/>
      <c r="E13" s="294"/>
    </row>
    <row r="14" spans="2:5" x14ac:dyDescent="0.35">
      <c r="B14" s="295" t="s">
        <v>0</v>
      </c>
      <c r="C14" s="296"/>
      <c r="D14" s="296"/>
      <c r="E14" s="297"/>
    </row>
    <row r="15" spans="2:5" ht="18.75" customHeight="1" x14ac:dyDescent="0.35">
      <c r="B15" s="24">
        <v>1</v>
      </c>
      <c r="C15" s="25" t="s">
        <v>1</v>
      </c>
      <c r="D15" s="298" t="s">
        <v>226</v>
      </c>
      <c r="E15" s="299"/>
    </row>
    <row r="16" spans="2:5" x14ac:dyDescent="0.35">
      <c r="B16" s="24">
        <v>2</v>
      </c>
      <c r="C16" s="26" t="s">
        <v>61</v>
      </c>
      <c r="D16" s="300" t="s">
        <v>229</v>
      </c>
      <c r="E16" s="301"/>
    </row>
    <row r="17" spans="2:5" x14ac:dyDescent="0.35">
      <c r="B17" s="24">
        <v>3</v>
      </c>
      <c r="C17" s="25" t="s">
        <v>2</v>
      </c>
      <c r="D17" s="302"/>
      <c r="E17" s="303"/>
    </row>
    <row r="18" spans="2:5" x14ac:dyDescent="0.35">
      <c r="B18" s="24">
        <v>4</v>
      </c>
      <c r="C18" s="25" t="s">
        <v>62</v>
      </c>
      <c r="D18" s="298" t="s">
        <v>289</v>
      </c>
      <c r="E18" s="299"/>
    </row>
    <row r="19" spans="2:5" x14ac:dyDescent="0.35">
      <c r="B19" s="24">
        <v>5</v>
      </c>
      <c r="C19" s="25" t="s">
        <v>3</v>
      </c>
      <c r="D19" s="298"/>
      <c r="E19" s="299"/>
    </row>
    <row r="20" spans="2:5" x14ac:dyDescent="0.35">
      <c r="B20" s="304" t="s">
        <v>124</v>
      </c>
      <c r="C20" s="305"/>
      <c r="D20" s="305"/>
      <c r="E20" s="306"/>
    </row>
    <row r="21" spans="2:5" ht="12" customHeight="1" x14ac:dyDescent="0.35">
      <c r="B21" s="27">
        <v>1</v>
      </c>
      <c r="C21" s="28" t="s">
        <v>4</v>
      </c>
      <c r="D21" s="29" t="s">
        <v>20</v>
      </c>
      <c r="E21" s="27" t="s">
        <v>5</v>
      </c>
    </row>
    <row r="22" spans="2:5" x14ac:dyDescent="0.35">
      <c r="B22" s="184" t="s">
        <v>6</v>
      </c>
      <c r="C22" s="185" t="s">
        <v>47</v>
      </c>
      <c r="D22" s="31">
        <v>1</v>
      </c>
      <c r="E22" s="78"/>
    </row>
    <row r="23" spans="2:5" x14ac:dyDescent="0.35">
      <c r="B23" s="24" t="s">
        <v>7</v>
      </c>
      <c r="C23" s="30" t="s">
        <v>8</v>
      </c>
      <c r="D23" s="31">
        <v>0.3</v>
      </c>
      <c r="E23" s="79">
        <f>ROUND((E22*D23),2)</f>
        <v>0</v>
      </c>
    </row>
    <row r="24" spans="2:5" x14ac:dyDescent="0.35">
      <c r="B24" s="24" t="s">
        <v>9</v>
      </c>
      <c r="C24" s="86" t="s">
        <v>63</v>
      </c>
      <c r="D24" s="93">
        <v>0</v>
      </c>
      <c r="E24" s="79">
        <f>ROUND((E22*D24),2)</f>
        <v>0</v>
      </c>
    </row>
    <row r="25" spans="2:5" x14ac:dyDescent="0.35">
      <c r="B25" s="24" t="s">
        <v>10</v>
      </c>
      <c r="C25" s="30" t="s">
        <v>64</v>
      </c>
      <c r="D25" s="31"/>
      <c r="E25" s="79">
        <v>0</v>
      </c>
    </row>
    <row r="26" spans="2:5" x14ac:dyDescent="0.35">
      <c r="B26" s="24" t="s">
        <v>11</v>
      </c>
      <c r="C26" s="30" t="s">
        <v>385</v>
      </c>
      <c r="D26" s="31"/>
      <c r="E26" s="79"/>
    </row>
    <row r="27" spans="2:5" x14ac:dyDescent="0.35">
      <c r="B27" s="24" t="s">
        <v>13</v>
      </c>
      <c r="C27" s="30" t="s">
        <v>81</v>
      </c>
      <c r="D27" s="31"/>
      <c r="E27" s="79">
        <v>0</v>
      </c>
    </row>
    <row r="28" spans="2:5" x14ac:dyDescent="0.35">
      <c r="B28" s="24" t="s">
        <v>14</v>
      </c>
      <c r="C28" s="30" t="s">
        <v>65</v>
      </c>
      <c r="D28" s="31"/>
      <c r="E28" s="79">
        <v>0</v>
      </c>
    </row>
    <row r="29" spans="2:5" x14ac:dyDescent="0.35">
      <c r="B29" s="24" t="s">
        <v>15</v>
      </c>
      <c r="C29" s="30" t="s">
        <v>322</v>
      </c>
      <c r="D29" s="31"/>
      <c r="E29" s="79">
        <f>(E26*4)/26</f>
        <v>0</v>
      </c>
    </row>
    <row r="30" spans="2:5" ht="17.25" x14ac:dyDescent="0.35">
      <c r="B30" s="33"/>
      <c r="C30" s="34" t="s">
        <v>30</v>
      </c>
      <c r="D30" s="35">
        <f>SUM(D22:D29)</f>
        <v>1.3</v>
      </c>
      <c r="E30" s="82">
        <f>ROUND(SUM(E22:E29),2)</f>
        <v>0</v>
      </c>
    </row>
    <row r="31" spans="2:5" x14ac:dyDescent="0.35">
      <c r="B31" s="307" t="s">
        <v>66</v>
      </c>
      <c r="C31" s="308"/>
      <c r="D31" s="308"/>
      <c r="E31" s="309"/>
    </row>
    <row r="32" spans="2:5" x14ac:dyDescent="0.35">
      <c r="B32" s="27" t="s">
        <v>67</v>
      </c>
      <c r="C32" s="36" t="s">
        <v>68</v>
      </c>
      <c r="D32" s="37"/>
      <c r="E32" s="27" t="s">
        <v>5</v>
      </c>
    </row>
    <row r="33" spans="2:5" x14ac:dyDescent="0.35">
      <c r="B33" s="24" t="s">
        <v>6</v>
      </c>
      <c r="C33" s="26" t="s">
        <v>69</v>
      </c>
      <c r="D33" s="111">
        <v>8.3299999999999999E-2</v>
      </c>
      <c r="E33" s="81">
        <f>E30*D33</f>
        <v>0</v>
      </c>
    </row>
    <row r="34" spans="2:5" x14ac:dyDescent="0.35">
      <c r="B34" s="24" t="s">
        <v>7</v>
      </c>
      <c r="C34" s="39" t="s">
        <v>70</v>
      </c>
      <c r="D34" s="113">
        <v>0.1111</v>
      </c>
      <c r="E34" s="81">
        <f>E30*D34</f>
        <v>0</v>
      </c>
    </row>
    <row r="35" spans="2:5" x14ac:dyDescent="0.35">
      <c r="B35" s="105"/>
      <c r="C35" s="104" t="s">
        <v>235</v>
      </c>
      <c r="D35" s="112">
        <f>SUM(D33+D34)</f>
        <v>0.19440000000000002</v>
      </c>
      <c r="E35" s="106"/>
    </row>
    <row r="36" spans="2:5" ht="30" x14ac:dyDescent="0.35">
      <c r="B36" s="105" t="s">
        <v>9</v>
      </c>
      <c r="C36" s="39" t="s">
        <v>236</v>
      </c>
      <c r="D36" s="113">
        <f>D48*D35</f>
        <v>7.1539200000000011E-2</v>
      </c>
      <c r="E36" s="106">
        <f>E33*D36</f>
        <v>0</v>
      </c>
    </row>
    <row r="37" spans="2:5" ht="17.25" x14ac:dyDescent="0.35">
      <c r="B37" s="33"/>
      <c r="C37" s="36" t="s">
        <v>30</v>
      </c>
      <c r="D37" s="37"/>
      <c r="E37" s="77">
        <f>ROUND(SUM(E33:E36),2)</f>
        <v>0</v>
      </c>
    </row>
    <row r="38" spans="2:5" x14ac:dyDescent="0.35">
      <c r="B38" s="24"/>
      <c r="C38" s="39"/>
      <c r="D38" s="40"/>
      <c r="E38" s="32"/>
    </row>
    <row r="39" spans="2:5" ht="31.5" x14ac:dyDescent="0.35">
      <c r="B39" s="27" t="s">
        <v>71</v>
      </c>
      <c r="C39" s="41" t="s">
        <v>72</v>
      </c>
      <c r="D39" s="29" t="s">
        <v>20</v>
      </c>
      <c r="E39" s="27" t="s">
        <v>5</v>
      </c>
    </row>
    <row r="40" spans="2:5" x14ac:dyDescent="0.35">
      <c r="B40" s="24" t="s">
        <v>6</v>
      </c>
      <c r="C40" s="30" t="s">
        <v>228</v>
      </c>
      <c r="D40" s="31">
        <v>0.2</v>
      </c>
      <c r="E40" s="45">
        <f>$E$30*D40</f>
        <v>0</v>
      </c>
    </row>
    <row r="41" spans="2:5" x14ac:dyDescent="0.35">
      <c r="B41" s="24" t="s">
        <v>7</v>
      </c>
      <c r="C41" s="30" t="s">
        <v>108</v>
      </c>
      <c r="D41" s="31">
        <f>'Encargos Sociais e Benefícios'!C12</f>
        <v>2.5000000000000001E-2</v>
      </c>
      <c r="E41" s="45">
        <f t="shared" ref="E41:E47" si="0">$E$30*D41</f>
        <v>0</v>
      </c>
    </row>
    <row r="42" spans="2:5" x14ac:dyDescent="0.35">
      <c r="B42" s="24" t="s">
        <v>9</v>
      </c>
      <c r="C42" s="30" t="s">
        <v>227</v>
      </c>
      <c r="D42" s="31">
        <v>0.03</v>
      </c>
      <c r="E42" s="45">
        <f t="shared" si="0"/>
        <v>0</v>
      </c>
    </row>
    <row r="43" spans="2:5" x14ac:dyDescent="0.35">
      <c r="B43" s="24" t="s">
        <v>10</v>
      </c>
      <c r="C43" s="30" t="s">
        <v>74</v>
      </c>
      <c r="D43" s="31">
        <f>'Encargos Sociais e Benefícios'!C14</f>
        <v>1.4999999999999999E-2</v>
      </c>
      <c r="E43" s="45">
        <f t="shared" si="0"/>
        <v>0</v>
      </c>
    </row>
    <row r="44" spans="2:5" x14ac:dyDescent="0.35">
      <c r="B44" s="24" t="s">
        <v>11</v>
      </c>
      <c r="C44" s="30" t="s">
        <v>75</v>
      </c>
      <c r="D44" s="31">
        <f>'Encargos Sociais e Benefícios'!C15</f>
        <v>0.01</v>
      </c>
      <c r="E44" s="45">
        <f t="shared" si="0"/>
        <v>0</v>
      </c>
    </row>
    <row r="45" spans="2:5" x14ac:dyDescent="0.35">
      <c r="B45" s="24" t="s">
        <v>13</v>
      </c>
      <c r="C45" s="30" t="s">
        <v>40</v>
      </c>
      <c r="D45" s="31">
        <f>'Encargos Sociais e Benefícios'!C16</f>
        <v>6.0000000000000001E-3</v>
      </c>
      <c r="E45" s="45">
        <f t="shared" si="0"/>
        <v>0</v>
      </c>
    </row>
    <row r="46" spans="2:5" x14ac:dyDescent="0.35">
      <c r="B46" s="24" t="s">
        <v>14</v>
      </c>
      <c r="C46" s="30" t="s">
        <v>39</v>
      </c>
      <c r="D46" s="31">
        <f>'Encargos Sociais e Benefícios'!C17</f>
        <v>2E-3</v>
      </c>
      <c r="E46" s="45">
        <f t="shared" si="0"/>
        <v>0</v>
      </c>
    </row>
    <row r="47" spans="2:5" x14ac:dyDescent="0.35">
      <c r="B47" s="24" t="s">
        <v>15</v>
      </c>
      <c r="C47" s="30" t="s">
        <v>76</v>
      </c>
      <c r="D47" s="31">
        <f>'Encargos Sociais e Benefícios'!C18</f>
        <v>0.08</v>
      </c>
      <c r="E47" s="45">
        <f t="shared" si="0"/>
        <v>0</v>
      </c>
    </row>
    <row r="48" spans="2:5" x14ac:dyDescent="0.35">
      <c r="B48" s="310" t="s">
        <v>46</v>
      </c>
      <c r="C48" s="311"/>
      <c r="D48" s="42">
        <f>SUM(D40:D47)</f>
        <v>0.36800000000000005</v>
      </c>
      <c r="E48" s="46">
        <f>ROUND(SUM(E40:E47),2)</f>
        <v>0</v>
      </c>
    </row>
    <row r="49" spans="2:5" ht="11.1" customHeight="1" x14ac:dyDescent="0.35">
      <c r="B49" s="24"/>
      <c r="C49" s="30"/>
      <c r="D49" s="44"/>
      <c r="E49" s="32"/>
    </row>
    <row r="50" spans="2:5" x14ac:dyDescent="0.35">
      <c r="B50" s="27" t="s">
        <v>77</v>
      </c>
      <c r="C50" s="312" t="s">
        <v>78</v>
      </c>
      <c r="D50" s="313"/>
      <c r="E50" s="27" t="s">
        <v>5</v>
      </c>
    </row>
    <row r="51" spans="2:5" x14ac:dyDescent="0.35">
      <c r="B51" s="184" t="s">
        <v>6</v>
      </c>
      <c r="C51" s="365" t="s">
        <v>165</v>
      </c>
      <c r="D51" s="366"/>
      <c r="E51" s="79"/>
    </row>
    <row r="52" spans="2:5" x14ac:dyDescent="0.35">
      <c r="B52" s="184" t="s">
        <v>7</v>
      </c>
      <c r="C52" s="365" t="s">
        <v>163</v>
      </c>
      <c r="D52" s="366"/>
      <c r="E52" s="79"/>
    </row>
    <row r="53" spans="2:5" x14ac:dyDescent="0.35">
      <c r="B53" s="184" t="s">
        <v>9</v>
      </c>
      <c r="C53" s="367" t="s">
        <v>169</v>
      </c>
      <c r="D53" s="368"/>
      <c r="E53" s="79">
        <v>0</v>
      </c>
    </row>
    <row r="54" spans="2:5" x14ac:dyDescent="0.35">
      <c r="B54" s="184" t="s">
        <v>10</v>
      </c>
      <c r="C54" s="369" t="s">
        <v>282</v>
      </c>
      <c r="D54" s="370"/>
      <c r="E54" s="79"/>
    </row>
    <row r="55" spans="2:5" x14ac:dyDescent="0.35">
      <c r="B55" s="184" t="s">
        <v>11</v>
      </c>
      <c r="C55" s="367" t="s">
        <v>166</v>
      </c>
      <c r="D55" s="368"/>
      <c r="E55" s="79"/>
    </row>
    <row r="56" spans="2:5" x14ac:dyDescent="0.35">
      <c r="B56" s="24" t="s">
        <v>14</v>
      </c>
      <c r="C56" s="314"/>
      <c r="D56" s="315"/>
      <c r="E56" s="79"/>
    </row>
    <row r="57" spans="2:5" ht="17.25" x14ac:dyDescent="0.35">
      <c r="B57" s="33"/>
      <c r="C57" s="36" t="s">
        <v>37</v>
      </c>
      <c r="D57" s="37"/>
      <c r="E57" s="77">
        <f>ROUND(SUM(E51:E56),2)</f>
        <v>0</v>
      </c>
    </row>
    <row r="58" spans="2:5" x14ac:dyDescent="0.35">
      <c r="B58" s="322"/>
      <c r="C58" s="323"/>
      <c r="D58" s="323"/>
      <c r="E58" s="324"/>
    </row>
    <row r="59" spans="2:5" ht="31.5" customHeight="1" x14ac:dyDescent="0.35">
      <c r="B59" s="27">
        <v>2</v>
      </c>
      <c r="C59" s="312" t="s">
        <v>79</v>
      </c>
      <c r="D59" s="313"/>
      <c r="E59" s="27" t="s">
        <v>5</v>
      </c>
    </row>
    <row r="60" spans="2:5" x14ac:dyDescent="0.35">
      <c r="B60" s="24" t="s">
        <v>67</v>
      </c>
      <c r="C60" s="26" t="s">
        <v>68</v>
      </c>
      <c r="D60" s="38"/>
      <c r="E60" s="32">
        <f>E37</f>
        <v>0</v>
      </c>
    </row>
    <row r="61" spans="2:5" x14ac:dyDescent="0.35">
      <c r="B61" s="24" t="s">
        <v>71</v>
      </c>
      <c r="C61" s="39" t="s">
        <v>80</v>
      </c>
      <c r="D61" s="40"/>
      <c r="E61" s="32">
        <f>E48</f>
        <v>0</v>
      </c>
    </row>
    <row r="62" spans="2:5" x14ac:dyDescent="0.35">
      <c r="B62" s="24" t="s">
        <v>77</v>
      </c>
      <c r="C62" s="39" t="s">
        <v>78</v>
      </c>
      <c r="D62" s="40"/>
      <c r="E62" s="32">
        <f>E57</f>
        <v>0</v>
      </c>
    </row>
    <row r="63" spans="2:5" ht="17.25" x14ac:dyDescent="0.35">
      <c r="B63" s="33"/>
      <c r="C63" s="36" t="s">
        <v>37</v>
      </c>
      <c r="D63" s="37"/>
      <c r="E63" s="77">
        <f>SUM(E60:E62)</f>
        <v>0</v>
      </c>
    </row>
    <row r="64" spans="2:5" ht="17.25" x14ac:dyDescent="0.35">
      <c r="B64" s="325"/>
      <c r="C64" s="326"/>
      <c r="D64" s="326"/>
      <c r="E64" s="327"/>
    </row>
    <row r="65" spans="2:5" x14ac:dyDescent="0.35">
      <c r="B65" s="307" t="s">
        <v>86</v>
      </c>
      <c r="C65" s="308"/>
      <c r="D65" s="308"/>
      <c r="E65" s="309"/>
    </row>
    <row r="66" spans="2:5" x14ac:dyDescent="0.35">
      <c r="B66" s="27">
        <v>3</v>
      </c>
      <c r="C66" s="312" t="s">
        <v>44</v>
      </c>
      <c r="D66" s="313"/>
      <c r="E66" s="27" t="s">
        <v>5</v>
      </c>
    </row>
    <row r="67" spans="2:5" x14ac:dyDescent="0.35">
      <c r="B67" s="24" t="s">
        <v>6</v>
      </c>
      <c r="C67" s="26" t="s">
        <v>22</v>
      </c>
      <c r="D67" s="114">
        <v>4.1999999999999997E-3</v>
      </c>
      <c r="E67" s="45">
        <f>D67*E30</f>
        <v>0</v>
      </c>
    </row>
    <row r="68" spans="2:5" x14ac:dyDescent="0.35">
      <c r="B68" s="24" t="s">
        <v>7</v>
      </c>
      <c r="C68" s="26" t="s">
        <v>82</v>
      </c>
      <c r="D68" s="114">
        <v>3.3E-4</v>
      </c>
      <c r="E68" s="45">
        <f>D68*E30</f>
        <v>0</v>
      </c>
    </row>
    <row r="69" spans="2:5" x14ac:dyDescent="0.35">
      <c r="B69" s="24" t="s">
        <v>9</v>
      </c>
      <c r="C69" s="26" t="s">
        <v>83</v>
      </c>
      <c r="D69" s="114">
        <v>7.6999999999999996E-4</v>
      </c>
      <c r="E69" s="45">
        <f>D69*E30</f>
        <v>0</v>
      </c>
    </row>
    <row r="70" spans="2:5" x14ac:dyDescent="0.35">
      <c r="B70" s="24" t="s">
        <v>10</v>
      </c>
      <c r="C70" s="26" t="s">
        <v>23</v>
      </c>
      <c r="D70" s="114">
        <v>1.9400000000000001E-2</v>
      </c>
      <c r="E70" s="45">
        <f>D70*E30</f>
        <v>0</v>
      </c>
    </row>
    <row r="71" spans="2:5" x14ac:dyDescent="0.35">
      <c r="B71" s="24" t="s">
        <v>11</v>
      </c>
      <c r="C71" s="26" t="s">
        <v>84</v>
      </c>
      <c r="D71" s="114">
        <v>7.1000000000000004E-3</v>
      </c>
      <c r="E71" s="45">
        <f>E70*D71</f>
        <v>0</v>
      </c>
    </row>
    <row r="72" spans="2:5" x14ac:dyDescent="0.35">
      <c r="B72" s="24" t="s">
        <v>13</v>
      </c>
      <c r="C72" s="26" t="s">
        <v>85</v>
      </c>
      <c r="D72" s="114">
        <v>0.04</v>
      </c>
      <c r="E72" s="45">
        <f>D72*E30</f>
        <v>0</v>
      </c>
    </row>
    <row r="73" spans="2:5" x14ac:dyDescent="0.35">
      <c r="B73" s="312" t="s">
        <v>46</v>
      </c>
      <c r="C73" s="328"/>
      <c r="D73" s="313"/>
      <c r="E73" s="46">
        <f>ROUND(SUM(E67:E72),2)</f>
        <v>0</v>
      </c>
    </row>
    <row r="74" spans="2:5" x14ac:dyDescent="0.35">
      <c r="B74" s="322"/>
      <c r="C74" s="323"/>
      <c r="D74" s="323"/>
      <c r="E74" s="324"/>
    </row>
    <row r="75" spans="2:5" x14ac:dyDescent="0.35">
      <c r="B75" s="307" t="s">
        <v>87</v>
      </c>
      <c r="C75" s="308"/>
      <c r="D75" s="308"/>
      <c r="E75" s="309"/>
    </row>
    <row r="76" spans="2:5" x14ac:dyDescent="0.35">
      <c r="B76" s="27" t="s">
        <v>19</v>
      </c>
      <c r="C76" s="312" t="s">
        <v>89</v>
      </c>
      <c r="D76" s="313"/>
      <c r="E76" s="27" t="s">
        <v>5</v>
      </c>
    </row>
    <row r="77" spans="2:5" x14ac:dyDescent="0.35">
      <c r="B77" s="24" t="s">
        <v>6</v>
      </c>
      <c r="C77" s="26" t="s">
        <v>88</v>
      </c>
      <c r="D77" s="110">
        <v>9.1999999999999998E-3</v>
      </c>
      <c r="E77" s="84">
        <f t="shared" ref="E77:E82" si="1">D77*$E$30</f>
        <v>0</v>
      </c>
    </row>
    <row r="78" spans="2:5" x14ac:dyDescent="0.35">
      <c r="B78" s="24" t="s">
        <v>7</v>
      </c>
      <c r="C78" s="26" t="s">
        <v>89</v>
      </c>
      <c r="D78" s="110">
        <v>1.66E-2</v>
      </c>
      <c r="E78" s="84">
        <f t="shared" si="1"/>
        <v>0</v>
      </c>
    </row>
    <row r="79" spans="2:5" x14ac:dyDescent="0.35">
      <c r="B79" s="24" t="s">
        <v>9</v>
      </c>
      <c r="C79" s="26" t="s">
        <v>90</v>
      </c>
      <c r="D79" s="110">
        <v>2.0000000000000001E-4</v>
      </c>
      <c r="E79" s="84">
        <f t="shared" si="1"/>
        <v>0</v>
      </c>
    </row>
    <row r="80" spans="2:5" x14ac:dyDescent="0.35">
      <c r="B80" s="24" t="s">
        <v>10</v>
      </c>
      <c r="C80" s="26" t="s">
        <v>237</v>
      </c>
      <c r="D80" s="110">
        <v>2.9999999999999997E-4</v>
      </c>
      <c r="E80" s="84">
        <f t="shared" si="1"/>
        <v>0</v>
      </c>
    </row>
    <row r="81" spans="2:5" x14ac:dyDescent="0.35">
      <c r="B81" s="24" t="s">
        <v>11</v>
      </c>
      <c r="C81" s="26" t="s">
        <v>238</v>
      </c>
      <c r="D81" s="110">
        <v>0</v>
      </c>
      <c r="E81" s="84">
        <f t="shared" si="1"/>
        <v>0</v>
      </c>
    </row>
    <row r="82" spans="2:5" x14ac:dyDescent="0.35">
      <c r="B82" s="24" t="s">
        <v>13</v>
      </c>
      <c r="C82" s="26" t="s">
        <v>16</v>
      </c>
      <c r="D82" s="110">
        <v>0</v>
      </c>
      <c r="E82" s="84">
        <f t="shared" si="1"/>
        <v>0</v>
      </c>
    </row>
    <row r="83" spans="2:5" x14ac:dyDescent="0.35">
      <c r="B83" s="24"/>
      <c r="C83" s="115" t="s">
        <v>239</v>
      </c>
      <c r="D83" s="116">
        <f>SUM(D77:D82)</f>
        <v>2.63E-2</v>
      </c>
      <c r="E83" s="117">
        <f>SUM(E77:E82)</f>
        <v>0</v>
      </c>
    </row>
    <row r="84" spans="2:5" ht="30" x14ac:dyDescent="0.35">
      <c r="B84" s="24" t="s">
        <v>14</v>
      </c>
      <c r="C84" s="26" t="s">
        <v>240</v>
      </c>
      <c r="D84" s="110">
        <f>D83*D48</f>
        <v>9.6784000000000019E-3</v>
      </c>
      <c r="E84" s="84">
        <f>E83*D84</f>
        <v>0</v>
      </c>
    </row>
    <row r="85" spans="2:5" x14ac:dyDescent="0.35">
      <c r="B85" s="371" t="s">
        <v>46</v>
      </c>
      <c r="C85" s="371"/>
      <c r="D85" s="371"/>
      <c r="E85" s="46">
        <f>ROUND(SUM(E77:E84),2)</f>
        <v>0</v>
      </c>
    </row>
    <row r="86" spans="2:5" x14ac:dyDescent="0.35">
      <c r="B86" s="108"/>
      <c r="C86" s="108"/>
      <c r="D86" s="108"/>
      <c r="E86" s="109"/>
    </row>
    <row r="87" spans="2:5" x14ac:dyDescent="0.35">
      <c r="B87" s="108"/>
      <c r="C87" s="108"/>
      <c r="D87" s="108"/>
      <c r="E87" s="109"/>
    </row>
    <row r="88" spans="2:5" x14ac:dyDescent="0.35">
      <c r="B88" s="108"/>
      <c r="C88" s="107"/>
      <c r="D88" s="107"/>
      <c r="E88" s="109"/>
    </row>
    <row r="89" spans="2:5" x14ac:dyDescent="0.35">
      <c r="B89" s="27" t="s">
        <v>21</v>
      </c>
      <c r="C89" s="312" t="s">
        <v>92</v>
      </c>
      <c r="D89" s="313"/>
      <c r="E89" s="27" t="s">
        <v>5</v>
      </c>
    </row>
    <row r="90" spans="2:5" x14ac:dyDescent="0.35">
      <c r="B90" s="24" t="s">
        <v>6</v>
      </c>
      <c r="C90" s="26" t="s">
        <v>93</v>
      </c>
      <c r="D90" s="38"/>
      <c r="E90" s="32">
        <f>ROUND(('Encargos Sociais e Benefícios'!C38*'Porteiro 5x2'!E30),2)</f>
        <v>0</v>
      </c>
    </row>
    <row r="91" spans="2:5" x14ac:dyDescent="0.35">
      <c r="B91" s="322"/>
      <c r="C91" s="323"/>
      <c r="D91" s="323"/>
      <c r="E91" s="324"/>
    </row>
    <row r="92" spans="2:5" ht="34.9" customHeight="1" x14ac:dyDescent="0.35">
      <c r="B92" s="27">
        <v>4</v>
      </c>
      <c r="C92" s="312" t="s">
        <v>94</v>
      </c>
      <c r="D92" s="313"/>
      <c r="E92" s="27" t="s">
        <v>5</v>
      </c>
    </row>
    <row r="93" spans="2:5" x14ac:dyDescent="0.35">
      <c r="B93" s="24" t="s">
        <v>19</v>
      </c>
      <c r="C93" s="26" t="s">
        <v>95</v>
      </c>
      <c r="D93" s="38"/>
      <c r="E93" s="32">
        <f>E85</f>
        <v>0</v>
      </c>
    </row>
    <row r="94" spans="2:5" x14ac:dyDescent="0.35">
      <c r="B94" s="24" t="s">
        <v>21</v>
      </c>
      <c r="C94" s="39" t="s">
        <v>92</v>
      </c>
      <c r="D94" s="40"/>
      <c r="E94" s="32">
        <f>E90</f>
        <v>0</v>
      </c>
    </row>
    <row r="95" spans="2:5" x14ac:dyDescent="0.35">
      <c r="B95" s="36"/>
      <c r="C95" s="328" t="s">
        <v>96</v>
      </c>
      <c r="D95" s="313"/>
      <c r="E95" s="46">
        <f>ROUND(SUM(E89:E94),2)</f>
        <v>0</v>
      </c>
    </row>
    <row r="96" spans="2:5" x14ac:dyDescent="0.35">
      <c r="B96" s="307" t="s">
        <v>97</v>
      </c>
      <c r="C96" s="308"/>
      <c r="D96" s="308"/>
      <c r="E96" s="309"/>
    </row>
    <row r="97" spans="2:5" x14ac:dyDescent="0.35">
      <c r="B97" s="27">
        <v>5</v>
      </c>
      <c r="C97" s="312" t="s">
        <v>17</v>
      </c>
      <c r="D97" s="313"/>
      <c r="E97" s="27" t="s">
        <v>5</v>
      </c>
    </row>
    <row r="98" spans="2:5" x14ac:dyDescent="0.35">
      <c r="B98" s="372" t="s">
        <v>246</v>
      </c>
      <c r="C98" s="373"/>
      <c r="D98" s="373"/>
      <c r="E98" s="374"/>
    </row>
    <row r="99" spans="2:5" x14ac:dyDescent="0.35">
      <c r="B99" s="184" t="s">
        <v>6</v>
      </c>
      <c r="C99" s="365" t="s">
        <v>18</v>
      </c>
      <c r="D99" s="366"/>
      <c r="E99" s="156"/>
    </row>
    <row r="100" spans="2:5" x14ac:dyDescent="0.35">
      <c r="B100" s="184" t="s">
        <v>7</v>
      </c>
      <c r="C100" s="365" t="s">
        <v>243</v>
      </c>
      <c r="D100" s="366"/>
      <c r="E100" s="156"/>
    </row>
    <row r="101" spans="2:5" x14ac:dyDescent="0.35">
      <c r="B101" s="184" t="s">
        <v>9</v>
      </c>
      <c r="C101" s="365" t="s">
        <v>247</v>
      </c>
      <c r="D101" s="366"/>
      <c r="E101" s="157"/>
    </row>
    <row r="102" spans="2:5" x14ac:dyDescent="0.35">
      <c r="B102" s="184" t="s">
        <v>10</v>
      </c>
      <c r="C102" s="365" t="s">
        <v>248</v>
      </c>
      <c r="D102" s="366"/>
      <c r="E102" s="157"/>
    </row>
    <row r="103" spans="2:5" x14ac:dyDescent="0.35">
      <c r="B103" s="184" t="s">
        <v>11</v>
      </c>
      <c r="C103" s="365" t="s">
        <v>249</v>
      </c>
      <c r="D103" s="366"/>
      <c r="E103" s="32"/>
    </row>
    <row r="104" spans="2:5" x14ac:dyDescent="0.35">
      <c r="B104" s="184" t="s">
        <v>13</v>
      </c>
      <c r="C104" s="365" t="s">
        <v>250</v>
      </c>
      <c r="D104" s="366"/>
      <c r="E104" s="32"/>
    </row>
    <row r="105" spans="2:5" x14ac:dyDescent="0.35">
      <c r="B105" s="184" t="s">
        <v>14</v>
      </c>
      <c r="C105" s="365" t="s">
        <v>251</v>
      </c>
      <c r="D105" s="366"/>
      <c r="E105" s="157"/>
    </row>
    <row r="106" spans="2:5" x14ac:dyDescent="0.35">
      <c r="B106" s="184" t="s">
        <v>15</v>
      </c>
      <c r="C106" s="365" t="s">
        <v>256</v>
      </c>
      <c r="D106" s="366"/>
      <c r="E106" s="156"/>
    </row>
    <row r="107" spans="2:5" x14ac:dyDescent="0.35">
      <c r="B107" s="184" t="s">
        <v>258</v>
      </c>
      <c r="C107" s="365" t="s">
        <v>257</v>
      </c>
      <c r="D107" s="366"/>
      <c r="E107" s="156"/>
    </row>
    <row r="108" spans="2:5" x14ac:dyDescent="0.35">
      <c r="B108" s="187" t="s">
        <v>259</v>
      </c>
      <c r="C108" s="188" t="s">
        <v>321</v>
      </c>
      <c r="D108" s="186"/>
      <c r="E108" s="32"/>
    </row>
    <row r="109" spans="2:5" x14ac:dyDescent="0.35">
      <c r="B109" s="312" t="s">
        <v>252</v>
      </c>
      <c r="C109" s="328"/>
      <c r="D109" s="313"/>
      <c r="E109" s="46">
        <f>ROUND(SUM(E99:E108),2)</f>
        <v>0</v>
      </c>
    </row>
    <row r="110" spans="2:5" x14ac:dyDescent="0.35">
      <c r="B110" s="372" t="s">
        <v>362</v>
      </c>
      <c r="C110" s="373"/>
      <c r="D110" s="373"/>
      <c r="E110" s="374"/>
    </row>
    <row r="111" spans="2:5" x14ac:dyDescent="0.35">
      <c r="B111" s="24" t="s">
        <v>260</v>
      </c>
      <c r="C111" s="314" t="s">
        <v>253</v>
      </c>
      <c r="D111" s="315"/>
      <c r="E111" s="159"/>
    </row>
    <row r="112" spans="2:5" x14ac:dyDescent="0.35">
      <c r="B112" s="24" t="s">
        <v>261</v>
      </c>
      <c r="C112" s="314" t="s">
        <v>254</v>
      </c>
      <c r="D112" s="315"/>
      <c r="E112" s="158"/>
    </row>
    <row r="113" spans="2:5" x14ac:dyDescent="0.35">
      <c r="B113" s="24" t="s">
        <v>262</v>
      </c>
      <c r="C113" s="314" t="s">
        <v>355</v>
      </c>
      <c r="D113" s="315"/>
      <c r="E113" s="158"/>
    </row>
    <row r="114" spans="2:5" x14ac:dyDescent="0.35">
      <c r="B114" s="24" t="s">
        <v>320</v>
      </c>
      <c r="C114" s="314" t="s">
        <v>255</v>
      </c>
      <c r="D114" s="315"/>
      <c r="E114" s="158"/>
    </row>
    <row r="115" spans="2:5" x14ac:dyDescent="0.35">
      <c r="B115" s="312" t="s">
        <v>252</v>
      </c>
      <c r="C115" s="328"/>
      <c r="D115" s="313"/>
      <c r="E115" s="46">
        <f>ROUND(SUM(E111:E114),2)</f>
        <v>0</v>
      </c>
    </row>
    <row r="116" spans="2:5" x14ac:dyDescent="0.35">
      <c r="B116" s="312" t="s">
        <v>46</v>
      </c>
      <c r="C116" s="328"/>
      <c r="D116" s="313"/>
      <c r="E116" s="46">
        <f>E109+E115</f>
        <v>0</v>
      </c>
    </row>
    <row r="117" spans="2:5" ht="17.25" x14ac:dyDescent="0.35">
      <c r="B117" s="329"/>
      <c r="C117" s="330"/>
      <c r="D117" s="330"/>
      <c r="E117" s="331"/>
    </row>
    <row r="118" spans="2:5" ht="29.25" customHeight="1" x14ac:dyDescent="0.35">
      <c r="B118" s="304" t="s">
        <v>241</v>
      </c>
      <c r="C118" s="305"/>
      <c r="D118" s="305"/>
      <c r="E118" s="306"/>
    </row>
    <row r="119" spans="2:5" x14ac:dyDescent="0.35">
      <c r="B119" s="27">
        <v>6</v>
      </c>
      <c r="C119" s="41" t="s">
        <v>25</v>
      </c>
      <c r="D119" s="29" t="s">
        <v>20</v>
      </c>
      <c r="E119" s="27" t="s">
        <v>5</v>
      </c>
    </row>
    <row r="120" spans="2:5" x14ac:dyDescent="0.35">
      <c r="B120" s="184" t="s">
        <v>6</v>
      </c>
      <c r="C120" s="185" t="s">
        <v>26</v>
      </c>
      <c r="D120" s="189"/>
      <c r="E120" s="48">
        <f>ROUND((E138)*(D120),2)</f>
        <v>0</v>
      </c>
    </row>
    <row r="121" spans="2:5" x14ac:dyDescent="0.35">
      <c r="B121" s="184" t="s">
        <v>7</v>
      </c>
      <c r="C121" s="185" t="s">
        <v>28</v>
      </c>
      <c r="D121" s="189"/>
      <c r="E121" s="48">
        <f>ROUND((E120+E138)*(D121),2)</f>
        <v>0</v>
      </c>
    </row>
    <row r="122" spans="2:5" x14ac:dyDescent="0.35">
      <c r="B122" s="24" t="s">
        <v>9</v>
      </c>
      <c r="C122" s="30" t="s">
        <v>27</v>
      </c>
      <c r="D122" s="49"/>
      <c r="E122" s="48"/>
    </row>
    <row r="123" spans="2:5" x14ac:dyDescent="0.35">
      <c r="B123" s="25"/>
      <c r="C123" s="41" t="s">
        <v>102</v>
      </c>
      <c r="D123" s="49"/>
      <c r="E123" s="50"/>
    </row>
    <row r="124" spans="2:5" x14ac:dyDescent="0.35">
      <c r="B124" s="25"/>
      <c r="C124" s="30" t="s">
        <v>103</v>
      </c>
      <c r="D124" s="49"/>
      <c r="E124" s="48">
        <f>ROUND((E140*D124),2)</f>
        <v>0</v>
      </c>
    </row>
    <row r="125" spans="2:5" x14ac:dyDescent="0.35">
      <c r="B125" s="25"/>
      <c r="C125" s="30" t="s">
        <v>104</v>
      </c>
      <c r="D125" s="49"/>
      <c r="E125" s="48">
        <f>ROUND((E140*D125),2)</f>
        <v>0</v>
      </c>
    </row>
    <row r="126" spans="2:5" x14ac:dyDescent="0.35">
      <c r="B126" s="25"/>
      <c r="C126" s="41" t="s">
        <v>123</v>
      </c>
      <c r="D126" s="49"/>
      <c r="E126" s="48"/>
    </row>
    <row r="127" spans="2:5" x14ac:dyDescent="0.35">
      <c r="B127" s="25"/>
      <c r="C127" s="30" t="s">
        <v>121</v>
      </c>
      <c r="D127" s="49"/>
      <c r="E127" s="48">
        <f>ROUND((E140*D127),2)</f>
        <v>0</v>
      </c>
    </row>
    <row r="128" spans="2:5" x14ac:dyDescent="0.35">
      <c r="B128" s="25"/>
      <c r="C128" s="41" t="s">
        <v>122</v>
      </c>
      <c r="D128" s="49"/>
      <c r="E128" s="50"/>
    </row>
    <row r="129" spans="2:5" x14ac:dyDescent="0.35">
      <c r="B129" s="312" t="s">
        <v>46</v>
      </c>
      <c r="C129" s="313"/>
      <c r="D129" s="51">
        <f>D122+D121+D120</f>
        <v>0</v>
      </c>
      <c r="E129" s="85">
        <f>ROUND(SUM(E120:E128),2)</f>
        <v>0</v>
      </c>
    </row>
    <row r="130" spans="2:5" ht="17.25" x14ac:dyDescent="0.35">
      <c r="B130" s="329"/>
      <c r="C130" s="330"/>
      <c r="D130" s="330"/>
      <c r="E130" s="331"/>
    </row>
    <row r="131" spans="2:5" x14ac:dyDescent="0.35">
      <c r="B131" s="307" t="s">
        <v>99</v>
      </c>
      <c r="C131" s="308"/>
      <c r="D131" s="308"/>
      <c r="E131" s="309"/>
    </row>
    <row r="132" spans="2:5" ht="17.25" x14ac:dyDescent="0.35">
      <c r="B132" s="52"/>
      <c r="C132" s="312" t="s">
        <v>292</v>
      </c>
      <c r="D132" s="313"/>
      <c r="E132" s="27" t="s">
        <v>5</v>
      </c>
    </row>
    <row r="133" spans="2:5" x14ac:dyDescent="0.35">
      <c r="B133" s="24" t="s">
        <v>6</v>
      </c>
      <c r="C133" s="335" t="s">
        <v>118</v>
      </c>
      <c r="D133" s="335"/>
      <c r="E133" s="32">
        <f>E30</f>
        <v>0</v>
      </c>
    </row>
    <row r="134" spans="2:5" x14ac:dyDescent="0.35">
      <c r="B134" s="24" t="s">
        <v>7</v>
      </c>
      <c r="C134" s="335" t="s">
        <v>119</v>
      </c>
      <c r="D134" s="335"/>
      <c r="E134" s="32">
        <f>E63</f>
        <v>0</v>
      </c>
    </row>
    <row r="135" spans="2:5" x14ac:dyDescent="0.35">
      <c r="B135" s="24" t="s">
        <v>9</v>
      </c>
      <c r="C135" s="335" t="s">
        <v>120</v>
      </c>
      <c r="D135" s="335"/>
      <c r="E135" s="32">
        <f>E73</f>
        <v>0</v>
      </c>
    </row>
    <row r="136" spans="2:5" x14ac:dyDescent="0.35">
      <c r="B136" s="24" t="s">
        <v>10</v>
      </c>
      <c r="C136" s="314" t="s">
        <v>100</v>
      </c>
      <c r="D136" s="315"/>
      <c r="E136" s="32">
        <f>E95</f>
        <v>0</v>
      </c>
    </row>
    <row r="137" spans="2:5" x14ac:dyDescent="0.35">
      <c r="B137" s="24" t="s">
        <v>11</v>
      </c>
      <c r="C137" s="335" t="s">
        <v>117</v>
      </c>
      <c r="D137" s="335"/>
      <c r="E137" s="32">
        <f>E116</f>
        <v>0</v>
      </c>
    </row>
    <row r="138" spans="2:5" x14ac:dyDescent="0.35">
      <c r="B138" s="336" t="s">
        <v>29</v>
      </c>
      <c r="C138" s="337"/>
      <c r="D138" s="338"/>
      <c r="E138" s="43">
        <f>ROUND(SUM(E133:E137),2)</f>
        <v>0</v>
      </c>
    </row>
    <row r="139" spans="2:5" x14ac:dyDescent="0.35">
      <c r="B139" s="24" t="s">
        <v>13</v>
      </c>
      <c r="C139" s="314" t="s">
        <v>101</v>
      </c>
      <c r="D139" s="315"/>
      <c r="E139" s="53">
        <f>E129</f>
        <v>0</v>
      </c>
    </row>
    <row r="140" spans="2:5" x14ac:dyDescent="0.35">
      <c r="B140" s="312" t="s">
        <v>263</v>
      </c>
      <c r="C140" s="328"/>
      <c r="D140" s="313"/>
      <c r="E140" s="54">
        <f>ROUND((E120+E121+E138)/(1-SUM(D124+D125+D127)),2)</f>
        <v>0</v>
      </c>
    </row>
    <row r="141" spans="2:5" x14ac:dyDescent="0.35">
      <c r="B141" s="312" t="s">
        <v>324</v>
      </c>
      <c r="C141" s="328"/>
      <c r="D141" s="313"/>
      <c r="E141" s="118">
        <f>E140*3</f>
        <v>0</v>
      </c>
    </row>
    <row r="142" spans="2:5" ht="17.25" x14ac:dyDescent="0.35">
      <c r="B142" s="312" t="s">
        <v>284</v>
      </c>
      <c r="C142" s="328"/>
      <c r="D142" s="313"/>
      <c r="E142" s="151">
        <f>E141/3250</f>
        <v>0</v>
      </c>
    </row>
    <row r="143" spans="2:5" ht="17.25" x14ac:dyDescent="0.35">
      <c r="B143" s="375" t="s">
        <v>325</v>
      </c>
      <c r="C143" s="376"/>
      <c r="D143" s="377"/>
      <c r="E143" s="143">
        <f>E142*Consolidado!E20</f>
        <v>0</v>
      </c>
    </row>
    <row r="144" spans="2:5" ht="17.25" x14ac:dyDescent="0.35">
      <c r="B144" s="180"/>
      <c r="C144" s="180"/>
      <c r="D144" s="180"/>
      <c r="E144" s="181"/>
    </row>
    <row r="145" spans="2:5" x14ac:dyDescent="0.35">
      <c r="B145" s="307" t="s">
        <v>357</v>
      </c>
      <c r="C145" s="308"/>
      <c r="D145" s="308"/>
      <c r="E145" s="309"/>
    </row>
    <row r="146" spans="2:5" ht="17.25" x14ac:dyDescent="0.35">
      <c r="B146" s="52"/>
      <c r="C146" s="312" t="s">
        <v>292</v>
      </c>
      <c r="D146" s="313"/>
      <c r="E146" s="27" t="s">
        <v>5</v>
      </c>
    </row>
    <row r="147" spans="2:5" x14ac:dyDescent="0.35">
      <c r="B147" s="184" t="s">
        <v>6</v>
      </c>
      <c r="C147" s="362" t="s">
        <v>380</v>
      </c>
      <c r="D147" s="362"/>
      <c r="E147" s="32"/>
    </row>
    <row r="148" spans="2:5" x14ac:dyDescent="0.35">
      <c r="B148" s="184" t="s">
        <v>7</v>
      </c>
      <c r="C148" s="362" t="s">
        <v>377</v>
      </c>
      <c r="D148" s="362"/>
      <c r="E148" s="32"/>
    </row>
    <row r="149" spans="2:5" x14ac:dyDescent="0.35">
      <c r="B149" s="184" t="s">
        <v>9</v>
      </c>
      <c r="C149" s="362" t="s">
        <v>378</v>
      </c>
      <c r="D149" s="362"/>
      <c r="E149" s="32"/>
    </row>
    <row r="150" spans="2:5" x14ac:dyDescent="0.35">
      <c r="B150" s="184" t="s">
        <v>10</v>
      </c>
      <c r="C150" s="362" t="s">
        <v>370</v>
      </c>
      <c r="D150" s="362"/>
      <c r="E150" s="32"/>
    </row>
    <row r="151" spans="2:5" x14ac:dyDescent="0.35">
      <c r="B151" s="184" t="s">
        <v>11</v>
      </c>
      <c r="C151" s="362" t="s">
        <v>117</v>
      </c>
      <c r="D151" s="362"/>
      <c r="E151" s="32"/>
    </row>
    <row r="152" spans="2:5" x14ac:dyDescent="0.35">
      <c r="B152" s="336" t="s">
        <v>29</v>
      </c>
      <c r="C152" s="337"/>
      <c r="D152" s="338"/>
      <c r="E152" s="43">
        <f>ROUND(SUM(E147:E151),2)</f>
        <v>0</v>
      </c>
    </row>
    <row r="153" spans="2:5" x14ac:dyDescent="0.35">
      <c r="B153" s="24" t="s">
        <v>13</v>
      </c>
      <c r="C153" s="314" t="s">
        <v>101</v>
      </c>
      <c r="D153" s="315"/>
      <c r="E153" s="53">
        <f>E166</f>
        <v>0</v>
      </c>
    </row>
    <row r="154" spans="2:5" x14ac:dyDescent="0.35">
      <c r="B154" s="312" t="s">
        <v>360</v>
      </c>
      <c r="C154" s="328"/>
      <c r="D154" s="313"/>
      <c r="E154" s="54">
        <f>ROUND((E157+E158+E152)/(1-SUM(D161+D162+D164)),2)</f>
        <v>0</v>
      </c>
    </row>
    <row r="155" spans="2:5" x14ac:dyDescent="0.35">
      <c r="B155" s="307" t="s">
        <v>358</v>
      </c>
      <c r="C155" s="308"/>
      <c r="D155" s="308"/>
      <c r="E155" s="309"/>
    </row>
    <row r="156" spans="2:5" x14ac:dyDescent="0.35">
      <c r="B156" s="27">
        <v>6</v>
      </c>
      <c r="C156" s="41" t="s">
        <v>25</v>
      </c>
      <c r="D156" s="29" t="s">
        <v>20</v>
      </c>
      <c r="E156" s="27" t="s">
        <v>5</v>
      </c>
    </row>
    <row r="157" spans="2:5" x14ac:dyDescent="0.35">
      <c r="B157" s="184" t="s">
        <v>6</v>
      </c>
      <c r="C157" s="185" t="s">
        <v>26</v>
      </c>
      <c r="D157" s="49"/>
      <c r="E157" s="48">
        <f>ROUND((E152)*(D157),2)</f>
        <v>0</v>
      </c>
    </row>
    <row r="158" spans="2:5" x14ac:dyDescent="0.35">
      <c r="B158" s="184" t="s">
        <v>7</v>
      </c>
      <c r="C158" s="185" t="s">
        <v>28</v>
      </c>
      <c r="D158" s="49"/>
      <c r="E158" s="48">
        <f>ROUND((E157+E152)*(D158),2)</f>
        <v>0</v>
      </c>
    </row>
    <row r="159" spans="2:5" x14ac:dyDescent="0.35">
      <c r="B159" s="24" t="s">
        <v>9</v>
      </c>
      <c r="C159" s="30" t="s">
        <v>27</v>
      </c>
      <c r="D159" s="49"/>
      <c r="E159" s="48"/>
    </row>
    <row r="160" spans="2:5" x14ac:dyDescent="0.35">
      <c r="B160" s="25"/>
      <c r="C160" s="41" t="s">
        <v>102</v>
      </c>
      <c r="D160" s="49"/>
      <c r="E160" s="50"/>
    </row>
    <row r="161" spans="2:5" x14ac:dyDescent="0.35">
      <c r="B161" s="25"/>
      <c r="C161" s="30" t="s">
        <v>103</v>
      </c>
      <c r="D161" s="49"/>
      <c r="E161" s="48">
        <f>ROUND((E154*D161),2)</f>
        <v>0</v>
      </c>
    </row>
    <row r="162" spans="2:5" x14ac:dyDescent="0.35">
      <c r="B162" s="25"/>
      <c r="C162" s="30" t="s">
        <v>104</v>
      </c>
      <c r="D162" s="49"/>
      <c r="E162" s="48">
        <f>ROUND((E154*D162),2)</f>
        <v>0</v>
      </c>
    </row>
    <row r="163" spans="2:5" x14ac:dyDescent="0.35">
      <c r="B163" s="25"/>
      <c r="C163" s="41" t="s">
        <v>123</v>
      </c>
      <c r="D163" s="49"/>
      <c r="E163" s="48"/>
    </row>
    <row r="164" spans="2:5" x14ac:dyDescent="0.35">
      <c r="B164" s="25"/>
      <c r="C164" s="30" t="s">
        <v>121</v>
      </c>
      <c r="D164" s="49"/>
      <c r="E164" s="48">
        <f>ROUND((E154*D164),2)</f>
        <v>0</v>
      </c>
    </row>
    <row r="165" spans="2:5" x14ac:dyDescent="0.35">
      <c r="B165" s="25"/>
      <c r="C165" s="41" t="s">
        <v>122</v>
      </c>
      <c r="D165" s="49"/>
      <c r="E165" s="50"/>
    </row>
    <row r="166" spans="2:5" x14ac:dyDescent="0.35">
      <c r="B166" s="312" t="s">
        <v>46</v>
      </c>
      <c r="C166" s="313"/>
      <c r="D166" s="51">
        <f>D159+D158+D157</f>
        <v>0</v>
      </c>
      <c r="E166" s="85">
        <f>ROUND(SUM(E157:E165),2)</f>
        <v>0</v>
      </c>
    </row>
    <row r="167" spans="2:5" ht="17.25" x14ac:dyDescent="0.35">
      <c r="B167" s="329"/>
      <c r="C167" s="330"/>
      <c r="D167" s="330"/>
      <c r="E167" s="331"/>
    </row>
    <row r="168" spans="2:5" ht="17.25" x14ac:dyDescent="0.35">
      <c r="B168" s="312" t="s">
        <v>290</v>
      </c>
      <c r="C168" s="328"/>
      <c r="D168" s="313"/>
      <c r="E168" s="153">
        <f>E154</f>
        <v>0</v>
      </c>
    </row>
    <row r="169" spans="2:5" ht="17.25" x14ac:dyDescent="0.35">
      <c r="B169" s="375" t="s">
        <v>319</v>
      </c>
      <c r="C169" s="376"/>
      <c r="D169" s="377"/>
      <c r="E169" s="143">
        <f>E168*Consolidado!F20</f>
        <v>0</v>
      </c>
    </row>
    <row r="170" spans="2:5" ht="17.25" x14ac:dyDescent="0.35">
      <c r="B170" s="144"/>
      <c r="C170" s="144"/>
      <c r="D170" s="144"/>
      <c r="E170" s="144"/>
    </row>
    <row r="171" spans="2:5" ht="17.25" x14ac:dyDescent="0.35">
      <c r="B171" s="375" t="s">
        <v>291</v>
      </c>
      <c r="C171" s="376"/>
      <c r="D171" s="377"/>
      <c r="E171" s="145">
        <f>E143+E169</f>
        <v>0</v>
      </c>
    </row>
  </sheetData>
  <mergeCells count="96">
    <mergeCell ref="D12:E12"/>
    <mergeCell ref="B1:E1"/>
    <mergeCell ref="B2:E2"/>
    <mergeCell ref="B3:E3"/>
    <mergeCell ref="B4:E4"/>
    <mergeCell ref="B5:E5"/>
    <mergeCell ref="D6:E6"/>
    <mergeCell ref="D7:E7"/>
    <mergeCell ref="D8:E8"/>
    <mergeCell ref="D9:E9"/>
    <mergeCell ref="B10:E10"/>
    <mergeCell ref="D11:E11"/>
    <mergeCell ref="C51:D51"/>
    <mergeCell ref="C13:E13"/>
    <mergeCell ref="B14:E14"/>
    <mergeCell ref="D15:E15"/>
    <mergeCell ref="D16:E16"/>
    <mergeCell ref="D17:E17"/>
    <mergeCell ref="D18:E18"/>
    <mergeCell ref="D19:E19"/>
    <mergeCell ref="B20:E20"/>
    <mergeCell ref="B31:E31"/>
    <mergeCell ref="B48:C48"/>
    <mergeCell ref="C50:D50"/>
    <mergeCell ref="B74:E74"/>
    <mergeCell ref="C52:D52"/>
    <mergeCell ref="C53:D53"/>
    <mergeCell ref="C54:D54"/>
    <mergeCell ref="C55:D55"/>
    <mergeCell ref="C56:D56"/>
    <mergeCell ref="B58:E58"/>
    <mergeCell ref="C59:D59"/>
    <mergeCell ref="B64:E64"/>
    <mergeCell ref="B65:E65"/>
    <mergeCell ref="C66:D66"/>
    <mergeCell ref="B73:D73"/>
    <mergeCell ref="C100:D100"/>
    <mergeCell ref="B75:E75"/>
    <mergeCell ref="C76:D76"/>
    <mergeCell ref="B85:D85"/>
    <mergeCell ref="C89:D89"/>
    <mergeCell ref="B91:E91"/>
    <mergeCell ref="C92:D92"/>
    <mergeCell ref="C95:D95"/>
    <mergeCell ref="B96:E96"/>
    <mergeCell ref="C97:D97"/>
    <mergeCell ref="B98:E98"/>
    <mergeCell ref="C99:D99"/>
    <mergeCell ref="C113:D113"/>
    <mergeCell ref="C101:D101"/>
    <mergeCell ref="C102:D102"/>
    <mergeCell ref="C103:D103"/>
    <mergeCell ref="C104:D104"/>
    <mergeCell ref="C105:D105"/>
    <mergeCell ref="C106:D106"/>
    <mergeCell ref="C107:D107"/>
    <mergeCell ref="B109:D109"/>
    <mergeCell ref="B110:E110"/>
    <mergeCell ref="C111:D111"/>
    <mergeCell ref="C112:D112"/>
    <mergeCell ref="C135:D135"/>
    <mergeCell ref="C114:D114"/>
    <mergeCell ref="B115:D115"/>
    <mergeCell ref="B116:D116"/>
    <mergeCell ref="B117:E117"/>
    <mergeCell ref="B118:E118"/>
    <mergeCell ref="B129:C129"/>
    <mergeCell ref="B130:E130"/>
    <mergeCell ref="B131:E131"/>
    <mergeCell ref="C132:D132"/>
    <mergeCell ref="C133:D133"/>
    <mergeCell ref="C134:D134"/>
    <mergeCell ref="C148:D148"/>
    <mergeCell ref="C136:D136"/>
    <mergeCell ref="C137:D137"/>
    <mergeCell ref="B138:D138"/>
    <mergeCell ref="C139:D139"/>
    <mergeCell ref="B140:D140"/>
    <mergeCell ref="B141:D141"/>
    <mergeCell ref="B142:D142"/>
    <mergeCell ref="B143:D143"/>
    <mergeCell ref="B145:E145"/>
    <mergeCell ref="C146:D146"/>
    <mergeCell ref="C147:D147"/>
    <mergeCell ref="B171:D171"/>
    <mergeCell ref="C149:D149"/>
    <mergeCell ref="C150:D150"/>
    <mergeCell ref="C151:D151"/>
    <mergeCell ref="B152:D152"/>
    <mergeCell ref="C153:D153"/>
    <mergeCell ref="B154:D154"/>
    <mergeCell ref="B155:E155"/>
    <mergeCell ref="B166:C166"/>
    <mergeCell ref="B167:E167"/>
    <mergeCell ref="B168:D168"/>
    <mergeCell ref="B169:D169"/>
  </mergeCells>
  <pageMargins left="0.51181102362204722" right="0.51181102362204722" top="0.78740157480314965" bottom="0.78740157480314965" header="0.31496062992125984"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C2668-D8A5-4240-B02D-A0C220DF41D2}">
  <dimension ref="C1:G118"/>
  <sheetViews>
    <sheetView topLeftCell="B16" workbookViewId="0">
      <selection activeCell="C3" sqref="C3"/>
    </sheetView>
  </sheetViews>
  <sheetFormatPr defaultRowHeight="16.5" x14ac:dyDescent="0.35"/>
  <cols>
    <col min="1" max="2" width="1.7109375" style="1" customWidth="1"/>
    <col min="3" max="3" width="8.85546875" style="1" customWidth="1"/>
    <col min="4" max="4" width="33.85546875" style="1" customWidth="1"/>
    <col min="5" max="5" width="16.140625" style="1" bestFit="1" customWidth="1"/>
    <col min="6" max="6" width="17.42578125" style="1" bestFit="1" customWidth="1"/>
    <col min="7" max="7" width="18" style="2" bestFit="1" customWidth="1"/>
    <col min="8" max="16384" width="9.140625" style="1"/>
  </cols>
  <sheetData>
    <row r="1" spans="3:7" ht="17.25" x14ac:dyDescent="0.35">
      <c r="C1" s="382" t="s">
        <v>31</v>
      </c>
      <c r="D1" s="382"/>
      <c r="E1" s="382"/>
      <c r="F1" s="382"/>
      <c r="G1" s="382"/>
    </row>
    <row r="2" spans="3:7" ht="18" customHeight="1" x14ac:dyDescent="0.35">
      <c r="C2" s="382" t="s">
        <v>384</v>
      </c>
      <c r="D2" s="382"/>
      <c r="E2" s="382"/>
      <c r="F2" s="382"/>
      <c r="G2" s="382"/>
    </row>
    <row r="3" spans="3:7" ht="17.25" x14ac:dyDescent="0.35">
      <c r="C3" s="160"/>
      <c r="D3" s="160"/>
      <c r="E3" s="160"/>
      <c r="F3" s="160"/>
      <c r="G3" s="160"/>
    </row>
    <row r="4" spans="3:7" ht="17.25" x14ac:dyDescent="0.35">
      <c r="C4" s="383" t="s">
        <v>244</v>
      </c>
      <c r="D4" s="383"/>
      <c r="E4" s="383"/>
      <c r="F4" s="383"/>
      <c r="G4" s="161"/>
    </row>
    <row r="5" spans="3:7" ht="17.25" x14ac:dyDescent="0.35">
      <c r="C5" s="383" t="s">
        <v>33</v>
      </c>
      <c r="D5" s="383"/>
      <c r="E5" s="383"/>
      <c r="F5" s="383"/>
      <c r="G5" s="161"/>
    </row>
    <row r="6" spans="3:7" ht="17.25" x14ac:dyDescent="0.35">
      <c r="C6" s="161" t="s">
        <v>327</v>
      </c>
      <c r="D6" s="161"/>
      <c r="E6" s="161"/>
      <c r="F6" s="161"/>
      <c r="G6" s="161"/>
    </row>
    <row r="7" spans="3:7" ht="17.25" x14ac:dyDescent="0.35">
      <c r="C7" s="160"/>
      <c r="D7" s="160"/>
      <c r="E7" s="160"/>
      <c r="F7" s="160"/>
      <c r="G7" s="160"/>
    </row>
    <row r="8" spans="3:7" ht="17.25" x14ac:dyDescent="0.35">
      <c r="C8" s="384" t="s">
        <v>328</v>
      </c>
      <c r="D8" s="384"/>
      <c r="E8" s="384"/>
      <c r="F8" s="384"/>
      <c r="G8" s="384"/>
    </row>
    <row r="9" spans="3:7" ht="31.5" x14ac:dyDescent="0.35">
      <c r="C9" s="381" t="s">
        <v>329</v>
      </c>
      <c r="D9" s="381"/>
      <c r="E9" s="162" t="s">
        <v>41</v>
      </c>
      <c r="F9" s="381" t="s">
        <v>330</v>
      </c>
      <c r="G9" s="381"/>
    </row>
    <row r="10" spans="3:7" ht="17.25" x14ac:dyDescent="0.35">
      <c r="C10" s="386" t="s">
        <v>331</v>
      </c>
      <c r="D10" s="386"/>
      <c r="E10" s="164" t="s">
        <v>332</v>
      </c>
      <c r="F10" s="385" t="s">
        <v>333</v>
      </c>
      <c r="G10" s="385"/>
    </row>
    <row r="11" spans="3:7" ht="33" x14ac:dyDescent="0.35">
      <c r="C11" s="164">
        <v>1</v>
      </c>
      <c r="D11" s="164" t="s">
        <v>4</v>
      </c>
      <c r="E11" s="163" t="s">
        <v>334</v>
      </c>
      <c r="F11" s="163" t="s">
        <v>335</v>
      </c>
      <c r="G11" s="163" t="s">
        <v>336</v>
      </c>
    </row>
    <row r="12" spans="3:7" ht="17.25" x14ac:dyDescent="0.35">
      <c r="C12" s="165" t="s">
        <v>6</v>
      </c>
      <c r="D12" s="166" t="s">
        <v>337</v>
      </c>
      <c r="E12" s="167"/>
      <c r="F12" s="165">
        <v>1</v>
      </c>
      <c r="G12" s="168">
        <f>E12*F12</f>
        <v>0</v>
      </c>
    </row>
    <row r="13" spans="3:7" ht="17.25" x14ac:dyDescent="0.35">
      <c r="C13" s="165" t="s">
        <v>7</v>
      </c>
      <c r="D13" s="166" t="s">
        <v>338</v>
      </c>
      <c r="E13" s="167"/>
      <c r="F13" s="165">
        <v>1</v>
      </c>
      <c r="G13" s="168">
        <f>E13*F13</f>
        <v>0</v>
      </c>
    </row>
    <row r="14" spans="3:7" ht="17.25" x14ac:dyDescent="0.35">
      <c r="C14" s="385" t="s">
        <v>339</v>
      </c>
      <c r="D14" s="385"/>
      <c r="E14" s="385"/>
      <c r="F14" s="385"/>
      <c r="G14" s="164">
        <f>SUM(G12:G13)</f>
        <v>0</v>
      </c>
    </row>
    <row r="15" spans="3:7" ht="18.75" customHeight="1" x14ac:dyDescent="0.35">
      <c r="C15" s="169"/>
      <c r="D15" s="169"/>
      <c r="E15" s="169"/>
      <c r="F15" s="169"/>
      <c r="G15" s="169"/>
    </row>
    <row r="16" spans="3:7" ht="17.25" x14ac:dyDescent="0.35">
      <c r="C16" s="385" t="s">
        <v>340</v>
      </c>
      <c r="D16" s="385"/>
      <c r="E16" s="385"/>
      <c r="F16" s="385"/>
      <c r="G16" s="385"/>
    </row>
    <row r="17" spans="3:7" ht="17.25" x14ac:dyDescent="0.35">
      <c r="C17" s="164">
        <v>2</v>
      </c>
      <c r="D17" s="387" t="s">
        <v>25</v>
      </c>
      <c r="E17" s="388"/>
      <c r="F17" s="164" t="s">
        <v>20</v>
      </c>
      <c r="G17" s="164" t="s">
        <v>5</v>
      </c>
    </row>
    <row r="18" spans="3:7" ht="17.25" x14ac:dyDescent="0.35">
      <c r="C18" s="165" t="s">
        <v>11</v>
      </c>
      <c r="D18" s="170" t="s">
        <v>341</v>
      </c>
      <c r="E18" s="165" t="s">
        <v>342</v>
      </c>
      <c r="F18" s="190"/>
      <c r="G18" s="171">
        <f>F18*G14</f>
        <v>0</v>
      </c>
    </row>
    <row r="19" spans="3:7" ht="17.25" x14ac:dyDescent="0.35">
      <c r="C19" s="165" t="s">
        <v>13</v>
      </c>
      <c r="D19" s="170" t="s">
        <v>343</v>
      </c>
      <c r="E19" s="165" t="s">
        <v>344</v>
      </c>
      <c r="F19" s="190"/>
      <c r="G19" s="171">
        <f>F19*G14</f>
        <v>0</v>
      </c>
    </row>
    <row r="20" spans="3:7" ht="17.25" x14ac:dyDescent="0.35">
      <c r="C20" s="165" t="s">
        <v>14</v>
      </c>
      <c r="D20" s="170" t="s">
        <v>364</v>
      </c>
      <c r="E20" s="165" t="s">
        <v>346</v>
      </c>
      <c r="F20" s="190"/>
      <c r="G20" s="171">
        <f>F20*G14</f>
        <v>0</v>
      </c>
    </row>
    <row r="21" spans="3:7" ht="21.75" customHeight="1" x14ac:dyDescent="0.35">
      <c r="C21" s="385" t="s">
        <v>347</v>
      </c>
      <c r="D21" s="385"/>
      <c r="E21" s="385"/>
      <c r="F21" s="385"/>
      <c r="G21" s="172">
        <f>SUM(G18:G20)</f>
        <v>0</v>
      </c>
    </row>
    <row r="22" spans="3:7" ht="17.25" x14ac:dyDescent="0.35">
      <c r="C22" s="169"/>
      <c r="D22" s="169"/>
      <c r="E22" s="169"/>
      <c r="F22" s="173"/>
      <c r="G22" s="173"/>
    </row>
    <row r="23" spans="3:7" ht="17.25" x14ac:dyDescent="0.35">
      <c r="C23" s="389" t="s">
        <v>348</v>
      </c>
      <c r="D23" s="389"/>
      <c r="E23" s="389"/>
      <c r="F23" s="389"/>
      <c r="G23" s="389"/>
    </row>
    <row r="24" spans="3:7" ht="17.25" x14ac:dyDescent="0.35">
      <c r="C24" s="387" t="s">
        <v>349</v>
      </c>
      <c r="D24" s="390"/>
      <c r="E24" s="390"/>
      <c r="F24" s="388"/>
      <c r="G24" s="164" t="s">
        <v>5</v>
      </c>
    </row>
    <row r="25" spans="3:7" ht="17.25" x14ac:dyDescent="0.35">
      <c r="C25" s="165">
        <v>1</v>
      </c>
      <c r="D25" s="391" t="s">
        <v>350</v>
      </c>
      <c r="E25" s="391"/>
      <c r="F25" s="391"/>
      <c r="G25" s="171">
        <f>G14</f>
        <v>0</v>
      </c>
    </row>
    <row r="26" spans="3:7" ht="17.25" x14ac:dyDescent="0.35">
      <c r="C26" s="165">
        <v>2</v>
      </c>
      <c r="D26" s="391" t="s">
        <v>351</v>
      </c>
      <c r="E26" s="391"/>
      <c r="F26" s="391"/>
      <c r="G26" s="171">
        <f>G21</f>
        <v>0</v>
      </c>
    </row>
    <row r="27" spans="3:7" ht="17.25" x14ac:dyDescent="0.35">
      <c r="C27" s="169"/>
      <c r="D27" s="169"/>
      <c r="E27" s="169"/>
      <c r="F27" s="169"/>
      <c r="G27" s="174">
        <v>4131.6000000000004</v>
      </c>
    </row>
    <row r="28" spans="3:7" ht="17.25" x14ac:dyDescent="0.35">
      <c r="C28" s="385" t="s">
        <v>352</v>
      </c>
      <c r="D28" s="385"/>
      <c r="E28" s="385"/>
      <c r="F28" s="385"/>
      <c r="G28" s="175">
        <f>G25+G26</f>
        <v>0</v>
      </c>
    </row>
    <row r="29" spans="3:7" ht="17.25" x14ac:dyDescent="0.35">
      <c r="C29" s="385" t="s">
        <v>353</v>
      </c>
      <c r="D29" s="385"/>
      <c r="E29" s="385"/>
      <c r="F29" s="385"/>
      <c r="G29" s="171">
        <f>G28/10</f>
        <v>0</v>
      </c>
    </row>
    <row r="30" spans="3:7" x14ac:dyDescent="0.35">
      <c r="C30"/>
      <c r="D30"/>
      <c r="E30"/>
      <c r="F30"/>
      <c r="G30"/>
    </row>
    <row r="31" spans="3:7" ht="17.25" x14ac:dyDescent="0.35">
      <c r="C31" s="372" t="s">
        <v>284</v>
      </c>
      <c r="D31" s="373"/>
      <c r="E31" s="373"/>
      <c r="F31" s="374"/>
      <c r="G31" s="176">
        <f>'Permanente Caminhonete Item 1'!E142</f>
        <v>0</v>
      </c>
    </row>
    <row r="32" spans="3:7" ht="17.25" x14ac:dyDescent="0.35">
      <c r="C32" s="372" t="s">
        <v>363</v>
      </c>
      <c r="D32" s="373"/>
      <c r="E32" s="373"/>
      <c r="F32" s="374"/>
      <c r="G32" s="145">
        <f>G31*5500</f>
        <v>0</v>
      </c>
    </row>
    <row r="33" spans="3:7" ht="17.25" x14ac:dyDescent="0.35">
      <c r="C33" s="144"/>
      <c r="D33" s="144"/>
      <c r="E33" s="144"/>
      <c r="F33" s="152"/>
      <c r="G33" s="177"/>
    </row>
    <row r="34" spans="3:7" ht="17.25" x14ac:dyDescent="0.35">
      <c r="C34" s="372" t="s">
        <v>354</v>
      </c>
      <c r="D34" s="373"/>
      <c r="E34" s="373"/>
      <c r="F34" s="374"/>
      <c r="G34" s="145">
        <f>G28</f>
        <v>0</v>
      </c>
    </row>
    <row r="35" spans="3:7" ht="17.25" x14ac:dyDescent="0.35">
      <c r="C35" s="372" t="s">
        <v>365</v>
      </c>
      <c r="D35" s="373"/>
      <c r="E35" s="373"/>
      <c r="F35" s="374"/>
      <c r="G35" s="145">
        <f>G34*24</f>
        <v>0</v>
      </c>
    </row>
    <row r="36" spans="3:7" ht="17.25" x14ac:dyDescent="0.35">
      <c r="C36" s="160"/>
      <c r="D36" s="160"/>
      <c r="E36" s="160"/>
      <c r="F36" s="160"/>
      <c r="G36" s="178"/>
    </row>
    <row r="37" spans="3:7" ht="17.25" x14ac:dyDescent="0.35">
      <c r="C37" s="392" t="s">
        <v>291</v>
      </c>
      <c r="D37" s="393"/>
      <c r="E37" s="393"/>
      <c r="F37" s="394"/>
      <c r="G37" s="179">
        <f>G32+G35</f>
        <v>0</v>
      </c>
    </row>
    <row r="49" ht="11.1" customHeight="1" x14ac:dyDescent="0.35"/>
    <row r="59" ht="31.5" customHeight="1" x14ac:dyDescent="0.35"/>
    <row r="92" ht="34.9" customHeight="1" x14ac:dyDescent="0.35"/>
    <row r="118" ht="29.25" customHeight="1" x14ac:dyDescent="0.35"/>
  </sheetData>
  <mergeCells count="24">
    <mergeCell ref="C31:F31"/>
    <mergeCell ref="C32:F32"/>
    <mergeCell ref="C34:F34"/>
    <mergeCell ref="C35:F35"/>
    <mergeCell ref="C37:F37"/>
    <mergeCell ref="C29:F29"/>
    <mergeCell ref="C10:D10"/>
    <mergeCell ref="F10:G10"/>
    <mergeCell ref="C14:F14"/>
    <mergeCell ref="C16:G16"/>
    <mergeCell ref="D17:E17"/>
    <mergeCell ref="C21:F21"/>
    <mergeCell ref="C23:G23"/>
    <mergeCell ref="C24:F24"/>
    <mergeCell ref="D25:F25"/>
    <mergeCell ref="D26:F26"/>
    <mergeCell ref="C28:F28"/>
    <mergeCell ref="C9:D9"/>
    <mergeCell ref="F9:G9"/>
    <mergeCell ref="C1:G1"/>
    <mergeCell ref="C2:G2"/>
    <mergeCell ref="C4:F4"/>
    <mergeCell ref="C5:F5"/>
    <mergeCell ref="C8:G8"/>
  </mergeCells>
  <pageMargins left="0.51181102362204722" right="0.51181102362204722" top="0.78740157480314965" bottom="0.78740157480314965" header="0.31496062992125984" footer="0.31496062992125984"/>
  <pageSetup paperSize="9" scale="7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F64BA-07A4-419C-853D-84949DB08066}">
  <dimension ref="C1:G118"/>
  <sheetViews>
    <sheetView topLeftCell="B1" workbookViewId="0">
      <selection activeCell="C3" sqref="C3"/>
    </sheetView>
  </sheetViews>
  <sheetFormatPr defaultRowHeight="16.5" x14ac:dyDescent="0.35"/>
  <cols>
    <col min="1" max="2" width="1.7109375" style="1" customWidth="1"/>
    <col min="3" max="3" width="8.85546875" style="1" customWidth="1"/>
    <col min="4" max="4" width="33.85546875" style="1" customWidth="1"/>
    <col min="5" max="5" width="16.140625" style="1" bestFit="1" customWidth="1"/>
    <col min="6" max="6" width="17.42578125" style="1" bestFit="1" customWidth="1"/>
    <col min="7" max="7" width="18" style="2" bestFit="1" customWidth="1"/>
    <col min="8" max="16384" width="9.140625" style="1"/>
  </cols>
  <sheetData>
    <row r="1" spans="3:7" ht="17.25" x14ac:dyDescent="0.35">
      <c r="C1" s="382" t="s">
        <v>31</v>
      </c>
      <c r="D1" s="382"/>
      <c r="E1" s="382"/>
      <c r="F1" s="382"/>
      <c r="G1" s="382"/>
    </row>
    <row r="2" spans="3:7" ht="18" customHeight="1" x14ac:dyDescent="0.35">
      <c r="C2" s="382" t="s">
        <v>383</v>
      </c>
      <c r="D2" s="382"/>
      <c r="E2" s="382"/>
      <c r="F2" s="382"/>
      <c r="G2" s="382"/>
    </row>
    <row r="3" spans="3:7" ht="17.25" x14ac:dyDescent="0.35">
      <c r="C3" s="160"/>
      <c r="D3" s="160"/>
      <c r="E3" s="160"/>
      <c r="F3" s="160"/>
      <c r="G3" s="160"/>
    </row>
    <row r="4" spans="3:7" ht="17.25" x14ac:dyDescent="0.35">
      <c r="C4" s="383" t="s">
        <v>244</v>
      </c>
      <c r="D4" s="383"/>
      <c r="E4" s="383"/>
      <c r="F4" s="383"/>
      <c r="G4" s="161"/>
    </row>
    <row r="5" spans="3:7" ht="17.25" x14ac:dyDescent="0.35">
      <c r="C5" s="383" t="s">
        <v>33</v>
      </c>
      <c r="D5" s="383"/>
      <c r="E5" s="383"/>
      <c r="F5" s="383"/>
      <c r="G5" s="161"/>
    </row>
    <row r="6" spans="3:7" ht="17.25" x14ac:dyDescent="0.35">
      <c r="C6" s="161" t="s">
        <v>327</v>
      </c>
      <c r="D6" s="161"/>
      <c r="E6" s="161"/>
      <c r="F6" s="161"/>
      <c r="G6" s="161"/>
    </row>
    <row r="7" spans="3:7" ht="17.25" x14ac:dyDescent="0.35">
      <c r="C7" s="160"/>
      <c r="D7" s="160"/>
      <c r="E7" s="160"/>
      <c r="F7" s="160"/>
      <c r="G7" s="160"/>
    </row>
    <row r="8" spans="3:7" ht="17.25" x14ac:dyDescent="0.35">
      <c r="C8" s="384" t="s">
        <v>328</v>
      </c>
      <c r="D8" s="384"/>
      <c r="E8" s="384"/>
      <c r="F8" s="384"/>
      <c r="G8" s="384"/>
    </row>
    <row r="9" spans="3:7" ht="31.5" x14ac:dyDescent="0.35">
      <c r="C9" s="381" t="s">
        <v>329</v>
      </c>
      <c r="D9" s="381"/>
      <c r="E9" s="162" t="s">
        <v>41</v>
      </c>
      <c r="F9" s="381" t="s">
        <v>330</v>
      </c>
      <c r="G9" s="381"/>
    </row>
    <row r="10" spans="3:7" ht="17.25" x14ac:dyDescent="0.35">
      <c r="C10" s="386" t="s">
        <v>331</v>
      </c>
      <c r="D10" s="386"/>
      <c r="E10" s="164" t="s">
        <v>332</v>
      </c>
      <c r="F10" s="385" t="s">
        <v>333</v>
      </c>
      <c r="G10" s="385"/>
    </row>
    <row r="11" spans="3:7" ht="33" x14ac:dyDescent="0.35">
      <c r="C11" s="164">
        <v>1</v>
      </c>
      <c r="D11" s="164" t="s">
        <v>4</v>
      </c>
      <c r="E11" s="163" t="s">
        <v>334</v>
      </c>
      <c r="F11" s="163" t="s">
        <v>335</v>
      </c>
      <c r="G11" s="163" t="s">
        <v>336</v>
      </c>
    </row>
    <row r="12" spans="3:7" ht="17.25" x14ac:dyDescent="0.35">
      <c r="C12" s="165" t="s">
        <v>6</v>
      </c>
      <c r="D12" s="166" t="s">
        <v>337</v>
      </c>
      <c r="E12" s="167"/>
      <c r="F12" s="165">
        <v>1</v>
      </c>
      <c r="G12" s="168">
        <f>E12*F12</f>
        <v>0</v>
      </c>
    </row>
    <row r="13" spans="3:7" ht="17.25" x14ac:dyDescent="0.35">
      <c r="C13" s="165" t="s">
        <v>7</v>
      </c>
      <c r="D13" s="166" t="s">
        <v>338</v>
      </c>
      <c r="E13" s="167"/>
      <c r="F13" s="165">
        <v>1</v>
      </c>
      <c r="G13" s="168">
        <f>E13*F13</f>
        <v>0</v>
      </c>
    </row>
    <row r="14" spans="3:7" ht="17.25" x14ac:dyDescent="0.35">
      <c r="C14" s="385" t="s">
        <v>339</v>
      </c>
      <c r="D14" s="385"/>
      <c r="E14" s="385"/>
      <c r="F14" s="385"/>
      <c r="G14" s="164">
        <f>SUM(G12:G13)</f>
        <v>0</v>
      </c>
    </row>
    <row r="15" spans="3:7" ht="18.75" customHeight="1" x14ac:dyDescent="0.35">
      <c r="C15" s="169"/>
      <c r="D15" s="169"/>
      <c r="E15" s="169"/>
      <c r="F15" s="169"/>
      <c r="G15" s="169"/>
    </row>
    <row r="16" spans="3:7" ht="17.25" x14ac:dyDescent="0.35">
      <c r="C16" s="385" t="s">
        <v>340</v>
      </c>
      <c r="D16" s="385"/>
      <c r="E16" s="385"/>
      <c r="F16" s="385"/>
      <c r="G16" s="385"/>
    </row>
    <row r="17" spans="3:7" ht="17.25" x14ac:dyDescent="0.35">
      <c r="C17" s="164">
        <v>2</v>
      </c>
      <c r="D17" s="387" t="s">
        <v>25</v>
      </c>
      <c r="E17" s="388"/>
      <c r="F17" s="164" t="s">
        <v>20</v>
      </c>
      <c r="G17" s="164" t="s">
        <v>5</v>
      </c>
    </row>
    <row r="18" spans="3:7" ht="17.25" x14ac:dyDescent="0.35">
      <c r="C18" s="165" t="s">
        <v>11</v>
      </c>
      <c r="D18" s="170" t="s">
        <v>341</v>
      </c>
      <c r="E18" s="165" t="s">
        <v>342</v>
      </c>
      <c r="F18" s="190"/>
      <c r="G18" s="171">
        <f>$G$14*F18</f>
        <v>0</v>
      </c>
    </row>
    <row r="19" spans="3:7" ht="17.25" x14ac:dyDescent="0.35">
      <c r="C19" s="165" t="s">
        <v>13</v>
      </c>
      <c r="D19" s="170" t="s">
        <v>343</v>
      </c>
      <c r="E19" s="165" t="s">
        <v>344</v>
      </c>
      <c r="F19" s="190"/>
      <c r="G19" s="171">
        <f>$G$14*F19</f>
        <v>0</v>
      </c>
    </row>
    <row r="20" spans="3:7" ht="17.25" x14ac:dyDescent="0.35">
      <c r="C20" s="165" t="s">
        <v>14</v>
      </c>
      <c r="D20" s="170" t="s">
        <v>364</v>
      </c>
      <c r="E20" s="165" t="s">
        <v>346</v>
      </c>
      <c r="F20" s="190"/>
      <c r="G20" s="171">
        <f>$G$14*F20</f>
        <v>0</v>
      </c>
    </row>
    <row r="21" spans="3:7" ht="24.75" customHeight="1" x14ac:dyDescent="0.35">
      <c r="C21" s="385" t="s">
        <v>347</v>
      </c>
      <c r="D21" s="385"/>
      <c r="E21" s="385"/>
      <c r="F21" s="385"/>
      <c r="G21" s="172">
        <f>SUM(G18:G20)</f>
        <v>0</v>
      </c>
    </row>
    <row r="22" spans="3:7" ht="17.25" x14ac:dyDescent="0.35">
      <c r="C22" s="169"/>
      <c r="D22" s="169"/>
      <c r="E22" s="169"/>
      <c r="F22" s="173"/>
      <c r="G22" s="173"/>
    </row>
    <row r="23" spans="3:7" ht="17.25" x14ac:dyDescent="0.35">
      <c r="C23" s="389" t="s">
        <v>348</v>
      </c>
      <c r="D23" s="389"/>
      <c r="E23" s="389"/>
      <c r="F23" s="389"/>
      <c r="G23" s="389"/>
    </row>
    <row r="24" spans="3:7" ht="17.25" x14ac:dyDescent="0.35">
      <c r="C24" s="387" t="s">
        <v>349</v>
      </c>
      <c r="D24" s="390"/>
      <c r="E24" s="390"/>
      <c r="F24" s="388"/>
      <c r="G24" s="164" t="s">
        <v>5</v>
      </c>
    </row>
    <row r="25" spans="3:7" ht="17.25" x14ac:dyDescent="0.35">
      <c r="C25" s="165">
        <v>1</v>
      </c>
      <c r="D25" s="391" t="s">
        <v>350</v>
      </c>
      <c r="E25" s="391"/>
      <c r="F25" s="391"/>
      <c r="G25" s="171">
        <f>G14</f>
        <v>0</v>
      </c>
    </row>
    <row r="26" spans="3:7" ht="17.25" x14ac:dyDescent="0.35">
      <c r="C26" s="165">
        <v>2</v>
      </c>
      <c r="D26" s="391" t="s">
        <v>351</v>
      </c>
      <c r="E26" s="391"/>
      <c r="F26" s="391"/>
      <c r="G26" s="171">
        <f>G21</f>
        <v>0</v>
      </c>
    </row>
    <row r="27" spans="3:7" ht="17.25" x14ac:dyDescent="0.35">
      <c r="C27" s="169"/>
      <c r="D27" s="169"/>
      <c r="E27" s="169"/>
      <c r="F27" s="169"/>
      <c r="G27" s="174">
        <v>4131.6000000000004</v>
      </c>
    </row>
    <row r="28" spans="3:7" ht="17.25" x14ac:dyDescent="0.35">
      <c r="C28" s="385" t="s">
        <v>352</v>
      </c>
      <c r="D28" s="385"/>
      <c r="E28" s="385"/>
      <c r="F28" s="385"/>
      <c r="G28" s="175">
        <f>G25+G26</f>
        <v>0</v>
      </c>
    </row>
    <row r="29" spans="3:7" ht="17.25" x14ac:dyDescent="0.35">
      <c r="C29" s="385" t="s">
        <v>353</v>
      </c>
      <c r="D29" s="385"/>
      <c r="E29" s="385"/>
      <c r="F29" s="385"/>
      <c r="G29" s="171">
        <f>G28/10</f>
        <v>0</v>
      </c>
    </row>
    <row r="30" spans="3:7" x14ac:dyDescent="0.35">
      <c r="C30"/>
      <c r="D30"/>
      <c r="E30"/>
      <c r="F30"/>
      <c r="G30"/>
    </row>
    <row r="31" spans="3:7" ht="17.25" x14ac:dyDescent="0.35">
      <c r="C31" s="372" t="s">
        <v>284</v>
      </c>
      <c r="D31" s="373"/>
      <c r="E31" s="373"/>
      <c r="F31" s="374"/>
      <c r="G31" s="176">
        <f>'Permanente Caminhonete Item 2'!E142</f>
        <v>0</v>
      </c>
    </row>
    <row r="32" spans="3:7" ht="17.25" x14ac:dyDescent="0.35">
      <c r="C32" s="372" t="s">
        <v>376</v>
      </c>
      <c r="D32" s="373"/>
      <c r="E32" s="373"/>
      <c r="F32" s="374"/>
      <c r="G32" s="145">
        <f>G31*1500</f>
        <v>0</v>
      </c>
    </row>
    <row r="33" spans="3:7" ht="17.25" x14ac:dyDescent="0.35">
      <c r="C33" s="144"/>
      <c r="D33" s="144"/>
      <c r="E33" s="144"/>
      <c r="F33" s="152"/>
      <c r="G33" s="177"/>
    </row>
    <row r="34" spans="3:7" ht="17.25" x14ac:dyDescent="0.35">
      <c r="C34" s="372" t="s">
        <v>354</v>
      </c>
      <c r="D34" s="373"/>
      <c r="E34" s="373"/>
      <c r="F34" s="374"/>
      <c r="G34" s="145">
        <f>G28</f>
        <v>0</v>
      </c>
    </row>
    <row r="35" spans="3:7" ht="17.25" x14ac:dyDescent="0.35">
      <c r="C35" s="372" t="s">
        <v>366</v>
      </c>
      <c r="D35" s="373"/>
      <c r="E35" s="373"/>
      <c r="F35" s="374"/>
      <c r="G35" s="145">
        <f>G34*8</f>
        <v>0</v>
      </c>
    </row>
    <row r="36" spans="3:7" ht="17.25" x14ac:dyDescent="0.35">
      <c r="C36" s="160"/>
      <c r="D36" s="160"/>
      <c r="E36" s="160"/>
      <c r="F36" s="160"/>
      <c r="G36" s="178"/>
    </row>
    <row r="37" spans="3:7" ht="17.25" x14ac:dyDescent="0.35">
      <c r="C37" s="392" t="s">
        <v>291</v>
      </c>
      <c r="D37" s="393"/>
      <c r="E37" s="393"/>
      <c r="F37" s="394"/>
      <c r="G37" s="179">
        <f>G32+G35</f>
        <v>0</v>
      </c>
    </row>
    <row r="49" ht="11.1" customHeight="1" x14ac:dyDescent="0.35"/>
    <row r="59" ht="31.5" customHeight="1" x14ac:dyDescent="0.35"/>
    <row r="92" ht="34.9" customHeight="1" x14ac:dyDescent="0.35"/>
    <row r="118" ht="29.25" customHeight="1" x14ac:dyDescent="0.35"/>
  </sheetData>
  <mergeCells count="24">
    <mergeCell ref="C31:F31"/>
    <mergeCell ref="C32:F32"/>
    <mergeCell ref="C34:F34"/>
    <mergeCell ref="C35:F35"/>
    <mergeCell ref="C37:F37"/>
    <mergeCell ref="C29:F29"/>
    <mergeCell ref="C10:D10"/>
    <mergeCell ref="F10:G10"/>
    <mergeCell ref="C14:F14"/>
    <mergeCell ref="C16:G16"/>
    <mergeCell ref="D17:E17"/>
    <mergeCell ref="C21:F21"/>
    <mergeCell ref="C23:G23"/>
    <mergeCell ref="C24:F24"/>
    <mergeCell ref="D25:F25"/>
    <mergeCell ref="D26:F26"/>
    <mergeCell ref="C28:F28"/>
    <mergeCell ref="C9:D9"/>
    <mergeCell ref="F9:G9"/>
    <mergeCell ref="C1:G1"/>
    <mergeCell ref="C2:G2"/>
    <mergeCell ref="C4:F4"/>
    <mergeCell ref="C5:F5"/>
    <mergeCell ref="C8:G8"/>
  </mergeCells>
  <pageMargins left="0.51181102362204722" right="0.51181102362204722" top="0.78740157480314965" bottom="0.78740157480314965" header="0.31496062992125984" footer="0.31496062992125984"/>
  <pageSetup paperSize="9"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940C9-2359-4DAE-AAF0-8125D107E04F}">
  <dimension ref="C1:G118"/>
  <sheetViews>
    <sheetView topLeftCell="B1" workbookViewId="0">
      <selection activeCell="P13" sqref="P13"/>
    </sheetView>
  </sheetViews>
  <sheetFormatPr defaultRowHeight="16.5" x14ac:dyDescent="0.35"/>
  <cols>
    <col min="1" max="2" width="1.7109375" style="1" customWidth="1"/>
    <col min="3" max="3" width="8.85546875" style="1" customWidth="1"/>
    <col min="4" max="4" width="33.85546875" style="1" customWidth="1"/>
    <col min="5" max="5" width="16.140625" style="1" bestFit="1" customWidth="1"/>
    <col min="6" max="6" width="17.42578125" style="1" bestFit="1" customWidth="1"/>
    <col min="7" max="7" width="18" style="2" bestFit="1" customWidth="1"/>
    <col min="8" max="16384" width="9.140625" style="1"/>
  </cols>
  <sheetData>
    <row r="1" spans="3:7" ht="17.25" x14ac:dyDescent="0.35">
      <c r="C1" s="382" t="s">
        <v>31</v>
      </c>
      <c r="D1" s="382"/>
      <c r="E1" s="382"/>
      <c r="F1" s="382"/>
      <c r="G1" s="382"/>
    </row>
    <row r="2" spans="3:7" ht="18" customHeight="1" x14ac:dyDescent="0.35">
      <c r="C2" s="382" t="s">
        <v>382</v>
      </c>
      <c r="D2" s="382"/>
      <c r="E2" s="382"/>
      <c r="F2" s="382"/>
      <c r="G2" s="382"/>
    </row>
    <row r="3" spans="3:7" ht="17.25" x14ac:dyDescent="0.35">
      <c r="C3" s="160"/>
      <c r="D3" s="160"/>
      <c r="E3" s="160"/>
      <c r="F3" s="160"/>
      <c r="G3" s="160"/>
    </row>
    <row r="4" spans="3:7" ht="17.25" x14ac:dyDescent="0.35">
      <c r="C4" s="383" t="s">
        <v>244</v>
      </c>
      <c r="D4" s="383"/>
      <c r="E4" s="383"/>
      <c r="F4" s="383"/>
      <c r="G4" s="161"/>
    </row>
    <row r="5" spans="3:7" ht="17.25" x14ac:dyDescent="0.35">
      <c r="C5" s="383" t="s">
        <v>33</v>
      </c>
      <c r="D5" s="383"/>
      <c r="E5" s="383"/>
      <c r="F5" s="383"/>
      <c r="G5" s="161"/>
    </row>
    <row r="6" spans="3:7" ht="17.25" x14ac:dyDescent="0.35">
      <c r="C6" s="161" t="s">
        <v>327</v>
      </c>
      <c r="D6" s="161"/>
      <c r="E6" s="161"/>
      <c r="F6" s="161"/>
      <c r="G6" s="161"/>
    </row>
    <row r="7" spans="3:7" ht="17.25" x14ac:dyDescent="0.35">
      <c r="C7" s="160"/>
      <c r="D7" s="160"/>
      <c r="E7" s="160"/>
      <c r="F7" s="160"/>
      <c r="G7" s="160"/>
    </row>
    <row r="8" spans="3:7" ht="17.25" x14ac:dyDescent="0.35">
      <c r="C8" s="384" t="s">
        <v>328</v>
      </c>
      <c r="D8" s="384"/>
      <c r="E8" s="384"/>
      <c r="F8" s="384"/>
      <c r="G8" s="384"/>
    </row>
    <row r="9" spans="3:7" ht="31.5" x14ac:dyDescent="0.35">
      <c r="C9" s="381" t="s">
        <v>329</v>
      </c>
      <c r="D9" s="381"/>
      <c r="E9" s="162" t="s">
        <v>41</v>
      </c>
      <c r="F9" s="381" t="s">
        <v>330</v>
      </c>
      <c r="G9" s="381"/>
    </row>
    <row r="10" spans="3:7" ht="17.25" x14ac:dyDescent="0.35">
      <c r="C10" s="386" t="s">
        <v>331</v>
      </c>
      <c r="D10" s="386"/>
      <c r="E10" s="164" t="s">
        <v>332</v>
      </c>
      <c r="F10" s="385" t="s">
        <v>333</v>
      </c>
      <c r="G10" s="385"/>
    </row>
    <row r="11" spans="3:7" ht="33" x14ac:dyDescent="0.35">
      <c r="C11" s="164">
        <v>1</v>
      </c>
      <c r="D11" s="164" t="s">
        <v>4</v>
      </c>
      <c r="E11" s="163" t="s">
        <v>334</v>
      </c>
      <c r="F11" s="163" t="s">
        <v>335</v>
      </c>
      <c r="G11" s="163" t="s">
        <v>336</v>
      </c>
    </row>
    <row r="12" spans="3:7" ht="17.25" x14ac:dyDescent="0.35">
      <c r="C12" s="165" t="s">
        <v>6</v>
      </c>
      <c r="D12" s="166" t="s">
        <v>337</v>
      </c>
      <c r="E12" s="167"/>
      <c r="F12" s="165">
        <v>1</v>
      </c>
      <c r="G12" s="168">
        <f>E12*F12</f>
        <v>0</v>
      </c>
    </row>
    <row r="13" spans="3:7" ht="17.25" x14ac:dyDescent="0.35">
      <c r="C13" s="165" t="s">
        <v>7</v>
      </c>
      <c r="D13" s="166" t="s">
        <v>338</v>
      </c>
      <c r="E13" s="167"/>
      <c r="F13" s="165">
        <v>1</v>
      </c>
      <c r="G13" s="168">
        <f>E13*F13</f>
        <v>0</v>
      </c>
    </row>
    <row r="14" spans="3:7" ht="17.25" x14ac:dyDescent="0.35">
      <c r="C14" s="385" t="s">
        <v>339</v>
      </c>
      <c r="D14" s="385"/>
      <c r="E14" s="385"/>
      <c r="F14" s="385"/>
      <c r="G14" s="164">
        <f>SUM(G12:G13)</f>
        <v>0</v>
      </c>
    </row>
    <row r="15" spans="3:7" ht="18.75" customHeight="1" x14ac:dyDescent="0.35">
      <c r="C15" s="169"/>
      <c r="D15" s="169"/>
      <c r="E15" s="169"/>
      <c r="F15" s="169"/>
      <c r="G15" s="169"/>
    </row>
    <row r="16" spans="3:7" ht="17.25" x14ac:dyDescent="0.35">
      <c r="C16" s="385" t="s">
        <v>340</v>
      </c>
      <c r="D16" s="385"/>
      <c r="E16" s="385"/>
      <c r="F16" s="385"/>
      <c r="G16" s="385"/>
    </row>
    <row r="17" spans="3:7" ht="17.25" x14ac:dyDescent="0.35">
      <c r="C17" s="164">
        <v>2</v>
      </c>
      <c r="D17" s="387" t="s">
        <v>25</v>
      </c>
      <c r="E17" s="388"/>
      <c r="F17" s="164" t="s">
        <v>20</v>
      </c>
      <c r="G17" s="164" t="s">
        <v>5</v>
      </c>
    </row>
    <row r="18" spans="3:7" ht="17.25" x14ac:dyDescent="0.35">
      <c r="C18" s="165" t="s">
        <v>11</v>
      </c>
      <c r="D18" s="170" t="s">
        <v>341</v>
      </c>
      <c r="E18" s="165" t="s">
        <v>342</v>
      </c>
      <c r="F18" s="190"/>
      <c r="G18" s="171">
        <f>$G$14*F18</f>
        <v>0</v>
      </c>
    </row>
    <row r="19" spans="3:7" ht="17.25" x14ac:dyDescent="0.35">
      <c r="C19" s="165" t="s">
        <v>13</v>
      </c>
      <c r="D19" s="170" t="s">
        <v>343</v>
      </c>
      <c r="E19" s="165" t="s">
        <v>344</v>
      </c>
      <c r="F19" s="190"/>
      <c r="G19" s="171">
        <f>$G$14*F19</f>
        <v>0</v>
      </c>
    </row>
    <row r="20" spans="3:7" ht="17.25" x14ac:dyDescent="0.35">
      <c r="C20" s="165" t="s">
        <v>14</v>
      </c>
      <c r="D20" s="170" t="s">
        <v>345</v>
      </c>
      <c r="E20" s="165" t="s">
        <v>346</v>
      </c>
      <c r="F20" s="190"/>
      <c r="G20" s="171">
        <f>$G$14*F20</f>
        <v>0</v>
      </c>
    </row>
    <row r="21" spans="3:7" ht="21" customHeight="1" x14ac:dyDescent="0.35">
      <c r="C21" s="385" t="s">
        <v>347</v>
      </c>
      <c r="D21" s="385"/>
      <c r="E21" s="385"/>
      <c r="F21" s="385"/>
      <c r="G21" s="172">
        <f>SUM(G18:G20)</f>
        <v>0</v>
      </c>
    </row>
    <row r="22" spans="3:7" ht="17.25" x14ac:dyDescent="0.35">
      <c r="C22" s="169"/>
      <c r="D22" s="169"/>
      <c r="E22" s="169"/>
      <c r="F22" s="173"/>
      <c r="G22" s="173"/>
    </row>
    <row r="23" spans="3:7" ht="17.25" x14ac:dyDescent="0.35">
      <c r="C23" s="389" t="s">
        <v>348</v>
      </c>
      <c r="D23" s="389"/>
      <c r="E23" s="389"/>
      <c r="F23" s="389"/>
      <c r="G23" s="389"/>
    </row>
    <row r="24" spans="3:7" ht="17.25" x14ac:dyDescent="0.35">
      <c r="C24" s="387" t="s">
        <v>349</v>
      </c>
      <c r="D24" s="390"/>
      <c r="E24" s="390"/>
      <c r="F24" s="388"/>
      <c r="G24" s="164" t="s">
        <v>5</v>
      </c>
    </row>
    <row r="25" spans="3:7" ht="17.25" x14ac:dyDescent="0.35">
      <c r="C25" s="165">
        <v>1</v>
      </c>
      <c r="D25" s="391" t="s">
        <v>350</v>
      </c>
      <c r="E25" s="391"/>
      <c r="F25" s="391"/>
      <c r="G25" s="171">
        <f>G14</f>
        <v>0</v>
      </c>
    </row>
    <row r="26" spans="3:7" ht="17.25" x14ac:dyDescent="0.35">
      <c r="C26" s="165">
        <v>2</v>
      </c>
      <c r="D26" s="391" t="s">
        <v>351</v>
      </c>
      <c r="E26" s="391"/>
      <c r="F26" s="391"/>
      <c r="G26" s="171">
        <f>G21</f>
        <v>0</v>
      </c>
    </row>
    <row r="27" spans="3:7" ht="17.25" x14ac:dyDescent="0.35">
      <c r="C27" s="169"/>
      <c r="D27" s="169"/>
      <c r="E27" s="169"/>
      <c r="F27" s="169"/>
      <c r="G27" s="174">
        <v>4131.6000000000004</v>
      </c>
    </row>
    <row r="28" spans="3:7" ht="17.25" x14ac:dyDescent="0.35">
      <c r="C28" s="385" t="s">
        <v>352</v>
      </c>
      <c r="D28" s="385"/>
      <c r="E28" s="385"/>
      <c r="F28" s="385"/>
      <c r="G28" s="175">
        <f>G25+G26</f>
        <v>0</v>
      </c>
    </row>
    <row r="29" spans="3:7" ht="17.25" x14ac:dyDescent="0.35">
      <c r="C29" s="385" t="s">
        <v>353</v>
      </c>
      <c r="D29" s="385"/>
      <c r="E29" s="385"/>
      <c r="F29" s="385"/>
      <c r="G29" s="171">
        <f>G28/10</f>
        <v>0</v>
      </c>
    </row>
    <row r="30" spans="3:7" x14ac:dyDescent="0.35">
      <c r="C30"/>
      <c r="D30"/>
      <c r="E30"/>
      <c r="F30"/>
      <c r="G30"/>
    </row>
    <row r="31" spans="3:7" ht="17.25" x14ac:dyDescent="0.35">
      <c r="C31" s="372" t="s">
        <v>284</v>
      </c>
      <c r="D31" s="373"/>
      <c r="E31" s="373"/>
      <c r="F31" s="374"/>
      <c r="G31" s="176">
        <f>'KM Sedan ITEM 5'!E30</f>
        <v>0</v>
      </c>
    </row>
    <row r="32" spans="3:7" ht="17.25" x14ac:dyDescent="0.35">
      <c r="C32" s="372" t="s">
        <v>373</v>
      </c>
      <c r="D32" s="373"/>
      <c r="E32" s="373"/>
      <c r="F32" s="374"/>
      <c r="G32" s="145">
        <f>G31*1600</f>
        <v>0</v>
      </c>
    </row>
    <row r="33" spans="3:7" ht="17.25" x14ac:dyDescent="0.35">
      <c r="C33" s="144"/>
      <c r="D33" s="144"/>
      <c r="E33" s="144"/>
      <c r="F33" s="152"/>
      <c r="G33" s="177"/>
    </row>
    <row r="34" spans="3:7" ht="17.25" x14ac:dyDescent="0.35">
      <c r="C34" s="372" t="s">
        <v>354</v>
      </c>
      <c r="D34" s="373"/>
      <c r="E34" s="373"/>
      <c r="F34" s="374"/>
      <c r="G34" s="145">
        <f>G28</f>
        <v>0</v>
      </c>
    </row>
    <row r="35" spans="3:7" ht="17.25" x14ac:dyDescent="0.35">
      <c r="C35" s="372" t="s">
        <v>366</v>
      </c>
      <c r="D35" s="373"/>
      <c r="E35" s="373"/>
      <c r="F35" s="374"/>
      <c r="G35" s="145">
        <f>G34*8</f>
        <v>0</v>
      </c>
    </row>
    <row r="36" spans="3:7" ht="17.25" x14ac:dyDescent="0.35">
      <c r="C36" s="160"/>
      <c r="D36" s="160"/>
      <c r="E36" s="160"/>
      <c r="F36" s="160"/>
      <c r="G36" s="178"/>
    </row>
    <row r="37" spans="3:7" ht="17.25" x14ac:dyDescent="0.35">
      <c r="C37" s="392" t="s">
        <v>291</v>
      </c>
      <c r="D37" s="393"/>
      <c r="E37" s="393"/>
      <c r="F37" s="394"/>
      <c r="G37" s="179">
        <f>G32+G35</f>
        <v>0</v>
      </c>
    </row>
    <row r="49" ht="11.1" customHeight="1" x14ac:dyDescent="0.35"/>
    <row r="59" ht="31.5" customHeight="1" x14ac:dyDescent="0.35"/>
    <row r="92" ht="34.9" customHeight="1" x14ac:dyDescent="0.35"/>
    <row r="118" ht="29.25" customHeight="1" x14ac:dyDescent="0.35"/>
  </sheetData>
  <mergeCells count="24">
    <mergeCell ref="C16:G16"/>
    <mergeCell ref="C37:F37"/>
    <mergeCell ref="C28:F28"/>
    <mergeCell ref="C29:F29"/>
    <mergeCell ref="C31:F31"/>
    <mergeCell ref="C32:F32"/>
    <mergeCell ref="C34:F34"/>
    <mergeCell ref="C35:F35"/>
    <mergeCell ref="C23:G23"/>
    <mergeCell ref="C24:F24"/>
    <mergeCell ref="D25:F25"/>
    <mergeCell ref="D26:F26"/>
    <mergeCell ref="D17:E17"/>
    <mergeCell ref="C21:F21"/>
    <mergeCell ref="C9:D9"/>
    <mergeCell ref="F9:G9"/>
    <mergeCell ref="C10:D10"/>
    <mergeCell ref="F10:G10"/>
    <mergeCell ref="C14:F14"/>
    <mergeCell ref="C1:G1"/>
    <mergeCell ref="C2:G2"/>
    <mergeCell ref="C4:F4"/>
    <mergeCell ref="C5:F5"/>
    <mergeCell ref="C8:G8"/>
  </mergeCells>
  <pageMargins left="0.51181102362204722" right="0.51181102362204722" top="0.78740157480314965" bottom="0.78740157480314965" header="0.31496062992125984" footer="0.31496062992125984"/>
  <pageSetup paperSize="9"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B9922-B9B9-43C0-8DEA-4FC71E46C8CF}">
  <dimension ref="C1:G118"/>
  <sheetViews>
    <sheetView topLeftCell="B1" workbookViewId="0">
      <selection activeCell="C3" sqref="C3"/>
    </sheetView>
  </sheetViews>
  <sheetFormatPr defaultRowHeight="16.5" x14ac:dyDescent="0.35"/>
  <cols>
    <col min="1" max="2" width="1.7109375" style="1" customWidth="1"/>
    <col min="3" max="3" width="8.85546875" style="1" customWidth="1"/>
    <col min="4" max="4" width="33.85546875" style="1" customWidth="1"/>
    <col min="5" max="5" width="16.140625" style="1" bestFit="1" customWidth="1"/>
    <col min="6" max="6" width="17.42578125" style="1" bestFit="1" customWidth="1"/>
    <col min="7" max="7" width="18" style="2" bestFit="1" customWidth="1"/>
    <col min="8" max="16384" width="9.140625" style="1"/>
  </cols>
  <sheetData>
    <row r="1" spans="3:7" ht="17.25" x14ac:dyDescent="0.35">
      <c r="C1" s="382" t="s">
        <v>31</v>
      </c>
      <c r="D1" s="382"/>
      <c r="E1" s="382"/>
      <c r="F1" s="382"/>
      <c r="G1" s="382"/>
    </row>
    <row r="2" spans="3:7" ht="18" customHeight="1" x14ac:dyDescent="0.35">
      <c r="C2" s="382" t="s">
        <v>381</v>
      </c>
      <c r="D2" s="382"/>
      <c r="E2" s="382"/>
      <c r="F2" s="382"/>
      <c r="G2" s="382"/>
    </row>
    <row r="3" spans="3:7" ht="17.25" x14ac:dyDescent="0.35">
      <c r="C3" s="160"/>
      <c r="D3" s="160"/>
      <c r="E3" s="160"/>
      <c r="F3" s="160"/>
      <c r="G3" s="160"/>
    </row>
    <row r="4" spans="3:7" ht="17.25" x14ac:dyDescent="0.35">
      <c r="C4" s="383" t="s">
        <v>244</v>
      </c>
      <c r="D4" s="383"/>
      <c r="E4" s="383"/>
      <c r="F4" s="383"/>
      <c r="G4" s="161"/>
    </row>
    <row r="5" spans="3:7" ht="17.25" x14ac:dyDescent="0.35">
      <c r="C5" s="383" t="s">
        <v>33</v>
      </c>
      <c r="D5" s="383"/>
      <c r="E5" s="383"/>
      <c r="F5" s="383"/>
      <c r="G5" s="161"/>
    </row>
    <row r="6" spans="3:7" ht="17.25" x14ac:dyDescent="0.35">
      <c r="C6" s="161" t="s">
        <v>327</v>
      </c>
      <c r="D6" s="161"/>
      <c r="E6" s="161"/>
      <c r="F6" s="161"/>
      <c r="G6" s="161"/>
    </row>
    <row r="7" spans="3:7" ht="17.25" x14ac:dyDescent="0.35">
      <c r="C7" s="160"/>
      <c r="D7" s="160"/>
      <c r="E7" s="160"/>
      <c r="F7" s="160"/>
      <c r="G7" s="160"/>
    </row>
    <row r="8" spans="3:7" ht="17.25" x14ac:dyDescent="0.35">
      <c r="C8" s="384" t="s">
        <v>328</v>
      </c>
      <c r="D8" s="384"/>
      <c r="E8" s="384"/>
      <c r="F8" s="384"/>
      <c r="G8" s="384"/>
    </row>
    <row r="9" spans="3:7" ht="31.5" x14ac:dyDescent="0.35">
      <c r="C9" s="381" t="s">
        <v>329</v>
      </c>
      <c r="D9" s="381"/>
      <c r="E9" s="162" t="s">
        <v>41</v>
      </c>
      <c r="F9" s="381" t="s">
        <v>330</v>
      </c>
      <c r="G9" s="381"/>
    </row>
    <row r="10" spans="3:7" ht="17.25" x14ac:dyDescent="0.35">
      <c r="C10" s="386" t="s">
        <v>331</v>
      </c>
      <c r="D10" s="386"/>
      <c r="E10" s="164" t="s">
        <v>332</v>
      </c>
      <c r="F10" s="385" t="s">
        <v>333</v>
      </c>
      <c r="G10" s="385"/>
    </row>
    <row r="11" spans="3:7" ht="33" x14ac:dyDescent="0.35">
      <c r="C11" s="164">
        <v>1</v>
      </c>
      <c r="D11" s="164" t="s">
        <v>4</v>
      </c>
      <c r="E11" s="163" t="s">
        <v>334</v>
      </c>
      <c r="F11" s="163" t="s">
        <v>335</v>
      </c>
      <c r="G11" s="163" t="s">
        <v>336</v>
      </c>
    </row>
    <row r="12" spans="3:7" ht="17.25" x14ac:dyDescent="0.35">
      <c r="C12" s="165" t="s">
        <v>6</v>
      </c>
      <c r="D12" s="166" t="s">
        <v>337</v>
      </c>
      <c r="E12" s="167"/>
      <c r="F12" s="165">
        <v>1</v>
      </c>
      <c r="G12" s="168">
        <f>E12*F12</f>
        <v>0</v>
      </c>
    </row>
    <row r="13" spans="3:7" ht="17.25" x14ac:dyDescent="0.35">
      <c r="C13" s="165" t="s">
        <v>7</v>
      </c>
      <c r="D13" s="166" t="s">
        <v>338</v>
      </c>
      <c r="E13" s="167"/>
      <c r="F13" s="165">
        <v>1</v>
      </c>
      <c r="G13" s="168">
        <f>E13*F13</f>
        <v>0</v>
      </c>
    </row>
    <row r="14" spans="3:7" ht="17.25" x14ac:dyDescent="0.35">
      <c r="C14" s="385" t="s">
        <v>339</v>
      </c>
      <c r="D14" s="385"/>
      <c r="E14" s="385"/>
      <c r="F14" s="385"/>
      <c r="G14" s="164">
        <f>SUM(G12:G13)</f>
        <v>0</v>
      </c>
    </row>
    <row r="15" spans="3:7" ht="18.75" customHeight="1" x14ac:dyDescent="0.35">
      <c r="C15" s="169"/>
      <c r="D15" s="169"/>
      <c r="E15" s="169"/>
      <c r="F15" s="169"/>
      <c r="G15" s="169"/>
    </row>
    <row r="16" spans="3:7" ht="17.25" x14ac:dyDescent="0.35">
      <c r="C16" s="385" t="s">
        <v>340</v>
      </c>
      <c r="D16" s="385"/>
      <c r="E16" s="385"/>
      <c r="F16" s="385"/>
      <c r="G16" s="385"/>
    </row>
    <row r="17" spans="3:7" ht="17.25" x14ac:dyDescent="0.35">
      <c r="C17" s="164">
        <v>2</v>
      </c>
      <c r="D17" s="387" t="s">
        <v>25</v>
      </c>
      <c r="E17" s="388"/>
      <c r="F17" s="164" t="s">
        <v>20</v>
      </c>
      <c r="G17" s="164" t="s">
        <v>5</v>
      </c>
    </row>
    <row r="18" spans="3:7" ht="17.25" x14ac:dyDescent="0.35">
      <c r="C18" s="165" t="s">
        <v>11</v>
      </c>
      <c r="D18" s="170" t="s">
        <v>341</v>
      </c>
      <c r="E18" s="165" t="s">
        <v>342</v>
      </c>
      <c r="F18" s="190"/>
      <c r="G18" s="171">
        <f>$G$14*F18</f>
        <v>0</v>
      </c>
    </row>
    <row r="19" spans="3:7" ht="17.25" x14ac:dyDescent="0.35">
      <c r="C19" s="165" t="s">
        <v>13</v>
      </c>
      <c r="D19" s="170" t="s">
        <v>343</v>
      </c>
      <c r="E19" s="165" t="s">
        <v>344</v>
      </c>
      <c r="F19" s="190"/>
      <c r="G19" s="171">
        <f>$G$14*F19</f>
        <v>0</v>
      </c>
    </row>
    <row r="20" spans="3:7" ht="17.25" x14ac:dyDescent="0.35">
      <c r="C20" s="165" t="s">
        <v>14</v>
      </c>
      <c r="D20" s="170" t="s">
        <v>345</v>
      </c>
      <c r="E20" s="165" t="s">
        <v>346</v>
      </c>
      <c r="F20" s="190"/>
      <c r="G20" s="171">
        <f>$G$14*F20</f>
        <v>0</v>
      </c>
    </row>
    <row r="21" spans="3:7" ht="21" customHeight="1" x14ac:dyDescent="0.35">
      <c r="C21" s="385" t="s">
        <v>347</v>
      </c>
      <c r="D21" s="385"/>
      <c r="E21" s="385"/>
      <c r="F21" s="385"/>
      <c r="G21" s="172">
        <f>SUM(G18:G20)</f>
        <v>0</v>
      </c>
    </row>
    <row r="22" spans="3:7" ht="17.25" x14ac:dyDescent="0.35">
      <c r="C22" s="169"/>
      <c r="D22" s="169"/>
      <c r="E22" s="169"/>
      <c r="F22" s="173"/>
      <c r="G22" s="173"/>
    </row>
    <row r="23" spans="3:7" ht="17.25" x14ac:dyDescent="0.35">
      <c r="C23" s="389" t="s">
        <v>348</v>
      </c>
      <c r="D23" s="389"/>
      <c r="E23" s="389"/>
      <c r="F23" s="389"/>
      <c r="G23" s="389"/>
    </row>
    <row r="24" spans="3:7" ht="17.25" x14ac:dyDescent="0.35">
      <c r="C24" s="387" t="s">
        <v>349</v>
      </c>
      <c r="D24" s="390"/>
      <c r="E24" s="390"/>
      <c r="F24" s="388"/>
      <c r="G24" s="164" t="s">
        <v>5</v>
      </c>
    </row>
    <row r="25" spans="3:7" ht="17.25" x14ac:dyDescent="0.35">
      <c r="C25" s="165">
        <v>1</v>
      </c>
      <c r="D25" s="391" t="s">
        <v>350</v>
      </c>
      <c r="E25" s="391"/>
      <c r="F25" s="391"/>
      <c r="G25" s="171">
        <f>G14</f>
        <v>0</v>
      </c>
    </row>
    <row r="26" spans="3:7" ht="17.25" x14ac:dyDescent="0.35">
      <c r="C26" s="165">
        <v>2</v>
      </c>
      <c r="D26" s="391" t="s">
        <v>351</v>
      </c>
      <c r="E26" s="391"/>
      <c r="F26" s="391"/>
      <c r="G26" s="171">
        <f>G21</f>
        <v>0</v>
      </c>
    </row>
    <row r="27" spans="3:7" ht="17.25" x14ac:dyDescent="0.35">
      <c r="C27" s="169"/>
      <c r="D27" s="169"/>
      <c r="E27" s="169"/>
      <c r="F27" s="169"/>
      <c r="G27" s="174">
        <v>4131.6000000000004</v>
      </c>
    </row>
    <row r="28" spans="3:7" ht="17.25" x14ac:dyDescent="0.35">
      <c r="C28" s="385" t="s">
        <v>352</v>
      </c>
      <c r="D28" s="385"/>
      <c r="E28" s="385"/>
      <c r="F28" s="385"/>
      <c r="G28" s="175">
        <f>G25+G26</f>
        <v>0</v>
      </c>
    </row>
    <row r="29" spans="3:7" ht="17.25" x14ac:dyDescent="0.35">
      <c r="C29" s="385" t="s">
        <v>353</v>
      </c>
      <c r="D29" s="385"/>
      <c r="E29" s="385"/>
      <c r="F29" s="385"/>
      <c r="G29" s="171">
        <f>G28/10</f>
        <v>0</v>
      </c>
    </row>
    <row r="30" spans="3:7" x14ac:dyDescent="0.35">
      <c r="C30"/>
      <c r="D30"/>
      <c r="E30"/>
      <c r="F30"/>
      <c r="G30"/>
    </row>
    <row r="31" spans="3:7" ht="17.25" x14ac:dyDescent="0.35">
      <c r="C31" s="372" t="s">
        <v>284</v>
      </c>
      <c r="D31" s="373"/>
      <c r="E31" s="373"/>
      <c r="F31" s="374"/>
      <c r="G31" s="176">
        <f>'KM Sedan ITEM 6'!E30</f>
        <v>0</v>
      </c>
    </row>
    <row r="32" spans="3:7" ht="17.25" x14ac:dyDescent="0.35">
      <c r="C32" s="372" t="s">
        <v>375</v>
      </c>
      <c r="D32" s="373"/>
      <c r="E32" s="373"/>
      <c r="F32" s="374"/>
      <c r="G32" s="145">
        <f>G31*300</f>
        <v>0</v>
      </c>
    </row>
    <row r="33" spans="3:7" ht="17.25" x14ac:dyDescent="0.35">
      <c r="C33" s="144"/>
      <c r="D33" s="144"/>
      <c r="E33" s="144"/>
      <c r="F33" s="152"/>
      <c r="G33" s="177"/>
    </row>
    <row r="34" spans="3:7" ht="17.25" x14ac:dyDescent="0.35">
      <c r="C34" s="372" t="s">
        <v>354</v>
      </c>
      <c r="D34" s="373"/>
      <c r="E34" s="373"/>
      <c r="F34" s="374"/>
      <c r="G34" s="145">
        <f>G28</f>
        <v>0</v>
      </c>
    </row>
    <row r="35" spans="3:7" ht="17.25" x14ac:dyDescent="0.35">
      <c r="C35" s="372" t="s">
        <v>374</v>
      </c>
      <c r="D35" s="373"/>
      <c r="E35" s="373"/>
      <c r="F35" s="374"/>
      <c r="G35" s="145">
        <f>G34*3</f>
        <v>0</v>
      </c>
    </row>
    <row r="36" spans="3:7" ht="17.25" x14ac:dyDescent="0.35">
      <c r="C36" s="160"/>
      <c r="D36" s="160"/>
      <c r="E36" s="160"/>
      <c r="F36" s="160"/>
      <c r="G36" s="178"/>
    </row>
    <row r="37" spans="3:7" ht="17.25" x14ac:dyDescent="0.35">
      <c r="C37" s="392" t="s">
        <v>291</v>
      </c>
      <c r="D37" s="393"/>
      <c r="E37" s="393"/>
      <c r="F37" s="394"/>
      <c r="G37" s="179"/>
    </row>
    <row r="49" ht="11.1" customHeight="1" x14ac:dyDescent="0.35"/>
    <row r="59" ht="31.5" customHeight="1" x14ac:dyDescent="0.35"/>
    <row r="92" ht="34.9" customHeight="1" x14ac:dyDescent="0.35"/>
    <row r="118" ht="29.25" customHeight="1" x14ac:dyDescent="0.35"/>
  </sheetData>
  <mergeCells count="24">
    <mergeCell ref="C9:D9"/>
    <mergeCell ref="F9:G9"/>
    <mergeCell ref="C1:G1"/>
    <mergeCell ref="C2:G2"/>
    <mergeCell ref="C4:F4"/>
    <mergeCell ref="C5:F5"/>
    <mergeCell ref="C8:G8"/>
    <mergeCell ref="C29:F29"/>
    <mergeCell ref="C10:D10"/>
    <mergeCell ref="F10:G10"/>
    <mergeCell ref="C14:F14"/>
    <mergeCell ref="C16:G16"/>
    <mergeCell ref="D17:E17"/>
    <mergeCell ref="C21:F21"/>
    <mergeCell ref="C23:G23"/>
    <mergeCell ref="C24:F24"/>
    <mergeCell ref="D25:F25"/>
    <mergeCell ref="D26:F26"/>
    <mergeCell ref="C28:F28"/>
    <mergeCell ref="C31:F31"/>
    <mergeCell ref="C32:F32"/>
    <mergeCell ref="C34:F34"/>
    <mergeCell ref="C35:F35"/>
    <mergeCell ref="C37:F37"/>
  </mergeCells>
  <pageMargins left="0.51181102362204722" right="0.51181102362204722" top="0.78740157480314965" bottom="0.78740157480314965" header="0.31496062992125984" footer="0.31496062992125984"/>
  <pageSetup paperSize="9" scale="7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F2814-3289-47E9-A51B-BF2B36CFC9EB}">
  <dimension ref="B1:F31"/>
  <sheetViews>
    <sheetView workbookViewId="0">
      <selection activeCell="G9" sqref="G9"/>
    </sheetView>
  </sheetViews>
  <sheetFormatPr defaultRowHeight="16.5" x14ac:dyDescent="0.35"/>
  <cols>
    <col min="1" max="1" width="1.7109375" style="1" customWidth="1"/>
    <col min="2" max="2" width="5.85546875" style="1" customWidth="1"/>
    <col min="3" max="3" width="89.85546875" style="1" bestFit="1" customWidth="1"/>
    <col min="4" max="4" width="10.5703125" style="1" bestFit="1" customWidth="1"/>
    <col min="5" max="5" width="20" style="1" customWidth="1"/>
    <col min="6" max="6" width="8.7109375" style="2" customWidth="1"/>
    <col min="7" max="7" width="14.42578125" style="1" bestFit="1" customWidth="1"/>
    <col min="8" max="16384" width="9.140625" style="1"/>
  </cols>
  <sheetData>
    <row r="1" spans="2:6" ht="17.25" x14ac:dyDescent="0.35">
      <c r="B1" s="274"/>
      <c r="C1" s="275"/>
      <c r="D1" s="275"/>
      <c r="E1" s="276"/>
      <c r="F1" s="20"/>
    </row>
    <row r="2" spans="2:6" ht="18" customHeight="1" x14ac:dyDescent="0.35">
      <c r="B2" s="277" t="s">
        <v>31</v>
      </c>
      <c r="C2" s="278"/>
      <c r="D2" s="278"/>
      <c r="E2" s="279"/>
    </row>
    <row r="3" spans="2:6" x14ac:dyDescent="0.35">
      <c r="B3" s="280" t="s">
        <v>244</v>
      </c>
      <c r="C3" s="281"/>
      <c r="D3" s="281"/>
      <c r="E3" s="282"/>
    </row>
    <row r="4" spans="2:6" x14ac:dyDescent="0.35">
      <c r="B4" s="280" t="s">
        <v>33</v>
      </c>
      <c r="C4" s="281"/>
      <c r="D4" s="281"/>
      <c r="E4" s="282"/>
    </row>
    <row r="5" spans="2:6" x14ac:dyDescent="0.35">
      <c r="B5" s="280" t="s">
        <v>245</v>
      </c>
      <c r="C5" s="281"/>
      <c r="D5" s="281"/>
      <c r="E5" s="282"/>
    </row>
    <row r="6" spans="2:6" s="2" customFormat="1" ht="17.25" x14ac:dyDescent="0.35">
      <c r="B6" s="180"/>
      <c r="C6" s="180"/>
      <c r="D6" s="180"/>
      <c r="E6" s="181"/>
    </row>
    <row r="7" spans="2:6" x14ac:dyDescent="0.35">
      <c r="B7" s="307" t="s">
        <v>372</v>
      </c>
      <c r="C7" s="308"/>
      <c r="D7" s="308"/>
      <c r="E7" s="309"/>
    </row>
    <row r="8" spans="2:6" ht="17.25" x14ac:dyDescent="0.35">
      <c r="B8" s="52"/>
      <c r="C8" s="312" t="s">
        <v>292</v>
      </c>
      <c r="D8" s="313"/>
      <c r="E8" s="27" t="s">
        <v>5</v>
      </c>
    </row>
    <row r="9" spans="2:6" x14ac:dyDescent="0.35">
      <c r="B9" s="24" t="s">
        <v>6</v>
      </c>
      <c r="C9" s="335" t="s">
        <v>367</v>
      </c>
      <c r="D9" s="335"/>
      <c r="E9" s="191"/>
    </row>
    <row r="10" spans="2:6" x14ac:dyDescent="0.35">
      <c r="B10" s="24" t="s">
        <v>7</v>
      </c>
      <c r="C10" s="335" t="s">
        <v>368</v>
      </c>
      <c r="D10" s="335"/>
      <c r="E10" s="191"/>
    </row>
    <row r="11" spans="2:6" x14ac:dyDescent="0.35">
      <c r="B11" s="24" t="s">
        <v>9</v>
      </c>
      <c r="C11" s="335" t="s">
        <v>369</v>
      </c>
      <c r="D11" s="335"/>
      <c r="E11" s="191"/>
    </row>
    <row r="12" spans="2:6" x14ac:dyDescent="0.35">
      <c r="B12" s="24" t="s">
        <v>10</v>
      </c>
      <c r="C12" s="335" t="s">
        <v>359</v>
      </c>
      <c r="D12" s="335"/>
      <c r="E12" s="191"/>
    </row>
    <row r="13" spans="2:6" x14ac:dyDescent="0.35">
      <c r="B13" s="24" t="s">
        <v>11</v>
      </c>
      <c r="C13" s="335" t="s">
        <v>117</v>
      </c>
      <c r="D13" s="335"/>
      <c r="E13" s="191"/>
    </row>
    <row r="14" spans="2:6" x14ac:dyDescent="0.35">
      <c r="B14" s="336" t="s">
        <v>29</v>
      </c>
      <c r="C14" s="337"/>
      <c r="D14" s="338"/>
      <c r="E14" s="43">
        <f>ROUND(SUM(E9:E13),2)</f>
        <v>0</v>
      </c>
    </row>
    <row r="15" spans="2:6" x14ac:dyDescent="0.35">
      <c r="B15" s="24" t="s">
        <v>13</v>
      </c>
      <c r="C15" s="314" t="s">
        <v>101</v>
      </c>
      <c r="D15" s="315"/>
      <c r="E15" s="53">
        <f>E28</f>
        <v>0</v>
      </c>
    </row>
    <row r="16" spans="2:6" x14ac:dyDescent="0.35">
      <c r="B16" s="312" t="s">
        <v>360</v>
      </c>
      <c r="C16" s="328"/>
      <c r="D16" s="313"/>
      <c r="E16" s="54">
        <f>ROUND((E19+E20+E14)/(1-SUM(D23+D24+D26)),2)</f>
        <v>0</v>
      </c>
    </row>
    <row r="17" spans="2:6" x14ac:dyDescent="0.35">
      <c r="B17" s="307" t="s">
        <v>371</v>
      </c>
      <c r="C17" s="308"/>
      <c r="D17" s="308"/>
      <c r="E17" s="309"/>
    </row>
    <row r="18" spans="2:6" x14ac:dyDescent="0.35">
      <c r="B18" s="27">
        <v>6</v>
      </c>
      <c r="C18" s="41" t="s">
        <v>25</v>
      </c>
      <c r="D18" s="29" t="s">
        <v>20</v>
      </c>
      <c r="E18" s="27" t="s">
        <v>5</v>
      </c>
    </row>
    <row r="19" spans="2:6" x14ac:dyDescent="0.35">
      <c r="B19" s="24" t="s">
        <v>6</v>
      </c>
      <c r="C19" s="30" t="s">
        <v>26</v>
      </c>
      <c r="D19" s="189"/>
      <c r="E19" s="48">
        <f>ROUND((E14)*(D19),2)</f>
        <v>0</v>
      </c>
    </row>
    <row r="20" spans="2:6" x14ac:dyDescent="0.35">
      <c r="B20" s="24" t="s">
        <v>7</v>
      </c>
      <c r="C20" s="30" t="s">
        <v>28</v>
      </c>
      <c r="D20" s="189"/>
      <c r="E20" s="48">
        <f>ROUND((E19+E14)*(D20),2)</f>
        <v>0</v>
      </c>
    </row>
    <row r="21" spans="2:6" x14ac:dyDescent="0.35">
      <c r="B21" s="24" t="s">
        <v>9</v>
      </c>
      <c r="C21" s="30" t="s">
        <v>27</v>
      </c>
      <c r="D21" s="189"/>
      <c r="E21" s="48"/>
    </row>
    <row r="22" spans="2:6" x14ac:dyDescent="0.35">
      <c r="B22" s="25"/>
      <c r="C22" s="41" t="s">
        <v>102</v>
      </c>
      <c r="D22" s="49"/>
      <c r="E22" s="50"/>
    </row>
    <row r="23" spans="2:6" x14ac:dyDescent="0.35">
      <c r="B23" s="25"/>
      <c r="C23" s="30" t="s">
        <v>103</v>
      </c>
      <c r="D23" s="189"/>
      <c r="E23" s="48">
        <f>ROUND((E16*D23),2)</f>
        <v>0</v>
      </c>
    </row>
    <row r="24" spans="2:6" x14ac:dyDescent="0.35">
      <c r="B24" s="25"/>
      <c r="C24" s="30" t="s">
        <v>104</v>
      </c>
      <c r="D24" s="189"/>
      <c r="E24" s="48">
        <f>ROUND((E16*D24),2)</f>
        <v>0</v>
      </c>
    </row>
    <row r="25" spans="2:6" x14ac:dyDescent="0.35">
      <c r="B25" s="25"/>
      <c r="C25" s="41" t="s">
        <v>123</v>
      </c>
      <c r="D25" s="49"/>
      <c r="E25" s="48"/>
      <c r="F25" s="3"/>
    </row>
    <row r="26" spans="2:6" x14ac:dyDescent="0.35">
      <c r="B26" s="25"/>
      <c r="C26" s="30" t="s">
        <v>121</v>
      </c>
      <c r="D26" s="189"/>
      <c r="E26" s="48">
        <f>ROUND((E16*D26),2)</f>
        <v>0</v>
      </c>
    </row>
    <row r="27" spans="2:6" x14ac:dyDescent="0.35">
      <c r="B27" s="25"/>
      <c r="C27" s="41" t="s">
        <v>122</v>
      </c>
      <c r="D27" s="49"/>
      <c r="E27" s="50"/>
    </row>
    <row r="28" spans="2:6" x14ac:dyDescent="0.35">
      <c r="B28" s="312" t="s">
        <v>46</v>
      </c>
      <c r="C28" s="313"/>
      <c r="D28" s="51">
        <f>D21+D20+D19</f>
        <v>0</v>
      </c>
      <c r="E28" s="85">
        <f>ROUND(SUM(E19:E27),2)</f>
        <v>0</v>
      </c>
    </row>
    <row r="29" spans="2:6" ht="17.25" x14ac:dyDescent="0.35">
      <c r="B29" s="329"/>
      <c r="C29" s="330"/>
      <c r="D29" s="330"/>
      <c r="E29" s="331"/>
    </row>
    <row r="30" spans="2:6" ht="17.25" x14ac:dyDescent="0.35">
      <c r="B30" s="312" t="s">
        <v>290</v>
      </c>
      <c r="C30" s="328"/>
      <c r="D30" s="313"/>
      <c r="E30" s="153">
        <f>E16</f>
        <v>0</v>
      </c>
    </row>
    <row r="31" spans="2:6" ht="17.25" x14ac:dyDescent="0.35">
      <c r="B31" s="144"/>
      <c r="C31" s="144"/>
      <c r="D31" s="144"/>
      <c r="E31" s="144"/>
    </row>
  </sheetData>
  <mergeCells count="19">
    <mergeCell ref="C13:D13"/>
    <mergeCell ref="B1:E1"/>
    <mergeCell ref="B2:E2"/>
    <mergeCell ref="B3:E3"/>
    <mergeCell ref="B4:E4"/>
    <mergeCell ref="B5:E5"/>
    <mergeCell ref="B7:E7"/>
    <mergeCell ref="C8:D8"/>
    <mergeCell ref="C9:D9"/>
    <mergeCell ref="C10:D10"/>
    <mergeCell ref="C11:D11"/>
    <mergeCell ref="C12:D12"/>
    <mergeCell ref="B30:D30"/>
    <mergeCell ref="B14:D14"/>
    <mergeCell ref="C15:D15"/>
    <mergeCell ref="B16:D16"/>
    <mergeCell ref="B17:E17"/>
    <mergeCell ref="B28:C28"/>
    <mergeCell ref="B29:E29"/>
  </mergeCells>
  <pageMargins left="0.51181102362204722" right="0.51181102362204722" top="0.78740157480314965" bottom="0.78740157480314965"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5"/>
  <sheetViews>
    <sheetView showGridLines="0" view="pageBreakPreview" zoomScale="70" zoomScaleNormal="175" zoomScaleSheetLayoutView="70" workbookViewId="0">
      <selection activeCell="G25" sqref="G25"/>
    </sheetView>
  </sheetViews>
  <sheetFormatPr defaultRowHeight="15" x14ac:dyDescent="0.25"/>
  <cols>
    <col min="1" max="1" width="2.7109375" customWidth="1"/>
    <col min="2" max="2" width="6" customWidth="1"/>
    <col min="3" max="3" width="12.140625" customWidth="1"/>
    <col min="4" max="4" width="48.28515625" customWidth="1"/>
    <col min="5" max="5" width="6.28515625" customWidth="1"/>
    <col min="6" max="6" width="8.140625" customWidth="1"/>
    <col min="7" max="7" width="11.42578125" customWidth="1"/>
    <col min="8" max="8" width="1.7109375" customWidth="1"/>
  </cols>
  <sheetData>
    <row r="1" spans="2:7" x14ac:dyDescent="0.25">
      <c r="B1" s="213" t="s">
        <v>142</v>
      </c>
      <c r="C1" s="214"/>
      <c r="D1" s="214"/>
      <c r="E1" s="214"/>
      <c r="F1" s="214"/>
      <c r="G1" s="215"/>
    </row>
    <row r="2" spans="2:7" x14ac:dyDescent="0.25">
      <c r="B2" s="216" t="s">
        <v>217</v>
      </c>
      <c r="C2" s="216"/>
      <c r="D2" s="216"/>
      <c r="E2" s="216"/>
      <c r="F2" s="216"/>
      <c r="G2" s="216"/>
    </row>
    <row r="3" spans="2:7" ht="34.5" customHeight="1" x14ac:dyDescent="0.25">
      <c r="B3" s="228"/>
      <c r="C3" s="230" t="s">
        <v>208</v>
      </c>
      <c r="D3" s="231"/>
      <c r="E3" s="231"/>
      <c r="F3" s="231"/>
      <c r="G3" s="232"/>
    </row>
    <row r="4" spans="2:7" ht="31.5" x14ac:dyDescent="0.25">
      <c r="B4" s="229"/>
      <c r="C4" s="12" t="s">
        <v>50</v>
      </c>
      <c r="D4" s="12" t="s">
        <v>51</v>
      </c>
      <c r="E4" s="12" t="s">
        <v>196</v>
      </c>
      <c r="F4" s="12" t="s">
        <v>49</v>
      </c>
      <c r="G4" s="12" t="s">
        <v>197</v>
      </c>
    </row>
    <row r="5" spans="2:7" ht="63" customHeight="1" x14ac:dyDescent="0.25">
      <c r="B5" s="229"/>
      <c r="C5" s="226" t="s">
        <v>177</v>
      </c>
      <c r="D5" s="205" t="s">
        <v>218</v>
      </c>
      <c r="E5" s="207">
        <v>2</v>
      </c>
      <c r="F5" s="211">
        <v>120</v>
      </c>
      <c r="G5" s="209">
        <f>(E5*F5)</f>
        <v>240</v>
      </c>
    </row>
    <row r="6" spans="2:7" ht="15.75" customHeight="1" x14ac:dyDescent="0.25">
      <c r="B6" s="229"/>
      <c r="C6" s="226"/>
      <c r="D6" s="206"/>
      <c r="E6" s="208"/>
      <c r="F6" s="212"/>
      <c r="G6" s="210"/>
    </row>
    <row r="7" spans="2:7" ht="57" customHeight="1" x14ac:dyDescent="0.25">
      <c r="B7" s="229"/>
      <c r="C7" s="226" t="s">
        <v>60</v>
      </c>
      <c r="D7" s="233" t="s">
        <v>202</v>
      </c>
      <c r="E7" s="227">
        <v>2</v>
      </c>
      <c r="F7" s="217">
        <v>50</v>
      </c>
      <c r="G7" s="220">
        <f>(E7*F7)</f>
        <v>100</v>
      </c>
    </row>
    <row r="8" spans="2:7" ht="2.25" customHeight="1" x14ac:dyDescent="0.25">
      <c r="B8" s="229"/>
      <c r="C8" s="226"/>
      <c r="D8" s="234"/>
      <c r="E8" s="227"/>
      <c r="F8" s="218"/>
      <c r="G8" s="221"/>
    </row>
    <row r="9" spans="2:7" ht="5.25" hidden="1" customHeight="1" x14ac:dyDescent="0.25">
      <c r="B9" s="229"/>
      <c r="C9" s="226"/>
      <c r="D9" s="234"/>
      <c r="E9" s="227"/>
      <c r="F9" s="218"/>
      <c r="G9" s="221"/>
    </row>
    <row r="10" spans="2:7" ht="15.75" hidden="1" customHeight="1" x14ac:dyDescent="0.25">
      <c r="B10" s="229"/>
      <c r="C10" s="226"/>
      <c r="D10" s="234"/>
      <c r="E10" s="227"/>
      <c r="F10" s="218"/>
      <c r="G10" s="221"/>
    </row>
    <row r="11" spans="2:7" ht="15.75" hidden="1" customHeight="1" x14ac:dyDescent="0.25">
      <c r="B11" s="229"/>
      <c r="C11" s="226"/>
      <c r="D11" s="235"/>
      <c r="E11" s="227"/>
      <c r="F11" s="219"/>
      <c r="G11" s="222"/>
    </row>
    <row r="12" spans="2:7" ht="26.25" customHeight="1" x14ac:dyDescent="0.25">
      <c r="B12" s="229"/>
      <c r="C12" s="226" t="s">
        <v>198</v>
      </c>
      <c r="D12" s="236" t="s">
        <v>199</v>
      </c>
      <c r="E12" s="227">
        <v>3</v>
      </c>
      <c r="F12" s="217">
        <v>55</v>
      </c>
      <c r="G12" s="220">
        <f>(E12*F12)</f>
        <v>165</v>
      </c>
    </row>
    <row r="13" spans="2:7" ht="15.75" customHeight="1" x14ac:dyDescent="0.25">
      <c r="B13" s="229"/>
      <c r="C13" s="226"/>
      <c r="D13" s="237"/>
      <c r="E13" s="227"/>
      <c r="F13" s="218"/>
      <c r="G13" s="221"/>
    </row>
    <row r="14" spans="2:7" ht="6" customHeight="1" x14ac:dyDescent="0.25">
      <c r="B14" s="229"/>
      <c r="C14" s="226"/>
      <c r="D14" s="237"/>
      <c r="E14" s="227"/>
      <c r="F14" s="218"/>
      <c r="G14" s="221"/>
    </row>
    <row r="15" spans="2:7" ht="15.75" hidden="1" customHeight="1" x14ac:dyDescent="0.25">
      <c r="B15" s="229"/>
      <c r="C15" s="226"/>
      <c r="D15" s="238"/>
      <c r="E15" s="227"/>
      <c r="F15" s="219"/>
      <c r="G15" s="222"/>
    </row>
    <row r="16" spans="2:7" ht="63" x14ac:dyDescent="0.25">
      <c r="B16" s="229"/>
      <c r="C16" s="13" t="s">
        <v>200</v>
      </c>
      <c r="D16" s="5" t="s">
        <v>201</v>
      </c>
      <c r="E16" s="5">
        <v>3</v>
      </c>
      <c r="F16" s="17">
        <v>45.9</v>
      </c>
      <c r="G16" s="6">
        <f t="shared" ref="G16:G23" si="0">(E16*F16)</f>
        <v>137.69999999999999</v>
      </c>
    </row>
    <row r="17" spans="2:7" ht="48" customHeight="1" x14ac:dyDescent="0.25">
      <c r="B17" s="229"/>
      <c r="C17" s="13" t="s">
        <v>178</v>
      </c>
      <c r="D17" s="5" t="s">
        <v>203</v>
      </c>
      <c r="E17" s="5">
        <v>5</v>
      </c>
      <c r="F17" s="17">
        <v>10</v>
      </c>
      <c r="G17" s="6">
        <f t="shared" si="0"/>
        <v>50</v>
      </c>
    </row>
    <row r="18" spans="2:7" ht="77.25" customHeight="1" x14ac:dyDescent="0.25">
      <c r="B18" s="229"/>
      <c r="C18" s="13" t="s">
        <v>144</v>
      </c>
      <c r="D18" s="102" t="s">
        <v>204</v>
      </c>
      <c r="E18" s="5">
        <v>1</v>
      </c>
      <c r="F18" s="17">
        <v>25</v>
      </c>
      <c r="G18" s="6">
        <f t="shared" si="0"/>
        <v>25</v>
      </c>
    </row>
    <row r="19" spans="2:7" ht="47.25" customHeight="1" x14ac:dyDescent="0.25">
      <c r="B19" s="229"/>
      <c r="C19" s="13" t="s">
        <v>145</v>
      </c>
      <c r="D19" s="8" t="s">
        <v>146</v>
      </c>
      <c r="E19" s="5">
        <v>2</v>
      </c>
      <c r="F19" s="17">
        <v>69.900000000000006</v>
      </c>
      <c r="G19" s="6">
        <f t="shared" si="0"/>
        <v>139.80000000000001</v>
      </c>
    </row>
    <row r="20" spans="2:7" ht="31.5" x14ac:dyDescent="0.25">
      <c r="B20" s="229"/>
      <c r="C20" s="13" t="s">
        <v>52</v>
      </c>
      <c r="D20" s="8" t="s">
        <v>147</v>
      </c>
      <c r="E20" s="5">
        <v>1</v>
      </c>
      <c r="F20" s="17">
        <v>15</v>
      </c>
      <c r="G20" s="6">
        <f t="shared" si="0"/>
        <v>15</v>
      </c>
    </row>
    <row r="21" spans="2:7" ht="40.5" customHeight="1" x14ac:dyDescent="0.25">
      <c r="B21" s="229"/>
      <c r="C21" s="205" t="s">
        <v>205</v>
      </c>
      <c r="D21" s="205" t="s">
        <v>148</v>
      </c>
      <c r="E21" s="207">
        <v>2</v>
      </c>
      <c r="F21" s="211">
        <v>100</v>
      </c>
      <c r="G21" s="209">
        <f t="shared" si="0"/>
        <v>200</v>
      </c>
    </row>
    <row r="22" spans="2:7" ht="64.5" customHeight="1" x14ac:dyDescent="0.25">
      <c r="B22" s="229"/>
      <c r="C22" s="206"/>
      <c r="D22" s="206"/>
      <c r="E22" s="208"/>
      <c r="F22" s="212"/>
      <c r="G22" s="210"/>
    </row>
    <row r="23" spans="2:7" ht="64.5" customHeight="1" x14ac:dyDescent="0.25">
      <c r="B23" s="94"/>
      <c r="C23" s="100" t="s">
        <v>206</v>
      </c>
      <c r="D23" s="103" t="s">
        <v>207</v>
      </c>
      <c r="E23" s="5">
        <v>1</v>
      </c>
      <c r="F23" s="101">
        <v>150</v>
      </c>
      <c r="G23" s="96">
        <f t="shared" si="0"/>
        <v>150</v>
      </c>
    </row>
    <row r="24" spans="2:7" ht="15.75" x14ac:dyDescent="0.25">
      <c r="B24" s="14"/>
      <c r="C24" s="4"/>
      <c r="D24" s="223" t="s">
        <v>54</v>
      </c>
      <c r="E24" s="224"/>
      <c r="F24" s="225"/>
      <c r="G24" s="15">
        <f>SUM(G5:G22)</f>
        <v>1072.5</v>
      </c>
    </row>
    <row r="25" spans="2:7" ht="15.75" x14ac:dyDescent="0.25">
      <c r="B25" s="4"/>
      <c r="C25" s="4"/>
      <c r="D25" s="223" t="s">
        <v>55</v>
      </c>
      <c r="E25" s="224"/>
      <c r="F25" s="225"/>
      <c r="G25" s="15">
        <f>(G24/12)</f>
        <v>89.375</v>
      </c>
    </row>
  </sheetData>
  <mergeCells count="26">
    <mergeCell ref="D25:F25"/>
    <mergeCell ref="D24:F24"/>
    <mergeCell ref="C12:C15"/>
    <mergeCell ref="E12:E15"/>
    <mergeCell ref="B3:B22"/>
    <mergeCell ref="C7:C11"/>
    <mergeCell ref="E7:E11"/>
    <mergeCell ref="C3:G3"/>
    <mergeCell ref="D7:D11"/>
    <mergeCell ref="D12:D15"/>
    <mergeCell ref="C5:C6"/>
    <mergeCell ref="E5:E6"/>
    <mergeCell ref="F5:F6"/>
    <mergeCell ref="G5:G6"/>
    <mergeCell ref="F12:F15"/>
    <mergeCell ref="G12:G15"/>
    <mergeCell ref="B1:G1"/>
    <mergeCell ref="B2:G2"/>
    <mergeCell ref="D5:D6"/>
    <mergeCell ref="F7:F11"/>
    <mergeCell ref="G7:G11"/>
    <mergeCell ref="C21:C22"/>
    <mergeCell ref="D21:D22"/>
    <mergeCell ref="E21:E22"/>
    <mergeCell ref="G21:G22"/>
    <mergeCell ref="F21:F22"/>
  </mergeCells>
  <printOptions horizontalCentered="1" verticalCentered="1"/>
  <pageMargins left="0.19685039370078741" right="0.11811023622047245" top="0.39370078740157483" bottom="0.39370078740157483" header="0.31496062992125984" footer="0.31496062992125984"/>
  <pageSetup paperSize="9" scale="8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0798C-424A-464A-A2DE-68E0DB9AC9FC}">
  <dimension ref="B1:E31"/>
  <sheetViews>
    <sheetView workbookViewId="0">
      <selection activeCell="D19" activeCellId="5" sqref="D26 D24 D23 D21 D20 D19"/>
    </sheetView>
  </sheetViews>
  <sheetFormatPr defaultRowHeight="16.5" x14ac:dyDescent="0.35"/>
  <cols>
    <col min="1" max="1" width="1.7109375" style="1" customWidth="1"/>
    <col min="2" max="2" width="5.85546875" style="1" customWidth="1"/>
    <col min="3" max="3" width="89.85546875" style="1" bestFit="1" customWidth="1"/>
    <col min="4" max="4" width="10.5703125" style="1" bestFit="1" customWidth="1"/>
    <col min="5" max="5" width="20" style="1" customWidth="1"/>
    <col min="6" max="16384" width="9.140625" style="1"/>
  </cols>
  <sheetData>
    <row r="1" spans="2:5" ht="17.25" x14ac:dyDescent="0.35">
      <c r="B1" s="274"/>
      <c r="C1" s="275"/>
      <c r="D1" s="275"/>
      <c r="E1" s="276"/>
    </row>
    <row r="2" spans="2:5" ht="18" customHeight="1" x14ac:dyDescent="0.35">
      <c r="B2" s="277" t="s">
        <v>31</v>
      </c>
      <c r="C2" s="278"/>
      <c r="D2" s="278"/>
      <c r="E2" s="279"/>
    </row>
    <row r="3" spans="2:5" x14ac:dyDescent="0.35">
      <c r="B3" s="280" t="s">
        <v>244</v>
      </c>
      <c r="C3" s="281"/>
      <c r="D3" s="281"/>
      <c r="E3" s="282"/>
    </row>
    <row r="4" spans="2:5" x14ac:dyDescent="0.35">
      <c r="B4" s="280" t="s">
        <v>33</v>
      </c>
      <c r="C4" s="281"/>
      <c r="D4" s="281"/>
      <c r="E4" s="282"/>
    </row>
    <row r="5" spans="2:5" x14ac:dyDescent="0.35">
      <c r="B5" s="280" t="s">
        <v>245</v>
      </c>
      <c r="C5" s="281"/>
      <c r="D5" s="281"/>
      <c r="E5" s="282"/>
    </row>
    <row r="6" spans="2:5" s="2" customFormat="1" ht="17.25" x14ac:dyDescent="0.35">
      <c r="B6" s="180"/>
      <c r="C6" s="180"/>
      <c r="D6" s="180"/>
      <c r="E6" s="181"/>
    </row>
    <row r="7" spans="2:5" x14ac:dyDescent="0.35">
      <c r="B7" s="307" t="s">
        <v>372</v>
      </c>
      <c r="C7" s="308"/>
      <c r="D7" s="308"/>
      <c r="E7" s="309"/>
    </row>
    <row r="8" spans="2:5" ht="17.25" x14ac:dyDescent="0.35">
      <c r="B8" s="52"/>
      <c r="C8" s="312" t="s">
        <v>292</v>
      </c>
      <c r="D8" s="313"/>
      <c r="E8" s="27" t="s">
        <v>5</v>
      </c>
    </row>
    <row r="9" spans="2:5" x14ac:dyDescent="0.35">
      <c r="B9" s="24" t="s">
        <v>6</v>
      </c>
      <c r="C9" s="335" t="s">
        <v>367</v>
      </c>
      <c r="D9" s="335"/>
      <c r="E9" s="191"/>
    </row>
    <row r="10" spans="2:5" x14ac:dyDescent="0.35">
      <c r="B10" s="24" t="s">
        <v>7</v>
      </c>
      <c r="C10" s="335" t="s">
        <v>368</v>
      </c>
      <c r="D10" s="335"/>
      <c r="E10" s="191"/>
    </row>
    <row r="11" spans="2:5" x14ac:dyDescent="0.35">
      <c r="B11" s="24" t="s">
        <v>9</v>
      </c>
      <c r="C11" s="335" t="s">
        <v>369</v>
      </c>
      <c r="D11" s="335"/>
      <c r="E11" s="191"/>
    </row>
    <row r="12" spans="2:5" x14ac:dyDescent="0.35">
      <c r="B12" s="24" t="s">
        <v>10</v>
      </c>
      <c r="C12" s="335" t="s">
        <v>359</v>
      </c>
      <c r="D12" s="335"/>
      <c r="E12" s="191"/>
    </row>
    <row r="13" spans="2:5" x14ac:dyDescent="0.35">
      <c r="B13" s="24" t="s">
        <v>11</v>
      </c>
      <c r="C13" s="335" t="s">
        <v>117</v>
      </c>
      <c r="D13" s="335"/>
      <c r="E13" s="191"/>
    </row>
    <row r="14" spans="2:5" x14ac:dyDescent="0.35">
      <c r="B14" s="336" t="s">
        <v>29</v>
      </c>
      <c r="C14" s="337"/>
      <c r="D14" s="338"/>
      <c r="E14" s="43">
        <f>ROUND(SUM(E9:E13),2)</f>
        <v>0</v>
      </c>
    </row>
    <row r="15" spans="2:5" x14ac:dyDescent="0.35">
      <c r="B15" s="24" t="s">
        <v>13</v>
      </c>
      <c r="C15" s="314" t="s">
        <v>101</v>
      </c>
      <c r="D15" s="315"/>
      <c r="E15" s="53">
        <f>E28</f>
        <v>0</v>
      </c>
    </row>
    <row r="16" spans="2:5" x14ac:dyDescent="0.35">
      <c r="B16" s="312" t="s">
        <v>360</v>
      </c>
      <c r="C16" s="328"/>
      <c r="D16" s="313"/>
      <c r="E16" s="54">
        <f>ROUND((E19+E20+E14)/(1-SUM(D23+D24+D26)),2)</f>
        <v>0</v>
      </c>
    </row>
    <row r="17" spans="2:5" x14ac:dyDescent="0.35">
      <c r="B17" s="307" t="s">
        <v>371</v>
      </c>
      <c r="C17" s="308"/>
      <c r="D17" s="308"/>
      <c r="E17" s="309"/>
    </row>
    <row r="18" spans="2:5" x14ac:dyDescent="0.35">
      <c r="B18" s="27">
        <v>6</v>
      </c>
      <c r="C18" s="41" t="s">
        <v>25</v>
      </c>
      <c r="D18" s="29" t="s">
        <v>20</v>
      </c>
      <c r="E18" s="27" t="s">
        <v>5</v>
      </c>
    </row>
    <row r="19" spans="2:5" x14ac:dyDescent="0.35">
      <c r="B19" s="24" t="s">
        <v>6</v>
      </c>
      <c r="C19" s="30" t="s">
        <v>26</v>
      </c>
      <c r="D19" s="189"/>
      <c r="E19" s="48">
        <f>ROUND((E14)*(D19),2)</f>
        <v>0</v>
      </c>
    </row>
    <row r="20" spans="2:5" x14ac:dyDescent="0.35">
      <c r="B20" s="24" t="s">
        <v>7</v>
      </c>
      <c r="C20" s="30" t="s">
        <v>28</v>
      </c>
      <c r="D20" s="189"/>
      <c r="E20" s="48">
        <f>ROUND((E19+E14)*(D20),2)</f>
        <v>0</v>
      </c>
    </row>
    <row r="21" spans="2:5" x14ac:dyDescent="0.35">
      <c r="B21" s="24" t="s">
        <v>9</v>
      </c>
      <c r="C21" s="30" t="s">
        <v>27</v>
      </c>
      <c r="D21" s="189"/>
      <c r="E21" s="48"/>
    </row>
    <row r="22" spans="2:5" x14ac:dyDescent="0.35">
      <c r="B22" s="25"/>
      <c r="C22" s="41" t="s">
        <v>102</v>
      </c>
      <c r="D22" s="49"/>
      <c r="E22" s="50"/>
    </row>
    <row r="23" spans="2:5" x14ac:dyDescent="0.35">
      <c r="B23" s="25"/>
      <c r="C23" s="30" t="s">
        <v>103</v>
      </c>
      <c r="D23" s="189"/>
      <c r="E23" s="48">
        <f>ROUND((E16*D23),2)</f>
        <v>0</v>
      </c>
    </row>
    <row r="24" spans="2:5" x14ac:dyDescent="0.35">
      <c r="B24" s="25"/>
      <c r="C24" s="30" t="s">
        <v>104</v>
      </c>
      <c r="D24" s="189"/>
      <c r="E24" s="48">
        <f>ROUND((E16*D24),2)</f>
        <v>0</v>
      </c>
    </row>
    <row r="25" spans="2:5" x14ac:dyDescent="0.35">
      <c r="B25" s="25"/>
      <c r="C25" s="41" t="s">
        <v>123</v>
      </c>
      <c r="D25" s="49"/>
      <c r="E25" s="48"/>
    </row>
    <row r="26" spans="2:5" x14ac:dyDescent="0.35">
      <c r="B26" s="25"/>
      <c r="C26" s="30" t="s">
        <v>121</v>
      </c>
      <c r="D26" s="189"/>
      <c r="E26" s="48">
        <f>ROUND((E16*D26),2)</f>
        <v>0</v>
      </c>
    </row>
    <row r="27" spans="2:5" x14ac:dyDescent="0.35">
      <c r="B27" s="25"/>
      <c r="C27" s="41" t="s">
        <v>122</v>
      </c>
      <c r="D27" s="49"/>
      <c r="E27" s="50"/>
    </row>
    <row r="28" spans="2:5" x14ac:dyDescent="0.35">
      <c r="B28" s="312" t="s">
        <v>46</v>
      </c>
      <c r="C28" s="313"/>
      <c r="D28" s="51">
        <f>D21+D20+D19</f>
        <v>0</v>
      </c>
      <c r="E28" s="85">
        <f>ROUND(SUM(E19:E27),2)</f>
        <v>0</v>
      </c>
    </row>
    <row r="29" spans="2:5" ht="17.25" x14ac:dyDescent="0.35">
      <c r="B29" s="329"/>
      <c r="C29" s="330"/>
      <c r="D29" s="330"/>
      <c r="E29" s="331"/>
    </row>
    <row r="30" spans="2:5" ht="17.25" x14ac:dyDescent="0.35">
      <c r="B30" s="312" t="s">
        <v>290</v>
      </c>
      <c r="C30" s="328"/>
      <c r="D30" s="313"/>
      <c r="E30" s="153">
        <f>E16</f>
        <v>0</v>
      </c>
    </row>
    <row r="31" spans="2:5" ht="17.25" x14ac:dyDescent="0.35">
      <c r="B31" s="144"/>
      <c r="C31" s="144"/>
      <c r="D31" s="144"/>
      <c r="E31" s="144"/>
    </row>
  </sheetData>
  <mergeCells count="19">
    <mergeCell ref="B7:E7"/>
    <mergeCell ref="C8:D8"/>
    <mergeCell ref="C9:D9"/>
    <mergeCell ref="C10:D10"/>
    <mergeCell ref="B1:E1"/>
    <mergeCell ref="B2:E2"/>
    <mergeCell ref="B3:E3"/>
    <mergeCell ref="B4:E4"/>
    <mergeCell ref="B5:E5"/>
    <mergeCell ref="B17:E17"/>
    <mergeCell ref="B28:C28"/>
    <mergeCell ref="B29:E29"/>
    <mergeCell ref="B30:D30"/>
    <mergeCell ref="C11:D11"/>
    <mergeCell ref="C12:D12"/>
    <mergeCell ref="C13:D13"/>
    <mergeCell ref="B14:D14"/>
    <mergeCell ref="C15:D15"/>
    <mergeCell ref="B16:D16"/>
  </mergeCells>
  <pageMargins left="0.51181102362204722" right="0.51181102362204722" top="0.78740157480314965" bottom="0.78740157480314965"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21"/>
  <sheetViews>
    <sheetView topLeftCell="A9" zoomScale="110" zoomScaleNormal="110" workbookViewId="0">
      <selection activeCell="G25" sqref="G25"/>
    </sheetView>
  </sheetViews>
  <sheetFormatPr defaultRowHeight="15" x14ac:dyDescent="0.25"/>
  <cols>
    <col min="1" max="1" width="2.7109375" customWidth="1"/>
    <col min="2" max="2" width="6" customWidth="1"/>
    <col min="3" max="3" width="14.140625" customWidth="1"/>
    <col min="4" max="4" width="51.7109375" customWidth="1"/>
    <col min="5" max="5" width="6.28515625" bestFit="1" customWidth="1"/>
    <col min="6" max="6" width="8.140625" bestFit="1" customWidth="1"/>
    <col min="7" max="7" width="11.28515625" customWidth="1"/>
  </cols>
  <sheetData>
    <row r="1" spans="2:7" x14ac:dyDescent="0.25">
      <c r="B1" s="213" t="s">
        <v>142</v>
      </c>
      <c r="C1" s="214"/>
      <c r="D1" s="214"/>
      <c r="E1" s="214"/>
      <c r="F1" s="214"/>
      <c r="G1" s="215"/>
    </row>
    <row r="2" spans="2:7" x14ac:dyDescent="0.25">
      <c r="B2" s="216" t="s">
        <v>143</v>
      </c>
      <c r="C2" s="216"/>
      <c r="D2" s="216"/>
      <c r="E2" s="216"/>
      <c r="F2" s="216"/>
      <c r="G2" s="216"/>
    </row>
    <row r="3" spans="2:7" ht="33.75" customHeight="1" x14ac:dyDescent="0.25">
      <c r="B3" s="239"/>
      <c r="C3" s="242" t="s">
        <v>179</v>
      </c>
      <c r="D3" s="243"/>
      <c r="E3" s="243"/>
      <c r="F3" s="243"/>
      <c r="G3" s="244"/>
    </row>
    <row r="4" spans="2:7" ht="31.5" x14ac:dyDescent="0.25">
      <c r="B4" s="240"/>
      <c r="C4" s="7" t="s">
        <v>50</v>
      </c>
      <c r="D4" s="7" t="s">
        <v>51</v>
      </c>
      <c r="E4" s="7" t="s">
        <v>196</v>
      </c>
      <c r="F4" s="7" t="s">
        <v>49</v>
      </c>
      <c r="G4" s="7" t="s">
        <v>197</v>
      </c>
    </row>
    <row r="5" spans="2:7" ht="111.75" customHeight="1" x14ac:dyDescent="0.25">
      <c r="B5" s="240"/>
      <c r="C5" s="207" t="s">
        <v>56</v>
      </c>
      <c r="D5" s="207" t="s">
        <v>216</v>
      </c>
      <c r="E5" s="246">
        <v>1</v>
      </c>
      <c r="F5" s="217">
        <v>100</v>
      </c>
      <c r="G5" s="248">
        <f>(E5*F5)</f>
        <v>100</v>
      </c>
    </row>
    <row r="6" spans="2:7" ht="15" customHeight="1" x14ac:dyDescent="0.25">
      <c r="B6" s="240"/>
      <c r="C6" s="245"/>
      <c r="D6" s="245"/>
      <c r="E6" s="247"/>
      <c r="F6" s="218"/>
      <c r="G6" s="249"/>
    </row>
    <row r="7" spans="2:7" ht="31.5" customHeight="1" x14ac:dyDescent="0.25">
      <c r="B7" s="240"/>
      <c r="C7" s="245"/>
      <c r="D7" s="245"/>
      <c r="E7" s="247"/>
      <c r="F7" s="218"/>
      <c r="G7" s="249"/>
    </row>
    <row r="8" spans="2:7" ht="15.75" customHeight="1" x14ac:dyDescent="0.25">
      <c r="B8" s="240"/>
      <c r="C8" s="245"/>
      <c r="D8" s="245"/>
      <c r="E8" s="247"/>
      <c r="F8" s="218"/>
      <c r="G8" s="249"/>
    </row>
    <row r="9" spans="2:7" ht="34.5" customHeight="1" x14ac:dyDescent="0.25">
      <c r="B9" s="240"/>
      <c r="C9" s="208"/>
      <c r="D9" s="208"/>
      <c r="E9" s="247"/>
      <c r="F9" s="218"/>
      <c r="G9" s="249"/>
    </row>
    <row r="10" spans="2:7" ht="51" customHeight="1" x14ac:dyDescent="0.25">
      <c r="B10" s="240"/>
      <c r="C10" s="250" t="s">
        <v>200</v>
      </c>
      <c r="D10" s="207" t="s">
        <v>201</v>
      </c>
      <c r="E10" s="253">
        <v>3</v>
      </c>
      <c r="F10" s="217">
        <v>45.9</v>
      </c>
      <c r="G10" s="248">
        <f>(E10*F10)</f>
        <v>137.69999999999999</v>
      </c>
    </row>
    <row r="11" spans="2:7" ht="15.75" customHeight="1" x14ac:dyDescent="0.25">
      <c r="B11" s="240"/>
      <c r="C11" s="251"/>
      <c r="D11" s="245"/>
      <c r="E11" s="253"/>
      <c r="F11" s="218"/>
      <c r="G11" s="249"/>
    </row>
    <row r="12" spans="2:7" ht="15.75" customHeight="1" x14ac:dyDescent="0.25">
      <c r="B12" s="240"/>
      <c r="C12" s="251"/>
      <c r="D12" s="245"/>
      <c r="E12" s="253"/>
      <c r="F12" s="218"/>
      <c r="G12" s="249"/>
    </row>
    <row r="13" spans="2:7" ht="15.75" customHeight="1" x14ac:dyDescent="0.25">
      <c r="B13" s="240"/>
      <c r="C13" s="252"/>
      <c r="D13" s="208"/>
      <c r="E13" s="253"/>
      <c r="F13" s="219"/>
      <c r="G13" s="254"/>
    </row>
    <row r="14" spans="2:7" ht="63" x14ac:dyDescent="0.25">
      <c r="B14" s="240"/>
      <c r="C14" s="99" t="s">
        <v>198</v>
      </c>
      <c r="D14" s="95" t="s">
        <v>199</v>
      </c>
      <c r="E14" s="92">
        <v>3</v>
      </c>
      <c r="F14" s="97">
        <v>55</v>
      </c>
      <c r="G14" s="98">
        <f>F14*E14</f>
        <v>165</v>
      </c>
    </row>
    <row r="15" spans="2:7" ht="47.25" x14ac:dyDescent="0.25">
      <c r="B15" s="240"/>
      <c r="C15" s="8" t="s">
        <v>149</v>
      </c>
      <c r="D15" s="8" t="s">
        <v>214</v>
      </c>
      <c r="E15" s="92">
        <v>5</v>
      </c>
      <c r="F15" s="17">
        <v>10</v>
      </c>
      <c r="G15" s="11">
        <f>(E15*F15)</f>
        <v>50</v>
      </c>
    </row>
    <row r="16" spans="2:7" ht="80.25" customHeight="1" x14ac:dyDescent="0.25">
      <c r="B16" s="240"/>
      <c r="C16" s="8" t="s">
        <v>215</v>
      </c>
      <c r="D16" s="8" t="s">
        <v>148</v>
      </c>
      <c r="E16" s="92">
        <v>2</v>
      </c>
      <c r="F16" s="17">
        <v>80</v>
      </c>
      <c r="G16" s="11">
        <f>(E16*F16)</f>
        <v>160</v>
      </c>
    </row>
    <row r="17" spans="2:7" ht="15.75" x14ac:dyDescent="0.25">
      <c r="B17" s="240"/>
      <c r="C17" s="8" t="s">
        <v>52</v>
      </c>
      <c r="D17" s="8" t="s">
        <v>147</v>
      </c>
      <c r="E17" s="92">
        <v>1</v>
      </c>
      <c r="F17" s="17">
        <v>15</v>
      </c>
      <c r="G17" s="11">
        <f>(E17*F17)</f>
        <v>15</v>
      </c>
    </row>
    <row r="18" spans="2:7" ht="116.25" customHeight="1" x14ac:dyDescent="0.25">
      <c r="B18" s="240"/>
      <c r="C18" s="8" t="s">
        <v>212</v>
      </c>
      <c r="D18" s="8" t="s">
        <v>213</v>
      </c>
      <c r="E18" s="92">
        <v>2</v>
      </c>
      <c r="F18" s="17">
        <v>59.9</v>
      </c>
      <c r="G18" s="11">
        <f>(E18*F18)</f>
        <v>119.8</v>
      </c>
    </row>
    <row r="19" spans="2:7" ht="31.5" x14ac:dyDescent="0.25">
      <c r="B19" s="241"/>
      <c r="C19" s="8" t="s">
        <v>145</v>
      </c>
      <c r="D19" s="8" t="s">
        <v>146</v>
      </c>
      <c r="E19" s="92">
        <v>2</v>
      </c>
      <c r="F19" s="17">
        <v>69.900000000000006</v>
      </c>
      <c r="G19" s="11">
        <f>(E19*F19)</f>
        <v>139.80000000000001</v>
      </c>
    </row>
    <row r="20" spans="2:7" ht="15.75" x14ac:dyDescent="0.25">
      <c r="B20" s="9"/>
      <c r="C20" s="9"/>
      <c r="D20" s="223" t="s">
        <v>54</v>
      </c>
      <c r="E20" s="224"/>
      <c r="F20" s="225"/>
      <c r="G20" s="10">
        <f>SUM(G5:G19)</f>
        <v>887.3</v>
      </c>
    </row>
    <row r="21" spans="2:7" ht="15.75" x14ac:dyDescent="0.25">
      <c r="B21" s="9"/>
      <c r="C21" s="9"/>
      <c r="D21" s="223" t="s">
        <v>55</v>
      </c>
      <c r="E21" s="224"/>
      <c r="F21" s="225"/>
      <c r="G21" s="10">
        <f>G20/12</f>
        <v>73.941666666666663</v>
      </c>
    </row>
  </sheetData>
  <mergeCells count="16">
    <mergeCell ref="D20:F20"/>
    <mergeCell ref="D21:F21"/>
    <mergeCell ref="B1:G1"/>
    <mergeCell ref="B2:G2"/>
    <mergeCell ref="B3:B19"/>
    <mergeCell ref="C3:G3"/>
    <mergeCell ref="C5:C9"/>
    <mergeCell ref="D5:D9"/>
    <mergeCell ref="E5:E9"/>
    <mergeCell ref="F5:F9"/>
    <mergeCell ref="G5:G9"/>
    <mergeCell ref="C10:C13"/>
    <mergeCell ref="D10:D13"/>
    <mergeCell ref="E10:E13"/>
    <mergeCell ref="F10:F13"/>
    <mergeCell ref="G10:G13"/>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23"/>
  <sheetViews>
    <sheetView topLeftCell="A4" workbookViewId="0">
      <selection activeCell="F21" sqref="F21"/>
    </sheetView>
  </sheetViews>
  <sheetFormatPr defaultRowHeight="15" x14ac:dyDescent="0.25"/>
  <cols>
    <col min="1" max="1" width="2.7109375" customWidth="1"/>
    <col min="2" max="2" width="6" customWidth="1"/>
    <col min="3" max="3" width="14.140625" customWidth="1"/>
    <col min="4" max="4" width="51.7109375" customWidth="1"/>
    <col min="5" max="5" width="6.28515625" bestFit="1" customWidth="1"/>
    <col min="6" max="6" width="8.140625" bestFit="1" customWidth="1"/>
    <col min="7" max="7" width="11.28515625" customWidth="1"/>
  </cols>
  <sheetData>
    <row r="1" spans="2:7" x14ac:dyDescent="0.25">
      <c r="B1" s="213" t="s">
        <v>142</v>
      </c>
      <c r="C1" s="214"/>
      <c r="D1" s="214"/>
      <c r="E1" s="214"/>
      <c r="F1" s="214"/>
      <c r="G1" s="215"/>
    </row>
    <row r="2" spans="2:7" x14ac:dyDescent="0.25">
      <c r="B2" s="216" t="s">
        <v>143</v>
      </c>
      <c r="C2" s="216"/>
      <c r="D2" s="216"/>
      <c r="E2" s="216"/>
      <c r="F2" s="216"/>
      <c r="G2" s="216"/>
    </row>
    <row r="3" spans="2:7" ht="33.75" customHeight="1" x14ac:dyDescent="0.25">
      <c r="B3" s="239"/>
      <c r="C3" s="242" t="s">
        <v>59</v>
      </c>
      <c r="D3" s="243"/>
      <c r="E3" s="243"/>
      <c r="F3" s="243"/>
      <c r="G3" s="244"/>
    </row>
    <row r="4" spans="2:7" ht="31.5" x14ac:dyDescent="0.25">
      <c r="B4" s="240"/>
      <c r="C4" s="7" t="s">
        <v>50</v>
      </c>
      <c r="D4" s="7" t="s">
        <v>51</v>
      </c>
      <c r="E4" s="7" t="s">
        <v>196</v>
      </c>
      <c r="F4" s="7" t="s">
        <v>49</v>
      </c>
      <c r="G4" s="7" t="s">
        <v>197</v>
      </c>
    </row>
    <row r="5" spans="2:7" ht="111.75" customHeight="1" x14ac:dyDescent="0.25">
      <c r="B5" s="240"/>
      <c r="C5" s="207" t="s">
        <v>177</v>
      </c>
      <c r="D5" s="207" t="s">
        <v>195</v>
      </c>
      <c r="E5" s="246">
        <v>2</v>
      </c>
      <c r="F5" s="217">
        <v>120</v>
      </c>
      <c r="G5" s="248">
        <f>(E5*F5)</f>
        <v>240</v>
      </c>
    </row>
    <row r="6" spans="2:7" ht="15" customHeight="1" x14ac:dyDescent="0.25">
      <c r="B6" s="240"/>
      <c r="C6" s="245"/>
      <c r="D6" s="245"/>
      <c r="E6" s="247"/>
      <c r="F6" s="218"/>
      <c r="G6" s="249"/>
    </row>
    <row r="7" spans="2:7" ht="31.5" customHeight="1" x14ac:dyDescent="0.25">
      <c r="B7" s="240"/>
      <c r="C7" s="245"/>
      <c r="D7" s="245"/>
      <c r="E7" s="247"/>
      <c r="F7" s="218"/>
      <c r="G7" s="249"/>
    </row>
    <row r="8" spans="2:7" ht="15.75" customHeight="1" x14ac:dyDescent="0.25">
      <c r="B8" s="240"/>
      <c r="C8" s="245"/>
      <c r="D8" s="245"/>
      <c r="E8" s="247"/>
      <c r="F8" s="218"/>
      <c r="G8" s="249"/>
    </row>
    <row r="9" spans="2:7" ht="34.5" customHeight="1" x14ac:dyDescent="0.25">
      <c r="B9" s="240"/>
      <c r="C9" s="208"/>
      <c r="D9" s="208"/>
      <c r="E9" s="247"/>
      <c r="F9" s="218"/>
      <c r="G9" s="249"/>
    </row>
    <row r="10" spans="2:7" ht="51" customHeight="1" x14ac:dyDescent="0.25">
      <c r="B10" s="240"/>
      <c r="C10" s="250" t="s">
        <v>150</v>
      </c>
      <c r="D10" s="207" t="s">
        <v>202</v>
      </c>
      <c r="E10" s="253">
        <v>2</v>
      </c>
      <c r="F10" s="217">
        <v>50</v>
      </c>
      <c r="G10" s="248">
        <f>(E10*F10)</f>
        <v>100</v>
      </c>
    </row>
    <row r="11" spans="2:7" ht="15.75" customHeight="1" x14ac:dyDescent="0.25">
      <c r="B11" s="240"/>
      <c r="C11" s="251"/>
      <c r="D11" s="245"/>
      <c r="E11" s="253"/>
      <c r="F11" s="218"/>
      <c r="G11" s="249"/>
    </row>
    <row r="12" spans="2:7" ht="15.75" customHeight="1" x14ac:dyDescent="0.25">
      <c r="B12" s="240"/>
      <c r="C12" s="251"/>
      <c r="D12" s="245"/>
      <c r="E12" s="253"/>
      <c r="F12" s="218"/>
      <c r="G12" s="249"/>
    </row>
    <row r="13" spans="2:7" ht="15.75" customHeight="1" x14ac:dyDescent="0.25">
      <c r="B13" s="240"/>
      <c r="C13" s="252"/>
      <c r="D13" s="208"/>
      <c r="E13" s="253"/>
      <c r="F13" s="219"/>
      <c r="G13" s="254"/>
    </row>
    <row r="14" spans="2:7" ht="63" x14ac:dyDescent="0.25">
      <c r="B14" s="240"/>
      <c r="C14" s="8" t="s">
        <v>210</v>
      </c>
      <c r="D14" s="8" t="s">
        <v>201</v>
      </c>
      <c r="E14" s="92">
        <v>3</v>
      </c>
      <c r="F14" s="17">
        <v>45.9</v>
      </c>
      <c r="G14" s="11">
        <f t="shared" ref="G14:G21" si="0">(E14*F14)</f>
        <v>137.69999999999999</v>
      </c>
    </row>
    <row r="15" spans="2:7" ht="68.25" customHeight="1" x14ac:dyDescent="0.25">
      <c r="B15" s="240"/>
      <c r="C15" s="8" t="s">
        <v>209</v>
      </c>
      <c r="D15" s="8" t="s">
        <v>199</v>
      </c>
      <c r="E15" s="92">
        <v>3</v>
      </c>
      <c r="F15" s="17">
        <v>55</v>
      </c>
      <c r="G15" s="11">
        <f t="shared" si="0"/>
        <v>165</v>
      </c>
    </row>
    <row r="16" spans="2:7" ht="15.75" x14ac:dyDescent="0.25">
      <c r="B16" s="240"/>
      <c r="C16" s="8" t="s">
        <v>52</v>
      </c>
      <c r="D16" s="8" t="s">
        <v>147</v>
      </c>
      <c r="E16" s="92">
        <v>1</v>
      </c>
      <c r="F16" s="17">
        <v>15</v>
      </c>
      <c r="G16" s="11">
        <f t="shared" si="0"/>
        <v>15</v>
      </c>
    </row>
    <row r="17" spans="2:7" ht="47.25" x14ac:dyDescent="0.25">
      <c r="B17" s="240"/>
      <c r="C17" s="8" t="s">
        <v>149</v>
      </c>
      <c r="D17" s="8" t="s">
        <v>203</v>
      </c>
      <c r="E17" s="92">
        <v>5</v>
      </c>
      <c r="F17" s="17">
        <v>10</v>
      </c>
      <c r="G17" s="11">
        <f t="shared" si="0"/>
        <v>50</v>
      </c>
    </row>
    <row r="18" spans="2:7" ht="31.5" x14ac:dyDescent="0.25">
      <c r="B18" s="240"/>
      <c r="C18" s="8" t="s">
        <v>144</v>
      </c>
      <c r="D18" s="8" t="s">
        <v>53</v>
      </c>
      <c r="E18" s="92">
        <v>1</v>
      </c>
      <c r="F18" s="17">
        <v>25</v>
      </c>
      <c r="G18" s="11">
        <f t="shared" si="0"/>
        <v>25</v>
      </c>
    </row>
    <row r="19" spans="2:7" ht="78.75" x14ac:dyDescent="0.25">
      <c r="B19" s="240"/>
      <c r="C19" s="8" t="s">
        <v>205</v>
      </c>
      <c r="D19" s="8" t="s">
        <v>148</v>
      </c>
      <c r="E19" s="92">
        <v>2</v>
      </c>
      <c r="F19" s="17">
        <v>100</v>
      </c>
      <c r="G19" s="11">
        <f t="shared" si="0"/>
        <v>200</v>
      </c>
    </row>
    <row r="20" spans="2:7" ht="31.5" x14ac:dyDescent="0.25">
      <c r="B20" s="240"/>
      <c r="C20" s="8" t="s">
        <v>211</v>
      </c>
      <c r="D20" s="8" t="s">
        <v>146</v>
      </c>
      <c r="E20" s="92">
        <v>2</v>
      </c>
      <c r="F20" s="17">
        <v>69.900000000000006</v>
      </c>
      <c r="G20" s="11">
        <f t="shared" si="0"/>
        <v>139.80000000000001</v>
      </c>
    </row>
    <row r="21" spans="2:7" ht="31.5" x14ac:dyDescent="0.25">
      <c r="B21" s="241"/>
      <c r="C21" s="8" t="s">
        <v>206</v>
      </c>
      <c r="D21" s="8" t="s">
        <v>207</v>
      </c>
      <c r="E21" s="92">
        <v>1</v>
      </c>
      <c r="F21" s="17">
        <v>150</v>
      </c>
      <c r="G21" s="11">
        <f t="shared" si="0"/>
        <v>150</v>
      </c>
    </row>
    <row r="22" spans="2:7" ht="15.75" x14ac:dyDescent="0.25">
      <c r="B22" s="9"/>
      <c r="C22" s="9"/>
      <c r="D22" s="223" t="s">
        <v>54</v>
      </c>
      <c r="E22" s="224"/>
      <c r="F22" s="225"/>
      <c r="G22" s="10">
        <f>SUM(G5:G18)</f>
        <v>732.7</v>
      </c>
    </row>
    <row r="23" spans="2:7" ht="15.75" x14ac:dyDescent="0.25">
      <c r="B23" s="9"/>
      <c r="C23" s="9"/>
      <c r="D23" s="223" t="s">
        <v>55</v>
      </c>
      <c r="E23" s="224"/>
      <c r="F23" s="225"/>
      <c r="G23" s="10">
        <f>G22/12</f>
        <v>61.058333333333337</v>
      </c>
    </row>
  </sheetData>
  <mergeCells count="16">
    <mergeCell ref="D23:F23"/>
    <mergeCell ref="B1:G1"/>
    <mergeCell ref="B2:G2"/>
    <mergeCell ref="C3:G3"/>
    <mergeCell ref="C5:C9"/>
    <mergeCell ref="D5:D9"/>
    <mergeCell ref="E5:E9"/>
    <mergeCell ref="F5:F9"/>
    <mergeCell ref="G5:G9"/>
    <mergeCell ref="C10:C13"/>
    <mergeCell ref="B3:B21"/>
    <mergeCell ref="D10:D13"/>
    <mergeCell ref="E10:E13"/>
    <mergeCell ref="F10:F13"/>
    <mergeCell ref="G10:G13"/>
    <mergeCell ref="D22:F22"/>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8"/>
  <sheetViews>
    <sheetView showGridLines="0" showWhiteSpace="0" zoomScale="145" zoomScaleNormal="145" zoomScaleSheetLayoutView="100" workbookViewId="0">
      <selection activeCell="G25" sqref="G25"/>
    </sheetView>
  </sheetViews>
  <sheetFormatPr defaultRowHeight="15" x14ac:dyDescent="0.25"/>
  <cols>
    <col min="1" max="1" width="2.7109375" customWidth="1"/>
    <col min="2" max="2" width="42" customWidth="1"/>
    <col min="3" max="3" width="5.28515625" customWidth="1"/>
    <col min="4" max="4" width="10.5703125" customWidth="1"/>
    <col min="5" max="5" width="11.5703125" customWidth="1"/>
  </cols>
  <sheetData>
    <row r="1" spans="2:6" ht="15.75" x14ac:dyDescent="0.25">
      <c r="B1" s="256"/>
      <c r="C1" s="257"/>
      <c r="D1" s="257"/>
      <c r="E1" s="258"/>
    </row>
    <row r="2" spans="2:6" ht="15.75" x14ac:dyDescent="0.25">
      <c r="B2" s="259" t="s">
        <v>231</v>
      </c>
      <c r="C2" s="260"/>
      <c r="D2" s="260"/>
      <c r="E2" s="261"/>
    </row>
    <row r="3" spans="2:6" ht="29.25" customHeight="1" x14ac:dyDescent="0.25">
      <c r="B3" s="255" t="s">
        <v>232</v>
      </c>
      <c r="C3" s="255"/>
      <c r="D3" s="255"/>
      <c r="E3" s="255"/>
      <c r="F3" s="18"/>
    </row>
    <row r="4" spans="2:6" ht="31.5" x14ac:dyDescent="0.25">
      <c r="B4" s="58" t="s">
        <v>50</v>
      </c>
      <c r="C4" s="59" t="s">
        <v>58</v>
      </c>
      <c r="D4" s="59" t="s">
        <v>49</v>
      </c>
      <c r="E4" s="59" t="s">
        <v>57</v>
      </c>
    </row>
    <row r="5" spans="2:6" ht="15.75" x14ac:dyDescent="0.25">
      <c r="B5" s="60" t="s">
        <v>230</v>
      </c>
      <c r="C5" s="5">
        <v>4</v>
      </c>
      <c r="D5" s="17">
        <v>744</v>
      </c>
      <c r="E5" s="11">
        <f>(C5*D5)</f>
        <v>2976</v>
      </c>
    </row>
    <row r="6" spans="2:6" ht="15.75" x14ac:dyDescent="0.25">
      <c r="B6" s="61"/>
      <c r="C6" s="5"/>
      <c r="D6" s="17"/>
      <c r="E6" s="11">
        <f>(C6*D6)</f>
        <v>0</v>
      </c>
    </row>
    <row r="7" spans="2:6" ht="15.75" x14ac:dyDescent="0.25">
      <c r="B7" s="62" t="s">
        <v>54</v>
      </c>
      <c r="C7" s="224"/>
      <c r="D7" s="225"/>
      <c r="E7" s="10">
        <f>SUM(E5:E6)</f>
        <v>2976</v>
      </c>
    </row>
    <row r="8" spans="2:6" ht="15.75" x14ac:dyDescent="0.25">
      <c r="B8" s="62" t="s">
        <v>55</v>
      </c>
      <c r="C8" s="224"/>
      <c r="D8" s="225"/>
      <c r="E8" s="10">
        <f>(E5/12)/4</f>
        <v>62</v>
      </c>
    </row>
  </sheetData>
  <mergeCells count="5">
    <mergeCell ref="B3:E3"/>
    <mergeCell ref="C7:D7"/>
    <mergeCell ref="C8:D8"/>
    <mergeCell ref="B1:E1"/>
    <mergeCell ref="B2:E2"/>
  </mergeCells>
  <printOptions horizontalCentered="1" verticalCentered="1"/>
  <pageMargins left="0.51181102362204722" right="0.51181102362204722" top="0.78740157480314965" bottom="0.78740157480314965" header="0.31496062992125984" footer="0.31496062992125984"/>
  <pageSetup paperSize="9" scale="11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59"/>
  <sheetViews>
    <sheetView zoomScale="85" zoomScaleNormal="85" zoomScaleSheetLayoutView="115" workbookViewId="0">
      <selection activeCell="C43" sqref="C43"/>
    </sheetView>
  </sheetViews>
  <sheetFormatPr defaultRowHeight="15" x14ac:dyDescent="0.25"/>
  <cols>
    <col min="1" max="1" width="5" customWidth="1"/>
    <col min="2" max="2" width="108.28515625" customWidth="1"/>
    <col min="3" max="3" width="14.85546875" customWidth="1"/>
  </cols>
  <sheetData>
    <row r="1" spans="2:3" ht="15.75" thickBot="1" x14ac:dyDescent="0.3">
      <c r="B1" s="266" t="s">
        <v>139</v>
      </c>
      <c r="C1" s="267"/>
    </row>
    <row r="2" spans="2:3" ht="81.75" customHeight="1" thickBot="1" x14ac:dyDescent="0.3">
      <c r="B2" s="268"/>
      <c r="C2" s="269"/>
    </row>
    <row r="3" spans="2:3" ht="15.75" x14ac:dyDescent="0.25">
      <c r="B3" s="264"/>
      <c r="C3" s="265"/>
    </row>
    <row r="4" spans="2:3" ht="21" customHeight="1" x14ac:dyDescent="0.25">
      <c r="B4" s="270" t="s">
        <v>106</v>
      </c>
      <c r="C4" s="271"/>
    </row>
    <row r="5" spans="2:3" ht="15.75" x14ac:dyDescent="0.25">
      <c r="B5" s="272" t="s">
        <v>66</v>
      </c>
      <c r="C5" s="273"/>
    </row>
    <row r="6" spans="2:3" ht="15.75" x14ac:dyDescent="0.25">
      <c r="B6" s="63" t="s">
        <v>114</v>
      </c>
      <c r="C6" s="64" t="s">
        <v>20</v>
      </c>
    </row>
    <row r="7" spans="2:3" ht="31.5" x14ac:dyDescent="0.25">
      <c r="B7" s="65" t="s">
        <v>110</v>
      </c>
      <c r="C7" s="66">
        <v>8.3299999999999999E-2</v>
      </c>
    </row>
    <row r="8" spans="2:3" ht="63" x14ac:dyDescent="0.25">
      <c r="B8" s="65" t="s">
        <v>112</v>
      </c>
      <c r="C8" s="66">
        <v>0.1111108</v>
      </c>
    </row>
    <row r="9" spans="2:3" ht="15.75" x14ac:dyDescent="0.25">
      <c r="B9" s="67" t="s">
        <v>107</v>
      </c>
      <c r="C9" s="64">
        <f>SUM(C7:C8)</f>
        <v>0.19441079999999999</v>
      </c>
    </row>
    <row r="10" spans="2:3" ht="15.75" x14ac:dyDescent="0.25">
      <c r="B10" s="63" t="s">
        <v>113</v>
      </c>
      <c r="C10" s="64"/>
    </row>
    <row r="11" spans="2:3" ht="15.75" x14ac:dyDescent="0.25">
      <c r="B11" s="65" t="s">
        <v>109</v>
      </c>
      <c r="C11" s="66">
        <v>0.2</v>
      </c>
    </row>
    <row r="12" spans="2:3" ht="31.5" x14ac:dyDescent="0.25">
      <c r="B12" s="65" t="s">
        <v>127</v>
      </c>
      <c r="C12" s="66">
        <v>2.5000000000000001E-2</v>
      </c>
    </row>
    <row r="13" spans="2:3" ht="15.75" x14ac:dyDescent="0.25">
      <c r="B13" s="65" t="s">
        <v>126</v>
      </c>
      <c r="C13" s="66">
        <v>0.03</v>
      </c>
    </row>
    <row r="14" spans="2:3" ht="15.75" x14ac:dyDescent="0.25">
      <c r="B14" s="65" t="s">
        <v>128</v>
      </c>
      <c r="C14" s="66">
        <v>1.4999999999999999E-2</v>
      </c>
    </row>
    <row r="15" spans="2:3" ht="15.75" x14ac:dyDescent="0.25">
      <c r="B15" s="65" t="s">
        <v>129</v>
      </c>
      <c r="C15" s="66">
        <v>0.01</v>
      </c>
    </row>
    <row r="16" spans="2:3" ht="15.75" x14ac:dyDescent="0.25">
      <c r="B16" s="65" t="s">
        <v>130</v>
      </c>
      <c r="C16" s="66">
        <v>6.0000000000000001E-3</v>
      </c>
    </row>
    <row r="17" spans="2:3" ht="15.75" x14ac:dyDescent="0.25">
      <c r="B17" s="69" t="s">
        <v>132</v>
      </c>
      <c r="C17" s="66">
        <v>2E-3</v>
      </c>
    </row>
    <row r="18" spans="2:3" ht="31.5" x14ac:dyDescent="0.25">
      <c r="B18" s="65" t="s">
        <v>131</v>
      </c>
      <c r="C18" s="66">
        <v>0.08</v>
      </c>
    </row>
    <row r="19" spans="2:3" ht="15.75" x14ac:dyDescent="0.25">
      <c r="B19" s="70" t="s">
        <v>107</v>
      </c>
      <c r="C19" s="64">
        <f>SUM(C11:C18)</f>
        <v>0.36800000000000005</v>
      </c>
    </row>
    <row r="20" spans="2:3" ht="15.75" x14ac:dyDescent="0.25">
      <c r="B20" s="71" t="s">
        <v>134</v>
      </c>
      <c r="C20" s="72" t="s">
        <v>20</v>
      </c>
    </row>
    <row r="21" spans="2:3" ht="78.75" x14ac:dyDescent="0.25">
      <c r="B21" s="65" t="s">
        <v>181</v>
      </c>
      <c r="C21" s="66">
        <v>4.1999999999999997E-3</v>
      </c>
    </row>
    <row r="22" spans="2:3" ht="47.25" x14ac:dyDescent="0.25">
      <c r="B22" s="65" t="s">
        <v>183</v>
      </c>
      <c r="C22" s="88">
        <f>C21*C18</f>
        <v>3.3599999999999998E-4</v>
      </c>
    </row>
    <row r="23" spans="2:3" ht="47.25" x14ac:dyDescent="0.25">
      <c r="B23" s="65" t="s">
        <v>180</v>
      </c>
      <c r="C23" s="66">
        <v>7.7299999999999999E-3</v>
      </c>
    </row>
    <row r="24" spans="2:3" ht="126" x14ac:dyDescent="0.25">
      <c r="B24" s="65" t="s">
        <v>182</v>
      </c>
      <c r="C24" s="66">
        <v>1.9400000000000001E-2</v>
      </c>
    </row>
    <row r="25" spans="2:3" ht="126" x14ac:dyDescent="0.25">
      <c r="B25" s="69" t="s">
        <v>184</v>
      </c>
      <c r="C25" s="88">
        <f>C24*C19</f>
        <v>7.1392000000000009E-3</v>
      </c>
    </row>
    <row r="26" spans="2:3" ht="110.25" x14ac:dyDescent="0.25">
      <c r="B26" s="65" t="s">
        <v>185</v>
      </c>
      <c r="C26" s="66">
        <v>0.04</v>
      </c>
    </row>
    <row r="27" spans="2:3" ht="15.75" x14ac:dyDescent="0.25">
      <c r="B27" s="70" t="s">
        <v>107</v>
      </c>
      <c r="C27" s="72">
        <f>SUM(C21:C26)</f>
        <v>7.8805199999999992E-2</v>
      </c>
    </row>
    <row r="28" spans="2:3" ht="15.75" x14ac:dyDescent="0.25">
      <c r="B28" s="71" t="s">
        <v>135</v>
      </c>
      <c r="C28" s="72" t="s">
        <v>20</v>
      </c>
    </row>
    <row r="29" spans="2:3" ht="15" customHeight="1" x14ac:dyDescent="0.25">
      <c r="B29" s="71" t="s">
        <v>138</v>
      </c>
      <c r="C29" s="72"/>
    </row>
    <row r="30" spans="2:3" ht="47.25" customHeight="1" x14ac:dyDescent="0.25">
      <c r="B30" s="65" t="s">
        <v>186</v>
      </c>
      <c r="C30" s="66">
        <v>9.1999999999999998E-2</v>
      </c>
    </row>
    <row r="31" spans="2:3" ht="15.75" x14ac:dyDescent="0.25">
      <c r="B31" s="65" t="s">
        <v>189</v>
      </c>
      <c r="C31" s="66">
        <v>1.66E-2</v>
      </c>
    </row>
    <row r="32" spans="2:3" ht="78.75" x14ac:dyDescent="0.25">
      <c r="B32" s="65" t="s">
        <v>188</v>
      </c>
      <c r="C32" s="66">
        <v>4.0000000000000002E-4</v>
      </c>
    </row>
    <row r="33" spans="1:3" ht="94.5" x14ac:dyDescent="0.25">
      <c r="B33" s="65" t="s">
        <v>187</v>
      </c>
      <c r="C33" s="66">
        <v>2.7000000000000001E-3</v>
      </c>
    </row>
    <row r="34" spans="1:3" ht="47.25" x14ac:dyDescent="0.25">
      <c r="B34" s="65" t="s">
        <v>190</v>
      </c>
      <c r="C34" s="66">
        <v>7.3000000000000001E-3</v>
      </c>
    </row>
    <row r="35" spans="1:3" ht="15.75" x14ac:dyDescent="0.25">
      <c r="B35" s="65" t="s">
        <v>111</v>
      </c>
      <c r="C35" s="66"/>
    </row>
    <row r="36" spans="1:3" ht="15.75" x14ac:dyDescent="0.25">
      <c r="B36" s="70" t="s">
        <v>107</v>
      </c>
      <c r="C36" s="72">
        <f>SUM(C30:C35)</f>
        <v>0.11899999999999999</v>
      </c>
    </row>
    <row r="37" spans="1:3" ht="15.75" x14ac:dyDescent="0.25">
      <c r="B37" s="71" t="s">
        <v>115</v>
      </c>
      <c r="C37" s="72"/>
    </row>
    <row r="38" spans="1:3" ht="15.75" x14ac:dyDescent="0.25">
      <c r="B38" s="73" t="s">
        <v>93</v>
      </c>
      <c r="C38" s="68">
        <v>0</v>
      </c>
    </row>
    <row r="39" spans="1:3" ht="15.75" x14ac:dyDescent="0.25">
      <c r="B39" s="70" t="s">
        <v>107</v>
      </c>
      <c r="C39" s="72">
        <f>SUM(C38)</f>
        <v>0</v>
      </c>
    </row>
    <row r="40" spans="1:3" ht="15.75" x14ac:dyDescent="0.25">
      <c r="B40" s="262"/>
      <c r="C40" s="263"/>
    </row>
    <row r="41" spans="1:3" ht="16.5" thickBot="1" x14ac:dyDescent="0.3">
      <c r="B41" s="74" t="s">
        <v>116</v>
      </c>
      <c r="C41" s="75">
        <f>ROUND(SUM(C9,C19,C27,C36,C39),2)</f>
        <v>0.76</v>
      </c>
    </row>
    <row r="43" spans="1:3" ht="46.5" customHeight="1" x14ac:dyDescent="0.25">
      <c r="A43" s="27" t="s">
        <v>77</v>
      </c>
      <c r="B43" s="83" t="s">
        <v>78</v>
      </c>
      <c r="C43" s="27" t="s">
        <v>133</v>
      </c>
    </row>
    <row r="44" spans="1:3" x14ac:dyDescent="0.25">
      <c r="A44" s="24" t="s">
        <v>6</v>
      </c>
      <c r="B44" s="25" t="s">
        <v>164</v>
      </c>
      <c r="C44" s="79"/>
    </row>
    <row r="45" spans="1:3" x14ac:dyDescent="0.25">
      <c r="A45" s="24" t="s">
        <v>7</v>
      </c>
      <c r="B45" s="86" t="s">
        <v>163</v>
      </c>
      <c r="C45" s="79"/>
    </row>
    <row r="46" spans="1:3" x14ac:dyDescent="0.25">
      <c r="A46" s="24" t="s">
        <v>9</v>
      </c>
      <c r="B46" s="87" t="s">
        <v>169</v>
      </c>
      <c r="C46" s="79">
        <v>0</v>
      </c>
    </row>
    <row r="47" spans="1:3" x14ac:dyDescent="0.25">
      <c r="A47" s="24" t="s">
        <v>10</v>
      </c>
      <c r="B47" s="87" t="s">
        <v>155</v>
      </c>
      <c r="C47" s="79">
        <v>0</v>
      </c>
    </row>
    <row r="48" spans="1:3" x14ac:dyDescent="0.25">
      <c r="A48" s="24" t="s">
        <v>11</v>
      </c>
      <c r="B48" s="87" t="s">
        <v>156</v>
      </c>
      <c r="C48" s="79">
        <v>0</v>
      </c>
    </row>
    <row r="49" spans="1:3" x14ac:dyDescent="0.25">
      <c r="A49" s="24" t="s">
        <v>14</v>
      </c>
      <c r="B49" s="25" t="s">
        <v>168</v>
      </c>
      <c r="C49" s="79">
        <v>0</v>
      </c>
    </row>
    <row r="59" spans="1:3" x14ac:dyDescent="0.25">
      <c r="C59" s="142"/>
    </row>
  </sheetData>
  <mergeCells count="5">
    <mergeCell ref="B40:C40"/>
    <mergeCell ref="B3:C3"/>
    <mergeCell ref="B1:C2"/>
    <mergeCell ref="B4:C4"/>
    <mergeCell ref="B5:C5"/>
  </mergeCells>
  <printOptions horizontalCentered="1" verticalCentered="1"/>
  <pageMargins left="0.11811023622047245" right="0.11811023622047245" top="0.19685039370078741" bottom="0.19685039370078741" header="0.31496062992125984" footer="0.31496062992125984"/>
  <pageSetup paperSize="9" scale="6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34F0A-129F-4556-A7FB-11D97E403419}">
  <dimension ref="A3:O12"/>
  <sheetViews>
    <sheetView tabSelected="1" workbookViewId="0">
      <selection activeCell="F18" sqref="F18"/>
    </sheetView>
  </sheetViews>
  <sheetFormatPr defaultRowHeight="15" x14ac:dyDescent="0.25"/>
  <cols>
    <col min="1" max="1" width="9.140625" customWidth="1"/>
    <col min="2" max="2" width="9.5703125" style="396" customWidth="1"/>
    <col min="3" max="15" width="9.140625" style="396"/>
  </cols>
  <sheetData>
    <row r="3" spans="1:15" ht="15.75" x14ac:dyDescent="0.25">
      <c r="A3" s="400" t="s">
        <v>387</v>
      </c>
      <c r="B3" s="400"/>
      <c r="C3" s="400"/>
      <c r="D3" s="400"/>
      <c r="E3" s="400"/>
      <c r="F3" s="400"/>
      <c r="G3" s="400"/>
      <c r="H3" s="400"/>
      <c r="I3" s="400"/>
      <c r="J3" s="400"/>
      <c r="K3" s="400"/>
      <c r="L3" s="400"/>
      <c r="M3" s="400"/>
      <c r="N3" s="400"/>
      <c r="O3" s="400"/>
    </row>
    <row r="4" spans="1:15" x14ac:dyDescent="0.25">
      <c r="A4" s="399">
        <v>1</v>
      </c>
      <c r="B4" s="397" t="s">
        <v>388</v>
      </c>
      <c r="C4" s="397"/>
      <c r="D4" s="397"/>
      <c r="E4" s="397"/>
      <c r="F4" s="397"/>
      <c r="G4" s="397"/>
      <c r="H4" s="397"/>
      <c r="I4" s="397"/>
      <c r="J4" s="397"/>
      <c r="K4" s="397"/>
      <c r="L4" s="397"/>
      <c r="M4" s="397"/>
      <c r="N4" s="397"/>
      <c r="O4" s="397"/>
    </row>
    <row r="5" spans="1:15" x14ac:dyDescent="0.25">
      <c r="A5" s="399">
        <v>2</v>
      </c>
      <c r="B5" s="397" t="s">
        <v>389</v>
      </c>
      <c r="C5" s="397"/>
      <c r="D5" s="397"/>
      <c r="E5" s="397"/>
      <c r="F5" s="397"/>
      <c r="G5" s="397"/>
      <c r="H5" s="397"/>
      <c r="I5" s="397"/>
      <c r="J5" s="397"/>
      <c r="K5" s="397"/>
      <c r="L5" s="397"/>
      <c r="M5" s="397"/>
      <c r="N5" s="397"/>
      <c r="O5" s="397"/>
    </row>
    <row r="6" spans="1:15" x14ac:dyDescent="0.25">
      <c r="A6" s="399">
        <v>3</v>
      </c>
      <c r="B6" s="397" t="s">
        <v>395</v>
      </c>
      <c r="C6" s="397"/>
      <c r="D6" s="397"/>
      <c r="E6" s="397"/>
      <c r="F6" s="397"/>
      <c r="G6" s="397"/>
      <c r="H6" s="397"/>
      <c r="I6" s="397"/>
      <c r="J6" s="397"/>
      <c r="K6" s="397"/>
      <c r="L6" s="397"/>
      <c r="M6" s="397"/>
      <c r="N6" s="397"/>
      <c r="O6" s="397"/>
    </row>
    <row r="7" spans="1:15" ht="55.5" customHeight="1" x14ac:dyDescent="0.25">
      <c r="A7" s="399">
        <v>4</v>
      </c>
      <c r="B7" s="398" t="s">
        <v>390</v>
      </c>
      <c r="C7" s="398"/>
      <c r="D7" s="398"/>
      <c r="E7" s="398"/>
      <c r="F7" s="398"/>
      <c r="G7" s="398"/>
      <c r="H7" s="398"/>
      <c r="I7" s="398"/>
      <c r="J7" s="398"/>
      <c r="K7" s="398"/>
      <c r="L7" s="398"/>
      <c r="M7" s="398"/>
      <c r="N7" s="398"/>
      <c r="O7" s="398"/>
    </row>
    <row r="8" spans="1:15" x14ac:dyDescent="0.25">
      <c r="A8" s="399">
        <v>5</v>
      </c>
      <c r="B8" s="397" t="s">
        <v>391</v>
      </c>
      <c r="C8" s="397"/>
      <c r="D8" s="397"/>
      <c r="E8" s="397"/>
      <c r="F8" s="397"/>
      <c r="G8" s="397"/>
      <c r="H8" s="397"/>
      <c r="I8" s="397"/>
      <c r="J8" s="397"/>
      <c r="K8" s="397"/>
      <c r="L8" s="397"/>
      <c r="M8" s="397"/>
      <c r="N8" s="397"/>
      <c r="O8" s="397"/>
    </row>
    <row r="9" spans="1:15" x14ac:dyDescent="0.25">
      <c r="A9" s="399">
        <v>6</v>
      </c>
      <c r="B9" s="397" t="s">
        <v>392</v>
      </c>
      <c r="C9" s="397"/>
      <c r="D9" s="397"/>
      <c r="E9" s="397"/>
      <c r="F9" s="397"/>
      <c r="G9" s="397"/>
      <c r="H9" s="397"/>
      <c r="I9" s="397"/>
      <c r="J9" s="397"/>
      <c r="K9" s="397"/>
      <c r="L9" s="397"/>
      <c r="M9" s="397"/>
      <c r="N9" s="397"/>
      <c r="O9" s="397"/>
    </row>
    <row r="10" spans="1:15" ht="39" customHeight="1" x14ac:dyDescent="0.25">
      <c r="A10" s="399">
        <v>7</v>
      </c>
      <c r="B10" s="398" t="s">
        <v>393</v>
      </c>
      <c r="C10" s="398"/>
      <c r="D10" s="398"/>
      <c r="E10" s="398"/>
      <c r="F10" s="398"/>
      <c r="G10" s="398"/>
      <c r="H10" s="398"/>
      <c r="I10" s="398"/>
      <c r="J10" s="398"/>
      <c r="K10" s="398"/>
      <c r="L10" s="398"/>
      <c r="M10" s="398"/>
      <c r="N10" s="398"/>
      <c r="O10" s="398"/>
    </row>
    <row r="11" spans="1:15" ht="43.5" customHeight="1" x14ac:dyDescent="0.25">
      <c r="A11" s="399">
        <v>8</v>
      </c>
      <c r="B11" s="398" t="s">
        <v>394</v>
      </c>
      <c r="C11" s="398"/>
      <c r="D11" s="398"/>
      <c r="E11" s="398"/>
      <c r="F11" s="398"/>
      <c r="G11" s="398"/>
      <c r="H11" s="398"/>
      <c r="I11" s="398"/>
      <c r="J11" s="398"/>
      <c r="K11" s="398"/>
      <c r="L11" s="398"/>
      <c r="M11" s="398"/>
      <c r="N11" s="398"/>
      <c r="O11" s="398"/>
    </row>
    <row r="12" spans="1:15" x14ac:dyDescent="0.25">
      <c r="B12" s="395"/>
      <c r="C12" s="395"/>
      <c r="D12" s="395"/>
      <c r="E12" s="395"/>
      <c r="F12" s="395"/>
      <c r="G12" s="395"/>
      <c r="H12" s="395"/>
      <c r="I12" s="395"/>
      <c r="J12" s="395"/>
      <c r="K12" s="395"/>
      <c r="L12" s="395"/>
      <c r="M12" s="395"/>
      <c r="N12" s="395"/>
      <c r="O12" s="395"/>
    </row>
  </sheetData>
  <mergeCells count="10">
    <mergeCell ref="B9:O9"/>
    <mergeCell ref="B10:O10"/>
    <mergeCell ref="B11:O11"/>
    <mergeCell ref="B12:O12"/>
    <mergeCell ref="A3:O3"/>
    <mergeCell ref="B4:O4"/>
    <mergeCell ref="B5:O5"/>
    <mergeCell ref="B6:O6"/>
    <mergeCell ref="B7:O7"/>
    <mergeCell ref="B8:O8"/>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123"/>
  <sheetViews>
    <sheetView showGridLines="0" zoomScaleNormal="100" zoomScaleSheetLayoutView="160" zoomScalePageLayoutView="70" workbookViewId="0">
      <selection activeCell="E92" sqref="E92"/>
    </sheetView>
  </sheetViews>
  <sheetFormatPr defaultRowHeight="16.5" x14ac:dyDescent="0.35"/>
  <cols>
    <col min="1" max="1" width="1.7109375" style="1" customWidth="1"/>
    <col min="2" max="2" width="5.85546875" style="1" customWidth="1"/>
    <col min="3" max="3" width="63.85546875" style="1" customWidth="1"/>
    <col min="4" max="4" width="12.85546875" style="1" bestFit="1" customWidth="1"/>
    <col min="5" max="5" width="15" style="1" bestFit="1" customWidth="1"/>
    <col min="6" max="6" width="1.7109375" style="2" customWidth="1"/>
    <col min="7" max="7" width="3.5703125" style="1" customWidth="1"/>
    <col min="8" max="8" width="19.28515625" style="1" bestFit="1" customWidth="1"/>
    <col min="9" max="16384" width="9.140625" style="1"/>
  </cols>
  <sheetData>
    <row r="1" spans="2:9" ht="17.25" x14ac:dyDescent="0.35">
      <c r="B1" s="274" t="s">
        <v>142</v>
      </c>
      <c r="C1" s="275"/>
      <c r="D1" s="275"/>
      <c r="E1" s="276"/>
      <c r="F1" s="20"/>
    </row>
    <row r="2" spans="2:9" ht="18" customHeight="1" x14ac:dyDescent="0.35">
      <c r="B2" s="277" t="s">
        <v>31</v>
      </c>
      <c r="C2" s="278"/>
      <c r="D2" s="278"/>
      <c r="E2" s="279"/>
    </row>
    <row r="3" spans="2:9" x14ac:dyDescent="0.35">
      <c r="B3" s="280" t="s">
        <v>32</v>
      </c>
      <c r="C3" s="281"/>
      <c r="D3" s="281"/>
      <c r="E3" s="282"/>
    </row>
    <row r="4" spans="2:9" x14ac:dyDescent="0.35">
      <c r="B4" s="280" t="s">
        <v>33</v>
      </c>
      <c r="C4" s="281"/>
      <c r="D4" s="281"/>
      <c r="E4" s="282"/>
    </row>
    <row r="5" spans="2:9" x14ac:dyDescent="0.35">
      <c r="B5" s="280" t="s">
        <v>105</v>
      </c>
      <c r="C5" s="281"/>
      <c r="D5" s="281"/>
      <c r="E5" s="282"/>
    </row>
    <row r="6" spans="2:9" x14ac:dyDescent="0.35">
      <c r="B6" s="21" t="s">
        <v>6</v>
      </c>
      <c r="C6" s="22" t="s">
        <v>34</v>
      </c>
      <c r="D6" s="283"/>
      <c r="E6" s="284"/>
    </row>
    <row r="7" spans="2:9" x14ac:dyDescent="0.35">
      <c r="B7" s="21" t="s">
        <v>7</v>
      </c>
      <c r="C7" s="22" t="s">
        <v>35</v>
      </c>
      <c r="D7" s="285" t="s">
        <v>140</v>
      </c>
      <c r="E7" s="286"/>
    </row>
    <row r="8" spans="2:9" x14ac:dyDescent="0.35">
      <c r="B8" s="21" t="s">
        <v>9</v>
      </c>
      <c r="C8" s="22" t="s">
        <v>36</v>
      </c>
      <c r="D8" s="285" t="s">
        <v>152</v>
      </c>
      <c r="E8" s="286"/>
    </row>
    <row r="9" spans="2:9" x14ac:dyDescent="0.35">
      <c r="B9" s="21" t="s">
        <v>10</v>
      </c>
      <c r="C9" s="22" t="s">
        <v>194</v>
      </c>
      <c r="D9" s="285" t="s">
        <v>45</v>
      </c>
      <c r="E9" s="286"/>
      <c r="I9" s="16"/>
    </row>
    <row r="10" spans="2:9" x14ac:dyDescent="0.35">
      <c r="B10" s="287" t="s">
        <v>48</v>
      </c>
      <c r="C10" s="288"/>
      <c r="D10" s="288"/>
      <c r="E10" s="289"/>
    </row>
    <row r="11" spans="2:9" x14ac:dyDescent="0.35">
      <c r="B11" s="21"/>
      <c r="C11" s="22" t="s">
        <v>41</v>
      </c>
      <c r="D11" s="285" t="s">
        <v>141</v>
      </c>
      <c r="E11" s="286"/>
    </row>
    <row r="12" spans="2:9" x14ac:dyDescent="0.35">
      <c r="B12" s="21"/>
      <c r="C12" s="89" t="s">
        <v>42</v>
      </c>
      <c r="D12" s="290">
        <v>4</v>
      </c>
      <c r="E12" s="291"/>
    </row>
    <row r="13" spans="2:9" x14ac:dyDescent="0.35">
      <c r="B13" s="23"/>
      <c r="C13" s="292" t="s">
        <v>151</v>
      </c>
      <c r="D13" s="293"/>
      <c r="E13" s="294"/>
    </row>
    <row r="14" spans="2:9" x14ac:dyDescent="0.35">
      <c r="B14" s="295" t="s">
        <v>0</v>
      </c>
      <c r="C14" s="296"/>
      <c r="D14" s="296"/>
      <c r="E14" s="297"/>
    </row>
    <row r="15" spans="2:9" ht="18" customHeight="1" x14ac:dyDescent="0.35">
      <c r="B15" s="24">
        <v>1</v>
      </c>
      <c r="C15" s="25" t="s">
        <v>1</v>
      </c>
      <c r="D15" s="298" t="s">
        <v>193</v>
      </c>
      <c r="E15" s="299"/>
    </row>
    <row r="16" spans="2:9" x14ac:dyDescent="0.35">
      <c r="B16" s="24">
        <v>2</v>
      </c>
      <c r="C16" s="26" t="s">
        <v>61</v>
      </c>
      <c r="D16" s="300">
        <v>5174</v>
      </c>
      <c r="E16" s="301"/>
    </row>
    <row r="17" spans="2:6" x14ac:dyDescent="0.35">
      <c r="B17" s="24">
        <v>3</v>
      </c>
      <c r="C17" s="25" t="s">
        <v>2</v>
      </c>
      <c r="D17" s="302">
        <v>1576</v>
      </c>
      <c r="E17" s="303"/>
    </row>
    <row r="18" spans="2:6" x14ac:dyDescent="0.35">
      <c r="B18" s="24">
        <v>4</v>
      </c>
      <c r="C18" s="25" t="s">
        <v>62</v>
      </c>
      <c r="D18" s="298"/>
      <c r="E18" s="299"/>
    </row>
    <row r="19" spans="2:6" x14ac:dyDescent="0.35">
      <c r="B19" s="24">
        <v>5</v>
      </c>
      <c r="C19" s="25" t="s">
        <v>3</v>
      </c>
      <c r="D19" s="298" t="s">
        <v>153</v>
      </c>
      <c r="E19" s="299"/>
    </row>
    <row r="20" spans="2:6" x14ac:dyDescent="0.35">
      <c r="B20" s="304" t="s">
        <v>124</v>
      </c>
      <c r="C20" s="305"/>
      <c r="D20" s="305"/>
      <c r="E20" s="306"/>
    </row>
    <row r="21" spans="2:6" ht="12" customHeight="1" x14ac:dyDescent="0.35">
      <c r="B21" s="27">
        <v>1</v>
      </c>
      <c r="C21" s="28" t="s">
        <v>4</v>
      </c>
      <c r="D21" s="29" t="s">
        <v>20</v>
      </c>
      <c r="E21" s="27" t="s">
        <v>5</v>
      </c>
    </row>
    <row r="22" spans="2:6" x14ac:dyDescent="0.35">
      <c r="B22" s="24" t="s">
        <v>6</v>
      </c>
      <c r="C22" s="30" t="s">
        <v>47</v>
      </c>
      <c r="D22" s="31">
        <v>1</v>
      </c>
      <c r="E22" s="78">
        <f>D17</f>
        <v>1576</v>
      </c>
    </row>
    <row r="23" spans="2:6" x14ac:dyDescent="0.35">
      <c r="B23" s="24" t="s">
        <v>7</v>
      </c>
      <c r="C23" s="30" t="s">
        <v>8</v>
      </c>
      <c r="D23" s="31">
        <v>0</v>
      </c>
      <c r="E23" s="79">
        <f>ROUND((E22*D23),2)</f>
        <v>0</v>
      </c>
    </row>
    <row r="24" spans="2:6" x14ac:dyDescent="0.35">
      <c r="B24" s="24" t="s">
        <v>9</v>
      </c>
      <c r="C24" s="86" t="s">
        <v>63</v>
      </c>
      <c r="D24" s="93">
        <v>0</v>
      </c>
      <c r="E24" s="79">
        <f>ROUND((E22*D24),2)</f>
        <v>0</v>
      </c>
    </row>
    <row r="25" spans="2:6" x14ac:dyDescent="0.35">
      <c r="B25" s="24" t="s">
        <v>10</v>
      </c>
      <c r="C25" s="30" t="s">
        <v>64</v>
      </c>
      <c r="D25" s="31"/>
      <c r="E25" s="79">
        <v>0</v>
      </c>
    </row>
    <row r="26" spans="2:6" x14ac:dyDescent="0.35">
      <c r="B26" s="24" t="s">
        <v>11</v>
      </c>
      <c r="C26" s="30" t="s">
        <v>12</v>
      </c>
      <c r="D26" s="31"/>
      <c r="E26" s="79">
        <v>0</v>
      </c>
    </row>
    <row r="27" spans="2:6" x14ac:dyDescent="0.35">
      <c r="B27" s="24" t="s">
        <v>13</v>
      </c>
      <c r="C27" s="30" t="s">
        <v>81</v>
      </c>
      <c r="D27" s="31"/>
      <c r="E27" s="79">
        <v>0</v>
      </c>
    </row>
    <row r="28" spans="2:6" x14ac:dyDescent="0.35">
      <c r="B28" s="24" t="s">
        <v>14</v>
      </c>
      <c r="C28" s="30" t="s">
        <v>65</v>
      </c>
      <c r="D28" s="31"/>
      <c r="E28" s="79">
        <v>0</v>
      </c>
    </row>
    <row r="29" spans="2:6" x14ac:dyDescent="0.35">
      <c r="B29" s="24" t="s">
        <v>15</v>
      </c>
      <c r="C29" s="30" t="s">
        <v>154</v>
      </c>
      <c r="D29" s="31"/>
      <c r="E29" s="79">
        <v>52</v>
      </c>
    </row>
    <row r="30" spans="2:6" ht="17.25" x14ac:dyDescent="0.35">
      <c r="B30" s="33"/>
      <c r="C30" s="34" t="s">
        <v>30</v>
      </c>
      <c r="D30" s="35">
        <f>SUM(D22:D29)</f>
        <v>1</v>
      </c>
      <c r="E30" s="82">
        <f>ROUND(SUM(E22:E29),2)</f>
        <v>1628</v>
      </c>
      <c r="F30" s="3"/>
    </row>
    <row r="31" spans="2:6" x14ac:dyDescent="0.35">
      <c r="B31" s="307" t="s">
        <v>66</v>
      </c>
      <c r="C31" s="308"/>
      <c r="D31" s="308"/>
      <c r="E31" s="309"/>
    </row>
    <row r="32" spans="2:6" ht="31.5" x14ac:dyDescent="0.35">
      <c r="B32" s="27" t="s">
        <v>67</v>
      </c>
      <c r="C32" s="36" t="s">
        <v>68</v>
      </c>
      <c r="D32" s="37"/>
      <c r="E32" s="27" t="s">
        <v>5</v>
      </c>
    </row>
    <row r="33" spans="2:8" x14ac:dyDescent="0.35">
      <c r="B33" s="24" t="s">
        <v>6</v>
      </c>
      <c r="C33" s="26" t="s">
        <v>69</v>
      </c>
      <c r="D33" s="38"/>
      <c r="E33" s="81">
        <f>ROUND(($E$30*'Encargos Sociais e Benefícios'!C7),2)</f>
        <v>135.61000000000001</v>
      </c>
      <c r="H33" s="76"/>
    </row>
    <row r="34" spans="2:8" x14ac:dyDescent="0.35">
      <c r="B34" s="24" t="s">
        <v>7</v>
      </c>
      <c r="C34" s="39" t="s">
        <v>70</v>
      </c>
      <c r="D34" s="40"/>
      <c r="E34" s="81">
        <f>ROUND(($E$30*'Encargos Sociais e Benefícios'!C8),2)</f>
        <v>180.89</v>
      </c>
      <c r="H34" s="19"/>
    </row>
    <row r="35" spans="2:8" ht="17.25" x14ac:dyDescent="0.35">
      <c r="B35" s="33"/>
      <c r="C35" s="36" t="s">
        <v>30</v>
      </c>
      <c r="D35" s="37"/>
      <c r="E35" s="77">
        <f>ROUND(SUM(E33:E34),2)</f>
        <v>316.5</v>
      </c>
    </row>
    <row r="36" spans="2:8" x14ac:dyDescent="0.35">
      <c r="B36" s="24"/>
      <c r="C36" s="39"/>
      <c r="D36" s="40"/>
      <c r="E36" s="32"/>
    </row>
    <row r="37" spans="2:8" ht="31.5" x14ac:dyDescent="0.35">
      <c r="B37" s="27" t="s">
        <v>71</v>
      </c>
      <c r="C37" s="41" t="s">
        <v>72</v>
      </c>
      <c r="D37" s="29" t="s">
        <v>20</v>
      </c>
      <c r="E37" s="27" t="s">
        <v>5</v>
      </c>
      <c r="F37" s="3"/>
    </row>
    <row r="38" spans="2:8" x14ac:dyDescent="0.35">
      <c r="B38" s="24" t="s">
        <v>6</v>
      </c>
      <c r="C38" s="30" t="s">
        <v>38</v>
      </c>
      <c r="D38" s="31">
        <f>'Encargos Sociais e Benefícios'!C11</f>
        <v>0.2</v>
      </c>
      <c r="E38" s="45">
        <f>ROUND(($E$30*'Encargos Sociais e Benefícios'!C11),2)</f>
        <v>325.60000000000002</v>
      </c>
    </row>
    <row r="39" spans="2:8" x14ac:dyDescent="0.35">
      <c r="B39" s="24" t="s">
        <v>7</v>
      </c>
      <c r="C39" s="30" t="s">
        <v>108</v>
      </c>
      <c r="D39" s="31">
        <f>'Encargos Sociais e Benefícios'!C12</f>
        <v>2.5000000000000001E-2</v>
      </c>
      <c r="E39" s="45">
        <f>ROUND(($E$30*'Encargos Sociais e Benefícios'!C12),2)</f>
        <v>40.700000000000003</v>
      </c>
    </row>
    <row r="40" spans="2:8" x14ac:dyDescent="0.35">
      <c r="B40" s="24" t="s">
        <v>9</v>
      </c>
      <c r="C40" s="30" t="s">
        <v>73</v>
      </c>
      <c r="D40" s="31">
        <f>'Encargos Sociais e Benefícios'!C13</f>
        <v>0.03</v>
      </c>
      <c r="E40" s="45">
        <f>ROUND(($E$30*'Encargos Sociais e Benefícios'!C13),2)</f>
        <v>48.84</v>
      </c>
    </row>
    <row r="41" spans="2:8" x14ac:dyDescent="0.35">
      <c r="B41" s="24" t="s">
        <v>10</v>
      </c>
      <c r="C41" s="30" t="s">
        <v>74</v>
      </c>
      <c r="D41" s="31">
        <f>'Encargos Sociais e Benefícios'!C14</f>
        <v>1.4999999999999999E-2</v>
      </c>
      <c r="E41" s="45">
        <f>ROUND(($E$30*'Encargos Sociais e Benefícios'!C14),2)</f>
        <v>24.42</v>
      </c>
    </row>
    <row r="42" spans="2:8" x14ac:dyDescent="0.35">
      <c r="B42" s="24" t="s">
        <v>11</v>
      </c>
      <c r="C42" s="30" t="s">
        <v>75</v>
      </c>
      <c r="D42" s="31">
        <f>'Encargos Sociais e Benefícios'!C15</f>
        <v>0.01</v>
      </c>
      <c r="E42" s="45">
        <f>ROUND(($E$30*'Encargos Sociais e Benefícios'!C15),2)</f>
        <v>16.28</v>
      </c>
    </row>
    <row r="43" spans="2:8" x14ac:dyDescent="0.35">
      <c r="B43" s="24" t="s">
        <v>13</v>
      </c>
      <c r="C43" s="30" t="s">
        <v>40</v>
      </c>
      <c r="D43" s="31">
        <f>'Encargos Sociais e Benefícios'!C16</f>
        <v>6.0000000000000001E-3</v>
      </c>
      <c r="E43" s="45">
        <f>ROUND(($E$30*'Encargos Sociais e Benefícios'!C16),2)</f>
        <v>9.77</v>
      </c>
    </row>
    <row r="44" spans="2:8" x14ac:dyDescent="0.35">
      <c r="B44" s="24" t="s">
        <v>14</v>
      </c>
      <c r="C44" s="30" t="s">
        <v>39</v>
      </c>
      <c r="D44" s="31">
        <f>'Encargos Sociais e Benefícios'!C17</f>
        <v>2E-3</v>
      </c>
      <c r="E44" s="45">
        <f>ROUND(($E$30*'Encargos Sociais e Benefícios'!C17),2)</f>
        <v>3.26</v>
      </c>
    </row>
    <row r="45" spans="2:8" x14ac:dyDescent="0.35">
      <c r="B45" s="24" t="s">
        <v>15</v>
      </c>
      <c r="C45" s="30" t="s">
        <v>76</v>
      </c>
      <c r="D45" s="31">
        <f>'Encargos Sociais e Benefícios'!C18</f>
        <v>0.08</v>
      </c>
      <c r="E45" s="45">
        <f>ROUND(($E$30*'Encargos Sociais e Benefícios'!C18),2)</f>
        <v>130.24</v>
      </c>
      <c r="H45" s="19"/>
    </row>
    <row r="46" spans="2:8" x14ac:dyDescent="0.35">
      <c r="B46" s="310" t="s">
        <v>46</v>
      </c>
      <c r="C46" s="311"/>
      <c r="D46" s="42">
        <f>SUM(D38:D45)</f>
        <v>0.36800000000000005</v>
      </c>
      <c r="E46" s="46">
        <f>ROUND(SUM(E38:E45),2)</f>
        <v>599.11</v>
      </c>
    </row>
    <row r="47" spans="2:8" ht="11.1" customHeight="1" x14ac:dyDescent="0.35">
      <c r="B47" s="24"/>
      <c r="C47" s="30"/>
      <c r="D47" s="44"/>
      <c r="E47" s="32"/>
    </row>
    <row r="48" spans="2:8" x14ac:dyDescent="0.35">
      <c r="B48" s="27" t="s">
        <v>77</v>
      </c>
      <c r="C48" s="312" t="s">
        <v>78</v>
      </c>
      <c r="D48" s="313"/>
      <c r="E48" s="27" t="s">
        <v>5</v>
      </c>
    </row>
    <row r="49" spans="2:6" x14ac:dyDescent="0.35">
      <c r="B49" s="24" t="s">
        <v>6</v>
      </c>
      <c r="C49" s="314" t="s">
        <v>158</v>
      </c>
      <c r="D49" s="315"/>
      <c r="E49" s="79">
        <f>ROUND(('Encargos Sociais e Benefícios'!C44*22)-(6%*E30),2)</f>
        <v>-97.68</v>
      </c>
    </row>
    <row r="50" spans="2:6" x14ac:dyDescent="0.35">
      <c r="B50" s="24" t="s">
        <v>7</v>
      </c>
      <c r="C50" s="316" t="s">
        <v>159</v>
      </c>
      <c r="D50" s="317"/>
      <c r="E50" s="79">
        <f>ROUND(('Encargos Sociais e Benefícios'!C45*15),2)</f>
        <v>0</v>
      </c>
    </row>
    <row r="51" spans="2:6" x14ac:dyDescent="0.35">
      <c r="B51" s="24" t="s">
        <v>9</v>
      </c>
      <c r="C51" s="318" t="s">
        <v>169</v>
      </c>
      <c r="D51" s="319"/>
      <c r="E51" s="79">
        <f>'Encargos Sociais e Benefícios'!C46</f>
        <v>0</v>
      </c>
    </row>
    <row r="52" spans="2:6" x14ac:dyDescent="0.35">
      <c r="B52" s="24" t="s">
        <v>10</v>
      </c>
      <c r="C52" s="320" t="s">
        <v>160</v>
      </c>
      <c r="D52" s="321"/>
      <c r="E52" s="79">
        <f>'Encargos Sociais e Benefícios'!C47</f>
        <v>0</v>
      </c>
    </row>
    <row r="53" spans="2:6" x14ac:dyDescent="0.35">
      <c r="B53" s="24" t="s">
        <v>11</v>
      </c>
      <c r="C53" s="318" t="s">
        <v>161</v>
      </c>
      <c r="D53" s="319"/>
      <c r="E53" s="79">
        <f>'Encargos Sociais e Benefícios'!C48</f>
        <v>0</v>
      </c>
    </row>
    <row r="54" spans="2:6" x14ac:dyDescent="0.35">
      <c r="B54" s="24" t="s">
        <v>14</v>
      </c>
      <c r="C54" s="314" t="s">
        <v>168</v>
      </c>
      <c r="D54" s="315"/>
      <c r="E54" s="79">
        <f>'Encargos Sociais e Benefícios'!C49</f>
        <v>0</v>
      </c>
    </row>
    <row r="55" spans="2:6" ht="17.25" x14ac:dyDescent="0.35">
      <c r="B55" s="33"/>
      <c r="C55" s="36" t="s">
        <v>37</v>
      </c>
      <c r="D55" s="37"/>
      <c r="E55" s="77">
        <f>ROUND(SUM(E49:E54),2)</f>
        <v>-97.68</v>
      </c>
      <c r="F55" s="3"/>
    </row>
    <row r="56" spans="2:6" x14ac:dyDescent="0.35">
      <c r="B56" s="322"/>
      <c r="C56" s="323"/>
      <c r="D56" s="323"/>
      <c r="E56" s="324"/>
      <c r="F56" s="3"/>
    </row>
    <row r="57" spans="2:6" ht="31.5" customHeight="1" x14ac:dyDescent="0.35">
      <c r="B57" s="27">
        <v>2</v>
      </c>
      <c r="C57" s="312" t="s">
        <v>79</v>
      </c>
      <c r="D57" s="313"/>
      <c r="E57" s="27" t="s">
        <v>5</v>
      </c>
      <c r="F57" s="3"/>
    </row>
    <row r="58" spans="2:6" x14ac:dyDescent="0.35">
      <c r="B58" s="24" t="s">
        <v>67</v>
      </c>
      <c r="C58" s="26" t="s">
        <v>68</v>
      </c>
      <c r="D58" s="38"/>
      <c r="E58" s="32">
        <f>E35</f>
        <v>316.5</v>
      </c>
      <c r="F58" s="3"/>
    </row>
    <row r="59" spans="2:6" x14ac:dyDescent="0.35">
      <c r="B59" s="24" t="s">
        <v>71</v>
      </c>
      <c r="C59" s="39" t="s">
        <v>80</v>
      </c>
      <c r="D59" s="40"/>
      <c r="E59" s="32">
        <f>E46</f>
        <v>599.11</v>
      </c>
      <c r="F59" s="3"/>
    </row>
    <row r="60" spans="2:6" x14ac:dyDescent="0.35">
      <c r="B60" s="24" t="s">
        <v>77</v>
      </c>
      <c r="C60" s="39" t="s">
        <v>78</v>
      </c>
      <c r="D60" s="40"/>
      <c r="E60" s="32">
        <f>E55</f>
        <v>-97.68</v>
      </c>
      <c r="F60" s="3"/>
    </row>
    <row r="61" spans="2:6" ht="17.25" x14ac:dyDescent="0.35">
      <c r="B61" s="33"/>
      <c r="C61" s="36" t="s">
        <v>37</v>
      </c>
      <c r="D61" s="37"/>
      <c r="E61" s="77">
        <f>SUM(E58:E60)</f>
        <v>817.93000000000006</v>
      </c>
      <c r="F61" s="3"/>
    </row>
    <row r="62" spans="2:6" ht="17.25" x14ac:dyDescent="0.35">
      <c r="B62" s="325"/>
      <c r="C62" s="326"/>
      <c r="D62" s="326"/>
      <c r="E62" s="327"/>
      <c r="F62" s="3"/>
    </row>
    <row r="63" spans="2:6" x14ac:dyDescent="0.35">
      <c r="B63" s="307" t="s">
        <v>86</v>
      </c>
      <c r="C63" s="308"/>
      <c r="D63" s="308"/>
      <c r="E63" s="309"/>
    </row>
    <row r="64" spans="2:6" x14ac:dyDescent="0.35">
      <c r="B64" s="27">
        <v>3</v>
      </c>
      <c r="C64" s="312" t="s">
        <v>44</v>
      </c>
      <c r="D64" s="313"/>
      <c r="E64" s="27" t="s">
        <v>5</v>
      </c>
      <c r="F64" s="3"/>
    </row>
    <row r="65" spans="2:6" x14ac:dyDescent="0.35">
      <c r="B65" s="24" t="s">
        <v>6</v>
      </c>
      <c r="C65" s="314" t="s">
        <v>22</v>
      </c>
      <c r="D65" s="315"/>
      <c r="E65" s="45">
        <f>ROUND(($E$30*'Encargos Sociais e Benefícios'!C21),2)</f>
        <v>6.84</v>
      </c>
    </row>
    <row r="66" spans="2:6" x14ac:dyDescent="0.35">
      <c r="B66" s="24" t="s">
        <v>7</v>
      </c>
      <c r="C66" s="314" t="s">
        <v>82</v>
      </c>
      <c r="D66" s="315"/>
      <c r="E66" s="45">
        <f>ROUND(($E$30*'Encargos Sociais e Benefícios'!C22),2)</f>
        <v>0.55000000000000004</v>
      </c>
    </row>
    <row r="67" spans="2:6" x14ac:dyDescent="0.35">
      <c r="B67" s="24" t="s">
        <v>9</v>
      </c>
      <c r="C67" s="314" t="s">
        <v>83</v>
      </c>
      <c r="D67" s="315"/>
      <c r="E67" s="45">
        <f>ROUND(($E$30*'Encargos Sociais e Benefícios'!C23),2)</f>
        <v>12.58</v>
      </c>
    </row>
    <row r="68" spans="2:6" x14ac:dyDescent="0.35">
      <c r="B68" s="24" t="s">
        <v>10</v>
      </c>
      <c r="C68" s="314" t="s">
        <v>23</v>
      </c>
      <c r="D68" s="315"/>
      <c r="E68" s="45">
        <f>ROUND(($E$30*'Encargos Sociais e Benefícios'!C24),2)</f>
        <v>31.58</v>
      </c>
    </row>
    <row r="69" spans="2:6" ht="27.75" customHeight="1" x14ac:dyDescent="0.35">
      <c r="B69" s="24" t="s">
        <v>11</v>
      </c>
      <c r="C69" s="314" t="s">
        <v>84</v>
      </c>
      <c r="D69" s="315"/>
      <c r="E69" s="45">
        <f>ROUND(($E$30*'Encargos Sociais e Benefícios'!C25),2)</f>
        <v>11.62</v>
      </c>
    </row>
    <row r="70" spans="2:6" x14ac:dyDescent="0.35">
      <c r="B70" s="24" t="s">
        <v>13</v>
      </c>
      <c r="C70" s="314" t="s">
        <v>85</v>
      </c>
      <c r="D70" s="315"/>
      <c r="E70" s="45">
        <f>ROUND(($E$30*'Encargos Sociais e Benefícios'!C26),2)</f>
        <v>65.12</v>
      </c>
    </row>
    <row r="71" spans="2:6" x14ac:dyDescent="0.35">
      <c r="B71" s="312" t="s">
        <v>46</v>
      </c>
      <c r="C71" s="328"/>
      <c r="D71" s="313"/>
      <c r="E71" s="46">
        <f>ROUND(SUM(E65:E70),2)</f>
        <v>128.29</v>
      </c>
      <c r="F71" s="3"/>
    </row>
    <row r="72" spans="2:6" x14ac:dyDescent="0.35">
      <c r="B72" s="322"/>
      <c r="C72" s="323"/>
      <c r="D72" s="323"/>
      <c r="E72" s="324"/>
      <c r="F72" s="3"/>
    </row>
    <row r="73" spans="2:6" x14ac:dyDescent="0.35">
      <c r="B73" s="307" t="s">
        <v>87</v>
      </c>
      <c r="C73" s="308"/>
      <c r="D73" s="308"/>
      <c r="E73" s="309"/>
      <c r="F73" s="3"/>
    </row>
    <row r="74" spans="2:6" x14ac:dyDescent="0.35">
      <c r="B74" s="27" t="s">
        <v>19</v>
      </c>
      <c r="C74" s="312" t="s">
        <v>89</v>
      </c>
      <c r="D74" s="313"/>
      <c r="E74" s="27" t="s">
        <v>5</v>
      </c>
      <c r="F74" s="3"/>
    </row>
    <row r="75" spans="2:6" x14ac:dyDescent="0.35">
      <c r="B75" s="24" t="s">
        <v>6</v>
      </c>
      <c r="C75" s="26" t="s">
        <v>88</v>
      </c>
      <c r="D75" s="38"/>
      <c r="E75" s="84">
        <f>ROUND(($E$30*'Encargos Sociais e Benefícios'!C30),2)</f>
        <v>149.78</v>
      </c>
      <c r="F75" s="3"/>
    </row>
    <row r="76" spans="2:6" x14ac:dyDescent="0.35">
      <c r="B76" s="24" t="s">
        <v>7</v>
      </c>
      <c r="C76" s="26" t="s">
        <v>191</v>
      </c>
      <c r="D76" s="38"/>
      <c r="E76" s="84">
        <f>ROUND(($E$30*'Encargos Sociais e Benefícios'!C31),2)</f>
        <v>27.02</v>
      </c>
      <c r="F76" s="3"/>
    </row>
    <row r="77" spans="2:6" x14ac:dyDescent="0.35">
      <c r="B77" s="24" t="s">
        <v>9</v>
      </c>
      <c r="C77" s="314" t="s">
        <v>90</v>
      </c>
      <c r="D77" s="315"/>
      <c r="E77" s="84">
        <f>ROUND(($E$30*'Encargos Sociais e Benefícios'!C32),2)</f>
        <v>0.65</v>
      </c>
      <c r="F77" s="3"/>
    </row>
    <row r="78" spans="2:6" x14ac:dyDescent="0.35">
      <c r="B78" s="24" t="s">
        <v>10</v>
      </c>
      <c r="C78" s="314" t="s">
        <v>89</v>
      </c>
      <c r="D78" s="315"/>
      <c r="E78" s="84">
        <f>ROUND(($E$30*'Encargos Sociais e Benefícios'!C33),2)</f>
        <v>4.4000000000000004</v>
      </c>
      <c r="F78" s="3"/>
    </row>
    <row r="79" spans="2:6" x14ac:dyDescent="0.35">
      <c r="B79" s="24" t="s">
        <v>11</v>
      </c>
      <c r="C79" s="314" t="s">
        <v>91</v>
      </c>
      <c r="D79" s="315"/>
      <c r="E79" s="84">
        <f>ROUND(($E$30*'Encargos Sociais e Benefícios'!C34),2)</f>
        <v>11.88</v>
      </c>
      <c r="F79" s="3"/>
    </row>
    <row r="80" spans="2:6" x14ac:dyDescent="0.35">
      <c r="B80" s="24" t="s">
        <v>13</v>
      </c>
      <c r="C80" s="314" t="s">
        <v>16</v>
      </c>
      <c r="D80" s="315"/>
      <c r="E80" s="84">
        <f>ROUND(($E$30*'Encargos Sociais e Benefícios'!C35),2)</f>
        <v>0</v>
      </c>
      <c r="F80" s="3"/>
    </row>
    <row r="81" spans="2:6" x14ac:dyDescent="0.35">
      <c r="B81" s="312" t="s">
        <v>46</v>
      </c>
      <c r="C81" s="328"/>
      <c r="D81" s="313"/>
      <c r="E81" s="46">
        <f>ROUND(SUM(E75:E80),2)</f>
        <v>193.73</v>
      </c>
      <c r="F81" s="3"/>
    </row>
    <row r="82" spans="2:6" x14ac:dyDescent="0.35">
      <c r="B82" s="322"/>
      <c r="C82" s="323"/>
      <c r="D82" s="323"/>
      <c r="E82" s="324"/>
      <c r="F82" s="3"/>
    </row>
    <row r="83" spans="2:6" x14ac:dyDescent="0.35">
      <c r="B83" s="27" t="s">
        <v>21</v>
      </c>
      <c r="C83" s="312" t="s">
        <v>92</v>
      </c>
      <c r="D83" s="313"/>
      <c r="E83" s="27" t="s">
        <v>5</v>
      </c>
      <c r="F83" s="3"/>
    </row>
    <row r="84" spans="2:6" x14ac:dyDescent="0.35">
      <c r="B84" s="24" t="s">
        <v>6</v>
      </c>
      <c r="C84" s="26" t="s">
        <v>93</v>
      </c>
      <c r="D84" s="38"/>
      <c r="E84" s="32">
        <f>ROUND(('Encargos Sociais e Benefícios'!C38*'Porteiro 5x2'!E30),2)</f>
        <v>0</v>
      </c>
      <c r="F84" s="3"/>
    </row>
    <row r="85" spans="2:6" x14ac:dyDescent="0.35">
      <c r="B85" s="322"/>
      <c r="C85" s="323"/>
      <c r="D85" s="323"/>
      <c r="E85" s="324"/>
      <c r="F85" s="3"/>
    </row>
    <row r="86" spans="2:6" x14ac:dyDescent="0.35">
      <c r="B86" s="27">
        <v>4</v>
      </c>
      <c r="C86" s="287" t="s">
        <v>94</v>
      </c>
      <c r="D86" s="289"/>
      <c r="E86" s="27" t="s">
        <v>5</v>
      </c>
      <c r="F86" s="3"/>
    </row>
    <row r="87" spans="2:6" x14ac:dyDescent="0.35">
      <c r="B87" s="24" t="s">
        <v>19</v>
      </c>
      <c r="C87" s="26" t="s">
        <v>95</v>
      </c>
      <c r="D87" s="38"/>
      <c r="E87" s="32">
        <f>E81</f>
        <v>193.73</v>
      </c>
      <c r="F87" s="3"/>
    </row>
    <row r="88" spans="2:6" x14ac:dyDescent="0.35">
      <c r="B88" s="24" t="s">
        <v>21</v>
      </c>
      <c r="C88" s="39" t="s">
        <v>92</v>
      </c>
      <c r="D88" s="40"/>
      <c r="E88" s="32">
        <f>E84</f>
        <v>0</v>
      </c>
      <c r="F88" s="3"/>
    </row>
    <row r="89" spans="2:6" x14ac:dyDescent="0.35">
      <c r="B89" s="36"/>
      <c r="C89" s="328" t="s">
        <v>96</v>
      </c>
      <c r="D89" s="313"/>
      <c r="E89" s="46">
        <f>ROUND(SUM(E83:E88),2)</f>
        <v>193.73</v>
      </c>
      <c r="F89" s="3"/>
    </row>
    <row r="90" spans="2:6" x14ac:dyDescent="0.35">
      <c r="B90" s="307" t="s">
        <v>97</v>
      </c>
      <c r="C90" s="308"/>
      <c r="D90" s="308"/>
      <c r="E90" s="309"/>
    </row>
    <row r="91" spans="2:6" x14ac:dyDescent="0.35">
      <c r="B91" s="27">
        <v>3</v>
      </c>
      <c r="C91" s="312" t="s">
        <v>17</v>
      </c>
      <c r="D91" s="313"/>
      <c r="E91" s="27" t="s">
        <v>5</v>
      </c>
    </row>
    <row r="92" spans="2:6" x14ac:dyDescent="0.35">
      <c r="B92" s="24" t="s">
        <v>6</v>
      </c>
      <c r="C92" s="314" t="s">
        <v>18</v>
      </c>
      <c r="D92" s="315"/>
      <c r="E92" s="32">
        <f>'Unif Porteiro e Recep'!G25</f>
        <v>89.375</v>
      </c>
    </row>
    <row r="93" spans="2:6" x14ac:dyDescent="0.35">
      <c r="B93" s="24" t="s">
        <v>7</v>
      </c>
      <c r="C93" s="314" t="s">
        <v>98</v>
      </c>
      <c r="D93" s="315"/>
      <c r="E93" s="32">
        <f>Equipamentos!E8</f>
        <v>62</v>
      </c>
    </row>
    <row r="94" spans="2:6" x14ac:dyDescent="0.35">
      <c r="B94" s="24" t="s">
        <v>9</v>
      </c>
      <c r="C94" s="314" t="s">
        <v>16</v>
      </c>
      <c r="D94" s="315"/>
      <c r="E94" s="32">
        <v>0</v>
      </c>
    </row>
    <row r="95" spans="2:6" x14ac:dyDescent="0.35">
      <c r="B95" s="312" t="s">
        <v>46</v>
      </c>
      <c r="C95" s="328"/>
      <c r="D95" s="313"/>
      <c r="E95" s="46">
        <f>ROUND(SUM(E92:E94),2)</f>
        <v>151.38</v>
      </c>
      <c r="F95" s="3"/>
    </row>
    <row r="96" spans="2:6" ht="17.25" x14ac:dyDescent="0.35">
      <c r="B96" s="329"/>
      <c r="C96" s="330"/>
      <c r="D96" s="330"/>
      <c r="E96" s="331"/>
    </row>
    <row r="97" spans="2:6" x14ac:dyDescent="0.35">
      <c r="B97" s="304" t="s">
        <v>125</v>
      </c>
      <c r="C97" s="305"/>
      <c r="D97" s="305"/>
      <c r="E97" s="306"/>
    </row>
    <row r="98" spans="2:6" x14ac:dyDescent="0.35">
      <c r="B98" s="27" t="s">
        <v>24</v>
      </c>
      <c r="C98" s="41" t="s">
        <v>25</v>
      </c>
      <c r="D98" s="29" t="s">
        <v>20</v>
      </c>
      <c r="E98" s="27" t="s">
        <v>5</v>
      </c>
    </row>
    <row r="99" spans="2:6" x14ac:dyDescent="0.35">
      <c r="B99" s="24" t="s">
        <v>6</v>
      </c>
      <c r="C99" s="30" t="s">
        <v>26</v>
      </c>
      <c r="D99" s="47">
        <v>0.03</v>
      </c>
      <c r="E99" s="48">
        <f>ROUND((E117)*(D99),2)</f>
        <v>87.58</v>
      </c>
    </row>
    <row r="100" spans="2:6" x14ac:dyDescent="0.35">
      <c r="B100" s="24" t="s">
        <v>7</v>
      </c>
      <c r="C100" s="30" t="s">
        <v>28</v>
      </c>
      <c r="D100" s="47">
        <v>6.7900000000000002E-2</v>
      </c>
      <c r="E100" s="48">
        <f>ROUND((E99+E117)*(D100),2)</f>
        <v>204.17</v>
      </c>
    </row>
    <row r="101" spans="2:6" x14ac:dyDescent="0.35">
      <c r="B101" s="24" t="s">
        <v>9</v>
      </c>
      <c r="C101" s="30" t="s">
        <v>27</v>
      </c>
      <c r="D101" s="49"/>
      <c r="E101" s="48"/>
    </row>
    <row r="102" spans="2:6" x14ac:dyDescent="0.35">
      <c r="B102" s="25"/>
      <c r="C102" s="41" t="s">
        <v>102</v>
      </c>
      <c r="D102" s="49"/>
      <c r="E102" s="50"/>
    </row>
    <row r="103" spans="2:6" x14ac:dyDescent="0.35">
      <c r="B103" s="25"/>
      <c r="C103" s="30" t="s">
        <v>103</v>
      </c>
      <c r="D103" s="49">
        <v>1.6500000000000001E-2</v>
      </c>
      <c r="E103" s="48">
        <f>ROUND((E119*D103),2)</f>
        <v>61.79</v>
      </c>
    </row>
    <row r="104" spans="2:6" x14ac:dyDescent="0.35">
      <c r="B104" s="25"/>
      <c r="C104" s="30" t="s">
        <v>104</v>
      </c>
      <c r="D104" s="49">
        <v>7.5999999999999998E-2</v>
      </c>
      <c r="E104" s="48">
        <f>ROUND((E119*D104),2)</f>
        <v>284.60000000000002</v>
      </c>
    </row>
    <row r="105" spans="2:6" x14ac:dyDescent="0.35">
      <c r="B105" s="25"/>
      <c r="C105" s="41" t="s">
        <v>123</v>
      </c>
      <c r="D105" s="49"/>
      <c r="E105" s="48"/>
    </row>
    <row r="106" spans="2:6" x14ac:dyDescent="0.35">
      <c r="B106" s="25"/>
      <c r="C106" s="30" t="s">
        <v>121</v>
      </c>
      <c r="D106" s="49">
        <v>0.05</v>
      </c>
      <c r="E106" s="48">
        <f>ROUND((E119*D106),2)</f>
        <v>187.24</v>
      </c>
    </row>
    <row r="107" spans="2:6" x14ac:dyDescent="0.35">
      <c r="B107" s="25"/>
      <c r="C107" s="41" t="s">
        <v>122</v>
      </c>
      <c r="D107" s="49"/>
      <c r="E107" s="50"/>
    </row>
    <row r="108" spans="2:6" x14ac:dyDescent="0.35">
      <c r="B108" s="312" t="s">
        <v>46</v>
      </c>
      <c r="C108" s="313"/>
      <c r="D108" s="51">
        <f>SUM(D99:D107)</f>
        <v>0.2404</v>
      </c>
      <c r="E108" s="85">
        <f>ROUND(SUM(E99:E107),2)</f>
        <v>825.38</v>
      </c>
      <c r="F108" s="3"/>
    </row>
    <row r="109" spans="2:6" ht="17.25" x14ac:dyDescent="0.35">
      <c r="B109" s="329"/>
      <c r="C109" s="330"/>
      <c r="D109" s="330"/>
      <c r="E109" s="331"/>
    </row>
    <row r="110" spans="2:6" x14ac:dyDescent="0.35">
      <c r="B110" s="307" t="s">
        <v>99</v>
      </c>
      <c r="C110" s="308"/>
      <c r="D110" s="308"/>
      <c r="E110" s="309"/>
    </row>
    <row r="111" spans="2:6" ht="29.25" customHeight="1" x14ac:dyDescent="0.35">
      <c r="B111" s="52"/>
      <c r="C111" s="312" t="s">
        <v>136</v>
      </c>
      <c r="D111" s="313"/>
      <c r="E111" s="27" t="s">
        <v>5</v>
      </c>
    </row>
    <row r="112" spans="2:6" x14ac:dyDescent="0.35">
      <c r="B112" s="24" t="s">
        <v>6</v>
      </c>
      <c r="C112" s="335" t="s">
        <v>118</v>
      </c>
      <c r="D112" s="335"/>
      <c r="E112" s="32">
        <f>E30</f>
        <v>1628</v>
      </c>
    </row>
    <row r="113" spans="2:8" x14ac:dyDescent="0.35">
      <c r="B113" s="24" t="s">
        <v>7</v>
      </c>
      <c r="C113" s="335" t="s">
        <v>119</v>
      </c>
      <c r="D113" s="335"/>
      <c r="E113" s="32">
        <f>E61</f>
        <v>817.93000000000006</v>
      </c>
    </row>
    <row r="114" spans="2:8" x14ac:dyDescent="0.35">
      <c r="B114" s="24" t="s">
        <v>9</v>
      </c>
      <c r="C114" s="335" t="s">
        <v>120</v>
      </c>
      <c r="D114" s="335"/>
      <c r="E114" s="32">
        <f>E71</f>
        <v>128.29</v>
      </c>
    </row>
    <row r="115" spans="2:8" x14ac:dyDescent="0.35">
      <c r="B115" s="24" t="s">
        <v>10</v>
      </c>
      <c r="C115" s="314" t="s">
        <v>100</v>
      </c>
      <c r="D115" s="315"/>
      <c r="E115" s="32">
        <f>E89</f>
        <v>193.73</v>
      </c>
    </row>
    <row r="116" spans="2:8" x14ac:dyDescent="0.35">
      <c r="B116" s="24" t="s">
        <v>11</v>
      </c>
      <c r="C116" s="335" t="s">
        <v>117</v>
      </c>
      <c r="D116" s="335"/>
      <c r="E116" s="32">
        <f>E95</f>
        <v>151.38</v>
      </c>
    </row>
    <row r="117" spans="2:8" x14ac:dyDescent="0.35">
      <c r="B117" s="336" t="s">
        <v>29</v>
      </c>
      <c r="C117" s="337"/>
      <c r="D117" s="338"/>
      <c r="E117" s="43">
        <f>ROUND(SUM(E112:E116),2)</f>
        <v>2919.33</v>
      </c>
    </row>
    <row r="118" spans="2:8" x14ac:dyDescent="0.35">
      <c r="B118" s="24" t="s">
        <v>13</v>
      </c>
      <c r="C118" s="314" t="s">
        <v>101</v>
      </c>
      <c r="D118" s="315"/>
      <c r="E118" s="53">
        <f>E108</f>
        <v>825.38</v>
      </c>
    </row>
    <row r="119" spans="2:8" x14ac:dyDescent="0.35">
      <c r="B119" s="312" t="s">
        <v>157</v>
      </c>
      <c r="C119" s="328"/>
      <c r="D119" s="313"/>
      <c r="E119" s="54">
        <f>ROUND((E99+E100+E117)/(1-SUM(D103+D104+D106)),2)</f>
        <v>3744.7</v>
      </c>
      <c r="F119" s="3"/>
      <c r="H119" s="19"/>
    </row>
    <row r="120" spans="2:8" ht="17.25" x14ac:dyDescent="0.35">
      <c r="B120" s="55"/>
      <c r="C120" s="56"/>
      <c r="D120" s="56"/>
      <c r="E120" s="57"/>
    </row>
    <row r="121" spans="2:8" x14ac:dyDescent="0.35">
      <c r="B121" s="332" t="s">
        <v>142</v>
      </c>
      <c r="C121" s="333"/>
      <c r="D121" s="333"/>
      <c r="E121" s="334"/>
    </row>
    <row r="122" spans="2:8" x14ac:dyDescent="0.35">
      <c r="E122" s="16"/>
    </row>
    <row r="123" spans="2:8" x14ac:dyDescent="0.35">
      <c r="E123" s="19"/>
    </row>
  </sheetData>
  <mergeCells count="75">
    <mergeCell ref="C57:D57"/>
    <mergeCell ref="B119:D119"/>
    <mergeCell ref="B121:E121"/>
    <mergeCell ref="C113:D113"/>
    <mergeCell ref="C114:D114"/>
    <mergeCell ref="C115:D115"/>
    <mergeCell ref="C116:D116"/>
    <mergeCell ref="B117:D117"/>
    <mergeCell ref="C118:D118"/>
    <mergeCell ref="B97:E97"/>
    <mergeCell ref="B108:C108"/>
    <mergeCell ref="B109:E109"/>
    <mergeCell ref="B110:E110"/>
    <mergeCell ref="C111:D111"/>
    <mergeCell ref="C112:D112"/>
    <mergeCell ref="C79:D79"/>
    <mergeCell ref="C80:D80"/>
    <mergeCell ref="B81:D81"/>
    <mergeCell ref="B96:E96"/>
    <mergeCell ref="B82:E82"/>
    <mergeCell ref="C83:D83"/>
    <mergeCell ref="B85:E85"/>
    <mergeCell ref="C86:D86"/>
    <mergeCell ref="C89:D89"/>
    <mergeCell ref="B90:E90"/>
    <mergeCell ref="C91:D91"/>
    <mergeCell ref="C92:D92"/>
    <mergeCell ref="C93:D93"/>
    <mergeCell ref="C94:D94"/>
    <mergeCell ref="B95:D95"/>
    <mergeCell ref="B72:E72"/>
    <mergeCell ref="B73:E73"/>
    <mergeCell ref="C74:D74"/>
    <mergeCell ref="C77:D77"/>
    <mergeCell ref="C78:D78"/>
    <mergeCell ref="C67:D67"/>
    <mergeCell ref="C68:D68"/>
    <mergeCell ref="C69:D69"/>
    <mergeCell ref="C70:D70"/>
    <mergeCell ref="B71:D71"/>
    <mergeCell ref="B62:E62"/>
    <mergeCell ref="B63:E63"/>
    <mergeCell ref="C64:D64"/>
    <mergeCell ref="C65:D65"/>
    <mergeCell ref="C66:D66"/>
    <mergeCell ref="C51:D51"/>
    <mergeCell ref="C52:D52"/>
    <mergeCell ref="C53:D53"/>
    <mergeCell ref="C54:D54"/>
    <mergeCell ref="B56:E56"/>
    <mergeCell ref="B31:E31"/>
    <mergeCell ref="B46:C46"/>
    <mergeCell ref="C48:D48"/>
    <mergeCell ref="C49:D49"/>
    <mergeCell ref="C50:D50"/>
    <mergeCell ref="D16:E16"/>
    <mergeCell ref="D17:E17"/>
    <mergeCell ref="D18:E18"/>
    <mergeCell ref="D19:E19"/>
    <mergeCell ref="B20:E20"/>
    <mergeCell ref="D11:E11"/>
    <mergeCell ref="D12:E12"/>
    <mergeCell ref="C13:E13"/>
    <mergeCell ref="B14:E14"/>
    <mergeCell ref="D15:E15"/>
    <mergeCell ref="D6:E6"/>
    <mergeCell ref="D7:E7"/>
    <mergeCell ref="D8:E8"/>
    <mergeCell ref="D9:E9"/>
    <mergeCell ref="B10:E10"/>
    <mergeCell ref="B1:E1"/>
    <mergeCell ref="B2:E2"/>
    <mergeCell ref="B3:E3"/>
    <mergeCell ref="B4:E4"/>
    <mergeCell ref="B5:E5"/>
  </mergeCells>
  <printOptions horizontalCentered="1" verticalCentered="1"/>
  <pageMargins left="0.11811023622047245" right="0.19685039370078741" top="0.19685039370078741" bottom="0.19685039370078741" header="0.11811023622047245" footer="0.11811023622047245"/>
  <pageSetup paperSize="9" scale="82" fitToHeight="2" orientation="portrait" r:id="rId1"/>
  <rowBreaks count="1" manualBreakCount="1">
    <brk id="62"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123"/>
  <sheetViews>
    <sheetView workbookViewId="0">
      <selection activeCell="E92" sqref="E92"/>
    </sheetView>
  </sheetViews>
  <sheetFormatPr defaultRowHeight="16.5" x14ac:dyDescent="0.35"/>
  <cols>
    <col min="1" max="1" width="1.7109375" style="1" customWidth="1"/>
    <col min="2" max="2" width="5.85546875" style="1" customWidth="1"/>
    <col min="3" max="3" width="63.85546875" style="1" customWidth="1"/>
    <col min="4" max="4" width="12.85546875" style="1" bestFit="1" customWidth="1"/>
    <col min="5" max="5" width="15" style="1" bestFit="1" customWidth="1"/>
    <col min="6" max="6" width="1.7109375" style="2" customWidth="1"/>
    <col min="7" max="7" width="3.5703125" style="1" customWidth="1"/>
    <col min="8" max="8" width="19.28515625" style="1" bestFit="1" customWidth="1"/>
    <col min="9" max="16384" width="9.140625" style="1"/>
  </cols>
  <sheetData>
    <row r="1" spans="2:6" ht="17.25" x14ac:dyDescent="0.35">
      <c r="B1" s="274" t="s">
        <v>142</v>
      </c>
      <c r="C1" s="275"/>
      <c r="D1" s="275"/>
      <c r="E1" s="276"/>
      <c r="F1" s="20"/>
    </row>
    <row r="2" spans="2:6" ht="18" customHeight="1" x14ac:dyDescent="0.35">
      <c r="B2" s="277" t="s">
        <v>31</v>
      </c>
      <c r="C2" s="278"/>
      <c r="D2" s="278"/>
      <c r="E2" s="279"/>
    </row>
    <row r="3" spans="2:6" x14ac:dyDescent="0.35">
      <c r="B3" s="280" t="s">
        <v>32</v>
      </c>
      <c r="C3" s="281"/>
      <c r="D3" s="281"/>
      <c r="E3" s="282"/>
    </row>
    <row r="4" spans="2:6" x14ac:dyDescent="0.35">
      <c r="B4" s="280" t="s">
        <v>33</v>
      </c>
      <c r="C4" s="281"/>
      <c r="D4" s="281"/>
      <c r="E4" s="282"/>
    </row>
    <row r="5" spans="2:6" x14ac:dyDescent="0.35">
      <c r="B5" s="280" t="s">
        <v>105</v>
      </c>
      <c r="C5" s="281"/>
      <c r="D5" s="281"/>
      <c r="E5" s="282"/>
    </row>
    <row r="6" spans="2:6" x14ac:dyDescent="0.35">
      <c r="B6" s="21" t="s">
        <v>6</v>
      </c>
      <c r="C6" s="22" t="s">
        <v>34</v>
      </c>
      <c r="D6" s="283"/>
      <c r="E6" s="284"/>
    </row>
    <row r="7" spans="2:6" x14ac:dyDescent="0.35">
      <c r="B7" s="21" t="s">
        <v>7</v>
      </c>
      <c r="C7" s="22" t="s">
        <v>35</v>
      </c>
      <c r="D7" s="285" t="s">
        <v>140</v>
      </c>
      <c r="E7" s="286"/>
    </row>
    <row r="8" spans="2:6" x14ac:dyDescent="0.35">
      <c r="B8" s="21" t="s">
        <v>9</v>
      </c>
      <c r="C8" s="22" t="s">
        <v>36</v>
      </c>
      <c r="D8" s="285" t="s">
        <v>152</v>
      </c>
      <c r="E8" s="286"/>
    </row>
    <row r="9" spans="2:6" x14ac:dyDescent="0.35">
      <c r="B9" s="21" t="s">
        <v>10</v>
      </c>
      <c r="C9" s="22" t="s">
        <v>194</v>
      </c>
      <c r="D9" s="285" t="s">
        <v>45</v>
      </c>
      <c r="E9" s="286"/>
    </row>
    <row r="10" spans="2:6" x14ac:dyDescent="0.35">
      <c r="B10" s="287" t="s">
        <v>48</v>
      </c>
      <c r="C10" s="288"/>
      <c r="D10" s="288"/>
      <c r="E10" s="289"/>
    </row>
    <row r="11" spans="2:6" x14ac:dyDescent="0.35">
      <c r="B11" s="21"/>
      <c r="C11" s="22" t="s">
        <v>41</v>
      </c>
      <c r="D11" s="285" t="s">
        <v>141</v>
      </c>
      <c r="E11" s="286"/>
    </row>
    <row r="12" spans="2:6" x14ac:dyDescent="0.35">
      <c r="B12" s="21"/>
      <c r="C12" s="89" t="s">
        <v>42</v>
      </c>
      <c r="D12" s="339">
        <v>16</v>
      </c>
      <c r="E12" s="340"/>
    </row>
    <row r="13" spans="2:6" x14ac:dyDescent="0.35">
      <c r="B13" s="23"/>
      <c r="C13" s="292" t="s">
        <v>162</v>
      </c>
      <c r="D13" s="293"/>
      <c r="E13" s="294"/>
    </row>
    <row r="14" spans="2:6" x14ac:dyDescent="0.35">
      <c r="B14" s="295" t="s">
        <v>0</v>
      </c>
      <c r="C14" s="296"/>
      <c r="D14" s="296"/>
      <c r="E14" s="297"/>
    </row>
    <row r="15" spans="2:6" ht="17.25" customHeight="1" x14ac:dyDescent="0.35">
      <c r="B15" s="24">
        <v>1</v>
      </c>
      <c r="C15" s="25" t="s">
        <v>1</v>
      </c>
      <c r="D15" s="298" t="s">
        <v>193</v>
      </c>
      <c r="E15" s="299"/>
    </row>
    <row r="16" spans="2:6" x14ac:dyDescent="0.35">
      <c r="B16" s="24">
        <v>2</v>
      </c>
      <c r="C16" s="26" t="s">
        <v>61</v>
      </c>
      <c r="D16" s="300">
        <v>5174</v>
      </c>
      <c r="E16" s="301"/>
    </row>
    <row r="17" spans="2:6" x14ac:dyDescent="0.35">
      <c r="B17" s="24">
        <v>3</v>
      </c>
      <c r="C17" s="25" t="s">
        <v>2</v>
      </c>
      <c r="D17" s="302">
        <v>1576</v>
      </c>
      <c r="E17" s="303"/>
    </row>
    <row r="18" spans="2:6" x14ac:dyDescent="0.35">
      <c r="B18" s="24">
        <v>4</v>
      </c>
      <c r="C18" s="25" t="s">
        <v>62</v>
      </c>
      <c r="D18" s="298"/>
      <c r="E18" s="299"/>
    </row>
    <row r="19" spans="2:6" x14ac:dyDescent="0.35">
      <c r="B19" s="24">
        <v>5</v>
      </c>
      <c r="C19" s="25" t="s">
        <v>3</v>
      </c>
      <c r="D19" s="341">
        <v>43132</v>
      </c>
      <c r="E19" s="299"/>
    </row>
    <row r="20" spans="2:6" x14ac:dyDescent="0.35">
      <c r="B20" s="304" t="s">
        <v>124</v>
      </c>
      <c r="C20" s="305"/>
      <c r="D20" s="305"/>
      <c r="E20" s="306"/>
    </row>
    <row r="21" spans="2:6" ht="12" customHeight="1" x14ac:dyDescent="0.35">
      <c r="B21" s="27">
        <v>1</v>
      </c>
      <c r="C21" s="28" t="s">
        <v>4</v>
      </c>
      <c r="D21" s="29" t="s">
        <v>20</v>
      </c>
      <c r="E21" s="27" t="s">
        <v>5</v>
      </c>
    </row>
    <row r="22" spans="2:6" x14ac:dyDescent="0.35">
      <c r="B22" s="24" t="s">
        <v>6</v>
      </c>
      <c r="C22" s="30" t="s">
        <v>47</v>
      </c>
      <c r="D22" s="31">
        <v>1</v>
      </c>
      <c r="E22" s="78">
        <f>D17</f>
        <v>1576</v>
      </c>
    </row>
    <row r="23" spans="2:6" x14ac:dyDescent="0.35">
      <c r="B23" s="24" t="s">
        <v>7</v>
      </c>
      <c r="C23" s="30" t="s">
        <v>8</v>
      </c>
      <c r="D23" s="31">
        <v>0</v>
      </c>
      <c r="E23" s="79">
        <f>ROUND((E22*D23),2)</f>
        <v>0</v>
      </c>
    </row>
    <row r="24" spans="2:6" x14ac:dyDescent="0.35">
      <c r="B24" s="24" t="s">
        <v>9</v>
      </c>
      <c r="C24" s="86" t="s">
        <v>63</v>
      </c>
      <c r="D24" s="93">
        <v>0</v>
      </c>
      <c r="E24" s="79">
        <f>ROUND((E22*D24),2)</f>
        <v>0</v>
      </c>
    </row>
    <row r="25" spans="2:6" x14ac:dyDescent="0.35">
      <c r="B25" s="24" t="s">
        <v>10</v>
      </c>
      <c r="C25" s="30" t="s">
        <v>64</v>
      </c>
      <c r="D25" s="31"/>
      <c r="E25" s="79">
        <v>0</v>
      </c>
    </row>
    <row r="26" spans="2:6" x14ac:dyDescent="0.35">
      <c r="B26" s="24" t="s">
        <v>11</v>
      </c>
      <c r="C26" s="30" t="s">
        <v>12</v>
      </c>
      <c r="D26" s="31"/>
      <c r="E26" s="79">
        <v>0</v>
      </c>
    </row>
    <row r="27" spans="2:6" x14ac:dyDescent="0.35">
      <c r="B27" s="24" t="s">
        <v>13</v>
      </c>
      <c r="C27" s="30" t="s">
        <v>81</v>
      </c>
      <c r="D27" s="31"/>
      <c r="E27" s="79">
        <v>0</v>
      </c>
    </row>
    <row r="28" spans="2:6" x14ac:dyDescent="0.35">
      <c r="B28" s="24" t="s">
        <v>14</v>
      </c>
      <c r="C28" s="30" t="s">
        <v>65</v>
      </c>
      <c r="D28" s="31"/>
      <c r="E28" s="79">
        <v>0</v>
      </c>
    </row>
    <row r="29" spans="2:6" x14ac:dyDescent="0.35">
      <c r="B29" s="24" t="s">
        <v>15</v>
      </c>
      <c r="C29" s="30" t="s">
        <v>154</v>
      </c>
      <c r="D29" s="31"/>
      <c r="E29" s="79">
        <v>52</v>
      </c>
    </row>
    <row r="30" spans="2:6" ht="17.25" x14ac:dyDescent="0.35">
      <c r="B30" s="33"/>
      <c r="C30" s="34" t="s">
        <v>30</v>
      </c>
      <c r="D30" s="35">
        <f>SUM(D22:D29)</f>
        <v>1</v>
      </c>
      <c r="E30" s="82">
        <f>ROUND(SUM(E22:E29),2)</f>
        <v>1628</v>
      </c>
      <c r="F30" s="3"/>
    </row>
    <row r="31" spans="2:6" x14ac:dyDescent="0.35">
      <c r="B31" s="307" t="s">
        <v>66</v>
      </c>
      <c r="C31" s="308"/>
      <c r="D31" s="308"/>
      <c r="E31" s="309"/>
    </row>
    <row r="32" spans="2:6" ht="31.5" x14ac:dyDescent="0.35">
      <c r="B32" s="27" t="s">
        <v>67</v>
      </c>
      <c r="C32" s="36" t="s">
        <v>68</v>
      </c>
      <c r="D32" s="37"/>
      <c r="E32" s="27" t="s">
        <v>5</v>
      </c>
    </row>
    <row r="33" spans="2:8" x14ac:dyDescent="0.35">
      <c r="B33" s="24" t="s">
        <v>6</v>
      </c>
      <c r="C33" s="26" t="s">
        <v>69</v>
      </c>
      <c r="D33" s="38"/>
      <c r="E33" s="81">
        <f>ROUND(($E$30*'Encargos Sociais e Benefícios'!C7),2)</f>
        <v>135.61000000000001</v>
      </c>
      <c r="H33" s="76"/>
    </row>
    <row r="34" spans="2:8" x14ac:dyDescent="0.35">
      <c r="B34" s="24" t="s">
        <v>7</v>
      </c>
      <c r="C34" s="39" t="s">
        <v>70</v>
      </c>
      <c r="D34" s="40"/>
      <c r="E34" s="81">
        <f>ROUND(($E$30*'Encargos Sociais e Benefícios'!C8),2)</f>
        <v>180.89</v>
      </c>
      <c r="H34" s="19"/>
    </row>
    <row r="35" spans="2:8" ht="17.25" x14ac:dyDescent="0.35">
      <c r="B35" s="33"/>
      <c r="C35" s="36" t="s">
        <v>30</v>
      </c>
      <c r="D35" s="37"/>
      <c r="E35" s="77">
        <f>ROUND(SUM(E33:E34),2)</f>
        <v>316.5</v>
      </c>
    </row>
    <row r="36" spans="2:8" x14ac:dyDescent="0.35">
      <c r="B36" s="24"/>
      <c r="C36" s="39"/>
      <c r="D36" s="40"/>
      <c r="E36" s="32"/>
    </row>
    <row r="37" spans="2:8" ht="31.5" x14ac:dyDescent="0.35">
      <c r="B37" s="27" t="s">
        <v>71</v>
      </c>
      <c r="C37" s="41" t="s">
        <v>72</v>
      </c>
      <c r="D37" s="29" t="s">
        <v>20</v>
      </c>
      <c r="E37" s="27" t="s">
        <v>5</v>
      </c>
      <c r="F37" s="3"/>
    </row>
    <row r="38" spans="2:8" x14ac:dyDescent="0.35">
      <c r="B38" s="24" t="s">
        <v>6</v>
      </c>
      <c r="C38" s="30" t="s">
        <v>38</v>
      </c>
      <c r="D38" s="31">
        <f>'Encargos Sociais e Benefícios'!C11</f>
        <v>0.2</v>
      </c>
      <c r="E38" s="45">
        <f>ROUND(($E$30*'Encargos Sociais e Benefícios'!C11),2)</f>
        <v>325.60000000000002</v>
      </c>
    </row>
    <row r="39" spans="2:8" x14ac:dyDescent="0.35">
      <c r="B39" s="24" t="s">
        <v>7</v>
      </c>
      <c r="C39" s="30" t="s">
        <v>108</v>
      </c>
      <c r="D39" s="31">
        <f>'Encargos Sociais e Benefícios'!C12</f>
        <v>2.5000000000000001E-2</v>
      </c>
      <c r="E39" s="45">
        <f>ROUND(($E$30*'Encargos Sociais e Benefícios'!C12),2)</f>
        <v>40.700000000000003</v>
      </c>
    </row>
    <row r="40" spans="2:8" x14ac:dyDescent="0.35">
      <c r="B40" s="24" t="s">
        <v>9</v>
      </c>
      <c r="C40" s="30" t="s">
        <v>73</v>
      </c>
      <c r="D40" s="31">
        <f>'Encargos Sociais e Benefícios'!C13</f>
        <v>0.03</v>
      </c>
      <c r="E40" s="45">
        <f>ROUND(($E$30*'Encargos Sociais e Benefícios'!C13),2)</f>
        <v>48.84</v>
      </c>
    </row>
    <row r="41" spans="2:8" x14ac:dyDescent="0.35">
      <c r="B41" s="24" t="s">
        <v>10</v>
      </c>
      <c r="C41" s="30" t="s">
        <v>74</v>
      </c>
      <c r="D41" s="31">
        <f>'Encargos Sociais e Benefícios'!C14</f>
        <v>1.4999999999999999E-2</v>
      </c>
      <c r="E41" s="45">
        <f>ROUND(($E$30*'Encargos Sociais e Benefícios'!C14),2)</f>
        <v>24.42</v>
      </c>
    </row>
    <row r="42" spans="2:8" x14ac:dyDescent="0.35">
      <c r="B42" s="24" t="s">
        <v>11</v>
      </c>
      <c r="C42" s="30" t="s">
        <v>75</v>
      </c>
      <c r="D42" s="31">
        <f>'Encargos Sociais e Benefícios'!C15</f>
        <v>0.01</v>
      </c>
      <c r="E42" s="45">
        <f>ROUND(($E$30*'Encargos Sociais e Benefícios'!C15),2)</f>
        <v>16.28</v>
      </c>
    </row>
    <row r="43" spans="2:8" x14ac:dyDescent="0.35">
      <c r="B43" s="24" t="s">
        <v>13</v>
      </c>
      <c r="C43" s="30" t="s">
        <v>40</v>
      </c>
      <c r="D43" s="31">
        <f>'Encargos Sociais e Benefícios'!C16</f>
        <v>6.0000000000000001E-3</v>
      </c>
      <c r="E43" s="45">
        <f>ROUND(($E$30*'Encargos Sociais e Benefícios'!C16),2)</f>
        <v>9.77</v>
      </c>
    </row>
    <row r="44" spans="2:8" x14ac:dyDescent="0.35">
      <c r="B44" s="24" t="s">
        <v>14</v>
      </c>
      <c r="C44" s="30" t="s">
        <v>39</v>
      </c>
      <c r="D44" s="31">
        <f>'Encargos Sociais e Benefícios'!C17</f>
        <v>2E-3</v>
      </c>
      <c r="E44" s="45">
        <f>ROUND(($E$30*'Encargos Sociais e Benefícios'!C17),2)</f>
        <v>3.26</v>
      </c>
    </row>
    <row r="45" spans="2:8" x14ac:dyDescent="0.35">
      <c r="B45" s="24" t="s">
        <v>15</v>
      </c>
      <c r="C45" s="30" t="s">
        <v>76</v>
      </c>
      <c r="D45" s="31">
        <f>'Encargos Sociais e Benefícios'!C18</f>
        <v>0.08</v>
      </c>
      <c r="E45" s="45">
        <f>ROUND(($E$30*'Encargos Sociais e Benefícios'!C18),2)</f>
        <v>130.24</v>
      </c>
      <c r="H45" s="19"/>
    </row>
    <row r="46" spans="2:8" x14ac:dyDescent="0.35">
      <c r="B46" s="310" t="s">
        <v>46</v>
      </c>
      <c r="C46" s="311"/>
      <c r="D46" s="42">
        <f>SUM(D38:D45)</f>
        <v>0.36800000000000005</v>
      </c>
      <c r="E46" s="46">
        <f>ROUND(SUM(E38:E45),2)</f>
        <v>599.11</v>
      </c>
    </row>
    <row r="47" spans="2:8" ht="11.1" customHeight="1" x14ac:dyDescent="0.35">
      <c r="B47" s="24"/>
      <c r="C47" s="30"/>
      <c r="D47" s="44"/>
      <c r="E47" s="32"/>
    </row>
    <row r="48" spans="2:8" x14ac:dyDescent="0.35">
      <c r="B48" s="27" t="s">
        <v>77</v>
      </c>
      <c r="C48" s="312" t="s">
        <v>78</v>
      </c>
      <c r="D48" s="313"/>
      <c r="E48" s="27" t="s">
        <v>5</v>
      </c>
    </row>
    <row r="49" spans="2:6" x14ac:dyDescent="0.35">
      <c r="B49" s="24" t="s">
        <v>6</v>
      </c>
      <c r="C49" s="314" t="s">
        <v>164</v>
      </c>
      <c r="D49" s="315"/>
      <c r="E49" s="79">
        <f>ROUND(('Encargos Sociais e Benefícios'!C44*22)-(6%*E30),2)</f>
        <v>-97.68</v>
      </c>
    </row>
    <row r="50" spans="2:6" x14ac:dyDescent="0.35">
      <c r="B50" s="24" t="s">
        <v>7</v>
      </c>
      <c r="C50" s="316" t="s">
        <v>163</v>
      </c>
      <c r="D50" s="317"/>
      <c r="E50" s="79">
        <f>ROUND(('Encargos Sociais e Benefícios'!C45*15),2)</f>
        <v>0</v>
      </c>
    </row>
    <row r="51" spans="2:6" x14ac:dyDescent="0.35">
      <c r="B51" s="24" t="s">
        <v>9</v>
      </c>
      <c r="C51" s="318" t="s">
        <v>169</v>
      </c>
      <c r="D51" s="319"/>
      <c r="E51" s="79">
        <f>'Encargos Sociais e Benefícios'!C46</f>
        <v>0</v>
      </c>
    </row>
    <row r="52" spans="2:6" x14ac:dyDescent="0.35">
      <c r="B52" s="24" t="s">
        <v>10</v>
      </c>
      <c r="C52" s="320" t="s">
        <v>160</v>
      </c>
      <c r="D52" s="321"/>
      <c r="E52" s="79">
        <f>'Encargos Sociais e Benefícios'!C47</f>
        <v>0</v>
      </c>
    </row>
    <row r="53" spans="2:6" x14ac:dyDescent="0.35">
      <c r="B53" s="24" t="s">
        <v>11</v>
      </c>
      <c r="C53" s="318" t="s">
        <v>161</v>
      </c>
      <c r="D53" s="319"/>
      <c r="E53" s="79">
        <f>'Encargos Sociais e Benefícios'!C48</f>
        <v>0</v>
      </c>
    </row>
    <row r="54" spans="2:6" x14ac:dyDescent="0.35">
      <c r="B54" s="24" t="s">
        <v>14</v>
      </c>
      <c r="C54" s="314" t="s">
        <v>170</v>
      </c>
      <c r="D54" s="315"/>
      <c r="E54" s="79">
        <f>'Encargos Sociais e Benefícios'!C49</f>
        <v>0</v>
      </c>
    </row>
    <row r="55" spans="2:6" ht="17.25" x14ac:dyDescent="0.35">
      <c r="B55" s="33"/>
      <c r="C55" s="36" t="s">
        <v>37</v>
      </c>
      <c r="D55" s="37"/>
      <c r="E55" s="77">
        <f>ROUND(SUM(E49:E54),2)</f>
        <v>-97.68</v>
      </c>
      <c r="F55" s="3"/>
    </row>
    <row r="56" spans="2:6" x14ac:dyDescent="0.35">
      <c r="B56" s="322"/>
      <c r="C56" s="323"/>
      <c r="D56" s="323"/>
      <c r="E56" s="324"/>
      <c r="F56" s="3"/>
    </row>
    <row r="57" spans="2:6" ht="31.5" customHeight="1" x14ac:dyDescent="0.35">
      <c r="B57" s="27">
        <v>2</v>
      </c>
      <c r="C57" s="312" t="s">
        <v>79</v>
      </c>
      <c r="D57" s="313"/>
      <c r="E57" s="27" t="s">
        <v>5</v>
      </c>
      <c r="F57" s="3"/>
    </row>
    <row r="58" spans="2:6" x14ac:dyDescent="0.35">
      <c r="B58" s="24" t="s">
        <v>67</v>
      </c>
      <c r="C58" s="26" t="s">
        <v>68</v>
      </c>
      <c r="D58" s="38"/>
      <c r="E58" s="32">
        <f>E35</f>
        <v>316.5</v>
      </c>
      <c r="F58" s="3"/>
    </row>
    <row r="59" spans="2:6" x14ac:dyDescent="0.35">
      <c r="B59" s="24" t="s">
        <v>71</v>
      </c>
      <c r="C59" s="39" t="s">
        <v>80</v>
      </c>
      <c r="D59" s="40"/>
      <c r="E59" s="32">
        <f>E46</f>
        <v>599.11</v>
      </c>
      <c r="F59" s="3"/>
    </row>
    <row r="60" spans="2:6" x14ac:dyDescent="0.35">
      <c r="B60" s="24" t="s">
        <v>77</v>
      </c>
      <c r="C60" s="39" t="s">
        <v>78</v>
      </c>
      <c r="D60" s="40"/>
      <c r="E60" s="32">
        <f>E55</f>
        <v>-97.68</v>
      </c>
      <c r="F60" s="3"/>
    </row>
    <row r="61" spans="2:6" ht="17.25" x14ac:dyDescent="0.35">
      <c r="B61" s="33"/>
      <c r="C61" s="36" t="s">
        <v>37</v>
      </c>
      <c r="D61" s="37"/>
      <c r="E61" s="77">
        <f>SUM(E58:E60)</f>
        <v>817.93000000000006</v>
      </c>
      <c r="F61" s="3"/>
    </row>
    <row r="62" spans="2:6" ht="17.25" x14ac:dyDescent="0.35">
      <c r="B62" s="325"/>
      <c r="C62" s="326"/>
      <c r="D62" s="326"/>
      <c r="E62" s="327"/>
      <c r="F62" s="3"/>
    </row>
    <row r="63" spans="2:6" x14ac:dyDescent="0.35">
      <c r="B63" s="307" t="s">
        <v>86</v>
      </c>
      <c r="C63" s="308"/>
      <c r="D63" s="308"/>
      <c r="E63" s="309"/>
    </row>
    <row r="64" spans="2:6" x14ac:dyDescent="0.35">
      <c r="B64" s="27">
        <v>3</v>
      </c>
      <c r="C64" s="312" t="s">
        <v>44</v>
      </c>
      <c r="D64" s="313"/>
      <c r="E64" s="27" t="s">
        <v>5</v>
      </c>
      <c r="F64" s="3"/>
    </row>
    <row r="65" spans="2:6" x14ac:dyDescent="0.35">
      <c r="B65" s="24" t="s">
        <v>6</v>
      </c>
      <c r="C65" s="314" t="s">
        <v>22</v>
      </c>
      <c r="D65" s="315"/>
      <c r="E65" s="45">
        <f>ROUND(($E$30*'Encargos Sociais e Benefícios'!C21),2)</f>
        <v>6.84</v>
      </c>
    </row>
    <row r="66" spans="2:6" x14ac:dyDescent="0.35">
      <c r="B66" s="24" t="s">
        <v>7</v>
      </c>
      <c r="C66" s="314" t="s">
        <v>82</v>
      </c>
      <c r="D66" s="315"/>
      <c r="E66" s="45">
        <f>ROUND(($E$30*'Encargos Sociais e Benefícios'!C22),2)</f>
        <v>0.55000000000000004</v>
      </c>
    </row>
    <row r="67" spans="2:6" x14ac:dyDescent="0.35">
      <c r="B67" s="24" t="s">
        <v>9</v>
      </c>
      <c r="C67" s="314" t="s">
        <v>83</v>
      </c>
      <c r="D67" s="315"/>
      <c r="E67" s="45">
        <f>ROUND(($E$30*'Encargos Sociais e Benefícios'!C23),2)</f>
        <v>12.58</v>
      </c>
    </row>
    <row r="68" spans="2:6" x14ac:dyDescent="0.35">
      <c r="B68" s="24" t="s">
        <v>10</v>
      </c>
      <c r="C68" s="314" t="s">
        <v>23</v>
      </c>
      <c r="D68" s="315"/>
      <c r="E68" s="45">
        <f>ROUND(($E$30*'Encargos Sociais e Benefícios'!C24),2)</f>
        <v>31.58</v>
      </c>
    </row>
    <row r="69" spans="2:6" ht="27.75" customHeight="1" x14ac:dyDescent="0.35">
      <c r="B69" s="24" t="s">
        <v>11</v>
      </c>
      <c r="C69" s="314" t="s">
        <v>84</v>
      </c>
      <c r="D69" s="315"/>
      <c r="E69" s="45">
        <f>ROUND(($E$30*'Encargos Sociais e Benefícios'!C25),2)</f>
        <v>11.62</v>
      </c>
    </row>
    <row r="70" spans="2:6" x14ac:dyDescent="0.35">
      <c r="B70" s="24" t="s">
        <v>13</v>
      </c>
      <c r="C70" s="314" t="s">
        <v>85</v>
      </c>
      <c r="D70" s="315"/>
      <c r="E70" s="45">
        <f>ROUND(($E$30*'Encargos Sociais e Benefícios'!C26),2)</f>
        <v>65.12</v>
      </c>
    </row>
    <row r="71" spans="2:6" x14ac:dyDescent="0.35">
      <c r="B71" s="312" t="s">
        <v>46</v>
      </c>
      <c r="C71" s="328"/>
      <c r="D71" s="313"/>
      <c r="E71" s="46">
        <f>ROUND(SUM(E65:E70),2)</f>
        <v>128.29</v>
      </c>
      <c r="F71" s="3"/>
    </row>
    <row r="72" spans="2:6" x14ac:dyDescent="0.35">
      <c r="B72" s="322"/>
      <c r="C72" s="323"/>
      <c r="D72" s="323"/>
      <c r="E72" s="324"/>
      <c r="F72" s="3"/>
    </row>
    <row r="73" spans="2:6" x14ac:dyDescent="0.35">
      <c r="B73" s="307" t="s">
        <v>87</v>
      </c>
      <c r="C73" s="308"/>
      <c r="D73" s="308"/>
      <c r="E73" s="309"/>
      <c r="F73" s="3"/>
    </row>
    <row r="74" spans="2:6" x14ac:dyDescent="0.35">
      <c r="B74" s="27" t="s">
        <v>19</v>
      </c>
      <c r="C74" s="312" t="s">
        <v>89</v>
      </c>
      <c r="D74" s="313"/>
      <c r="E74" s="27" t="s">
        <v>5</v>
      </c>
      <c r="F74" s="3"/>
    </row>
    <row r="75" spans="2:6" x14ac:dyDescent="0.35">
      <c r="B75" s="24" t="s">
        <v>6</v>
      </c>
      <c r="C75" s="26" t="s">
        <v>88</v>
      </c>
      <c r="D75" s="38"/>
      <c r="E75" s="84">
        <f>ROUND(($E$30*'Encargos Sociais e Benefícios'!C30),2)</f>
        <v>149.78</v>
      </c>
      <c r="F75" s="3"/>
    </row>
    <row r="76" spans="2:6" x14ac:dyDescent="0.35">
      <c r="B76" s="24" t="s">
        <v>7</v>
      </c>
      <c r="C76" s="26" t="s">
        <v>191</v>
      </c>
      <c r="D76" s="38"/>
      <c r="E76" s="84">
        <f>ROUND(($E$30*'Encargos Sociais e Benefícios'!C31),2)</f>
        <v>27.02</v>
      </c>
      <c r="F76" s="3"/>
    </row>
    <row r="77" spans="2:6" x14ac:dyDescent="0.35">
      <c r="B77" s="24" t="s">
        <v>9</v>
      </c>
      <c r="C77" s="314" t="s">
        <v>90</v>
      </c>
      <c r="D77" s="315"/>
      <c r="E77" s="84">
        <f>ROUND(($E$30*'Encargos Sociais e Benefícios'!C32),2)</f>
        <v>0.65</v>
      </c>
      <c r="F77" s="3"/>
    </row>
    <row r="78" spans="2:6" x14ac:dyDescent="0.35">
      <c r="B78" s="24" t="s">
        <v>10</v>
      </c>
      <c r="C78" s="314" t="s">
        <v>89</v>
      </c>
      <c r="D78" s="315"/>
      <c r="E78" s="84">
        <f>ROUND(($E$30*'Encargos Sociais e Benefícios'!C33),2)</f>
        <v>4.4000000000000004</v>
      </c>
      <c r="F78" s="3"/>
    </row>
    <row r="79" spans="2:6" x14ac:dyDescent="0.35">
      <c r="B79" s="24" t="s">
        <v>11</v>
      </c>
      <c r="C79" s="314" t="s">
        <v>91</v>
      </c>
      <c r="D79" s="315"/>
      <c r="E79" s="84">
        <f>ROUND(($E$30*'Encargos Sociais e Benefícios'!C34),2)</f>
        <v>11.88</v>
      </c>
      <c r="F79" s="3"/>
    </row>
    <row r="80" spans="2:6" x14ac:dyDescent="0.35">
      <c r="B80" s="24" t="s">
        <v>13</v>
      </c>
      <c r="C80" s="314" t="s">
        <v>16</v>
      </c>
      <c r="D80" s="315"/>
      <c r="E80" s="84">
        <f>ROUND(($E$30*'Encargos Sociais e Benefícios'!C35),2)</f>
        <v>0</v>
      </c>
      <c r="F80" s="3"/>
    </row>
    <row r="81" spans="2:6" x14ac:dyDescent="0.35">
      <c r="B81" s="312" t="s">
        <v>46</v>
      </c>
      <c r="C81" s="328"/>
      <c r="D81" s="313"/>
      <c r="E81" s="46">
        <f>ROUND(SUM(E75:E80),2)</f>
        <v>193.73</v>
      </c>
      <c r="F81" s="3"/>
    </row>
    <row r="82" spans="2:6" x14ac:dyDescent="0.35">
      <c r="B82" s="322"/>
      <c r="C82" s="323"/>
      <c r="D82" s="323"/>
      <c r="E82" s="324"/>
      <c r="F82" s="3"/>
    </row>
    <row r="83" spans="2:6" x14ac:dyDescent="0.35">
      <c r="B83" s="27" t="s">
        <v>21</v>
      </c>
      <c r="C83" s="312" t="s">
        <v>92</v>
      </c>
      <c r="D83" s="313"/>
      <c r="E83" s="27" t="s">
        <v>5</v>
      </c>
      <c r="F83" s="3"/>
    </row>
    <row r="84" spans="2:6" x14ac:dyDescent="0.35">
      <c r="B84" s="24" t="s">
        <v>6</v>
      </c>
      <c r="C84" s="26" t="s">
        <v>93</v>
      </c>
      <c r="D84" s="38"/>
      <c r="E84" s="32">
        <f>ROUND(('Encargos Sociais e Benefícios'!C38*'Porteiro 5x2'!E30),2)</f>
        <v>0</v>
      </c>
      <c r="F84" s="3"/>
    </row>
    <row r="85" spans="2:6" x14ac:dyDescent="0.35">
      <c r="B85" s="322"/>
      <c r="C85" s="323"/>
      <c r="D85" s="323"/>
      <c r="E85" s="324"/>
      <c r="F85" s="3"/>
    </row>
    <row r="86" spans="2:6" x14ac:dyDescent="0.35">
      <c r="B86" s="27">
        <v>4</v>
      </c>
      <c r="C86" s="287" t="s">
        <v>94</v>
      </c>
      <c r="D86" s="289"/>
      <c r="E86" s="27" t="s">
        <v>5</v>
      </c>
      <c r="F86" s="3"/>
    </row>
    <row r="87" spans="2:6" x14ac:dyDescent="0.35">
      <c r="B87" s="24" t="s">
        <v>19</v>
      </c>
      <c r="C87" s="26" t="s">
        <v>95</v>
      </c>
      <c r="D87" s="38"/>
      <c r="E87" s="32">
        <f>E81</f>
        <v>193.73</v>
      </c>
      <c r="F87" s="3"/>
    </row>
    <row r="88" spans="2:6" x14ac:dyDescent="0.35">
      <c r="B88" s="24" t="s">
        <v>21</v>
      </c>
      <c r="C88" s="39" t="s">
        <v>92</v>
      </c>
      <c r="D88" s="40"/>
      <c r="E88" s="32">
        <f>E84</f>
        <v>0</v>
      </c>
      <c r="F88" s="3"/>
    </row>
    <row r="89" spans="2:6" x14ac:dyDescent="0.35">
      <c r="B89" s="36"/>
      <c r="C89" s="328" t="s">
        <v>96</v>
      </c>
      <c r="D89" s="313"/>
      <c r="E89" s="46">
        <f>ROUND(SUM(E83:E88),2)</f>
        <v>193.73</v>
      </c>
      <c r="F89" s="3"/>
    </row>
    <row r="90" spans="2:6" x14ac:dyDescent="0.35">
      <c r="B90" s="307" t="s">
        <v>97</v>
      </c>
      <c r="C90" s="308"/>
      <c r="D90" s="308"/>
      <c r="E90" s="309"/>
    </row>
    <row r="91" spans="2:6" x14ac:dyDescent="0.35">
      <c r="B91" s="27">
        <v>3</v>
      </c>
      <c r="C91" s="312" t="s">
        <v>17</v>
      </c>
      <c r="D91" s="313"/>
      <c r="E91" s="27" t="s">
        <v>5</v>
      </c>
    </row>
    <row r="92" spans="2:6" x14ac:dyDescent="0.35">
      <c r="B92" s="24" t="s">
        <v>6</v>
      </c>
      <c r="C92" s="314" t="s">
        <v>18</v>
      </c>
      <c r="D92" s="315"/>
      <c r="E92" s="32">
        <f>'Unif Porteiro e Recep'!G25</f>
        <v>89.375</v>
      </c>
    </row>
    <row r="93" spans="2:6" x14ac:dyDescent="0.35">
      <c r="B93" s="24" t="s">
        <v>7</v>
      </c>
      <c r="C93" s="314" t="s">
        <v>98</v>
      </c>
      <c r="D93" s="315"/>
      <c r="E93" s="32">
        <f>Equipamentos!E8</f>
        <v>62</v>
      </c>
    </row>
    <row r="94" spans="2:6" x14ac:dyDescent="0.35">
      <c r="B94" s="24" t="s">
        <v>9</v>
      </c>
      <c r="C94" s="314" t="s">
        <v>16</v>
      </c>
      <c r="D94" s="315"/>
      <c r="E94" s="32">
        <v>0</v>
      </c>
    </row>
    <row r="95" spans="2:6" x14ac:dyDescent="0.35">
      <c r="B95" s="312" t="s">
        <v>46</v>
      </c>
      <c r="C95" s="328"/>
      <c r="D95" s="313"/>
      <c r="E95" s="46">
        <f>ROUND(SUM(E92:E94),2)</f>
        <v>151.38</v>
      </c>
      <c r="F95" s="3"/>
    </row>
    <row r="96" spans="2:6" ht="17.25" x14ac:dyDescent="0.35">
      <c r="B96" s="329"/>
      <c r="C96" s="330"/>
      <c r="D96" s="330"/>
      <c r="E96" s="331"/>
    </row>
    <row r="97" spans="2:6" x14ac:dyDescent="0.35">
      <c r="B97" s="304" t="s">
        <v>125</v>
      </c>
      <c r="C97" s="305"/>
      <c r="D97" s="305"/>
      <c r="E97" s="306"/>
    </row>
    <row r="98" spans="2:6" x14ac:dyDescent="0.35">
      <c r="B98" s="27" t="s">
        <v>24</v>
      </c>
      <c r="C98" s="41" t="s">
        <v>25</v>
      </c>
      <c r="D98" s="29" t="s">
        <v>20</v>
      </c>
      <c r="E98" s="27" t="s">
        <v>5</v>
      </c>
    </row>
    <row r="99" spans="2:6" x14ac:dyDescent="0.35">
      <c r="B99" s="24" t="s">
        <v>6</v>
      </c>
      <c r="C99" s="30" t="s">
        <v>26</v>
      </c>
      <c r="D99" s="47">
        <v>0.03</v>
      </c>
      <c r="E99" s="48">
        <f>ROUND((E117)*(D99),2)</f>
        <v>87.58</v>
      </c>
    </row>
    <row r="100" spans="2:6" x14ac:dyDescent="0.35">
      <c r="B100" s="24" t="s">
        <v>7</v>
      </c>
      <c r="C100" s="30" t="s">
        <v>28</v>
      </c>
      <c r="D100" s="47">
        <v>6.7900000000000002E-2</v>
      </c>
      <c r="E100" s="48">
        <f>ROUND((E99+E117)*(D100),2)</f>
        <v>204.17</v>
      </c>
    </row>
    <row r="101" spans="2:6" x14ac:dyDescent="0.35">
      <c r="B101" s="24" t="s">
        <v>9</v>
      </c>
      <c r="C101" s="30" t="s">
        <v>27</v>
      </c>
      <c r="D101" s="49"/>
      <c r="E101" s="48"/>
    </row>
    <row r="102" spans="2:6" x14ac:dyDescent="0.35">
      <c r="B102" s="25"/>
      <c r="C102" s="41" t="s">
        <v>102</v>
      </c>
      <c r="D102" s="49"/>
      <c r="E102" s="50"/>
    </row>
    <row r="103" spans="2:6" x14ac:dyDescent="0.35">
      <c r="B103" s="25"/>
      <c r="C103" s="30" t="s">
        <v>103</v>
      </c>
      <c r="D103" s="49">
        <v>1.6500000000000001E-2</v>
      </c>
      <c r="E103" s="48">
        <f>ROUND((E119*D103),2)</f>
        <v>61.79</v>
      </c>
    </row>
    <row r="104" spans="2:6" x14ac:dyDescent="0.35">
      <c r="B104" s="25"/>
      <c r="C104" s="30" t="s">
        <v>104</v>
      </c>
      <c r="D104" s="49">
        <v>7.5999999999999998E-2</v>
      </c>
      <c r="E104" s="48">
        <f>ROUND((E119*D104),2)</f>
        <v>284.60000000000002</v>
      </c>
    </row>
    <row r="105" spans="2:6" x14ac:dyDescent="0.35">
      <c r="B105" s="25"/>
      <c r="C105" s="41" t="s">
        <v>123</v>
      </c>
      <c r="D105" s="49"/>
      <c r="E105" s="48"/>
    </row>
    <row r="106" spans="2:6" x14ac:dyDescent="0.35">
      <c r="B106" s="25"/>
      <c r="C106" s="30" t="s">
        <v>121</v>
      </c>
      <c r="D106" s="49">
        <v>0.05</v>
      </c>
      <c r="E106" s="48">
        <f>ROUND((E119*D106),2)</f>
        <v>187.24</v>
      </c>
    </row>
    <row r="107" spans="2:6" x14ac:dyDescent="0.35">
      <c r="B107" s="25"/>
      <c r="C107" s="41" t="s">
        <v>122</v>
      </c>
      <c r="D107" s="49"/>
      <c r="E107" s="50"/>
    </row>
    <row r="108" spans="2:6" x14ac:dyDescent="0.35">
      <c r="B108" s="312" t="s">
        <v>46</v>
      </c>
      <c r="C108" s="313"/>
      <c r="D108" s="51">
        <f>SUM(D99:D107)</f>
        <v>0.2404</v>
      </c>
      <c r="E108" s="85">
        <f>ROUND(SUM(E99:E107),2)</f>
        <v>825.38</v>
      </c>
      <c r="F108" s="3"/>
    </row>
    <row r="109" spans="2:6" ht="17.25" x14ac:dyDescent="0.35">
      <c r="B109" s="329"/>
      <c r="C109" s="330"/>
      <c r="D109" s="330"/>
      <c r="E109" s="331"/>
    </row>
    <row r="110" spans="2:6" x14ac:dyDescent="0.35">
      <c r="B110" s="307" t="s">
        <v>99</v>
      </c>
      <c r="C110" s="308"/>
      <c r="D110" s="308"/>
      <c r="E110" s="309"/>
    </row>
    <row r="111" spans="2:6" ht="29.25" customHeight="1" x14ac:dyDescent="0.35">
      <c r="B111" s="52"/>
      <c r="C111" s="312" t="s">
        <v>136</v>
      </c>
      <c r="D111" s="313"/>
      <c r="E111" s="27" t="s">
        <v>5</v>
      </c>
    </row>
    <row r="112" spans="2:6" x14ac:dyDescent="0.35">
      <c r="B112" s="24" t="s">
        <v>6</v>
      </c>
      <c r="C112" s="335" t="s">
        <v>118</v>
      </c>
      <c r="D112" s="335"/>
      <c r="E112" s="32">
        <f>E30</f>
        <v>1628</v>
      </c>
    </row>
    <row r="113" spans="2:8" x14ac:dyDescent="0.35">
      <c r="B113" s="24" t="s">
        <v>7</v>
      </c>
      <c r="C113" s="335" t="s">
        <v>119</v>
      </c>
      <c r="D113" s="335"/>
      <c r="E113" s="32">
        <f>E61</f>
        <v>817.93000000000006</v>
      </c>
    </row>
    <row r="114" spans="2:8" x14ac:dyDescent="0.35">
      <c r="B114" s="24" t="s">
        <v>9</v>
      </c>
      <c r="C114" s="335" t="s">
        <v>120</v>
      </c>
      <c r="D114" s="335"/>
      <c r="E114" s="32">
        <f>E71</f>
        <v>128.29</v>
      </c>
    </row>
    <row r="115" spans="2:8" x14ac:dyDescent="0.35">
      <c r="B115" s="24" t="s">
        <v>10</v>
      </c>
      <c r="C115" s="314" t="s">
        <v>100</v>
      </c>
      <c r="D115" s="315"/>
      <c r="E115" s="32">
        <f>E89</f>
        <v>193.73</v>
      </c>
    </row>
    <row r="116" spans="2:8" x14ac:dyDescent="0.35">
      <c r="B116" s="24" t="s">
        <v>11</v>
      </c>
      <c r="C116" s="335" t="s">
        <v>117</v>
      </c>
      <c r="D116" s="335"/>
      <c r="E116" s="32">
        <f>E95</f>
        <v>151.38</v>
      </c>
    </row>
    <row r="117" spans="2:8" x14ac:dyDescent="0.35">
      <c r="B117" s="336" t="s">
        <v>29</v>
      </c>
      <c r="C117" s="337"/>
      <c r="D117" s="338"/>
      <c r="E117" s="43">
        <f>ROUND(SUM(E112:E116),2)</f>
        <v>2919.33</v>
      </c>
    </row>
    <row r="118" spans="2:8" x14ac:dyDescent="0.35">
      <c r="B118" s="24" t="s">
        <v>13</v>
      </c>
      <c r="C118" s="314" t="s">
        <v>101</v>
      </c>
      <c r="D118" s="315"/>
      <c r="E118" s="53">
        <f>E108</f>
        <v>825.38</v>
      </c>
    </row>
    <row r="119" spans="2:8" x14ac:dyDescent="0.35">
      <c r="B119" s="312" t="s">
        <v>172</v>
      </c>
      <c r="C119" s="328"/>
      <c r="D119" s="313"/>
      <c r="E119" s="54">
        <f>ROUND((E99+E100+E117)/(1-SUM(D103+D104+D106)),2)</f>
        <v>3744.7</v>
      </c>
      <c r="F119" s="3"/>
      <c r="H119" s="19"/>
    </row>
    <row r="120" spans="2:8" ht="17.25" x14ac:dyDescent="0.35">
      <c r="B120" s="55"/>
      <c r="C120" s="56"/>
      <c r="D120" s="56"/>
      <c r="E120" s="57"/>
    </row>
    <row r="121" spans="2:8" x14ac:dyDescent="0.35">
      <c r="B121" s="332" t="s">
        <v>142</v>
      </c>
      <c r="C121" s="333"/>
      <c r="D121" s="333"/>
      <c r="E121" s="334"/>
    </row>
    <row r="122" spans="2:8" x14ac:dyDescent="0.35">
      <c r="E122" s="16"/>
    </row>
    <row r="123" spans="2:8" x14ac:dyDescent="0.35">
      <c r="E123" s="19"/>
    </row>
  </sheetData>
  <mergeCells count="75">
    <mergeCell ref="C111:D111"/>
    <mergeCell ref="C118:D118"/>
    <mergeCell ref="B119:D119"/>
    <mergeCell ref="B121:E121"/>
    <mergeCell ref="C112:D112"/>
    <mergeCell ref="C113:D113"/>
    <mergeCell ref="C114:D114"/>
    <mergeCell ref="C115:D115"/>
    <mergeCell ref="C116:D116"/>
    <mergeCell ref="B117:D117"/>
    <mergeCell ref="B96:E96"/>
    <mergeCell ref="B97:E97"/>
    <mergeCell ref="B108:C108"/>
    <mergeCell ref="B109:E109"/>
    <mergeCell ref="B110:E110"/>
    <mergeCell ref="C91:D91"/>
    <mergeCell ref="C92:D92"/>
    <mergeCell ref="C93:D93"/>
    <mergeCell ref="C94:D94"/>
    <mergeCell ref="B95:D95"/>
    <mergeCell ref="C83:D83"/>
    <mergeCell ref="B85:E85"/>
    <mergeCell ref="C86:D86"/>
    <mergeCell ref="C89:D89"/>
    <mergeCell ref="B90:E90"/>
    <mergeCell ref="C78:D78"/>
    <mergeCell ref="C79:D79"/>
    <mergeCell ref="C80:D80"/>
    <mergeCell ref="B81:D81"/>
    <mergeCell ref="B82:E82"/>
    <mergeCell ref="B71:D71"/>
    <mergeCell ref="B72:E72"/>
    <mergeCell ref="B73:E73"/>
    <mergeCell ref="C74:D74"/>
    <mergeCell ref="C77:D77"/>
    <mergeCell ref="C66:D66"/>
    <mergeCell ref="C67:D67"/>
    <mergeCell ref="C68:D68"/>
    <mergeCell ref="C69:D69"/>
    <mergeCell ref="C70:D70"/>
    <mergeCell ref="C57:D57"/>
    <mergeCell ref="B62:E62"/>
    <mergeCell ref="B63:E63"/>
    <mergeCell ref="C64:D64"/>
    <mergeCell ref="C65:D65"/>
    <mergeCell ref="C51:D51"/>
    <mergeCell ref="C52:D52"/>
    <mergeCell ref="C53:D53"/>
    <mergeCell ref="C54:D54"/>
    <mergeCell ref="B56:E56"/>
    <mergeCell ref="B31:E31"/>
    <mergeCell ref="B46:C46"/>
    <mergeCell ref="C48:D48"/>
    <mergeCell ref="C49:D49"/>
    <mergeCell ref="C50:D50"/>
    <mergeCell ref="D16:E16"/>
    <mergeCell ref="D17:E17"/>
    <mergeCell ref="D18:E18"/>
    <mergeCell ref="D19:E19"/>
    <mergeCell ref="B20:E20"/>
    <mergeCell ref="D11:E11"/>
    <mergeCell ref="D12:E12"/>
    <mergeCell ref="C13:E13"/>
    <mergeCell ref="B14:E14"/>
    <mergeCell ref="D15:E15"/>
    <mergeCell ref="D6:E6"/>
    <mergeCell ref="D7:E7"/>
    <mergeCell ref="D8:E8"/>
    <mergeCell ref="D9:E9"/>
    <mergeCell ref="B10:E10"/>
    <mergeCell ref="B1:E1"/>
    <mergeCell ref="B2:E2"/>
    <mergeCell ref="B3:E3"/>
    <mergeCell ref="B4:E4"/>
    <mergeCell ref="B5:E5"/>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20</vt:i4>
      </vt:variant>
      <vt:variant>
        <vt:lpstr>Intervalos Nomeados</vt:lpstr>
      </vt:variant>
      <vt:variant>
        <vt:i4>3</vt:i4>
      </vt:variant>
    </vt:vector>
  </HeadingPairs>
  <TitlesOfParts>
    <vt:vector size="23" baseType="lpstr">
      <vt:lpstr>ORIENTAÇÕES</vt:lpstr>
      <vt:lpstr>Unif Porteiro e Recep</vt:lpstr>
      <vt:lpstr>Unif Aux. Adm.</vt:lpstr>
      <vt:lpstr>Unif Motorista</vt:lpstr>
      <vt:lpstr>Equipamentos</vt:lpstr>
      <vt:lpstr>Encargos Sociais e Benefícios</vt:lpstr>
      <vt:lpstr>NOTAS</vt:lpstr>
      <vt:lpstr>Porteiro 5x2</vt:lpstr>
      <vt:lpstr>Porteiro 6x1</vt:lpstr>
      <vt:lpstr>Recepcionista 6h</vt:lpstr>
      <vt:lpstr>Consolidado</vt:lpstr>
      <vt:lpstr>Permanente Caminhonete Item 1</vt:lpstr>
      <vt:lpstr>Supervisor</vt:lpstr>
      <vt:lpstr>Permanente Caminhonete Item 2</vt:lpstr>
      <vt:lpstr>INT Caminhonete 4x4 ITEM 3</vt:lpstr>
      <vt:lpstr>INT Caminhonete ITEM 4</vt:lpstr>
      <vt:lpstr>INT Sedan ITEM 5</vt:lpstr>
      <vt:lpstr>INT Sedan ITEM 6</vt:lpstr>
      <vt:lpstr>KM Sedan ITEM 5</vt:lpstr>
      <vt:lpstr>KM Sedan ITEM 6</vt:lpstr>
      <vt:lpstr>'Encargos Sociais e Benefícios'!Area_de_impressao</vt:lpstr>
      <vt:lpstr>'Porteiro 5x2'!Area_de_impressao</vt:lpstr>
      <vt:lpstr>'Unif Porteiro e Recep'!Area_de_impressao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dc:creator>
  <cp:lastModifiedBy>Fernando Ninaut Nichelli Machado</cp:lastModifiedBy>
  <cp:lastPrinted>2019-03-28T19:35:40Z</cp:lastPrinted>
  <dcterms:created xsi:type="dcterms:W3CDTF">2012-06-25T19:52:53Z</dcterms:created>
  <dcterms:modified xsi:type="dcterms:W3CDTF">2025-04-29T12:44:16Z</dcterms:modified>
</cp:coreProperties>
</file>