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C:\Users\francisco.clesio\Downloads\"/>
    </mc:Choice>
  </mc:AlternateContent>
  <xr:revisionPtr revIDLastSave="0" documentId="13_ncr:1_{A54E1332-ED8E-4867-BA70-63ED8F14FE33}" xr6:coauthVersionLast="47" xr6:coauthVersionMax="47" xr10:uidLastSave="{00000000-0000-0000-0000-000000000000}"/>
  <bookViews>
    <workbookView xWindow="-110" yWindow="-110" windowWidth="19420" windowHeight="10420" tabRatio="661" xr2:uid="{00000000-000D-0000-FFFF-FFFF00000000}"/>
  </bookViews>
  <sheets>
    <sheet name="Resumo" sheetId="18" r:id="rId1"/>
    <sheet name="Item 01 - Diurno" sheetId="4" r:id="rId2"/>
    <sheet name="Item 02 - Noturno" sheetId="17" r:id="rId3"/>
    <sheet name="Mód2.2" sheetId="9" state="hidden" r:id="rId4"/>
    <sheet name="Mód2.3" sheetId="12" r:id="rId5"/>
    <sheet name="Mód3" sheetId="8" state="hidden" r:id="rId6"/>
    <sheet name="Mód6" sheetId="6" state="hidden" r:id="rId7"/>
    <sheet name="Mód4" sheetId="10" state="hidden" r:id="rId8"/>
    <sheet name="Uniform&amp;EPIs" sheetId="11" r:id="rId9"/>
    <sheet name="Materiais" sheetId="14" r:id="rId10"/>
    <sheet name="Eqp" sheetId="15"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15" l="1"/>
  <c r="E16" i="15" s="1"/>
  <c r="E20" i="15" s="1"/>
  <c r="E18" i="15"/>
  <c r="A183" i="17"/>
  <c r="A182" i="17"/>
  <c r="E41" i="12"/>
  <c r="E33" i="12"/>
  <c r="E13" i="14" l="1"/>
  <c r="I145" i="4" l="1"/>
  <c r="I28" i="17" l="1"/>
  <c r="H55" i="17"/>
  <c r="I28" i="4" l="1"/>
  <c r="E54" i="12"/>
  <c r="E47" i="12"/>
  <c r="B172" i="17"/>
  <c r="B170" i="17"/>
  <c r="B169" i="17"/>
  <c r="B168" i="17"/>
  <c r="B167" i="17"/>
  <c r="B166" i="17"/>
  <c r="H159" i="17"/>
  <c r="I138" i="17"/>
  <c r="I133" i="17"/>
  <c r="H133" i="17"/>
  <c r="H111" i="17"/>
  <c r="H108" i="17"/>
  <c r="H74" i="17"/>
  <c r="H128" i="17" s="1"/>
  <c r="H52" i="17"/>
  <c r="H54" i="17" s="1"/>
  <c r="H56" i="17" s="1"/>
  <c r="I39" i="17"/>
  <c r="I40" i="17" s="1"/>
  <c r="I43" i="17" s="1"/>
  <c r="I41" i="17" l="1"/>
  <c r="I42" i="17"/>
  <c r="I39" i="4"/>
  <c r="I45" i="17" l="1"/>
  <c r="I107" i="17" s="1"/>
  <c r="I108" i="17" s="1"/>
  <c r="I53" i="17"/>
  <c r="I67" i="17"/>
  <c r="I126" i="17"/>
  <c r="I110" i="17"/>
  <c r="I111" i="17" s="1"/>
  <c r="I73" i="17"/>
  <c r="I72" i="17"/>
  <c r="I68" i="17"/>
  <c r="I124" i="17"/>
  <c r="I125" i="17"/>
  <c r="I66" i="17"/>
  <c r="I123" i="17"/>
  <c r="I109" i="17"/>
  <c r="I166" i="17"/>
  <c r="I122" i="17"/>
  <c r="I69" i="17"/>
  <c r="I70" i="17"/>
  <c r="I55" i="17"/>
  <c r="I71" i="17"/>
  <c r="I40" i="4"/>
  <c r="E10" i="12"/>
  <c r="I75" i="16"/>
  <c r="I74" i="16"/>
  <c r="I73" i="16"/>
  <c r="I72" i="16"/>
  <c r="I71" i="16"/>
  <c r="I23" i="16"/>
  <c r="I25" i="16" s="1"/>
  <c r="I21" i="16"/>
  <c r="E19" i="11"/>
  <c r="I52" i="17" l="1"/>
  <c r="I54" i="17" s="1"/>
  <c r="I112" i="17"/>
  <c r="I113" i="17" s="1"/>
  <c r="I168" i="17" s="1"/>
  <c r="E58" i="12"/>
  <c r="I56" i="17"/>
  <c r="I100" i="17" s="1"/>
  <c r="I127" i="17"/>
  <c r="I128" i="17" s="1"/>
  <c r="I129" i="17" s="1"/>
  <c r="I137" i="17" s="1"/>
  <c r="I139" i="17" s="1"/>
  <c r="I169" i="17" s="1"/>
  <c r="I74" i="17"/>
  <c r="I101" i="17" s="1"/>
  <c r="E21" i="11"/>
  <c r="E24" i="11" s="1"/>
  <c r="I76" i="16"/>
  <c r="I77" i="16"/>
  <c r="I78" i="16" s="1"/>
  <c r="E9" i="14"/>
  <c r="E11" i="14" s="1"/>
  <c r="E15" i="14" s="1"/>
  <c r="E59" i="12" l="1"/>
  <c r="E60" i="12" s="1"/>
  <c r="I144" i="4"/>
  <c r="I143" i="4"/>
  <c r="I19" i="10" l="1"/>
  <c r="I25" i="10"/>
  <c r="I23" i="10"/>
  <c r="I21" i="10"/>
  <c r="I17" i="10"/>
  <c r="H108" i="4"/>
  <c r="I147" i="17" l="1"/>
  <c r="I170" i="17" s="1"/>
  <c r="J27" i="10"/>
  <c r="P31" i="10"/>
  <c r="E9" i="12" l="1"/>
  <c r="H133" i="4" l="1"/>
  <c r="I133" i="4"/>
  <c r="I138" i="4" s="1"/>
  <c r="H159" i="4" l="1"/>
  <c r="H1" i="6" l="1"/>
  <c r="E13" i="8"/>
  <c r="E12" i="8"/>
  <c r="E21" i="12"/>
  <c r="H74" i="4"/>
  <c r="H111" i="4" l="1"/>
  <c r="H128" i="4"/>
  <c r="P39" i="8"/>
  <c r="C26" i="8"/>
  <c r="G26" i="8"/>
  <c r="G39" i="8"/>
  <c r="E23" i="12"/>
  <c r="E25" i="12" s="1"/>
  <c r="I147" i="4" l="1"/>
  <c r="J91" i="8"/>
  <c r="G25" i="8"/>
  <c r="G51" i="8"/>
  <c r="C51" i="8"/>
  <c r="C25" i="8"/>
  <c r="B89" i="8"/>
  <c r="G76" i="8"/>
  <c r="B88" i="8"/>
  <c r="B87" i="8"/>
  <c r="B86" i="8"/>
  <c r="B85" i="8"/>
  <c r="P65" i="8"/>
  <c r="C17" i="9"/>
  <c r="C16" i="9"/>
  <c r="H52" i="4"/>
  <c r="H54" i="4" s="1"/>
  <c r="H55" i="4" l="1"/>
  <c r="H56" i="4" s="1"/>
  <c r="G52" i="8"/>
  <c r="G65" i="8" l="1"/>
  <c r="C52" i="8"/>
  <c r="G63" i="8" l="1"/>
  <c r="G37" i="8"/>
  <c r="H9" i="9"/>
  <c r="C9" i="9"/>
  <c r="F19" i="9" l="1"/>
  <c r="E12" i="12"/>
  <c r="I41" i="4" l="1"/>
  <c r="B172" i="4"/>
  <c r="B170" i="4"/>
  <c r="B169" i="4"/>
  <c r="B168" i="4"/>
  <c r="B166" i="4"/>
  <c r="B167" i="4"/>
  <c r="I45" i="4" l="1"/>
  <c r="G58" i="12" s="1"/>
  <c r="G59" i="12" s="1"/>
  <c r="G60" i="12" l="1"/>
  <c r="G61" i="12" s="1"/>
  <c r="G65" i="12" s="1"/>
  <c r="G67" i="12" s="1"/>
  <c r="I122" i="4"/>
  <c r="I55" i="4"/>
  <c r="I125" i="4"/>
  <c r="I166" i="4"/>
  <c r="I124" i="4"/>
  <c r="I123" i="4"/>
  <c r="I107" i="4"/>
  <c r="I109" i="4"/>
  <c r="I126" i="4"/>
  <c r="I110" i="4"/>
  <c r="I111" i="4" s="1"/>
  <c r="I112" i="4"/>
  <c r="I66" i="4"/>
  <c r="I67" i="4"/>
  <c r="I73" i="4"/>
  <c r="I68" i="4"/>
  <c r="I72" i="4"/>
  <c r="I71" i="4"/>
  <c r="I70" i="4"/>
  <c r="I69" i="4"/>
  <c r="D7" i="10"/>
  <c r="J52" i="8"/>
  <c r="I52" i="4"/>
  <c r="I53" i="4"/>
  <c r="G47" i="8"/>
  <c r="G59" i="8"/>
  <c r="C20" i="8"/>
  <c r="C5" i="9"/>
  <c r="C47" i="8"/>
  <c r="D46" i="10"/>
  <c r="G33" i="8"/>
  <c r="H5" i="9"/>
  <c r="G20" i="8"/>
  <c r="E61" i="12" l="1"/>
  <c r="E65" i="12" s="1"/>
  <c r="E67" i="12" s="1"/>
  <c r="I127" i="4"/>
  <c r="I128" i="4" s="1"/>
  <c r="I129" i="4" s="1"/>
  <c r="I137" i="4" s="1"/>
  <c r="I139" i="4" s="1"/>
  <c r="I169" i="4" s="1"/>
  <c r="I54" i="4"/>
  <c r="I56" i="4" s="1"/>
  <c r="I100" i="4" s="1"/>
  <c r="I108" i="4"/>
  <c r="I113" i="4" s="1"/>
  <c r="I168" i="4" s="1"/>
  <c r="I74" i="4"/>
  <c r="I87" i="8"/>
  <c r="I91" i="8" s="1"/>
  <c r="I91" i="4" l="1"/>
  <c r="I102" i="4" s="1"/>
  <c r="I91" i="17"/>
  <c r="I102" i="17" s="1"/>
  <c r="I103" i="17" s="1"/>
  <c r="I167" i="17" s="1"/>
  <c r="I171" i="17" s="1"/>
  <c r="I153" i="17" s="1"/>
  <c r="I154" i="17" s="1"/>
  <c r="I173" i="17" s="1"/>
  <c r="I185" i="17" s="1"/>
  <c r="K6" i="18" s="1"/>
  <c r="L6" i="18" s="1"/>
  <c r="M6" i="18" s="1"/>
  <c r="C6" i="9"/>
  <c r="C7" i="9" s="1"/>
  <c r="C11" i="9" s="1"/>
  <c r="G22" i="8" s="1"/>
  <c r="G74" i="8"/>
  <c r="G78" i="8" s="1"/>
  <c r="H89" i="8" s="1"/>
  <c r="G34" i="8"/>
  <c r="G35" i="8" s="1"/>
  <c r="G41" i="8" s="1"/>
  <c r="G60" i="8"/>
  <c r="G61" i="8" s="1"/>
  <c r="G67" i="8" s="1"/>
  <c r="H6" i="9"/>
  <c r="H7" i="9" s="1"/>
  <c r="H11" i="9" s="1"/>
  <c r="P33" i="8" s="1"/>
  <c r="P35" i="8" s="1"/>
  <c r="P41" i="8" s="1"/>
  <c r="I101" i="4"/>
  <c r="I157" i="17" l="1"/>
  <c r="I158" i="17"/>
  <c r="I156" i="17"/>
  <c r="I103" i="4"/>
  <c r="C22" i="8"/>
  <c r="H86" i="8"/>
  <c r="P59" i="8"/>
  <c r="P61" i="8" s="1"/>
  <c r="P67" i="8" s="1"/>
  <c r="H88" i="8"/>
  <c r="K88" i="8"/>
  <c r="K86" i="8"/>
  <c r="F16" i="9"/>
  <c r="F17" i="9"/>
  <c r="I167" i="4" l="1"/>
  <c r="I171" i="4" s="1"/>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s="1"/>
  <c r="I185" i="4" l="1"/>
  <c r="K5" i="18" s="1"/>
  <c r="I159" i="17"/>
  <c r="I172" i="17" s="1"/>
  <c r="I187" i="17" s="1"/>
  <c r="L5" i="18" l="1"/>
  <c r="M5" i="18" s="1"/>
  <c r="I172" i="4" l="1"/>
  <c r="I187" i="4" l="1"/>
  <c r="L7" i="18" l="1"/>
  <c r="M7" i="18"/>
</calcChain>
</file>

<file path=xl/sharedStrings.xml><?xml version="1.0" encoding="utf-8"?>
<sst xmlns="http://schemas.openxmlformats.org/spreadsheetml/2006/main" count="968" uniqueCount="451">
  <si>
    <t>CUSTO ESTIMADO UNITÁRIO E GLOBAL  (60 meses)</t>
  </si>
  <si>
    <t>Planilha de Custo e Formação de Preços</t>
  </si>
  <si>
    <t>Grupo</t>
  </si>
  <si>
    <t xml:space="preserve">Item </t>
  </si>
  <si>
    <t>Categoria Profissional</t>
  </si>
  <si>
    <t>Local da prestação dos serviços</t>
  </si>
  <si>
    <t>CBO</t>
  </si>
  <si>
    <t>CATSER</t>
  </si>
  <si>
    <t>Unidade</t>
  </si>
  <si>
    <t>Quant</t>
  </si>
  <si>
    <t>Custo estimado mensal por posto</t>
  </si>
  <si>
    <t>Custo Estimado (60 meses) por posto</t>
  </si>
  <si>
    <t>Custo Total Estimado (60meses)</t>
  </si>
  <si>
    <t>Prestação de serviços de vigilância armada diurna (escala 12x36 - 1 posto - 2 vigilantes)</t>
  </si>
  <si>
    <t>Brasília-DF</t>
  </si>
  <si>
    <t>5173-30</t>
  </si>
  <si>
    <t>posto</t>
  </si>
  <si>
    <t>Prestação de serviços de vigilância armada Noturna - (escala 12x36 - 1 posto - 2 vigilantes)</t>
  </si>
  <si>
    <t>Custo Estimado Total para o Grupo</t>
  </si>
  <si>
    <t>MODELO DE PLANILHA DE CUSTOS E FORMAÇÃO DE PREÇOS</t>
  </si>
  <si>
    <r>
      <rPr>
        <b/>
        <sz val="10"/>
        <color rgb="FF000000"/>
        <rFont val="Arial"/>
      </rPr>
      <t>Nº do Processo</t>
    </r>
    <r>
      <rPr>
        <sz val="10"/>
        <color rgb="FF000000"/>
        <rFont val="Arial"/>
      </rPr>
      <t>:   48051.003341/2025-24</t>
    </r>
  </si>
  <si>
    <t>Pregão Eletrônico</t>
  </si>
  <si>
    <t>Dia ........../........../......... às ........ : ...... horas</t>
  </si>
  <si>
    <t>Discriminação dos Serviços (Dados Referentes à Contratação)</t>
  </si>
  <si>
    <t>A</t>
  </si>
  <si>
    <t>Data de apresentação da proposta (dia/mês/ano):</t>
  </si>
  <si>
    <t>B</t>
  </si>
  <si>
    <t>Brasília/DF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</si>
  <si>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</si>
  <si>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</si>
  <si>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</si>
  <si>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</si>
  <si>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</si>
  <si>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</si>
  <si>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</si>
  <si>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</si>
  <si>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Vigilância Armada - Diurno</t>
  </si>
  <si>
    <t>12x36</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</si>
  <si>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</si>
  <si>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</si>
  <si>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</si>
  <si>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</si>
  <si>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</si>
  <si>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</si>
  <si>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</si>
  <si>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</si>
  <si>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</si>
  <si>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</si>
  <si>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</si>
  <si>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</si>
  <si>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Vigilante</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</si>
  <si>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</si>
  <si>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</si>
  <si>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</si>
  <si>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</si>
  <si>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</si>
  <si>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</si>
  <si>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</si>
  <si>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</si>
  <si>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r>
      <t xml:space="preserve">Adicional Periculosidade  </t>
    </r>
    <r>
      <rPr>
        <sz val="10"/>
        <color rgb="FFFF0000"/>
        <rFont val="Arial"/>
        <family val="2"/>
      </rPr>
      <t>30% do salário base conforme Lei 12.740/2012</t>
    </r>
  </si>
  <si>
    <t>caso a CCT fixe percentual maior, o percentual poderá ser alterado</t>
  </si>
  <si>
    <t xml:space="preserve">Adicional Insalubridade </t>
  </si>
  <si>
    <r>
      <t xml:space="preserve">Adicional Noturno mera </t>
    </r>
    <r>
      <rPr>
        <sz val="10"/>
        <color rgb="FFFF0000"/>
        <rFont val="Arial"/>
        <family val="2"/>
      </rPr>
      <t>estimativa de acordo com pesquisa em painel</t>
    </r>
  </si>
  <si>
    <t>mera estimativa com base em pesquisas contratuais devido a complexidade da legislação trabalhista, com memorial de cálculo a critério do licitante.</t>
  </si>
  <si>
    <t>E</t>
  </si>
  <si>
    <r>
      <t xml:space="preserve">Adicional de Hora Noturna Reduzida </t>
    </r>
    <r>
      <rPr>
        <sz val="10"/>
        <color rgb="FFFF0000"/>
        <rFont val="Arial"/>
        <family val="2"/>
      </rPr>
      <t>mera estimativa de acordo com pesquisa em painel</t>
    </r>
  </si>
  <si>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</si>
  <si>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</si>
  <si>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</si>
  <si>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</si>
  <si>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</si>
  <si>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</si>
  <si>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</si>
  <si>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</si>
  <si>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</si>
  <si>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</si>
  <si>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</si>
  <si>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</si>
  <si>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</si>
  <si>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</si>
  <si>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</si>
  <si>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</si>
  <si>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</si>
  <si>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</si>
  <si>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</si>
  <si>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</si>
  <si>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</si>
  <si>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</si>
  <si>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</si>
  <si>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</si>
  <si>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</si>
  <si>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</si>
  <si>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</si>
  <si>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</si>
  <si>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</si>
  <si>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</si>
  <si>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</si>
  <si>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</si>
  <si>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</si>
  <si>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</si>
  <si>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</si>
  <si>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</si>
  <si>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</si>
  <si>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</si>
  <si>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</si>
  <si>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</si>
  <si>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</si>
  <si>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Tíquete Refeição </t>
    </r>
    <r>
      <rPr>
        <i/>
        <sz val="8"/>
        <color rgb="FFFF0000"/>
        <rFont val="Arial"/>
        <family val="2"/>
      </rPr>
      <t>(ver CCT e preencher campos em amarelo na aba Mód 2.3)</t>
    </r>
  </si>
  <si>
    <r>
      <t xml:space="preserve">Aposentadoria por Invalidez </t>
    </r>
    <r>
      <rPr>
        <i/>
        <sz val="8"/>
        <color rgb="FFFF0000"/>
        <rFont val="Arial"/>
        <family val="2"/>
      </rPr>
      <t>(ver CCT e preencher campos em amarelo na aba Mód 2.3)</t>
    </r>
  </si>
  <si>
    <r>
      <t xml:space="preserve">Auxílio Saúde </t>
    </r>
    <r>
      <rPr>
        <i/>
        <sz val="8"/>
        <color rgb="FFFF0000"/>
        <rFont val="Arial"/>
        <family val="2"/>
      </rPr>
      <t>(ver CCT e preencher campos em amarelo na aba Mód 2.3)</t>
    </r>
  </si>
  <si>
    <r>
      <t xml:space="preserve">Plano Odontológico </t>
    </r>
    <r>
      <rPr>
        <i/>
        <sz val="8"/>
        <color rgb="FFFF0000"/>
        <rFont val="Arial"/>
        <family val="2"/>
      </rPr>
      <t>(ver CCT e preencher campos em amarelo na aba Mód 2.3)</t>
    </r>
  </si>
  <si>
    <r>
      <t xml:space="preserve">Indenização - Intervalo Intrajornada </t>
    </r>
    <r>
      <rPr>
        <i/>
        <sz val="8"/>
        <color rgb="FFFF0000"/>
        <rFont val="Arial"/>
        <family val="2"/>
      </rPr>
      <t>(§ 4º, do Art. 71, do Decreto-Lei n. 5.452/1943)</t>
    </r>
  </si>
  <si>
    <t>1) não possuindo natureza salarial, fica melhor caracterizado em benefícios 2) licitante deve estimar 1h ou meia hora de intervalo de acordo com CCT</t>
  </si>
  <si>
    <t>Seguro de Vida</t>
  </si>
  <si>
    <t>Outro (especificar)</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</si>
  <si>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</si>
  <si>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</si>
  <si>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</si>
  <si>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</si>
  <si>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</si>
  <si>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</si>
  <si>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</si>
  <si>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</si>
  <si>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</si>
  <si>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</si>
  <si>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</si>
  <si>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</si>
  <si>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</si>
  <si>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</si>
  <si>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</si>
  <si>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</si>
  <si>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</si>
  <si>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</si>
  <si>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</si>
  <si>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</si>
  <si>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</si>
  <si>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</si>
  <si>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</si>
  <si>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</si>
  <si>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</si>
  <si>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</si>
  <si>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</si>
  <si>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</si>
  <si>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</si>
  <si>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</si>
  <si>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</si>
  <si>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</si>
  <si>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</si>
  <si>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</si>
  <si>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</si>
  <si>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</si>
  <si>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</si>
  <si>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</si>
  <si>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</si>
  <si>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</si>
  <si>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</si>
  <si>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</si>
  <si>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</si>
  <si>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</si>
  <si>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</si>
  <si>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</si>
  <si>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</si>
  <si>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r>
      <t>Materiais e Utensílios de consumo</t>
    </r>
    <r>
      <rPr>
        <sz val="10"/>
        <color rgb="FFFF0000"/>
        <rFont val="Arial"/>
        <family val="2"/>
      </rPr>
      <t>/4 vigilantes (compartilhado entre diurno 12x36 e noturno 12x36)</t>
    </r>
  </si>
  <si>
    <r>
      <t>Equipamentos, Ferramentas e Acessórios</t>
    </r>
    <r>
      <rPr>
        <sz val="10"/>
        <color rgb="FFFF0000"/>
        <rFont val="Arial"/>
        <family val="2"/>
      </rPr>
      <t>/4 vigilantes (compartilhado entre diurno 12x36 e noturno 12x36)</t>
    </r>
  </si>
  <si>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</si>
  <si>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</si>
  <si>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</si>
  <si>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</si>
  <si>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</si>
  <si>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</si>
  <si>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</si>
  <si>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</si>
  <si>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</si>
  <si>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</si>
  <si>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Solução de Divergência nº 1 – COSIT - de 13 de janeiro de 2021 (em caso de percentual diferenciado a licitante deverá apresentar justificativa)</t>
  </si>
  <si>
    <t>C.2</t>
  </si>
  <si>
    <r>
      <t xml:space="preserve">COFINS </t>
    </r>
    <r>
      <rPr>
        <i/>
        <sz val="9"/>
        <color rgb="FFFF0000"/>
        <rFont val="Arial"/>
        <family val="2"/>
      </rPr>
      <t>(somatório dos módulos 1,2,3,4,5 + CI + Lucro) / (1-%tributos)*alíquota%</t>
    </r>
  </si>
  <si>
    <t>a depender do enquadramento fiscal do licitante</t>
  </si>
  <si>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</si>
  <si>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</si>
  <si>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</si>
  <si>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</si>
  <si>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</si>
  <si>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</si>
  <si>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</si>
  <si>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</si>
  <si>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</si>
  <si>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ESTIMATIVA DO VALOR DOS SERVIÇOS DE VIGILÂNCIA</t>
  </si>
  <si>
    <t>NÚMERO DE VIGILANTES</t>
  </si>
  <si>
    <t>1. GERÊNCIA DA ANM NO DISTRITO FEDERAL</t>
  </si>
  <si>
    <t>Local : Sede Antiga da ANM/Brasília/DF</t>
  </si>
  <si>
    <t>DESCRIÇÃO</t>
  </si>
  <si>
    <t>Prestação de serviços de vigilância armada diurna ( 1 posto - 2 vigilantes)</t>
  </si>
  <si>
    <t>Meses do Contrato</t>
  </si>
  <si>
    <t>Valor global da proposta (Valor mensal do serviço multiplicado pelo número de meses do contrato)</t>
  </si>
  <si>
    <r>
      <rPr>
        <b/>
        <sz val="10"/>
        <color rgb="FF000000"/>
        <rFont val="Arial"/>
      </rPr>
      <t>Nº do Processo</t>
    </r>
    <r>
      <rPr>
        <sz val="10"/>
        <color rgb="FF000000"/>
        <rFont val="Arial"/>
      </rPr>
      <t>:  48051.003341/2025-24</t>
    </r>
  </si>
  <si>
    <t>Município/UF:</t>
  </si>
  <si>
    <t>Vigilância Armada - Noturna</t>
  </si>
  <si>
    <r>
      <t xml:space="preserve">Adicional Noturno mera </t>
    </r>
    <r>
      <rPr>
        <sz val="10"/>
        <color rgb="FFFF0000"/>
        <rFont val="Arial"/>
        <family val="2"/>
      </rPr>
      <t>estimativa de acordo com pesquisa em painel</t>
    </r>
    <r>
      <rPr>
        <sz val="10"/>
        <rFont val="Arial"/>
        <family val="2"/>
      </rPr>
      <t xml:space="preserve">   - </t>
    </r>
    <r>
      <rPr>
        <sz val="10"/>
        <color rgb="FFFF0000"/>
        <rFont val="Arial"/>
        <family val="2"/>
      </rPr>
      <t xml:space="preserve">(9h/12h)*20%= 15% </t>
    </r>
    <r>
      <rPr>
        <sz val="10"/>
        <rFont val="Arial"/>
        <family val="2"/>
      </rPr>
      <t>- Caderno de Logistica - Vigilancia</t>
    </r>
  </si>
  <si>
    <r>
      <t xml:space="preserve">Adicional de Hora Noturna Reduzida </t>
    </r>
    <r>
      <rPr>
        <sz val="10"/>
        <color rgb="FFFF0000"/>
        <rFont val="Arial"/>
        <family val="2"/>
      </rPr>
      <t>mera estimativa de acordo com pesquisa em painel</t>
    </r>
    <r>
      <rPr>
        <sz val="10"/>
        <rFont val="Arial"/>
        <family val="2"/>
      </rPr>
      <t xml:space="preserve">  - </t>
    </r>
    <r>
      <rPr>
        <sz val="10"/>
        <color rgb="FFFF0000"/>
        <rFont val="Arial"/>
        <family val="2"/>
      </rPr>
      <t>(1,29h/12h) *1,2= 12,90%</t>
    </r>
    <r>
      <rPr>
        <sz val="10"/>
        <rFont val="Arial"/>
        <family val="2"/>
      </rPr>
      <t xml:space="preserve"> - Caderno de Logistica - Vigilancia</t>
    </r>
  </si>
  <si>
    <t>Prestação de serviços de vigilância armada noturno ( 1 posto - 2 vigilantes)</t>
  </si>
  <si>
    <t>GPS</t>
  </si>
  <si>
    <t>FGTS</t>
  </si>
  <si>
    <t>Base de Cálculo</t>
  </si>
  <si>
    <t>Módulo 1</t>
  </si>
  <si>
    <t>Submódulo 2.1</t>
  </si>
  <si>
    <t>Total</t>
  </si>
  <si>
    <t>Percentual</t>
  </si>
  <si>
    <t>Valor GPS</t>
  </si>
  <si>
    <t>Valor FGTS</t>
  </si>
  <si>
    <t>GPS, FGTS e Outras Contribuições</t>
  </si>
  <si>
    <t>Percentual total</t>
  </si>
  <si>
    <t>VALE TRANSPORTE (12x36) (Itens 01 e 02)</t>
  </si>
  <si>
    <t>Valor Unitário da Passagem</t>
  </si>
  <si>
    <t>Nº Vales por Dia</t>
  </si>
  <si>
    <t>Dias Efetivamente Trabalhados</t>
  </si>
  <si>
    <t>Percentual Desconto (22 dias=6% | 15 dias=3%)</t>
  </si>
  <si>
    <t>-Custo do Transporte</t>
  </si>
  <si>
    <t>-Desconto Funcionário</t>
  </si>
  <si>
    <t>Custo Efetivo do Vale Transporte</t>
  </si>
  <si>
    <t xml:space="preserve"> Tíquete Refeição  (12x36)</t>
  </si>
  <si>
    <t>Valor do Vale Alimentação</t>
  </si>
  <si>
    <t>Percentual/Valor Desconto PAT/Cota-Parte Funcionário</t>
  </si>
  <si>
    <t>-Custo do Vale Alimentação</t>
  </si>
  <si>
    <t>Cesta básica</t>
  </si>
  <si>
    <t>Custo Efetivo do Auxílio-Refeição/Alimentação</t>
  </si>
  <si>
    <t>Aposentadoria por  Invalidez</t>
  </si>
  <si>
    <t>Aux. Invalidez</t>
  </si>
  <si>
    <t>Custo Mensal do Cartão Cesta Básica</t>
  </si>
  <si>
    <t>Seguro de vida</t>
  </si>
  <si>
    <t>Auxílio Saúde</t>
  </si>
  <si>
    <t>Valor do Auxílio Saúde</t>
  </si>
  <si>
    <t>Custo Mensal do Auxílio Saúde</t>
  </si>
  <si>
    <t>Plano Odontológico</t>
  </si>
  <si>
    <t>Indenização da Intrajornada não Usufruída ( 12x36)horas</t>
  </si>
  <si>
    <t>Noturno</t>
  </si>
  <si>
    <t>Diurno</t>
  </si>
  <si>
    <t>Remuneração (Módulo 1)</t>
  </si>
  <si>
    <t>Valor por Hora (Módulo 1/(220) horas)</t>
  </si>
  <si>
    <t>Indenização da Intrajornada não Usufruída (50% do Valor por Hora)</t>
  </si>
  <si>
    <t>Valor por Hora + Indenização (A)</t>
  </si>
  <si>
    <t>Quantidade de Dias a serem Indenizados (B)</t>
  </si>
  <si>
    <t>Valor Total da Indenização (A*B)</t>
  </si>
  <si>
    <t>Custo Mensal da Indenização da Intrajornada não Usufruída</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</si>
  <si>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</si>
  <si>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</si>
  <si>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</si>
  <si>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</si>
  <si>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</si>
  <si>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</si>
  <si>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</si>
  <si>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</si>
  <si>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</si>
  <si>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</si>
  <si>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</si>
  <si>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</si>
  <si>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</si>
  <si>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</si>
  <si>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</si>
  <si>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</si>
  <si>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</si>
  <si>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</si>
  <si>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</si>
  <si>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</si>
  <si>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</si>
  <si>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</si>
  <si>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</si>
  <si>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</si>
  <si>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</si>
  <si>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</si>
  <si>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</si>
  <si>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</si>
  <si>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</si>
  <si>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</si>
  <si>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</si>
  <si>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</si>
  <si>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</si>
  <si>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</si>
  <si>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</si>
  <si>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</si>
  <si>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</si>
  <si>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</si>
  <si>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</si>
  <si>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</si>
  <si>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</si>
  <si>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</si>
  <si>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</si>
  <si>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</si>
  <si>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</si>
  <si>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</si>
  <si>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</si>
  <si>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</si>
  <si>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</si>
  <si>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</si>
  <si>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</si>
  <si>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</si>
  <si>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</si>
  <si>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</si>
  <si>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</si>
  <si>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</si>
  <si>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</si>
  <si>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</si>
  <si>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</si>
  <si>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</si>
  <si>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</si>
  <si>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</si>
  <si>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</si>
  <si>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</si>
  <si>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</si>
  <si>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</si>
  <si>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</si>
  <si>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</si>
  <si>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</si>
  <si>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</si>
  <si>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</si>
  <si>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</si>
  <si>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</si>
  <si>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</si>
  <si>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</si>
  <si>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</si>
  <si>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</si>
  <si>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</si>
  <si>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</si>
  <si>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</si>
  <si>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</si>
  <si>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</si>
  <si>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</si>
  <si>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</si>
  <si>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</si>
  <si>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</si>
  <si>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</si>
  <si>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</si>
  <si>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</si>
  <si>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</si>
  <si>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</si>
  <si>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</si>
  <si>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</si>
  <si>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</si>
  <si>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</si>
  <si>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</si>
  <si>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Item</t>
  </si>
  <si>
    <t>Fardamento e seus complementos</t>
  </si>
  <si>
    <t>Unid.</t>
  </si>
  <si>
    <t>Quant.</t>
  </si>
  <si>
    <t>Custo estimado</t>
  </si>
  <si>
    <t>Custo médio Unit.</t>
  </si>
  <si>
    <t>Custo médio Total</t>
  </si>
  <si>
    <t>Calça  algodão e poliéster</t>
  </si>
  <si>
    <t>Pç</t>
  </si>
  <si>
    <t>Camiseta de mangas curtas ou compridas em algodão e poliéster</t>
  </si>
  <si>
    <t>Meias (pares)</t>
  </si>
  <si>
    <t>Par</t>
  </si>
  <si>
    <t>Calçado tipo coturno (par)</t>
  </si>
  <si>
    <t>Quepe ou cobertura com distintivo tipo broche ou emblema</t>
  </si>
  <si>
    <t>Cinto de nylon ou couro</t>
  </si>
  <si>
    <t>Capa de chuva</t>
  </si>
  <si>
    <t>Crachá de identificação</t>
  </si>
  <si>
    <t>Capa de colete balístico</t>
  </si>
  <si>
    <t>Apito tipo FOX 40 - (um para cada vigilante)</t>
  </si>
  <si>
    <t>Cordão do Apito</t>
  </si>
  <si>
    <t>Jaqueta microfibra/tectel</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</si>
  <si>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</si>
  <si>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</si>
  <si>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</si>
  <si>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</si>
  <si>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</si>
  <si>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Descrição dos materiais
 (Quantidade Anual)</t>
  </si>
  <si>
    <t>Livro para registro de ocorrências</t>
  </si>
  <si>
    <t>Caneta</t>
  </si>
  <si>
    <t>Custo total anual dos utensílios de consumo</t>
  </si>
  <si>
    <r>
      <t xml:space="preserve">Custo efetivo mensal dos utensílios de consumo dividido pelo nº de meses previsto da contratação e de vigilantes </t>
    </r>
    <r>
      <rPr>
        <b/>
        <i/>
        <sz val="9"/>
        <rFont val="Arial"/>
        <family val="2"/>
      </rPr>
      <t>(custo anual / 12)</t>
    </r>
  </si>
  <si>
    <t>Quantidade de vigilantes no contrato</t>
  </si>
  <si>
    <t>Valor por vigilante</t>
  </si>
  <si>
    <t>Especificação dos Equipamentos, Ferramentas e Acessórios</t>
  </si>
  <si>
    <t>Custo Estimado</t>
  </si>
  <si>
    <t>Armamento compatível - Revólver calibre 38</t>
  </si>
  <si>
    <t>Colete à prova de balas (Nível A-II)</t>
  </si>
  <si>
    <t>Cassetete</t>
  </si>
  <si>
    <t>Lanterna tactica com bateria recarregavel</t>
  </si>
  <si>
    <t>Cinto com coldre baleiro</t>
  </si>
  <si>
    <t>Cofre</t>
  </si>
  <si>
    <t>Munição compatível com o armamento - calibre 38 - (CX com 50UN)</t>
  </si>
  <si>
    <t>Custo total anual dos equipamentos, ferramentas e acessórios</t>
  </si>
  <si>
    <r>
      <t xml:space="preserve">Custo efetivo mensal dos equipamentos, ferramentas e acessórios </t>
    </r>
    <r>
      <rPr>
        <b/>
        <i/>
        <sz val="10"/>
        <rFont val="Arial"/>
        <family val="2"/>
      </rPr>
      <t>(custo anual x taxa de depreciação) / 12</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</si>
  <si>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</si>
  <si>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</si>
  <si>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</si>
  <si>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</si>
  <si>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</si>
  <si>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</si>
  <si>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</si>
  <si>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</si>
  <si>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</si>
  <si>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</si>
  <si>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</si>
  <si>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</si>
  <si>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</si>
  <si>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</si>
  <si>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</si>
  <si>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</si>
  <si>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</si>
  <si>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</si>
  <si>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</si>
  <si>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</si>
  <si>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</si>
  <si>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</si>
  <si>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</si>
  <si>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</si>
  <si>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</si>
  <si>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</si>
  <si>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</si>
  <si>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t>OBSERVAÇÃO: O componente de custo indicado na letra C, acima, pode ser calculado juntamente com o submódulo 2.2.</t>
  </si>
  <si>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</si>
  <si>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</si>
  <si>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</si>
  <si>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</si>
  <si>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</si>
  <si>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</si>
  <si>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</si>
  <si>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</si>
  <si>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</si>
  <si>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</si>
  <si>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</si>
  <si>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</si>
  <si>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</si>
  <si>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</si>
  <si>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</si>
  <si>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</si>
  <si>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</si>
  <si>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</si>
  <si>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</si>
  <si>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</si>
  <si>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</si>
  <si>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</si>
  <si>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</si>
  <si>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</si>
  <si>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</si>
  <si>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</si>
  <si>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</si>
  <si>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</si>
  <si>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</si>
  <si>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</si>
  <si>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</si>
  <si>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</si>
  <si>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</si>
  <si>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</si>
  <si>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</si>
  <si>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Relação de Uniformes e EPI'S. ANM - Brasília/DF</t>
  </si>
  <si>
    <t>Relação de Materiais. ANM - Brasília/DF</t>
  </si>
  <si>
    <t>Relação de Equip. ANM - Brasília/DF</t>
  </si>
  <si>
    <t>Município/UF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</si>
</sst>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quot;R$&quot;\ #,##0.00"/>
    <numFmt numFmtId="169" formatCode="0.000%"/>
  </numFmts>
  <fonts count="52"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i/>
      <sz val="12"/>
      <color rgb="FF444444"/>
      <name val="Arial"/>
      <family val="2"/>
    </font>
    <font>
      <sz val="11"/>
      <color rgb="FFFF0000"/>
      <name val="Arial"/>
      <family val="2"/>
    </font>
    <font>
      <sz val="12"/>
      <color rgb="FFFF0000"/>
      <name val="Arial"/>
      <family val="2"/>
    </font>
    <font>
      <sz val="11"/>
      <color rgb="FF000000"/>
      <name val="Arial"/>
      <family val="2"/>
      <charset val="1"/>
    </font>
    <font>
      <sz val="12"/>
      <name val="Arial"/>
      <family val="2"/>
    </font>
    <font>
      <sz val="10"/>
      <color theme="1"/>
      <name val="Calibri"/>
      <family val="2"/>
      <scheme val="minor"/>
    </font>
    <font>
      <b/>
      <sz val="18"/>
      <name val="Arial"/>
      <family val="2"/>
    </font>
    <font>
      <b/>
      <sz val="10"/>
      <color rgb="FF000000"/>
      <name val="Arial"/>
    </font>
    <font>
      <sz val="10"/>
      <color rgb="FF000000"/>
      <name val="Arial"/>
    </font>
    <font>
      <sz val="10"/>
      <color theme="1"/>
      <name val="Arial"/>
      <family val="2"/>
    </font>
    <font>
      <b/>
      <sz val="10"/>
      <color theme="0"/>
      <name val="Arial"/>
      <family val="2"/>
    </font>
    <font>
      <sz val="10"/>
      <color theme="0"/>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rgb="FFA8D08D"/>
        <bgColor indexed="64"/>
      </patternFill>
    </fill>
    <fill>
      <patternFill patternType="solid">
        <fgColor rgb="FFC5E0B3"/>
        <bgColor indexed="64"/>
      </patternFill>
    </fill>
    <fill>
      <patternFill patternType="solid">
        <fgColor theme="4" tint="0.39997558519241921"/>
        <bgColor indexed="64"/>
      </patternFill>
    </fill>
    <fill>
      <patternFill patternType="solid">
        <fgColor theme="8" tint="0.59999389629810485"/>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thin">
        <color indexed="64"/>
      </right>
      <top/>
      <bottom/>
      <diagonal/>
    </border>
    <border>
      <left/>
      <right style="medium">
        <color rgb="FF000000"/>
      </right>
      <top style="medium">
        <color indexed="64"/>
      </top>
      <bottom style="thin">
        <color indexed="64"/>
      </bottom>
      <diagonal/>
    </border>
    <border>
      <left style="thin">
        <color indexed="64"/>
      </left>
      <right style="medium">
        <color rgb="FF000000"/>
      </right>
      <top style="thin">
        <color indexed="64"/>
      </top>
      <bottom/>
      <diagonal/>
    </border>
    <border>
      <left style="medium">
        <color rgb="FF000000"/>
      </left>
      <right style="thin">
        <color indexed="64"/>
      </right>
      <top/>
      <bottom style="thin">
        <color indexed="64"/>
      </bottom>
      <diagonal/>
    </border>
    <border>
      <left style="thin">
        <color indexed="64"/>
      </left>
      <right style="medium">
        <color rgb="FF000000"/>
      </right>
      <top/>
      <bottom style="medium">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bottom style="thin">
        <color indexed="64"/>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style="medium">
        <color indexed="64"/>
      </top>
      <bottom style="medium">
        <color rgb="FF000000"/>
      </bottom>
      <diagonal/>
    </border>
    <border>
      <left style="thin">
        <color rgb="FF000000"/>
      </left>
      <right/>
      <top style="medium">
        <color indexed="64"/>
      </top>
      <bottom style="medium">
        <color rgb="FF000000"/>
      </bottom>
      <diagonal/>
    </border>
    <border>
      <left style="medium">
        <color indexed="64"/>
      </left>
      <right style="thin">
        <color indexed="64"/>
      </right>
      <top style="medium">
        <color indexed="64"/>
      </top>
      <bottom style="medium">
        <color rgb="FF000000"/>
      </bottom>
      <diagonal/>
    </border>
    <border>
      <left style="thin">
        <color indexed="64"/>
      </left>
      <right style="thin">
        <color indexed="64"/>
      </right>
      <top style="medium">
        <color indexed="64"/>
      </top>
      <bottom style="medium">
        <color rgb="FF000000"/>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3"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3" fillId="0" borderId="0"/>
  </cellStyleXfs>
  <cellXfs count="50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25" xfId="0" applyFont="1" applyBorder="1" applyAlignment="1">
      <alignment horizontal="center"/>
    </xf>
    <xf numFmtId="10" fontId="6" fillId="0" borderId="26" xfId="2" applyNumberFormat="1" applyFont="1" applyBorder="1" applyAlignment="1"/>
    <xf numFmtId="2" fontId="6" fillId="0" borderId="27" xfId="0" applyNumberFormat="1" applyFont="1" applyBorder="1"/>
    <xf numFmtId="0" fontId="6" fillId="0" borderId="28" xfId="0" applyFont="1" applyBorder="1" applyAlignment="1">
      <alignment horizontal="center"/>
    </xf>
    <xf numFmtId="10" fontId="6" fillId="0" borderId="0" xfId="2" applyNumberFormat="1" applyFont="1" applyBorder="1" applyAlignment="1"/>
    <xf numFmtId="2" fontId="6" fillId="0" borderId="29" xfId="0" applyNumberFormat="1" applyFont="1" applyBorder="1"/>
    <xf numFmtId="0" fontId="5" fillId="0" borderId="28" xfId="0" applyFont="1" applyBorder="1"/>
    <xf numFmtId="0" fontId="6" fillId="0" borderId="17" xfId="0" applyFont="1" applyBorder="1" applyAlignment="1">
      <alignment horizontal="center"/>
    </xf>
    <xf numFmtId="10" fontId="6" fillId="0" borderId="18" xfId="2" applyNumberFormat="1" applyFont="1" applyBorder="1" applyAlignment="1"/>
    <xf numFmtId="2" fontId="6" fillId="0" borderId="19"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18"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2"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0" xfId="0" applyBorder="1" applyAlignment="1">
      <alignment vertical="center"/>
    </xf>
    <xf numFmtId="0" fontId="0" fillId="0" borderId="25" xfId="0" applyBorder="1" applyAlignment="1">
      <alignment vertical="center"/>
    </xf>
    <xf numFmtId="0" fontId="0" fillId="0" borderId="26" xfId="0" applyBorder="1"/>
    <xf numFmtId="0" fontId="0" fillId="0" borderId="17" xfId="0" applyBorder="1" applyAlignment="1">
      <alignment vertical="center"/>
    </xf>
    <xf numFmtId="0" fontId="0" fillId="0" borderId="18" xfId="0" applyBorder="1"/>
    <xf numFmtId="0" fontId="0" fillId="0" borderId="8" xfId="0" applyBorder="1"/>
    <xf numFmtId="10" fontId="2" fillId="0" borderId="0" xfId="2" applyNumberFormat="1" applyFont="1"/>
    <xf numFmtId="0" fontId="2" fillId="4" borderId="16" xfId="0" applyFont="1" applyFill="1" applyBorder="1"/>
    <xf numFmtId="0" fontId="0" fillId="4" borderId="14" xfId="0" applyFill="1" applyBorder="1"/>
    <xf numFmtId="2" fontId="2" fillId="4" borderId="10" xfId="0" applyNumberFormat="1" applyFont="1" applyFill="1" applyBorder="1"/>
    <xf numFmtId="0" fontId="11" fillId="0" borderId="0" xfId="0" applyFont="1" applyAlignment="1">
      <alignment vertical="center"/>
    </xf>
    <xf numFmtId="0" fontId="0" fillId="0" borderId="30" xfId="0" applyBorder="1"/>
    <xf numFmtId="0" fontId="0" fillId="0" borderId="34" xfId="0" applyBorder="1"/>
    <xf numFmtId="0" fontId="2" fillId="0" borderId="30" xfId="0" applyFont="1" applyBorder="1"/>
    <xf numFmtId="2" fontId="0" fillId="0" borderId="34" xfId="0" applyNumberFormat="1" applyBorder="1"/>
    <xf numFmtId="2" fontId="2" fillId="0" borderId="34" xfId="0" applyNumberFormat="1" applyFont="1" applyBorder="1"/>
    <xf numFmtId="10" fontId="2" fillId="0" borderId="34" xfId="2" applyNumberFormat="1" applyFont="1" applyBorder="1"/>
    <xf numFmtId="0" fontId="2" fillId="0" borderId="0" xfId="2" applyNumberFormat="1" applyFont="1" applyBorder="1"/>
    <xf numFmtId="165" fontId="2" fillId="0" borderId="34" xfId="3" applyNumberFormat="1" applyFont="1" applyBorder="1"/>
    <xf numFmtId="0" fontId="2" fillId="0" borderId="16" xfId="0" applyFont="1" applyBorder="1"/>
    <xf numFmtId="0" fontId="0" fillId="0" borderId="14" xfId="0" applyBorder="1"/>
    <xf numFmtId="0" fontId="0" fillId="0" borderId="10" xfId="0" applyBorder="1" applyAlignment="1">
      <alignment horizontal="center" vertical="center"/>
    </xf>
    <xf numFmtId="2" fontId="2" fillId="4" borderId="10" xfId="0" applyNumberFormat="1" applyFont="1" applyFill="1" applyBorder="1" applyAlignment="1">
      <alignment horizontal="center" vertical="center"/>
    </xf>
    <xf numFmtId="0" fontId="2" fillId="0" borderId="33" xfId="0" applyFont="1" applyBorder="1" applyAlignment="1">
      <alignment horizontal="center" vertical="center"/>
    </xf>
    <xf numFmtId="0" fontId="10" fillId="0" borderId="0" xfId="0" applyFont="1"/>
    <xf numFmtId="0" fontId="2" fillId="4" borderId="14" xfId="0" applyFont="1" applyFill="1" applyBorder="1"/>
    <xf numFmtId="0" fontId="0" fillId="0" borderId="16" xfId="0" applyBorder="1"/>
    <xf numFmtId="2" fontId="2" fillId="4" borderId="7" xfId="0" applyNumberFormat="1" applyFont="1" applyFill="1" applyBorder="1" applyAlignment="1">
      <alignment horizontal="center" vertical="center"/>
    </xf>
    <xf numFmtId="2" fontId="2" fillId="0" borderId="34" xfId="2" applyNumberFormat="1" applyFont="1" applyBorder="1"/>
    <xf numFmtId="0" fontId="19" fillId="0" borderId="0" xfId="0" applyFont="1"/>
    <xf numFmtId="10" fontId="1" fillId="0" borderId="0" xfId="2" applyNumberFormat="1"/>
    <xf numFmtId="0" fontId="2" fillId="3" borderId="0" xfId="0" applyFont="1" applyFill="1"/>
    <xf numFmtId="0" fontId="2" fillId="0" borderId="14" xfId="0" applyFont="1" applyBorder="1"/>
    <xf numFmtId="2" fontId="2" fillId="0" borderId="10"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44" xfId="0" applyBorder="1"/>
    <xf numFmtId="0" fontId="0" fillId="0" borderId="46" xfId="0" applyBorder="1"/>
    <xf numFmtId="0" fontId="0" fillId="0" borderId="45" xfId="0" applyBorder="1"/>
    <xf numFmtId="0" fontId="0" fillId="0" borderId="23" xfId="0" applyBorder="1"/>
    <xf numFmtId="0" fontId="0" fillId="0" borderId="24" xfId="0" applyBorder="1"/>
    <xf numFmtId="0" fontId="0" fillId="0" borderId="41" xfId="0" applyBorder="1"/>
    <xf numFmtId="10" fontId="2" fillId="0" borderId="0" xfId="0" applyNumberFormat="1" applyFont="1"/>
    <xf numFmtId="0" fontId="0" fillId="0" borderId="0" xfId="0" quotePrefix="1" applyAlignment="1">
      <alignment horizontal="center" vertical="center"/>
    </xf>
    <xf numFmtId="0" fontId="2" fillId="0" borderId="34" xfId="0" applyFont="1" applyBorder="1"/>
    <xf numFmtId="0" fontId="2" fillId="0" borderId="47" xfId="0" applyFont="1" applyBorder="1" applyAlignment="1">
      <alignment horizontal="center" vertical="center"/>
    </xf>
    <xf numFmtId="0" fontId="0" fillId="0" borderId="47" xfId="0" applyBorder="1"/>
    <xf numFmtId="2" fontId="0" fillId="0" borderId="47" xfId="0" applyNumberFormat="1" applyBorder="1"/>
    <xf numFmtId="0" fontId="2" fillId="0" borderId="48" xfId="0" applyFont="1" applyBorder="1" applyAlignment="1">
      <alignment horizontal="center" vertical="center"/>
    </xf>
    <xf numFmtId="2" fontId="2" fillId="0" borderId="13" xfId="0" applyNumberFormat="1" applyFont="1" applyBorder="1"/>
    <xf numFmtId="0" fontId="0" fillId="0" borderId="13" xfId="0" applyBorder="1"/>
    <xf numFmtId="0" fontId="2" fillId="0" borderId="30" xfId="0" applyFont="1" applyBorder="1" applyAlignment="1">
      <alignment horizontal="center" vertical="center"/>
    </xf>
    <xf numFmtId="0" fontId="7" fillId="4" borderId="16" xfId="0" applyFont="1" applyFill="1" applyBorder="1"/>
    <xf numFmtId="2" fontId="0" fillId="0" borderId="13" xfId="0" applyNumberFormat="1" applyBorder="1"/>
    <xf numFmtId="166" fontId="0" fillId="0" borderId="0" xfId="0" applyNumberFormat="1"/>
    <xf numFmtId="166" fontId="2" fillId="4" borderId="10" xfId="0" applyNumberFormat="1" applyFont="1" applyFill="1" applyBorder="1" applyAlignment="1">
      <alignment horizontal="center" vertical="center"/>
    </xf>
    <xf numFmtId="0" fontId="0" fillId="0" borderId="0" xfId="0" applyAlignment="1">
      <alignment vertical="top" wrapText="1"/>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4" fontId="0" fillId="10" borderId="1" xfId="0" applyNumberFormat="1" applyFill="1" applyBorder="1" applyAlignment="1">
      <alignment horizontal="center"/>
    </xf>
    <xf numFmtId="9" fontId="0" fillId="10" borderId="11" xfId="0" applyNumberFormat="1" applyFill="1" applyBorder="1"/>
    <xf numFmtId="9" fontId="0" fillId="10" borderId="13" xfId="0" applyNumberFormat="1" applyFill="1" applyBorder="1"/>
    <xf numFmtId="0" fontId="2" fillId="10" borderId="11" xfId="0" applyFont="1" applyFill="1" applyBorder="1" applyAlignment="1">
      <alignment horizontal="center" vertical="center"/>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xf>
    <xf numFmtId="2" fontId="2" fillId="0" borderId="36" xfId="0" applyNumberFormat="1" applyFont="1" applyBorder="1" applyAlignment="1">
      <alignment horizontal="center" vertical="center"/>
    </xf>
    <xf numFmtId="2" fontId="2" fillId="0" borderId="13" xfId="0" applyNumberFormat="1" applyFont="1" applyBorder="1" applyAlignment="1">
      <alignment horizontal="center" vertical="center"/>
    </xf>
    <xf numFmtId="0" fontId="2" fillId="11" borderId="10" xfId="0" applyFont="1" applyFill="1" applyBorder="1" applyAlignment="1">
      <alignment horizontal="center" vertical="center"/>
    </xf>
    <xf numFmtId="0" fontId="2" fillId="10" borderId="10" xfId="0" applyFont="1" applyFill="1" applyBorder="1" applyAlignment="1">
      <alignment horizontal="center" vertical="center"/>
    </xf>
    <xf numFmtId="166" fontId="2" fillId="10" borderId="11" xfId="0" applyNumberFormat="1" applyFont="1" applyFill="1" applyBorder="1" applyAlignment="1">
      <alignment horizontal="center" vertical="center"/>
    </xf>
    <xf numFmtId="166" fontId="0" fillId="10" borderId="12" xfId="0" applyNumberFormat="1" applyFill="1" applyBorder="1" applyAlignment="1">
      <alignment horizontal="center" vertical="center"/>
    </xf>
    <xf numFmtId="166" fontId="2" fillId="10" borderId="12" xfId="0" applyNumberFormat="1" applyFont="1" applyFill="1" applyBorder="1" applyAlignment="1">
      <alignment horizontal="center" vertical="center"/>
    </xf>
    <xf numFmtId="0" fontId="0" fillId="10" borderId="13" xfId="0" applyFill="1" applyBorder="1" applyAlignment="1">
      <alignment horizontal="center" vertical="center"/>
    </xf>
    <xf numFmtId="166" fontId="2" fillId="0" borderId="7" xfId="0" applyNumberFormat="1" applyFont="1" applyBorder="1"/>
    <xf numFmtId="0" fontId="26" fillId="0" borderId="0" xfId="0" applyFont="1" applyAlignment="1">
      <alignment vertical="center"/>
    </xf>
    <xf numFmtId="0" fontId="27" fillId="0" borderId="0" xfId="0" applyFont="1"/>
    <xf numFmtId="0" fontId="26" fillId="0" borderId="0" xfId="0" applyFont="1"/>
    <xf numFmtId="2" fontId="27" fillId="0" borderId="0" xfId="0" applyNumberFormat="1" applyFont="1"/>
    <xf numFmtId="2" fontId="26" fillId="0" borderId="0" xfId="0" applyNumberFormat="1" applyFont="1"/>
    <xf numFmtId="0" fontId="27" fillId="0" borderId="16" xfId="0" applyFont="1" applyBorder="1"/>
    <xf numFmtId="0" fontId="27" fillId="0" borderId="14" xfId="0" applyFont="1" applyBorder="1"/>
    <xf numFmtId="0" fontId="27" fillId="0" borderId="10" xfId="0" applyFont="1" applyBorder="1" applyAlignment="1">
      <alignment horizontal="center" vertical="center"/>
    </xf>
    <xf numFmtId="0" fontId="27" fillId="0" borderId="0" xfId="0" applyFont="1" applyAlignment="1">
      <alignment horizontal="center" vertical="center"/>
    </xf>
    <xf numFmtId="0" fontId="26" fillId="4" borderId="16" xfId="0" applyFont="1" applyFill="1" applyBorder="1"/>
    <xf numFmtId="0" fontId="26" fillId="4" borderId="14" xfId="0" applyFont="1" applyFill="1" applyBorder="1"/>
    <xf numFmtId="2" fontId="26" fillId="4" borderId="10" xfId="0" applyNumberFormat="1" applyFont="1" applyFill="1" applyBorder="1"/>
    <xf numFmtId="166" fontId="2" fillId="0" borderId="10"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69" fontId="1" fillId="0" borderId="0" xfId="2" applyNumberFormat="1"/>
    <xf numFmtId="4" fontId="0" fillId="0" borderId="1" xfId="0" applyNumberFormat="1" applyBorder="1"/>
    <xf numFmtId="4" fontId="2" fillId="4" borderId="1" xfId="0" applyNumberFormat="1" applyFont="1" applyFill="1" applyBorder="1"/>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8" fontId="32" fillId="0" borderId="1" xfId="0" applyNumberFormat="1" applyFont="1" applyBorder="1"/>
    <xf numFmtId="165" fontId="32" fillId="0" borderId="1" xfId="0" applyNumberFormat="1" applyFont="1" applyBorder="1"/>
    <xf numFmtId="2" fontId="0" fillId="10" borderId="4" xfId="0" applyNumberFormat="1" applyFill="1" applyBorder="1"/>
    <xf numFmtId="0" fontId="35" fillId="0" borderId="0" xfId="0" applyFont="1" applyAlignment="1">
      <alignment horizontal="justify" vertical="center" wrapText="1"/>
    </xf>
    <xf numFmtId="0" fontId="36" fillId="12" borderId="50" xfId="0" applyFont="1" applyFill="1" applyBorder="1" applyAlignment="1">
      <alignment horizontal="center" vertical="center" wrapText="1"/>
    </xf>
    <xf numFmtId="0" fontId="38" fillId="12" borderId="51" xfId="0" applyFont="1" applyFill="1" applyBorder="1" applyAlignment="1">
      <alignment horizontal="center" vertical="center" wrapText="1"/>
    </xf>
    <xf numFmtId="0" fontId="34" fillId="0" borderId="52" xfId="0" applyFont="1" applyBorder="1" applyAlignment="1">
      <alignment horizontal="center" vertical="center" wrapText="1"/>
    </xf>
    <xf numFmtId="10" fontId="34" fillId="0" borderId="53" xfId="0" applyNumberFormat="1" applyFont="1" applyBorder="1" applyAlignment="1">
      <alignment horizontal="center" vertical="center" wrapText="1"/>
    </xf>
    <xf numFmtId="0" fontId="38" fillId="13" borderId="52" xfId="0" applyFont="1" applyFill="1" applyBorder="1" applyAlignment="1">
      <alignment horizontal="center" vertical="center" wrapText="1"/>
    </xf>
    <xf numFmtId="10" fontId="38" fillId="13" borderId="53"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0" fillId="0" borderId="0" xfId="0" applyAlignment="1">
      <alignment horizontal="right" vertical="center"/>
    </xf>
    <xf numFmtId="0" fontId="18"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0" fillId="0" borderId="0" xfId="0" applyAlignment="1">
      <alignment horizontal="center"/>
    </xf>
    <xf numFmtId="4" fontId="1" fillId="0" borderId="1" xfId="0" applyNumberFormat="1" applyFont="1" applyBorder="1" applyAlignment="1">
      <alignment vertical="center" wrapText="1"/>
    </xf>
    <xf numFmtId="0" fontId="18" fillId="0" borderId="1" xfId="0" applyFont="1" applyBorder="1"/>
    <xf numFmtId="0" fontId="0" fillId="0" borderId="1" xfId="0" applyBorder="1" applyAlignment="1">
      <alignment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39" fillId="0" borderId="0" xfId="0" applyFont="1" applyAlignment="1">
      <alignment vertical="center"/>
    </xf>
    <xf numFmtId="4" fontId="0" fillId="3" borderId="1" xfId="0" applyNumberFormat="1" applyFill="1" applyBorder="1" applyAlignment="1">
      <alignment vertical="center" wrapText="1"/>
    </xf>
    <xf numFmtId="44" fontId="0" fillId="0" borderId="0" xfId="0" applyNumberFormat="1"/>
    <xf numFmtId="44" fontId="0" fillId="0" borderId="34" xfId="0" applyNumberFormat="1" applyBorder="1"/>
    <xf numFmtId="44" fontId="7" fillId="0" borderId="0" xfId="0" applyNumberFormat="1" applyFont="1" applyAlignment="1">
      <alignment horizontal="center" vertical="center"/>
    </xf>
    <xf numFmtId="0" fontId="37" fillId="0" borderId="0" xfId="0" applyFont="1" applyAlignment="1">
      <alignment horizontal="center" vertical="center" wrapText="1"/>
    </xf>
    <xf numFmtId="0" fontId="2" fillId="0" borderId="0" xfId="0" applyFont="1" applyAlignment="1">
      <alignment horizontal="left" wrapText="1"/>
    </xf>
    <xf numFmtId="4" fontId="0" fillId="0" borderId="1" xfId="0" applyNumberFormat="1" applyBorder="1" applyAlignment="1">
      <alignment vertical="center"/>
    </xf>
    <xf numFmtId="0" fontId="42" fillId="0" borderId="0" xfId="0" applyFont="1"/>
    <xf numFmtId="0" fontId="5" fillId="0" borderId="0" xfId="0" applyFont="1" applyAlignment="1">
      <alignment horizontal="left"/>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64" fontId="1" fillId="0" borderId="0" xfId="1"/>
    <xf numFmtId="0" fontId="2" fillId="10" borderId="1" xfId="0" applyFont="1" applyFill="1" applyBorder="1" applyAlignment="1">
      <alignment horizontal="center" vertical="center" wrapText="1"/>
    </xf>
    <xf numFmtId="2" fontId="0" fillId="0" borderId="1" xfId="0" applyNumberFormat="1" applyBorder="1" applyAlignment="1">
      <alignment horizontal="right"/>
    </xf>
    <xf numFmtId="2" fontId="0" fillId="0" borderId="1" xfId="0" applyNumberFormat="1" applyBorder="1" applyAlignment="1">
      <alignment horizontal="right" vertical="center"/>
    </xf>
    <xf numFmtId="168" fontId="0" fillId="0" borderId="0" xfId="0" applyNumberFormat="1"/>
    <xf numFmtId="0" fontId="0" fillId="0" borderId="1" xfId="0" applyBorder="1" applyAlignment="1">
      <alignment horizontal="justify" vertical="center"/>
    </xf>
    <xf numFmtId="3" fontId="0" fillId="0" borderId="1" xfId="0" applyNumberFormat="1" applyBorder="1" applyAlignment="1">
      <alignment horizontal="center" vertical="center" wrapText="1"/>
    </xf>
    <xf numFmtId="0" fontId="1" fillId="10" borderId="1" xfId="0" applyFont="1" applyFill="1" applyBorder="1" applyAlignment="1">
      <alignment horizontal="center" vertical="center" wrapText="1"/>
    </xf>
    <xf numFmtId="0" fontId="0" fillId="3" borderId="1" xfId="0" applyFill="1" applyBorder="1" applyAlignment="1">
      <alignment vertical="center" wrapText="1"/>
    </xf>
    <xf numFmtId="0" fontId="0" fillId="0" borderId="1" xfId="0" applyBorder="1" applyAlignment="1">
      <alignment horizontal="left" vertical="center" wrapText="1"/>
    </xf>
    <xf numFmtId="43" fontId="44" fillId="0" borderId="1" xfId="0" applyNumberFormat="1" applyFont="1" applyBorder="1"/>
    <xf numFmtId="0" fontId="31" fillId="0" borderId="1" xfId="0" applyFont="1" applyBorder="1" applyAlignment="1">
      <alignment horizontal="center"/>
    </xf>
    <xf numFmtId="0" fontId="44" fillId="0" borderId="1" xfId="0" applyFont="1" applyBorder="1" applyAlignment="1">
      <alignment horizontal="center" vertical="center"/>
    </xf>
    <xf numFmtId="0" fontId="44" fillId="0" borderId="0" xfId="0" applyFont="1"/>
    <xf numFmtId="43" fontId="31" fillId="14" borderId="1" xfId="3" applyFont="1" applyFill="1" applyBorder="1" applyAlignment="1">
      <alignment horizontal="center" vertical="center"/>
    </xf>
    <xf numFmtId="168" fontId="45" fillId="0" borderId="1" xfId="0" applyNumberFormat="1" applyFont="1" applyBorder="1" applyAlignment="1">
      <alignment horizontal="right" vertical="center"/>
    </xf>
    <xf numFmtId="0" fontId="0" fillId="0" borderId="1" xfId="0" applyBorder="1" applyAlignment="1">
      <alignment horizontal="center" vertical="center" wrapText="1"/>
    </xf>
    <xf numFmtId="168" fontId="0" fillId="0" borderId="1" xfId="0" applyNumberFormat="1" applyBorder="1" applyAlignment="1">
      <alignment horizontal="right" vertical="center"/>
    </xf>
    <xf numFmtId="168" fontId="0" fillId="0" borderId="4" xfId="0" applyNumberFormat="1" applyBorder="1" applyAlignment="1">
      <alignment horizontal="right" vertical="center"/>
    </xf>
    <xf numFmtId="168" fontId="31" fillId="0" borderId="37" xfId="0" applyNumberFormat="1" applyFont="1" applyBorder="1" applyAlignment="1">
      <alignment horizontal="right" vertical="center"/>
    </xf>
    <xf numFmtId="168" fontId="31" fillId="0" borderId="9" xfId="0" applyNumberFormat="1" applyFont="1" applyBorder="1" applyAlignment="1">
      <alignment horizontal="right" vertical="center"/>
    </xf>
    <xf numFmtId="0" fontId="0" fillId="0" borderId="6" xfId="0" applyBorder="1" applyAlignment="1">
      <alignment horizontal="center" vertical="center"/>
    </xf>
    <xf numFmtId="0" fontId="0" fillId="0" borderId="6" xfId="0" applyBorder="1" applyAlignment="1">
      <alignment horizontal="center" vertical="center" wrapText="1"/>
    </xf>
    <xf numFmtId="168" fontId="45" fillId="0" borderId="6" xfId="0" applyNumberFormat="1" applyFont="1" applyBorder="1" applyAlignment="1">
      <alignment horizontal="right" vertical="center"/>
    </xf>
    <xf numFmtId="0" fontId="2" fillId="7" borderId="60" xfId="0" applyFont="1" applyFill="1" applyBorder="1" applyAlignment="1">
      <alignment horizontal="center" vertical="center"/>
    </xf>
    <xf numFmtId="0" fontId="2" fillId="7" borderId="61" xfId="0" applyFont="1" applyFill="1" applyBorder="1" applyAlignment="1">
      <alignment horizontal="center" vertical="center"/>
    </xf>
    <xf numFmtId="0" fontId="2" fillId="7" borderId="61" xfId="0" applyFont="1" applyFill="1" applyBorder="1" applyAlignment="1">
      <alignment horizontal="center" vertical="center" wrapText="1"/>
    </xf>
    <xf numFmtId="0" fontId="2" fillId="7" borderId="62" xfId="0" applyFont="1" applyFill="1" applyBorder="1" applyAlignment="1">
      <alignment horizontal="center" vertical="center" wrapText="1"/>
    </xf>
    <xf numFmtId="0" fontId="46" fillId="0" borderId="0" xfId="0" applyFont="1" applyAlignment="1">
      <alignment vertical="center" wrapText="1"/>
    </xf>
    <xf numFmtId="10" fontId="1" fillId="3" borderId="1" xfId="2" applyNumberFormat="1" applyFill="1" applyBorder="1" applyAlignment="1">
      <alignment horizontal="center" vertical="center"/>
    </xf>
    <xf numFmtId="168" fontId="49" fillId="10" borderId="1" xfId="1" applyNumberFormat="1" applyFont="1" applyFill="1" applyBorder="1" applyAlignment="1">
      <alignment horizontal="center"/>
    </xf>
    <xf numFmtId="0" fontId="51" fillId="3" borderId="0" xfId="0" applyFont="1" applyFill="1"/>
    <xf numFmtId="2" fontId="51" fillId="3" borderId="0" xfId="0" applyNumberFormat="1" applyFont="1" applyFill="1" applyAlignment="1">
      <alignment horizontal="center" vertical="center"/>
    </xf>
    <xf numFmtId="0" fontId="51" fillId="3" borderId="0" xfId="0" applyFont="1" applyFill="1" applyAlignment="1">
      <alignment horizontal="center" vertical="center"/>
    </xf>
    <xf numFmtId="9" fontId="51" fillId="3" borderId="0" xfId="0" applyNumberFormat="1" applyFont="1" applyFill="1" applyAlignment="1">
      <alignment horizontal="center" vertical="center"/>
    </xf>
    <xf numFmtId="0" fontId="51" fillId="3" borderId="0" xfId="0" quotePrefix="1" applyFont="1" applyFill="1"/>
    <xf numFmtId="2" fontId="51" fillId="3" borderId="0" xfId="0" applyNumberFormat="1" applyFont="1" applyFill="1" applyAlignment="1">
      <alignment vertical="center"/>
    </xf>
    <xf numFmtId="0" fontId="50" fillId="3" borderId="0" xfId="0" applyFont="1" applyFill="1"/>
    <xf numFmtId="2" fontId="50" fillId="3" borderId="0" xfId="0" applyNumberFormat="1" applyFont="1" applyFill="1"/>
    <xf numFmtId="10" fontId="51" fillId="3" borderId="0" xfId="0" applyNumberFormat="1" applyFont="1" applyFill="1" applyAlignment="1">
      <alignment horizontal="center" vertical="center"/>
    </xf>
    <xf numFmtId="2" fontId="51" fillId="3" borderId="0" xfId="0" applyNumberFormat="1" applyFont="1" applyFill="1"/>
    <xf numFmtId="0" fontId="2" fillId="4" borderId="1" xfId="0" applyFont="1" applyFill="1" applyBorder="1" applyAlignment="1">
      <alignment vertical="center"/>
    </xf>
    <xf numFmtId="0" fontId="15" fillId="0" borderId="0" xfId="0" applyFont="1" applyAlignment="1">
      <alignment horizontal="left" vertical="top" wrapText="1"/>
    </xf>
    <xf numFmtId="0" fontId="46" fillId="0" borderId="0" xfId="0" applyFont="1" applyAlignment="1">
      <alignment horizontal="center" vertical="center" wrapText="1"/>
    </xf>
    <xf numFmtId="1" fontId="7" fillId="10" borderId="20" xfId="0" applyNumberFormat="1" applyFont="1" applyFill="1" applyBorder="1" applyAlignment="1">
      <alignment horizontal="center" vertical="center" wrapText="1"/>
    </xf>
    <xf numFmtId="0" fontId="15" fillId="6" borderId="76" xfId="0" applyFont="1" applyFill="1" applyBorder="1" applyAlignment="1">
      <alignment horizontal="center" vertical="center"/>
    </xf>
    <xf numFmtId="44" fontId="7" fillId="15" borderId="77" xfId="0" applyNumberFormat="1" applyFont="1" applyFill="1" applyBorder="1" applyAlignment="1">
      <alignment horizontal="center" vertical="center" wrapText="1"/>
    </xf>
    <xf numFmtId="44" fontId="7" fillId="15" borderId="19" xfId="0" applyNumberFormat="1" applyFont="1" applyFill="1" applyBorder="1" applyAlignment="1">
      <alignment horizontal="center" vertical="center" wrapText="1"/>
    </xf>
    <xf numFmtId="44" fontId="7" fillId="15" borderId="1" xfId="0" applyNumberFormat="1" applyFont="1" applyFill="1" applyBorder="1" applyAlignment="1">
      <alignment horizontal="center" vertical="center" wrapText="1"/>
    </xf>
    <xf numFmtId="0" fontId="0" fillId="10" borderId="1" xfId="0" applyFill="1" applyBorder="1" applyAlignment="1">
      <alignment horizontal="center" vertical="center" wrapText="1"/>
    </xf>
    <xf numFmtId="14" fontId="0" fillId="10" borderId="1" xfId="0" applyNumberFormat="1" applyFill="1" applyBorder="1" applyAlignment="1">
      <alignment horizontal="center" wrapText="1"/>
    </xf>
    <xf numFmtId="2" fontId="5" fillId="0" borderId="0" xfId="0" applyNumberFormat="1" applyFont="1"/>
    <xf numFmtId="2" fontId="0" fillId="3" borderId="4" xfId="0" applyNumberFormat="1" applyFill="1" applyBorder="1" applyAlignment="1">
      <alignment horizontal="center" vertical="center"/>
    </xf>
    <xf numFmtId="2" fontId="2" fillId="10" borderId="1" xfId="0" applyNumberFormat="1" applyFont="1" applyFill="1" applyBorder="1"/>
    <xf numFmtId="0" fontId="0" fillId="0" borderId="28" xfId="0" applyBorder="1"/>
    <xf numFmtId="2" fontId="0" fillId="0" borderId="29" xfId="0" applyNumberFormat="1" applyBorder="1"/>
    <xf numFmtId="0" fontId="2" fillId="10" borderId="1" xfId="0" applyFont="1" applyFill="1" applyBorder="1" applyAlignment="1">
      <alignment horizontal="right"/>
    </xf>
    <xf numFmtId="0" fontId="0" fillId="0" borderId="29" xfId="0" applyBorder="1" applyAlignment="1">
      <alignment horizontal="left"/>
    </xf>
    <xf numFmtId="2" fontId="2" fillId="10" borderId="1" xfId="0" applyNumberFormat="1" applyFont="1" applyFill="1" applyBorder="1" applyAlignment="1">
      <alignment horizontal="right" vertical="center"/>
    </xf>
    <xf numFmtId="0" fontId="0" fillId="0" borderId="29" xfId="0" applyBorder="1"/>
    <xf numFmtId="0" fontId="31" fillId="0" borderId="57" xfId="0" applyFont="1" applyBorder="1" applyAlignment="1">
      <alignment horizontal="center" vertical="center"/>
    </xf>
    <xf numFmtId="0" fontId="31" fillId="0" borderId="58" xfId="0" applyFont="1" applyBorder="1" applyAlignment="1">
      <alignment horizontal="center" vertical="center"/>
    </xf>
    <xf numFmtId="0" fontId="31" fillId="0" borderId="59" xfId="0" applyFont="1" applyBorder="1" applyAlignment="1">
      <alignment horizontal="center" vertical="center"/>
    </xf>
    <xf numFmtId="0" fontId="31" fillId="4" borderId="15" xfId="0" applyFont="1" applyFill="1" applyBorder="1" applyAlignment="1">
      <alignment horizontal="center" vertical="center"/>
    </xf>
    <xf numFmtId="0" fontId="31" fillId="4" borderId="37" xfId="0" applyFont="1" applyFill="1" applyBorder="1" applyAlignment="1">
      <alignment horizontal="center" vertical="center"/>
    </xf>
    <xf numFmtId="0" fontId="31" fillId="4" borderId="9" xfId="0" applyFont="1" applyFill="1" applyBorder="1" applyAlignment="1">
      <alignment horizontal="center" vertical="center"/>
    </xf>
    <xf numFmtId="0" fontId="0" fillId="0" borderId="5" xfId="0" applyBorder="1" applyAlignment="1">
      <alignment horizontal="center" vertical="center"/>
    </xf>
    <xf numFmtId="0" fontId="31" fillId="0" borderId="82" xfId="0" applyFont="1" applyBorder="1" applyAlignment="1">
      <alignment horizontal="center" vertical="center"/>
    </xf>
    <xf numFmtId="0" fontId="31" fillId="0" borderId="83" xfId="0" applyFont="1" applyBorder="1" applyAlignment="1">
      <alignment horizontal="center" vertical="center"/>
    </xf>
    <xf numFmtId="0" fontId="31" fillId="14" borderId="20" xfId="0" applyFont="1" applyFill="1" applyBorder="1" applyAlignment="1">
      <alignment horizontal="center" vertical="center" wrapText="1"/>
    </xf>
    <xf numFmtId="0" fontId="31" fillId="14" borderId="8" xfId="0" applyFont="1" applyFill="1" applyBorder="1" applyAlignment="1">
      <alignment horizontal="center" vertical="center" wrapText="1"/>
    </xf>
    <xf numFmtId="0" fontId="31" fillId="14" borderId="21" xfId="0" applyFont="1" applyFill="1" applyBorder="1" applyAlignment="1">
      <alignment horizontal="center" vertical="center" wrapText="1"/>
    </xf>
    <xf numFmtId="0" fontId="44" fillId="14" borderId="1" xfId="0" applyFont="1" applyFill="1" applyBorder="1" applyAlignment="1">
      <alignment horizontal="center" vertical="center"/>
    </xf>
    <xf numFmtId="0" fontId="44" fillId="14" borderId="1" xfId="0" applyFont="1" applyFill="1" applyBorder="1" applyAlignment="1">
      <alignment horizontal="left" vertical="top" wrapText="1"/>
    </xf>
    <xf numFmtId="168" fontId="31" fillId="14" borderId="1" xfId="0" applyNumberFormat="1" applyFont="1" applyFill="1" applyBorder="1" applyAlignment="1">
      <alignment horizontal="center" vertical="center"/>
    </xf>
    <xf numFmtId="0" fontId="31" fillId="14" borderId="20" xfId="0" applyFont="1" applyFill="1" applyBorder="1" applyAlignment="1">
      <alignment horizontal="center" vertical="center"/>
    </xf>
    <xf numFmtId="0" fontId="31" fillId="14" borderId="8" xfId="0" applyFont="1" applyFill="1" applyBorder="1" applyAlignment="1">
      <alignment horizontal="center" vertical="center"/>
    </xf>
    <xf numFmtId="0" fontId="31" fillId="14" borderId="21" xfId="0" applyFont="1" applyFill="1" applyBorder="1" applyAlignment="1">
      <alignment horizontal="center" vertical="center"/>
    </xf>
    <xf numFmtId="0" fontId="31" fillId="0" borderId="1" xfId="0" applyFont="1" applyBorder="1" applyAlignment="1">
      <alignment horizontal="center" vertical="center"/>
    </xf>
    <xf numFmtId="0" fontId="44" fillId="0" borderId="1" xfId="0" applyFont="1" applyBorder="1" applyAlignment="1">
      <alignment horizontal="left" vertical="center"/>
    </xf>
    <xf numFmtId="0" fontId="31" fillId="14" borderId="1" xfId="0" applyFont="1" applyFill="1" applyBorder="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5" fillId="0" borderId="20" xfId="0" applyFont="1" applyBorder="1" applyAlignment="1">
      <alignment horizontal="center"/>
    </xf>
    <xf numFmtId="0" fontId="25" fillId="0" borderId="8" xfId="0" applyFont="1" applyBorder="1" applyAlignment="1">
      <alignment horizontal="center"/>
    </xf>
    <xf numFmtId="0" fontId="25" fillId="0" borderId="21" xfId="0" applyFont="1" applyBorder="1" applyAlignment="1">
      <alignment horizontal="center"/>
    </xf>
    <xf numFmtId="0" fontId="2" fillId="4" borderId="20"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21" xfId="0" applyFont="1" applyFill="1" applyBorder="1" applyAlignment="1">
      <alignment horizontal="center" vertical="center"/>
    </xf>
    <xf numFmtId="0" fontId="0" fillId="0" borderId="1" xfId="0" applyBorder="1" applyAlignment="1">
      <alignment vertical="center"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20" xfId="0" applyFont="1" applyBorder="1" applyAlignment="1">
      <alignment horizontal="center"/>
    </xf>
    <xf numFmtId="0" fontId="2" fillId="0" borderId="8" xfId="0" applyFont="1" applyBorder="1" applyAlignment="1">
      <alignment horizontal="center"/>
    </xf>
    <xf numFmtId="0" fontId="2" fillId="2" borderId="31" xfId="0" applyFont="1" applyFill="1" applyBorder="1" applyAlignment="1">
      <alignment horizontal="center"/>
    </xf>
    <xf numFmtId="0" fontId="2" fillId="2" borderId="26" xfId="0" applyFont="1" applyFill="1" applyBorder="1" applyAlignment="1">
      <alignment horizontal="center"/>
    </xf>
    <xf numFmtId="0" fontId="0" fillId="0" borderId="1" xfId="0" applyBorder="1" applyAlignment="1">
      <alignment horizontal="left" wrapText="1"/>
    </xf>
    <xf numFmtId="0" fontId="2" fillId="4" borderId="20" xfId="0" applyFont="1" applyFill="1" applyBorder="1" applyAlignment="1">
      <alignment horizontal="center"/>
    </xf>
    <xf numFmtId="0" fontId="2" fillId="4" borderId="8" xfId="0" applyFont="1" applyFill="1" applyBorder="1" applyAlignment="1">
      <alignment horizontal="center"/>
    </xf>
    <xf numFmtId="0" fontId="2" fillId="4" borderId="21" xfId="0" applyFont="1" applyFill="1" applyBorder="1" applyAlignment="1">
      <alignment horizontal="center"/>
    </xf>
    <xf numFmtId="0" fontId="0" fillId="0" borderId="20" xfId="0" applyBorder="1" applyAlignment="1">
      <alignment horizontal="left" vertical="center"/>
    </xf>
    <xf numFmtId="0" fontId="0" fillId="0" borderId="8" xfId="0" applyBorder="1" applyAlignment="1">
      <alignment horizontal="left" vertical="center"/>
    </xf>
    <xf numFmtId="0" fontId="0" fillId="0" borderId="21" xfId="0" applyBorder="1" applyAlignment="1">
      <alignment horizontal="left" vertical="center"/>
    </xf>
    <xf numFmtId="0" fontId="2" fillId="0" borderId="20" xfId="0" applyFont="1" applyBorder="1" applyAlignment="1">
      <alignment horizontal="center" vertical="center"/>
    </xf>
    <xf numFmtId="0" fontId="2" fillId="0" borderId="8" xfId="0" applyFont="1" applyBorder="1" applyAlignment="1">
      <alignment horizontal="center" vertical="center"/>
    </xf>
    <xf numFmtId="0" fontId="2" fillId="0" borderId="21" xfId="0" applyFont="1" applyBorder="1" applyAlignment="1">
      <alignment horizontal="center" vertical="center"/>
    </xf>
    <xf numFmtId="0" fontId="0" fillId="0" borderId="20" xfId="0" applyBorder="1" applyAlignment="1">
      <alignment horizontal="left"/>
    </xf>
    <xf numFmtId="0" fontId="0" fillId="0" borderId="8" xfId="0" applyBorder="1" applyAlignment="1">
      <alignment horizontal="left"/>
    </xf>
    <xf numFmtId="0" fontId="0" fillId="0" borderId="21" xfId="0" applyBorder="1" applyAlignment="1">
      <alignment horizontal="left"/>
    </xf>
    <xf numFmtId="0" fontId="0" fillId="0" borderId="1" xfId="0" applyBorder="1" applyAlignment="1">
      <alignment horizontal="left" vertical="center"/>
    </xf>
    <xf numFmtId="0" fontId="17" fillId="0" borderId="1" xfId="0" applyFont="1" applyBorder="1" applyAlignment="1">
      <alignment horizontal="left"/>
    </xf>
    <xf numFmtId="0" fontId="2" fillId="4" borderId="16" xfId="0" applyFont="1" applyFill="1" applyBorder="1" applyAlignment="1">
      <alignment horizontal="center"/>
    </xf>
    <xf numFmtId="0" fontId="2" fillId="4" borderId="14" xfId="0" applyFont="1" applyFill="1" applyBorder="1" applyAlignment="1">
      <alignment horizontal="center"/>
    </xf>
    <xf numFmtId="0" fontId="2" fillId="4" borderId="10" xfId="0" applyFont="1" applyFill="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8" fillId="10" borderId="1" xfId="0" applyFont="1" applyFill="1" applyBorder="1" applyAlignment="1">
      <alignment horizontal="left" vertical="center"/>
    </xf>
    <xf numFmtId="0" fontId="0" fillId="10" borderId="1" xfId="0" applyFill="1" applyBorder="1" applyAlignment="1">
      <alignment horizontal="left" vertical="center"/>
    </xf>
    <xf numFmtId="0" fontId="2" fillId="0" borderId="1" xfId="0" applyFont="1" applyBorder="1" applyAlignment="1">
      <alignment horizontal="left"/>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vertical="top" wrapText="1"/>
    </xf>
    <xf numFmtId="0" fontId="44" fillId="14" borderId="25" xfId="0" applyFont="1" applyFill="1" applyBorder="1" applyAlignment="1">
      <alignment horizontal="center" vertical="top" wrapText="1"/>
    </xf>
    <xf numFmtId="0" fontId="44" fillId="14" borderId="26" xfId="0" applyFont="1" applyFill="1" applyBorder="1" applyAlignment="1">
      <alignment horizontal="center" vertical="top" wrapText="1"/>
    </xf>
    <xf numFmtId="0" fontId="44" fillId="14" borderId="27" xfId="0" applyFont="1" applyFill="1" applyBorder="1" applyAlignment="1">
      <alignment horizontal="center" vertical="top" wrapText="1"/>
    </xf>
    <xf numFmtId="0" fontId="44" fillId="14" borderId="17" xfId="0" applyFont="1" applyFill="1" applyBorder="1" applyAlignment="1">
      <alignment horizontal="center" vertical="top" wrapText="1"/>
    </xf>
    <xf numFmtId="0" fontId="44" fillId="14" borderId="18" xfId="0" applyFont="1" applyFill="1" applyBorder="1" applyAlignment="1">
      <alignment horizontal="center" vertical="top" wrapText="1"/>
    </xf>
    <xf numFmtId="0" fontId="44" fillId="14" borderId="19" xfId="0" applyFont="1" applyFill="1" applyBorder="1" applyAlignment="1">
      <alignment horizontal="center" vertical="top" wrapText="1"/>
    </xf>
    <xf numFmtId="0" fontId="2" fillId="3" borderId="16"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10"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10" xfId="0" applyFont="1" applyFill="1" applyBorder="1" applyAlignment="1">
      <alignment horizontal="center" vertical="center"/>
    </xf>
    <xf numFmtId="0" fontId="50" fillId="3" borderId="0" xfId="0" applyFont="1" applyFill="1" applyAlignment="1">
      <alignment horizontal="center" vertical="center"/>
    </xf>
    <xf numFmtId="0" fontId="0" fillId="0" borderId="0" xfId="0" applyAlignment="1">
      <alignment horizontal="left" vertical="top" wrapText="1"/>
    </xf>
    <xf numFmtId="0" fontId="12" fillId="4" borderId="16" xfId="0" applyFont="1" applyFill="1" applyBorder="1" applyAlignment="1">
      <alignment horizontal="center" vertical="center"/>
    </xf>
    <xf numFmtId="0" fontId="12" fillId="4" borderId="14" xfId="0" applyFont="1" applyFill="1" applyBorder="1" applyAlignment="1">
      <alignment horizontal="center" vertical="center"/>
    </xf>
    <xf numFmtId="0" fontId="12" fillId="4" borderId="10"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37" xfId="0" applyFont="1" applyFill="1" applyBorder="1" applyAlignment="1">
      <alignment horizontal="center" vertical="center"/>
    </xf>
    <xf numFmtId="0" fontId="2" fillId="4" borderId="9" xfId="0" applyFont="1" applyFill="1" applyBorder="1" applyAlignment="1">
      <alignment horizontal="center" vertical="center"/>
    </xf>
    <xf numFmtId="0" fontId="2" fillId="0" borderId="6" xfId="0" applyFont="1" applyBorder="1" applyAlignment="1">
      <alignment horizontal="center" vertical="center"/>
    </xf>
    <xf numFmtId="0" fontId="13" fillId="4" borderId="16" xfId="0" applyFont="1" applyFill="1" applyBorder="1" applyAlignment="1">
      <alignment horizontal="center" vertical="center"/>
    </xf>
    <xf numFmtId="0" fontId="13" fillId="4" borderId="14" xfId="0" applyFont="1" applyFill="1" applyBorder="1" applyAlignment="1">
      <alignment horizontal="center" vertical="center"/>
    </xf>
    <xf numFmtId="0" fontId="13" fillId="4" borderId="10" xfId="0" applyFont="1" applyFill="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41" xfId="0" applyFont="1" applyBorder="1" applyAlignment="1">
      <alignment horizontal="center" vertical="center"/>
    </xf>
    <xf numFmtId="0" fontId="2" fillId="0" borderId="16" xfId="0" applyFont="1" applyBorder="1" applyAlignment="1">
      <alignment horizontal="center"/>
    </xf>
    <xf numFmtId="0" fontId="2" fillId="0" borderId="14" xfId="0" applyFont="1" applyBorder="1" applyAlignment="1">
      <alignment horizontal="center"/>
    </xf>
    <xf numFmtId="0" fontId="2" fillId="0" borderId="10" xfId="0" applyFont="1" applyBorder="1" applyAlignment="1">
      <alignment horizontal="center"/>
    </xf>
    <xf numFmtId="0" fontId="7" fillId="4" borderId="16" xfId="0" applyFont="1" applyFill="1" applyBorder="1" applyAlignment="1">
      <alignment horizontal="center" vertical="center"/>
    </xf>
    <xf numFmtId="0" fontId="7" fillId="4" borderId="14" xfId="0" applyFont="1" applyFill="1" applyBorder="1" applyAlignment="1">
      <alignment horizontal="center" vertical="center"/>
    </xf>
    <xf numFmtId="0" fontId="2" fillId="0" borderId="30" xfId="0" applyFont="1" applyBorder="1" applyAlignment="1">
      <alignment horizontal="center" vertical="center"/>
    </xf>
    <xf numFmtId="0" fontId="2" fillId="0" borderId="34" xfId="0" applyFont="1" applyBorder="1" applyAlignment="1">
      <alignment horizontal="center" vertical="center"/>
    </xf>
    <xf numFmtId="0" fontId="2" fillId="0" borderId="0" xfId="0" applyFont="1" applyAlignment="1">
      <alignment horizontal="center" vertical="center"/>
    </xf>
    <xf numFmtId="0" fontId="6" fillId="0" borderId="26" xfId="0" applyFont="1" applyBorder="1" applyAlignment="1">
      <alignment horizontal="left"/>
    </xf>
    <xf numFmtId="0" fontId="6" fillId="0" borderId="0" xfId="0" applyFont="1" applyAlignment="1">
      <alignment horizontal="left"/>
    </xf>
    <xf numFmtId="0" fontId="6" fillId="0" borderId="18"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16" xfId="0" applyFont="1" applyBorder="1" applyAlignment="1">
      <alignment horizontal="left" vertical="center"/>
    </xf>
    <xf numFmtId="0" fontId="2" fillId="0" borderId="14" xfId="0" applyFont="1" applyBorder="1" applyAlignment="1">
      <alignment horizontal="left" vertical="center"/>
    </xf>
    <xf numFmtId="0" fontId="2" fillId="0" borderId="10" xfId="0" applyFont="1" applyBorder="1" applyAlignment="1">
      <alignment horizontal="left" vertical="center"/>
    </xf>
    <xf numFmtId="0" fontId="26" fillId="4" borderId="16" xfId="0" applyFont="1" applyFill="1" applyBorder="1" applyAlignment="1">
      <alignment horizontal="center" vertical="center"/>
    </xf>
    <xf numFmtId="0" fontId="26" fillId="4" borderId="14" xfId="0" applyFont="1" applyFill="1" applyBorder="1" applyAlignment="1">
      <alignment horizontal="center" vertical="center"/>
    </xf>
    <xf numFmtId="0" fontId="26" fillId="4" borderId="10" xfId="0" applyFont="1" applyFill="1" applyBorder="1" applyAlignment="1">
      <alignment horizontal="center" vertical="center"/>
    </xf>
    <xf numFmtId="0" fontId="2" fillId="6" borderId="1" xfId="0" applyFont="1" applyFill="1" applyBorder="1" applyAlignment="1">
      <alignment horizontal="center" vertical="center"/>
    </xf>
    <xf numFmtId="44" fontId="7" fillId="8" borderId="1" xfId="0" applyNumberFormat="1" applyFont="1" applyFill="1" applyBorder="1" applyAlignment="1">
      <alignment horizontal="center" vertical="center"/>
    </xf>
    <xf numFmtId="0" fontId="2" fillId="6" borderId="16"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16" xfId="0" applyNumberFormat="1" applyFont="1" applyFill="1" applyBorder="1" applyAlignment="1">
      <alignment horizontal="center"/>
    </xf>
    <xf numFmtId="44" fontId="2" fillId="9" borderId="10" xfId="0" applyNumberFormat="1" applyFont="1" applyFill="1" applyBorder="1" applyAlignment="1">
      <alignment horizontal="center"/>
    </xf>
    <xf numFmtId="0" fontId="2" fillId="6" borderId="16" xfId="0" applyFont="1" applyFill="1" applyBorder="1" applyAlignment="1">
      <alignment horizontal="center" vertical="center" wrapText="1"/>
    </xf>
    <xf numFmtId="0" fontId="2" fillId="6" borderId="14" xfId="0" applyFont="1" applyFill="1" applyBorder="1" applyAlignment="1">
      <alignment horizontal="center" vertical="center" wrapText="1"/>
    </xf>
    <xf numFmtId="44" fontId="14" fillId="10" borderId="16" xfId="0" applyNumberFormat="1" applyFont="1" applyFill="1" applyBorder="1" applyAlignment="1">
      <alignment horizontal="center" vertical="center" wrapText="1"/>
    </xf>
    <xf numFmtId="44" fontId="14" fillId="10" borderId="10" xfId="0" applyNumberFormat="1" applyFont="1" applyFill="1" applyBorder="1" applyAlignment="1">
      <alignment horizontal="center" vertical="center" wrapText="1"/>
    </xf>
    <xf numFmtId="0" fontId="2" fillId="6" borderId="42" xfId="0" applyFont="1" applyFill="1" applyBorder="1" applyAlignment="1">
      <alignment horizontal="center" vertical="center"/>
    </xf>
    <xf numFmtId="0" fontId="2" fillId="6" borderId="43" xfId="0" applyFont="1" applyFill="1" applyBorder="1" applyAlignment="1">
      <alignment horizontal="center" vertical="center"/>
    </xf>
    <xf numFmtId="0" fontId="2" fillId="6" borderId="39"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2" fillId="6" borderId="40"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6" fillId="0" borderId="44" xfId="0" applyFont="1" applyBorder="1" applyAlignment="1">
      <alignment horizontal="center" vertical="center" wrapText="1"/>
    </xf>
    <xf numFmtId="0" fontId="46" fillId="0" borderId="46" xfId="0" applyFont="1" applyBorder="1" applyAlignment="1">
      <alignment horizontal="center" vertical="center" wrapText="1"/>
    </xf>
    <xf numFmtId="0" fontId="46" fillId="0" borderId="45" xfId="0" applyFont="1" applyBorder="1" applyAlignment="1">
      <alignment horizontal="center" vertical="center" wrapText="1"/>
    </xf>
    <xf numFmtId="0" fontId="46" fillId="0" borderId="30" xfId="0" applyFont="1" applyBorder="1" applyAlignment="1">
      <alignment horizontal="center" vertical="center" wrapText="1"/>
    </xf>
    <xf numFmtId="0" fontId="46" fillId="0" borderId="0" xfId="0" applyFont="1" applyAlignment="1">
      <alignment horizontal="center" vertical="center" wrapText="1"/>
    </xf>
    <xf numFmtId="0" fontId="46" fillId="0" borderId="34"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39" xfId="0" applyFont="1" applyFill="1" applyBorder="1" applyAlignment="1">
      <alignment horizontal="center" vertical="center" textRotation="90"/>
    </xf>
    <xf numFmtId="0" fontId="2" fillId="6" borderId="38"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38"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0" xfId="0" applyFont="1" applyFill="1" applyBorder="1" applyAlignment="1">
      <alignment horizontal="center" vertical="center" textRotation="90"/>
    </xf>
    <xf numFmtId="0" fontId="0" fillId="0" borderId="44" xfId="0" applyBorder="1" applyAlignment="1">
      <alignment horizontal="center"/>
    </xf>
    <xf numFmtId="0" fontId="0" fillId="0" borderId="45" xfId="0" applyBorder="1" applyAlignment="1">
      <alignment horizontal="center"/>
    </xf>
    <xf numFmtId="0" fontId="0" fillId="0" borderId="30" xfId="0" applyBorder="1" applyAlignment="1">
      <alignment horizontal="center"/>
    </xf>
    <xf numFmtId="0" fontId="0" fillId="0" borderId="34" xfId="0" applyBorder="1" applyAlignment="1">
      <alignment horizontal="center"/>
    </xf>
    <xf numFmtId="0" fontId="0" fillId="0" borderId="23" xfId="0" applyBorder="1" applyAlignment="1">
      <alignment horizontal="center"/>
    </xf>
    <xf numFmtId="0" fontId="0" fillId="0" borderId="41" xfId="0" applyBorder="1" applyAlignment="1">
      <alignment horizontal="center"/>
    </xf>
    <xf numFmtId="0" fontId="2" fillId="6" borderId="36" xfId="0" applyFont="1" applyFill="1" applyBorder="1" applyAlignment="1">
      <alignment horizontal="center" vertical="center" textRotation="90" wrapText="1"/>
    </xf>
    <xf numFmtId="0" fontId="2" fillId="6" borderId="47" xfId="0" applyFont="1" applyFill="1" applyBorder="1" applyAlignment="1">
      <alignment horizontal="center" vertical="center" textRotation="90" wrapText="1"/>
    </xf>
    <xf numFmtId="0" fontId="2" fillId="6" borderId="35" xfId="0" applyFont="1" applyFill="1" applyBorder="1" applyAlignment="1">
      <alignment horizontal="center" vertical="center" textRotation="90" wrapText="1"/>
    </xf>
    <xf numFmtId="0" fontId="15" fillId="0" borderId="44" xfId="0" applyFont="1" applyBorder="1" applyAlignment="1">
      <alignment horizontal="left" vertical="top" wrapText="1"/>
    </xf>
    <xf numFmtId="0" fontId="15" fillId="0" borderId="46" xfId="0" applyFont="1" applyBorder="1" applyAlignment="1">
      <alignment horizontal="left" vertical="top" wrapText="1"/>
    </xf>
    <xf numFmtId="0" fontId="15" fillId="0" borderId="45" xfId="0" applyFont="1" applyBorder="1" applyAlignment="1">
      <alignment horizontal="left" vertical="top" wrapText="1"/>
    </xf>
    <xf numFmtId="0" fontId="15" fillId="0" borderId="30" xfId="0" applyFont="1" applyBorder="1" applyAlignment="1">
      <alignment horizontal="left" vertical="top" wrapText="1"/>
    </xf>
    <xf numFmtId="0" fontId="15" fillId="0" borderId="0" xfId="0" applyFont="1" applyAlignment="1">
      <alignment horizontal="left" vertical="top" wrapText="1"/>
    </xf>
    <xf numFmtId="0" fontId="15" fillId="0" borderId="34" xfId="0" applyFont="1" applyBorder="1" applyAlignment="1">
      <alignment horizontal="left" vertical="top" wrapText="1"/>
    </xf>
    <xf numFmtId="0" fontId="15" fillId="0" borderId="23" xfId="0" applyFont="1" applyBorder="1" applyAlignment="1">
      <alignment horizontal="left" vertical="top" wrapText="1"/>
    </xf>
    <xf numFmtId="0" fontId="15" fillId="0" borderId="24" xfId="0" applyFont="1" applyBorder="1" applyAlignment="1">
      <alignment horizontal="left" vertical="top" wrapText="1"/>
    </xf>
    <xf numFmtId="0" fontId="15" fillId="0" borderId="41" xfId="0" applyFont="1" applyBorder="1" applyAlignment="1">
      <alignment horizontal="left" vertical="top" wrapText="1"/>
    </xf>
    <xf numFmtId="0" fontId="0" fillId="0" borderId="44" xfId="0" applyBorder="1" applyAlignment="1">
      <alignment horizontal="left" vertical="top" wrapText="1"/>
    </xf>
    <xf numFmtId="0" fontId="0" fillId="0" borderId="46" xfId="0" applyBorder="1" applyAlignment="1">
      <alignment horizontal="left" vertical="top" wrapText="1"/>
    </xf>
    <xf numFmtId="0" fontId="0" fillId="0" borderId="45" xfId="0" applyBorder="1" applyAlignment="1">
      <alignment horizontal="left" vertical="top" wrapText="1"/>
    </xf>
    <xf numFmtId="0" fontId="0" fillId="0" borderId="30" xfId="0" applyBorder="1" applyAlignment="1">
      <alignment horizontal="left" vertical="top" wrapText="1"/>
    </xf>
    <xf numFmtId="0" fontId="0" fillId="0" borderId="34" xfId="0" applyBorder="1" applyAlignment="1">
      <alignment horizontal="lef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pplyProtection="1">
      <alignment horizontal="justify" vertical="top" wrapText="1"/>
      <protection locked="0"/>
    </xf>
    <xf numFmtId="0" fontId="1" fillId="0" borderId="46" xfId="0" applyFont="1" applyBorder="1" applyAlignment="1" applyProtection="1">
      <alignment horizontal="justify" vertical="top" wrapText="1"/>
      <protection locked="0"/>
    </xf>
    <xf numFmtId="0" fontId="1" fillId="0" borderId="30"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23" xfId="0" applyFont="1" applyBorder="1" applyAlignment="1" applyProtection="1">
      <alignment horizontal="justify" vertical="top" wrapText="1"/>
      <protection locked="0"/>
    </xf>
    <xf numFmtId="0" fontId="1" fillId="0" borderId="24" xfId="0" applyFont="1" applyBorder="1" applyAlignment="1" applyProtection="1">
      <alignment horizontal="justify" vertical="top" wrapText="1"/>
      <protection locked="0"/>
    </xf>
    <xf numFmtId="0" fontId="2" fillId="6" borderId="49" xfId="0" applyFont="1" applyFill="1" applyBorder="1" applyAlignment="1">
      <alignment horizontal="center" vertical="center"/>
    </xf>
    <xf numFmtId="0" fontId="2" fillId="7" borderId="0" xfId="0" applyFont="1" applyFill="1" applyAlignment="1">
      <alignment horizontal="center" vertical="center"/>
    </xf>
    <xf numFmtId="0" fontId="2" fillId="9" borderId="16" xfId="0" applyFont="1" applyFill="1" applyBorder="1" applyAlignment="1">
      <alignment horizontal="center"/>
    </xf>
    <xf numFmtId="0" fontId="2" fillId="9" borderId="10" xfId="0" applyFont="1" applyFill="1" applyBorder="1" applyAlignment="1">
      <alignment horizontal="center"/>
    </xf>
    <xf numFmtId="2" fontId="7" fillId="8" borderId="16" xfId="0" applyNumberFormat="1" applyFont="1" applyFill="1" applyBorder="1" applyAlignment="1">
      <alignment horizontal="center" vertical="center"/>
    </xf>
    <xf numFmtId="2" fontId="7" fillId="8" borderId="10" xfId="0" applyNumberFormat="1" applyFont="1" applyFill="1" applyBorder="1" applyAlignment="1">
      <alignment horizontal="center" vertical="center"/>
    </xf>
    <xf numFmtId="0" fontId="7" fillId="6" borderId="16"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16" xfId="0" applyNumberFormat="1" applyFont="1" applyFill="1" applyBorder="1" applyAlignment="1">
      <alignment horizontal="center"/>
    </xf>
    <xf numFmtId="2" fontId="2" fillId="9" borderId="10" xfId="0" applyNumberFormat="1" applyFont="1" applyFill="1" applyBorder="1" applyAlignment="1">
      <alignment horizontal="center"/>
    </xf>
    <xf numFmtId="44" fontId="7" fillId="8" borderId="81" xfId="0" applyNumberFormat="1" applyFont="1" applyFill="1" applyBorder="1" applyAlignment="1">
      <alignment horizontal="center" vertical="center"/>
    </xf>
    <xf numFmtId="44" fontId="7" fillId="8" borderId="80" xfId="0" applyNumberFormat="1" applyFont="1" applyFill="1" applyBorder="1" applyAlignment="1">
      <alignment horizontal="center" vertical="center"/>
    </xf>
    <xf numFmtId="0" fontId="2" fillId="6" borderId="30" xfId="0" applyFont="1" applyFill="1" applyBorder="1" applyAlignment="1">
      <alignment horizontal="center" vertical="center"/>
    </xf>
    <xf numFmtId="0" fontId="2" fillId="6" borderId="0" xfId="0" applyFont="1" applyFill="1" applyAlignment="1">
      <alignment horizontal="center" vertical="center"/>
    </xf>
    <xf numFmtId="0" fontId="0" fillId="9" borderId="16" xfId="0" applyFill="1" applyBorder="1" applyAlignment="1">
      <alignment horizontal="center"/>
    </xf>
    <xf numFmtId="0" fontId="0" fillId="9" borderId="10" xfId="0" applyFill="1" applyBorder="1" applyAlignment="1">
      <alignment horizontal="center"/>
    </xf>
    <xf numFmtId="0" fontId="2" fillId="6" borderId="78" xfId="0" applyFont="1" applyFill="1" applyBorder="1" applyAlignment="1">
      <alignment horizontal="center" vertical="center"/>
    </xf>
    <xf numFmtId="0" fontId="2" fillId="6" borderId="79" xfId="0" applyFont="1" applyFill="1" applyBorder="1" applyAlignment="1">
      <alignment horizontal="center" vertical="center"/>
    </xf>
    <xf numFmtId="0" fontId="1" fillId="0" borderId="44" xfId="0" applyFont="1" applyBorder="1" applyAlignment="1">
      <alignment horizontal="left" vertical="top" wrapText="1"/>
    </xf>
    <xf numFmtId="0" fontId="2" fillId="6" borderId="33"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33"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1" xfId="0" applyFont="1" applyFill="1" applyBorder="1" applyAlignment="1">
      <alignment horizontal="center" vertical="center" textRotation="90"/>
    </xf>
    <xf numFmtId="0" fontId="2" fillId="6" borderId="74" xfId="0" applyFont="1" applyFill="1" applyBorder="1" applyAlignment="1">
      <alignment horizontal="center" vertical="center" textRotation="90"/>
    </xf>
    <xf numFmtId="0" fontId="46" fillId="0" borderId="66" xfId="0" applyFont="1" applyBorder="1" applyAlignment="1">
      <alignment horizontal="center" vertical="center" wrapText="1"/>
    </xf>
    <xf numFmtId="0" fontId="46" fillId="0" borderId="67" xfId="0" applyFont="1" applyBorder="1" applyAlignment="1">
      <alignment horizontal="center" vertical="center" wrapText="1"/>
    </xf>
    <xf numFmtId="0" fontId="46" fillId="0" borderId="68" xfId="0" applyFont="1" applyBorder="1" applyAlignment="1">
      <alignment horizontal="center" vertical="center" wrapText="1"/>
    </xf>
    <xf numFmtId="0" fontId="46" fillId="0" borderId="69" xfId="0" applyFont="1" applyBorder="1" applyAlignment="1">
      <alignment horizontal="center" vertical="center" wrapText="1"/>
    </xf>
    <xf numFmtId="0" fontId="46" fillId="0" borderId="70" xfId="0" applyFont="1" applyBorder="1" applyAlignment="1">
      <alignment horizontal="center" vertical="center" wrapText="1"/>
    </xf>
    <xf numFmtId="0" fontId="2" fillId="6" borderId="73" xfId="0" applyFont="1" applyFill="1" applyBorder="1" applyAlignment="1">
      <alignment horizontal="center" vertical="center" wrapText="1"/>
    </xf>
    <xf numFmtId="0" fontId="2" fillId="6" borderId="75"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65" xfId="0" applyFont="1" applyFill="1" applyBorder="1" applyAlignment="1">
      <alignment horizontal="center" vertical="center" wrapText="1"/>
    </xf>
    <xf numFmtId="0" fontId="2" fillId="6" borderId="63" xfId="0" applyFont="1" applyFill="1" applyBorder="1" applyAlignment="1">
      <alignment horizontal="center" vertical="center"/>
    </xf>
    <xf numFmtId="0" fontId="2" fillId="6" borderId="72" xfId="0" applyFont="1" applyFill="1" applyBorder="1" applyAlignment="1">
      <alignment horizontal="center" vertical="center"/>
    </xf>
    <xf numFmtId="0" fontId="2" fillId="6" borderId="28" xfId="0" applyFont="1" applyFill="1" applyBorder="1" applyAlignment="1">
      <alignment horizontal="center" vertical="center" textRotation="90"/>
    </xf>
    <xf numFmtId="0" fontId="2" fillId="6" borderId="17" xfId="0" applyFont="1" applyFill="1" applyBorder="1" applyAlignment="1">
      <alignment horizontal="center" vertical="center" textRotation="90"/>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xf numFmtId="0" fontId="0" fillId="0" borderId="20" xfId="0" applyBorder="1" applyAlignment="1">
      <alignment horizontal="left" wrapText="1"/>
    </xf>
    <xf numFmtId="0" fontId="0" fillId="0" borderId="20" xfId="0" applyBorder="1" applyAlignment="1">
      <alignment horizontal="center" vertical="center" wrapText="1"/>
    </xf>
    <xf numFmtId="0" fontId="0" fillId="0" borderId="8" xfId="0" applyBorder="1" applyAlignment="1">
      <alignment horizontal="center" vertical="center" wrapText="1"/>
    </xf>
    <xf numFmtId="0" fontId="0" fillId="0" borderId="21" xfId="0" applyBorder="1" applyAlignment="1">
      <alignment horizontal="center" vertical="center" wrapText="1"/>
    </xf>
    <xf numFmtId="0" fontId="2" fillId="0" borderId="16"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0" xfId="0" quotePrefix="1" applyFont="1" applyBorder="1" applyAlignment="1">
      <alignment horizontal="center" vertical="center" wrapText="1"/>
    </xf>
    <xf numFmtId="0" fontId="0" fillId="0" borderId="8" xfId="0" applyBorder="1" applyAlignment="1">
      <alignment horizontal="left" wrapText="1"/>
    </xf>
    <xf numFmtId="0" fontId="0" fillId="0" borderId="21" xfId="0" applyBorder="1" applyAlignment="1">
      <alignment horizontal="left" wrapText="1"/>
    </xf>
    <xf numFmtId="10" fontId="38" fillId="13" borderId="54" xfId="0" applyNumberFormat="1" applyFont="1" applyFill="1" applyBorder="1" applyAlignment="1">
      <alignment horizontal="center" vertical="center" wrapText="1"/>
    </xf>
    <xf numFmtId="10" fontId="38" fillId="13" borderId="51" xfId="0" applyNumberFormat="1" applyFont="1" applyFill="1" applyBorder="1" applyAlignment="1">
      <alignment horizontal="center" vertical="center" wrapText="1"/>
    </xf>
    <xf numFmtId="0" fontId="40"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1" xfId="0" applyFont="1" applyBorder="1" applyAlignment="1">
      <alignment horizontal="left" wrapText="1"/>
    </xf>
  </cellXfs>
  <cellStyles count="10">
    <cellStyle name="Hiperlink" xfId="4" builtinId="8"/>
    <cellStyle name="Hyperlink" xfId="6" xr:uid="{0C4028F5-2A56-46D9-AFF4-C8897231BF5C}"/>
    <cellStyle name="Moeda" xfId="1" builtinId="4"/>
    <cellStyle name="Normal" xfId="0" builtinId="0"/>
    <cellStyle name="Normal 2" xfId="9" xr:uid="{2FB2C538-1B31-4683-8478-33D0DABB1BB8}"/>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470647</xdr:colOff>
      <xdr:row>2</xdr:row>
      <xdr:rowOff>89647</xdr:rowOff>
    </xdr:from>
    <xdr:to>
      <xdr:col>14</xdr:col>
      <xdr:colOff>474990</xdr:colOff>
      <xdr:row>6</xdr:row>
      <xdr:rowOff>74</xdr:rowOff>
    </xdr:to>
    <xdr:pic>
      <xdr:nvPicPr>
        <xdr:cNvPr id="2" name="Imagem 1">
          <a:extLst>
            <a:ext uri="{FF2B5EF4-FFF2-40B4-BE49-F238E27FC236}">
              <a16:creationId xmlns:a16="http://schemas.microsoft.com/office/drawing/2014/main" id="{95166E19-0D00-827A-6A02-85FB98F22550}"/>
            </a:ext>
          </a:extLst>
        </xdr:cNvPr>
        <xdr:cNvPicPr>
          <a:picLocks noChangeAspect="1"/>
        </xdr:cNvPicPr>
      </xdr:nvPicPr>
      <xdr:blipFill>
        <a:blip xmlns:r="http://schemas.openxmlformats.org/officeDocument/2006/relationships" r:embed="rId1"/>
        <a:stretch>
          <a:fillRect/>
        </a:stretch>
      </xdr:blipFill>
      <xdr:spPr>
        <a:xfrm>
          <a:off x="7239000" y="403412"/>
          <a:ext cx="7030431" cy="533474"/>
        </a:xfrm>
        <a:prstGeom prst="rect">
          <a:avLst/>
        </a:prstGeom>
      </xdr:spPr>
    </xdr:pic>
    <xdr:clientData/>
  </xdr:twoCellAnchor>
  <xdr:twoCellAnchor editAs="oneCell">
    <xdr:from>
      <xdr:col>5</xdr:col>
      <xdr:colOff>476250</xdr:colOff>
      <xdr:row>16</xdr:row>
      <xdr:rowOff>9525</xdr:rowOff>
    </xdr:from>
    <xdr:to>
      <xdr:col>12</xdr:col>
      <xdr:colOff>114300</xdr:colOff>
      <xdr:row>24</xdr:row>
      <xdr:rowOff>139700</xdr:rowOff>
    </xdr:to>
    <xdr:pic>
      <xdr:nvPicPr>
        <xdr:cNvPr id="9" name="Imagem 8">
          <a:extLst>
            <a:ext uri="{FF2B5EF4-FFF2-40B4-BE49-F238E27FC236}">
              <a16:creationId xmlns:a16="http://schemas.microsoft.com/office/drawing/2014/main" id="{D5FFBE89-272C-8202-0A04-841A94307023}"/>
            </a:ext>
            <a:ext uri="{147F2762-F138-4A5C-976F-8EAC2B608ADB}">
              <a16:predDERef xmlns:a16="http://schemas.microsoft.com/office/drawing/2014/main" pred="{0EA4B8B8-AB73-37DD-5437-69CE1AA0AC65}"/>
            </a:ext>
          </a:extLst>
        </xdr:cNvPr>
        <xdr:cNvPicPr>
          <a:picLocks noChangeAspect="1"/>
        </xdr:cNvPicPr>
      </xdr:nvPicPr>
      <xdr:blipFill>
        <a:blip xmlns:r="http://schemas.openxmlformats.org/officeDocument/2006/relationships" r:embed="rId2"/>
        <a:stretch>
          <a:fillRect/>
        </a:stretch>
      </xdr:blipFill>
      <xdr:spPr>
        <a:xfrm>
          <a:off x="7248525" y="2600325"/>
          <a:ext cx="4572000" cy="1428750"/>
        </a:xfrm>
        <a:prstGeom prst="rect">
          <a:avLst/>
        </a:prstGeom>
      </xdr:spPr>
    </xdr:pic>
    <xdr:clientData/>
  </xdr:twoCellAnchor>
  <xdr:twoCellAnchor editAs="oneCell">
    <xdr:from>
      <xdr:col>11</xdr:col>
      <xdr:colOff>581025</xdr:colOff>
      <xdr:row>17</xdr:row>
      <xdr:rowOff>9525</xdr:rowOff>
    </xdr:from>
    <xdr:to>
      <xdr:col>17</xdr:col>
      <xdr:colOff>590550</xdr:colOff>
      <xdr:row>20</xdr:row>
      <xdr:rowOff>44450</xdr:rowOff>
    </xdr:to>
    <xdr:pic>
      <xdr:nvPicPr>
        <xdr:cNvPr id="10" name="Imagem 9">
          <a:extLst>
            <a:ext uri="{FF2B5EF4-FFF2-40B4-BE49-F238E27FC236}">
              <a16:creationId xmlns:a16="http://schemas.microsoft.com/office/drawing/2014/main" id="{7F8FD998-436E-4718-D729-1244535D9C4D}"/>
            </a:ext>
            <a:ext uri="{147F2762-F138-4A5C-976F-8EAC2B608ADB}">
              <a16:predDERef xmlns:a16="http://schemas.microsoft.com/office/drawing/2014/main" pred="{D5FFBE89-272C-8202-0A04-841A94307023}"/>
            </a:ext>
          </a:extLst>
        </xdr:cNvPr>
        <xdr:cNvPicPr>
          <a:picLocks noChangeAspect="1"/>
        </xdr:cNvPicPr>
      </xdr:nvPicPr>
      <xdr:blipFill>
        <a:blip xmlns:r="http://schemas.openxmlformats.org/officeDocument/2006/relationships" r:embed="rId3"/>
        <a:stretch>
          <a:fillRect/>
        </a:stretch>
      </xdr:blipFill>
      <xdr:spPr>
        <a:xfrm>
          <a:off x="11677650" y="2762250"/>
          <a:ext cx="4562475" cy="523875"/>
        </a:xfrm>
        <a:prstGeom prst="rect">
          <a:avLst/>
        </a:prstGeom>
      </xdr:spPr>
    </xdr:pic>
    <xdr:clientData/>
  </xdr:twoCellAnchor>
  <xdr:twoCellAnchor editAs="oneCell">
    <xdr:from>
      <xdr:col>6</xdr:col>
      <xdr:colOff>0</xdr:colOff>
      <xdr:row>41</xdr:row>
      <xdr:rowOff>57150</xdr:rowOff>
    </xdr:from>
    <xdr:to>
      <xdr:col>9</xdr:col>
      <xdr:colOff>209550</xdr:colOff>
      <xdr:row>48</xdr:row>
      <xdr:rowOff>0</xdr:rowOff>
    </xdr:to>
    <xdr:pic>
      <xdr:nvPicPr>
        <xdr:cNvPr id="11" name="Imagem 10">
          <a:extLst>
            <a:ext uri="{FF2B5EF4-FFF2-40B4-BE49-F238E27FC236}">
              <a16:creationId xmlns:a16="http://schemas.microsoft.com/office/drawing/2014/main" id="{F8F81858-14BA-5BF1-A835-68B894FED34E}"/>
            </a:ext>
            <a:ext uri="{147F2762-F138-4A5C-976F-8EAC2B608ADB}">
              <a16:predDERef xmlns:a16="http://schemas.microsoft.com/office/drawing/2014/main" pred="{7F8FD998-436E-4718-D729-1244535D9C4D}"/>
            </a:ext>
          </a:extLst>
        </xdr:cNvPr>
        <xdr:cNvPicPr>
          <a:picLocks noChangeAspect="1"/>
        </xdr:cNvPicPr>
      </xdr:nvPicPr>
      <xdr:blipFill>
        <a:blip xmlns:r="http://schemas.openxmlformats.org/officeDocument/2006/relationships" r:embed="rId4"/>
        <a:stretch>
          <a:fillRect/>
        </a:stretch>
      </xdr:blipFill>
      <xdr:spPr>
        <a:xfrm>
          <a:off x="7381875" y="5438775"/>
          <a:ext cx="2847975" cy="1114425"/>
        </a:xfrm>
        <a:prstGeom prst="rect">
          <a:avLst/>
        </a:prstGeom>
      </xdr:spPr>
    </xdr:pic>
    <xdr:clientData/>
  </xdr:twoCellAnchor>
  <xdr:twoCellAnchor editAs="oneCell">
    <xdr:from>
      <xdr:col>6</xdr:col>
      <xdr:colOff>148852</xdr:colOff>
      <xdr:row>34</xdr:row>
      <xdr:rowOff>14380</xdr:rowOff>
    </xdr:from>
    <xdr:to>
      <xdr:col>9</xdr:col>
      <xdr:colOff>247277</xdr:colOff>
      <xdr:row>39</xdr:row>
      <xdr:rowOff>146049</xdr:rowOff>
    </xdr:to>
    <xdr:pic>
      <xdr:nvPicPr>
        <xdr:cNvPr id="12" name="Imagem 11">
          <a:extLst>
            <a:ext uri="{FF2B5EF4-FFF2-40B4-BE49-F238E27FC236}">
              <a16:creationId xmlns:a16="http://schemas.microsoft.com/office/drawing/2014/main" id="{D91587D3-FCC1-B412-EFBE-64A0268E0963}"/>
            </a:ext>
            <a:ext uri="{147F2762-F138-4A5C-976F-8EAC2B608ADB}">
              <a16:predDERef xmlns:a16="http://schemas.microsoft.com/office/drawing/2014/main" pred="{F8F81858-14BA-5BF1-A835-68B894FED34E}"/>
            </a:ext>
          </a:extLst>
        </xdr:cNvPr>
        <xdr:cNvPicPr>
          <a:picLocks noChangeAspect="1"/>
        </xdr:cNvPicPr>
      </xdr:nvPicPr>
      <xdr:blipFill>
        <a:blip xmlns:r="http://schemas.openxmlformats.org/officeDocument/2006/relationships" r:embed="rId5"/>
        <a:stretch>
          <a:fillRect/>
        </a:stretch>
      </xdr:blipFill>
      <xdr:spPr>
        <a:xfrm>
          <a:off x="7813676" y="5370792"/>
          <a:ext cx="2799042" cy="935317"/>
        </a:xfrm>
        <a:prstGeom prst="rect">
          <a:avLst/>
        </a:prstGeom>
      </xdr:spPr>
    </xdr:pic>
    <xdr:clientData/>
  </xdr:twoCellAnchor>
  <xdr:twoCellAnchor editAs="oneCell">
    <xdr:from>
      <xdr:col>6</xdr:col>
      <xdr:colOff>28575</xdr:colOff>
      <xdr:row>48</xdr:row>
      <xdr:rowOff>123825</xdr:rowOff>
    </xdr:from>
    <xdr:to>
      <xdr:col>8</xdr:col>
      <xdr:colOff>419100</xdr:colOff>
      <xdr:row>55</xdr:row>
      <xdr:rowOff>101600</xdr:rowOff>
    </xdr:to>
    <xdr:pic>
      <xdr:nvPicPr>
        <xdr:cNvPr id="13" name="Imagem 12">
          <a:extLst>
            <a:ext uri="{FF2B5EF4-FFF2-40B4-BE49-F238E27FC236}">
              <a16:creationId xmlns:a16="http://schemas.microsoft.com/office/drawing/2014/main" id="{345C59F2-84FD-B02A-711D-CC09636729DC}"/>
            </a:ext>
            <a:ext uri="{147F2762-F138-4A5C-976F-8EAC2B608ADB}">
              <a16:predDERef xmlns:a16="http://schemas.microsoft.com/office/drawing/2014/main" pred="{D91587D3-FCC1-B412-EFBE-64A0268E0963}"/>
            </a:ext>
          </a:extLst>
        </xdr:cNvPr>
        <xdr:cNvPicPr>
          <a:picLocks noChangeAspect="1"/>
        </xdr:cNvPicPr>
      </xdr:nvPicPr>
      <xdr:blipFill>
        <a:blip xmlns:r="http://schemas.openxmlformats.org/officeDocument/2006/relationships" r:embed="rId6"/>
        <a:stretch>
          <a:fillRect/>
        </a:stretch>
      </xdr:blipFill>
      <xdr:spPr>
        <a:xfrm>
          <a:off x="7410450" y="6677025"/>
          <a:ext cx="2419350" cy="1152525"/>
        </a:xfrm>
        <a:prstGeom prst="rect">
          <a:avLst/>
        </a:prstGeom>
      </xdr:spPr>
    </xdr:pic>
    <xdr:clientData/>
  </xdr:twoCellAnchor>
  <xdr:twoCellAnchor editAs="oneCell">
    <xdr:from>
      <xdr:col>5</xdr:col>
      <xdr:colOff>463363</xdr:colOff>
      <xdr:row>26</xdr:row>
      <xdr:rowOff>139140</xdr:rowOff>
    </xdr:from>
    <xdr:to>
      <xdr:col>9</xdr:col>
      <xdr:colOff>102534</xdr:colOff>
      <xdr:row>32</xdr:row>
      <xdr:rowOff>64807</xdr:rowOff>
    </xdr:to>
    <xdr:pic>
      <xdr:nvPicPr>
        <xdr:cNvPr id="14" name="Imagem 13">
          <a:extLst>
            <a:ext uri="{FF2B5EF4-FFF2-40B4-BE49-F238E27FC236}">
              <a16:creationId xmlns:a16="http://schemas.microsoft.com/office/drawing/2014/main" id="{58878413-19C6-B557-03DA-241710779CF8}"/>
            </a:ext>
            <a:ext uri="{147F2762-F138-4A5C-976F-8EAC2B608ADB}">
              <a16:predDERef xmlns:a16="http://schemas.microsoft.com/office/drawing/2014/main" pred="{345C59F2-84FD-B02A-711D-CC09636729DC}"/>
            </a:ext>
          </a:extLst>
        </xdr:cNvPr>
        <xdr:cNvPicPr>
          <a:picLocks noChangeAspect="1"/>
        </xdr:cNvPicPr>
      </xdr:nvPicPr>
      <xdr:blipFill>
        <a:blip xmlns:r="http://schemas.openxmlformats.org/officeDocument/2006/relationships" r:embed="rId7"/>
        <a:stretch>
          <a:fillRect/>
        </a:stretch>
      </xdr:blipFill>
      <xdr:spPr>
        <a:xfrm>
          <a:off x="7523069" y="4218081"/>
          <a:ext cx="2941731" cy="8749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6</xdr:col>
      <xdr:colOff>247650</xdr:colOff>
      <xdr:row>2</xdr:row>
      <xdr:rowOff>152400</xdr:rowOff>
    </xdr:from>
    <xdr:to>
      <xdr:col>10</xdr:col>
      <xdr:colOff>152399</xdr:colOff>
      <xdr:row>6</xdr:row>
      <xdr:rowOff>76200</xdr:rowOff>
    </xdr:to>
    <xdr:pic>
      <xdr:nvPicPr>
        <xdr:cNvPr id="2" name="Imagem 1">
          <a:extLst>
            <a:ext uri="{FF2B5EF4-FFF2-40B4-BE49-F238E27FC236}">
              <a16:creationId xmlns:a16="http://schemas.microsoft.com/office/drawing/2014/main" id="{4DB83A71-34E7-4DE3-6D8B-7B2C83A69CD2}"/>
            </a:ext>
            <a:ext uri="{147F2762-F138-4A5C-976F-8EAC2B608ADB}">
              <a16:predDERef xmlns:a16="http://schemas.microsoft.com/office/drawing/2014/main" pred="{7A9B44C3-34DF-457E-8D4F-EA40D598A4D4}"/>
            </a:ext>
          </a:extLst>
        </xdr:cNvPr>
        <xdr:cNvPicPr>
          <a:picLocks noChangeAspect="1"/>
        </xdr:cNvPicPr>
      </xdr:nvPicPr>
      <xdr:blipFill>
        <a:blip xmlns:r="http://schemas.openxmlformats.org/officeDocument/2006/relationships" r:embed="rId1"/>
        <a:stretch>
          <a:fillRect/>
        </a:stretch>
      </xdr:blipFill>
      <xdr:spPr>
        <a:xfrm>
          <a:off x="10487025" y="476250"/>
          <a:ext cx="4552950" cy="752475"/>
        </a:xfrm>
        <a:prstGeom prst="rect">
          <a:avLst/>
        </a:prstGeom>
      </xdr:spPr>
    </xdr:pic>
    <xdr:clientData/>
  </xdr:twoCellAnchor>
  <xdr:twoCellAnchor editAs="oneCell">
    <xdr:from>
      <xdr:col>6</xdr:col>
      <xdr:colOff>200025</xdr:colOff>
      <xdr:row>6</xdr:row>
      <xdr:rowOff>47625</xdr:rowOff>
    </xdr:from>
    <xdr:to>
      <xdr:col>10</xdr:col>
      <xdr:colOff>120649</xdr:colOff>
      <xdr:row>9</xdr:row>
      <xdr:rowOff>139700</xdr:rowOff>
    </xdr:to>
    <xdr:pic>
      <xdr:nvPicPr>
        <xdr:cNvPr id="3" name="Imagem 2">
          <a:extLst>
            <a:ext uri="{FF2B5EF4-FFF2-40B4-BE49-F238E27FC236}">
              <a16:creationId xmlns:a16="http://schemas.microsoft.com/office/drawing/2014/main" id="{CF9D5246-BF81-F8FF-584C-21E94220CF66}"/>
            </a:ext>
            <a:ext uri="{147F2762-F138-4A5C-976F-8EAC2B608ADB}">
              <a16:predDERef xmlns:a16="http://schemas.microsoft.com/office/drawing/2014/main" pred="{4DB83A71-34E7-4DE3-6D8B-7B2C83A69CD2}"/>
            </a:ext>
          </a:extLst>
        </xdr:cNvPr>
        <xdr:cNvPicPr>
          <a:picLocks noChangeAspect="1"/>
        </xdr:cNvPicPr>
      </xdr:nvPicPr>
      <xdr:blipFill>
        <a:blip xmlns:r="http://schemas.openxmlformats.org/officeDocument/2006/relationships" r:embed="rId2"/>
        <a:stretch>
          <a:fillRect/>
        </a:stretch>
      </xdr:blipFill>
      <xdr:spPr>
        <a:xfrm>
          <a:off x="10439400" y="1200150"/>
          <a:ext cx="4572000" cy="571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28</xdr:row>
      <xdr:rowOff>57150</xdr:rowOff>
    </xdr:from>
    <xdr:to>
      <xdr:col>1</xdr:col>
      <xdr:colOff>361950</xdr:colOff>
      <xdr:row>29</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30</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30</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23</xdr:row>
      <xdr:rowOff>104775</xdr:rowOff>
    </xdr:from>
    <xdr:to>
      <xdr:col>1</xdr:col>
      <xdr:colOff>1962150</xdr:colOff>
      <xdr:row>24</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23</xdr:row>
      <xdr:rowOff>114300</xdr:rowOff>
    </xdr:from>
    <xdr:to>
      <xdr:col>1</xdr:col>
      <xdr:colOff>3000374</xdr:colOff>
      <xdr:row>24</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22</xdr:row>
      <xdr:rowOff>50131</xdr:rowOff>
    </xdr:from>
    <xdr:to>
      <xdr:col>1</xdr:col>
      <xdr:colOff>2971800</xdr:colOff>
      <xdr:row>23</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22</xdr:row>
      <xdr:rowOff>57150</xdr:rowOff>
    </xdr:from>
    <xdr:to>
      <xdr:col>1</xdr:col>
      <xdr:colOff>361950</xdr:colOff>
      <xdr:row>23</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23</xdr:row>
      <xdr:rowOff>133350</xdr:rowOff>
    </xdr:from>
    <xdr:to>
      <xdr:col>1</xdr:col>
      <xdr:colOff>523875</xdr:colOff>
      <xdr:row>23</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23</xdr:row>
      <xdr:rowOff>133850</xdr:rowOff>
    </xdr:from>
    <xdr:to>
      <xdr:col>1</xdr:col>
      <xdr:colOff>2514600</xdr:colOff>
      <xdr:row>24</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24</xdr:row>
      <xdr:rowOff>58153</xdr:rowOff>
    </xdr:from>
    <xdr:to>
      <xdr:col>1</xdr:col>
      <xdr:colOff>1966161</xdr:colOff>
      <xdr:row>25</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24</xdr:row>
      <xdr:rowOff>107282</xdr:rowOff>
    </xdr:from>
    <xdr:to>
      <xdr:col>1</xdr:col>
      <xdr:colOff>429628</xdr:colOff>
      <xdr:row>25</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23</xdr:row>
      <xdr:rowOff>250658</xdr:rowOff>
    </xdr:from>
    <xdr:to>
      <xdr:col>3</xdr:col>
      <xdr:colOff>280736</xdr:colOff>
      <xdr:row>23</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23</xdr:row>
      <xdr:rowOff>104775</xdr:rowOff>
    </xdr:from>
    <xdr:to>
      <xdr:col>1</xdr:col>
      <xdr:colOff>1962150</xdr:colOff>
      <xdr:row>24</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23</xdr:row>
      <xdr:rowOff>114300</xdr:rowOff>
    </xdr:from>
    <xdr:to>
      <xdr:col>1</xdr:col>
      <xdr:colOff>3000374</xdr:colOff>
      <xdr:row>24</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22</xdr:row>
      <xdr:rowOff>50131</xdr:rowOff>
    </xdr:from>
    <xdr:to>
      <xdr:col>1</xdr:col>
      <xdr:colOff>2971800</xdr:colOff>
      <xdr:row>23</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22</xdr:row>
      <xdr:rowOff>57150</xdr:rowOff>
    </xdr:from>
    <xdr:to>
      <xdr:col>1</xdr:col>
      <xdr:colOff>361950</xdr:colOff>
      <xdr:row>23</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23</xdr:row>
      <xdr:rowOff>133350</xdr:rowOff>
    </xdr:from>
    <xdr:to>
      <xdr:col>1</xdr:col>
      <xdr:colOff>523875</xdr:colOff>
      <xdr:row>23</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23</xdr:row>
      <xdr:rowOff>133850</xdr:rowOff>
    </xdr:from>
    <xdr:to>
      <xdr:col>1</xdr:col>
      <xdr:colOff>2514600</xdr:colOff>
      <xdr:row>24</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24</xdr:row>
      <xdr:rowOff>58153</xdr:rowOff>
    </xdr:from>
    <xdr:to>
      <xdr:col>1</xdr:col>
      <xdr:colOff>1966161</xdr:colOff>
      <xdr:row>25</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24</xdr:row>
      <xdr:rowOff>107282</xdr:rowOff>
    </xdr:from>
    <xdr:to>
      <xdr:col>1</xdr:col>
      <xdr:colOff>429628</xdr:colOff>
      <xdr:row>25</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23</xdr:row>
      <xdr:rowOff>250658</xdr:rowOff>
    </xdr:from>
    <xdr:to>
      <xdr:col>3</xdr:col>
      <xdr:colOff>280736</xdr:colOff>
      <xdr:row>23</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D027A-540B-4271-8DC7-949AB48E821C}">
  <dimension ref="C2:M48"/>
  <sheetViews>
    <sheetView tabSelected="1" zoomScale="85" zoomScaleNormal="85" workbookViewId="0">
      <selection activeCell="M15" sqref="M15"/>
    </sheetView>
  </sheetViews>
  <sheetFormatPr defaultRowHeight="12.5" x14ac:dyDescent="0.25"/>
  <cols>
    <col min="3" max="3" width="7.453125" bestFit="1" customWidth="1"/>
    <col min="4" max="4" width="5.54296875" bestFit="1" customWidth="1"/>
    <col min="5" max="5" width="42.54296875" customWidth="1"/>
    <col min="6" max="6" width="13.81640625" bestFit="1" customWidth="1"/>
    <col min="7" max="7" width="11.1796875" customWidth="1"/>
    <col min="10" max="10" width="6.26953125" bestFit="1" customWidth="1"/>
    <col min="11" max="11" width="11" hidden="1" customWidth="1"/>
    <col min="12" max="12" width="18.81640625" bestFit="1" customWidth="1"/>
    <col min="13" max="13" width="25.81640625" customWidth="1"/>
  </cols>
  <sheetData>
    <row r="2" spans="3:13" ht="23.5" customHeight="1" x14ac:dyDescent="0.25">
      <c r="C2" s="272" t="s">
        <v>0</v>
      </c>
      <c r="D2" s="273"/>
      <c r="E2" s="273"/>
      <c r="F2" s="273"/>
      <c r="G2" s="273"/>
      <c r="H2" s="273"/>
      <c r="I2" s="273"/>
      <c r="J2" s="273"/>
      <c r="K2" s="273"/>
      <c r="L2" s="273"/>
      <c r="M2" s="274"/>
    </row>
    <row r="3" spans="3:13" ht="31" customHeight="1" x14ac:dyDescent="0.25">
      <c r="C3" s="275" t="s">
        <v>1</v>
      </c>
      <c r="D3" s="276"/>
      <c r="E3" s="276"/>
      <c r="F3" s="276"/>
      <c r="G3" s="276"/>
      <c r="H3" s="276"/>
      <c r="I3" s="276"/>
      <c r="J3" s="276"/>
      <c r="K3" s="276"/>
      <c r="L3" s="276"/>
      <c r="M3" s="277"/>
    </row>
    <row r="4" spans="3:13" ht="54.65" customHeight="1" x14ac:dyDescent="0.25">
      <c r="C4" s="236" t="s">
        <v>2</v>
      </c>
      <c r="D4" s="237" t="s">
        <v>3</v>
      </c>
      <c r="E4" s="237" t="s">
        <v>4</v>
      </c>
      <c r="F4" s="238" t="s">
        <v>5</v>
      </c>
      <c r="G4" s="237" t="s">
        <v>6</v>
      </c>
      <c r="H4" s="237" t="s">
        <v>7</v>
      </c>
      <c r="I4" s="237" t="s">
        <v>8</v>
      </c>
      <c r="J4" s="237" t="s">
        <v>9</v>
      </c>
      <c r="K4" s="238" t="s">
        <v>10</v>
      </c>
      <c r="L4" s="238" t="s">
        <v>11</v>
      </c>
      <c r="M4" s="239" t="s">
        <v>12</v>
      </c>
    </row>
    <row r="5" spans="3:13" ht="25" x14ac:dyDescent="0.25">
      <c r="C5" s="278">
        <v>1</v>
      </c>
      <c r="D5" s="35">
        <v>1</v>
      </c>
      <c r="E5" s="234" t="s">
        <v>13</v>
      </c>
      <c r="F5" s="228" t="s">
        <v>14</v>
      </c>
      <c r="G5" s="35" t="s">
        <v>15</v>
      </c>
      <c r="H5" s="35">
        <v>23647</v>
      </c>
      <c r="I5" s="35" t="s">
        <v>16</v>
      </c>
      <c r="J5" s="35">
        <v>1</v>
      </c>
      <c r="K5" s="227">
        <f>'Item 01 - Diurno'!I185</f>
        <v>0</v>
      </c>
      <c r="L5" s="229">
        <f>K5*60</f>
        <v>0</v>
      </c>
      <c r="M5" s="230">
        <f>L5*J5</f>
        <v>0</v>
      </c>
    </row>
    <row r="6" spans="3:13" ht="25" x14ac:dyDescent="0.25">
      <c r="C6" s="278"/>
      <c r="D6" s="233">
        <v>2</v>
      </c>
      <c r="E6" s="228" t="s">
        <v>17</v>
      </c>
      <c r="F6" s="228" t="s">
        <v>14</v>
      </c>
      <c r="G6" s="233" t="s">
        <v>15</v>
      </c>
      <c r="H6" s="233">
        <v>23957</v>
      </c>
      <c r="I6" s="233" t="s">
        <v>16</v>
      </c>
      <c r="J6" s="233">
        <v>1</v>
      </c>
      <c r="K6" s="235">
        <f>'Item 02 - Noturno'!I185</f>
        <v>0</v>
      </c>
      <c r="L6" s="229">
        <f>K6*60</f>
        <v>0</v>
      </c>
      <c r="M6" s="230">
        <f>L6*J6</f>
        <v>0</v>
      </c>
    </row>
    <row r="7" spans="3:13" ht="27" customHeight="1" x14ac:dyDescent="0.25">
      <c r="C7" s="279" t="s">
        <v>18</v>
      </c>
      <c r="D7" s="280"/>
      <c r="E7" s="280"/>
      <c r="F7" s="280"/>
      <c r="G7" s="280"/>
      <c r="H7" s="280"/>
      <c r="I7" s="280"/>
      <c r="J7" s="280"/>
      <c r="K7" s="280"/>
      <c r="L7" s="231">
        <f>SUM(L5:L6)</f>
        <v>0</v>
      </c>
      <c r="M7" s="232">
        <f>SUM(M5:M6)</f>
        <v>0</v>
      </c>
    </row>
    <row r="8" spans="3:13" x14ac:dyDescent="0.25">
      <c r="E8" s="40"/>
    </row>
    <row r="9" spans="3:13" x14ac:dyDescent="0.25">
      <c r="H9" s="41"/>
    </row>
    <row r="10" spans="3:13" x14ac:dyDescent="0.25">
      <c r="H10" s="41"/>
      <c r="M10" s="216"/>
    </row>
    <row r="12" spans="3:13" x14ac:dyDescent="0.25">
      <c r="K12" s="216"/>
      <c r="M12" s="216"/>
    </row>
    <row r="48" spans="3:6" x14ac:dyDescent="0.25">
      <c r="C48" s="216"/>
      <c r="E48" s="216"/>
      <c r="F48" s="216"/>
    </row>
  </sheetData>
  <mergeCells count="4">
    <mergeCell ref="C2:M2"/>
    <mergeCell ref="C3:M3"/>
    <mergeCell ref="C5:C6"/>
    <mergeCell ref="C7:K7"/>
  </mergeCells>
  <phoneticPr fontId="3" type="noConversion"/>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F26"/>
  <sheetViews>
    <sheetView zoomScaleNormal="100" workbookViewId="0">
      <selection activeCell="E7" sqref="E7:F8"/>
    </sheetView>
  </sheetViews>
  <sheetFormatPr defaultRowHeight="12.5" x14ac:dyDescent="0.25"/>
  <cols>
    <col min="1" max="1" width="3.7265625" style="178" bestFit="1" customWidth="1"/>
    <col min="2" max="2" width="47.7265625" customWidth="1"/>
    <col min="3" max="3" width="6.7265625" customWidth="1"/>
    <col min="4" max="4" width="5.54296875" customWidth="1"/>
    <col min="5" max="5" width="10" customWidth="1"/>
    <col min="6" max="6" width="11" customWidth="1"/>
    <col min="7" max="7" width="40.26953125" customWidth="1"/>
    <col min="202" max="202" width="3.7265625" bestFit="1" customWidth="1"/>
    <col min="203" max="203" width="52.81640625" customWidth="1"/>
    <col min="204" max="204" width="6.7265625" customWidth="1"/>
    <col min="205" max="205" width="5.54296875" customWidth="1"/>
    <col min="206" max="206" width="9.1796875" customWidth="1"/>
    <col min="207" max="207" width="8.81640625" customWidth="1"/>
    <col min="208" max="208" width="8.7265625" customWidth="1"/>
    <col min="209" max="209" width="9" customWidth="1"/>
    <col min="210" max="210" width="9.1796875" customWidth="1"/>
    <col min="211" max="211" width="9.26953125" customWidth="1"/>
    <col min="212" max="212" width="10" customWidth="1"/>
    <col min="213" max="213" width="11" customWidth="1"/>
    <col min="458" max="458" width="3.7265625" bestFit="1" customWidth="1"/>
    <col min="459" max="459" width="52.81640625" customWidth="1"/>
    <col min="460" max="460" width="6.7265625" customWidth="1"/>
    <col min="461" max="461" width="5.54296875" customWidth="1"/>
    <col min="462" max="462" width="9.1796875" customWidth="1"/>
    <col min="463" max="463" width="8.81640625" customWidth="1"/>
    <col min="464" max="464" width="8.7265625" customWidth="1"/>
    <col min="465" max="465" width="9" customWidth="1"/>
    <col min="466" max="466" width="9.1796875" customWidth="1"/>
    <col min="467" max="467" width="9.26953125" customWidth="1"/>
    <col min="468" max="468" width="10" customWidth="1"/>
    <col min="469" max="469" width="11" customWidth="1"/>
    <col min="714" max="714" width="3.7265625" bestFit="1" customWidth="1"/>
    <col min="715" max="715" width="52.81640625" customWidth="1"/>
    <col min="716" max="716" width="6.7265625" customWidth="1"/>
    <col min="717" max="717" width="5.54296875" customWidth="1"/>
    <col min="718" max="718" width="9.1796875" customWidth="1"/>
    <col min="719" max="719" width="8.81640625" customWidth="1"/>
    <col min="720" max="720" width="8.7265625" customWidth="1"/>
    <col min="721" max="721" width="9" customWidth="1"/>
    <col min="722" max="722" width="9.1796875" customWidth="1"/>
    <col min="723" max="723" width="9.26953125" customWidth="1"/>
    <col min="724" max="724" width="10" customWidth="1"/>
    <col min="725" max="725" width="11" customWidth="1"/>
    <col min="970" max="970" width="3.7265625" bestFit="1" customWidth="1"/>
    <col min="971" max="971" width="52.81640625" customWidth="1"/>
    <col min="972" max="972" width="6.7265625" customWidth="1"/>
    <col min="973" max="973" width="5.54296875" customWidth="1"/>
    <col min="974" max="974" width="9.1796875" customWidth="1"/>
    <col min="975" max="975" width="8.81640625" customWidth="1"/>
    <col min="976" max="976" width="8.7265625" customWidth="1"/>
    <col min="977" max="977" width="9" customWidth="1"/>
    <col min="978" max="978" width="9.1796875" customWidth="1"/>
    <col min="979" max="979" width="9.26953125" customWidth="1"/>
    <col min="980" max="980" width="10" customWidth="1"/>
    <col min="981" max="981" width="11" customWidth="1"/>
    <col min="1226" max="1226" width="3.7265625" bestFit="1" customWidth="1"/>
    <col min="1227" max="1227" width="52.81640625" customWidth="1"/>
    <col min="1228" max="1228" width="6.7265625" customWidth="1"/>
    <col min="1229" max="1229" width="5.54296875" customWidth="1"/>
    <col min="1230" max="1230" width="9.1796875" customWidth="1"/>
    <col min="1231" max="1231" width="8.81640625" customWidth="1"/>
    <col min="1232" max="1232" width="8.7265625" customWidth="1"/>
    <col min="1233" max="1233" width="9" customWidth="1"/>
    <col min="1234" max="1234" width="9.1796875" customWidth="1"/>
    <col min="1235" max="1235" width="9.26953125" customWidth="1"/>
    <col min="1236" max="1236" width="10" customWidth="1"/>
    <col min="1237" max="1237" width="11" customWidth="1"/>
    <col min="1482" max="1482" width="3.7265625" bestFit="1" customWidth="1"/>
    <col min="1483" max="1483" width="52.81640625" customWidth="1"/>
    <col min="1484" max="1484" width="6.7265625" customWidth="1"/>
    <col min="1485" max="1485" width="5.54296875" customWidth="1"/>
    <col min="1486" max="1486" width="9.1796875" customWidth="1"/>
    <col min="1487" max="1487" width="8.81640625" customWidth="1"/>
    <col min="1488" max="1488" width="8.7265625" customWidth="1"/>
    <col min="1489" max="1489" width="9" customWidth="1"/>
    <col min="1490" max="1490" width="9.1796875" customWidth="1"/>
    <col min="1491" max="1491" width="9.26953125" customWidth="1"/>
    <col min="1492" max="1492" width="10" customWidth="1"/>
    <col min="1493" max="1493" width="11" customWidth="1"/>
    <col min="1738" max="1738" width="3.7265625" bestFit="1" customWidth="1"/>
    <col min="1739" max="1739" width="52.81640625" customWidth="1"/>
    <col min="1740" max="1740" width="6.7265625" customWidth="1"/>
    <col min="1741" max="1741" width="5.54296875" customWidth="1"/>
    <col min="1742" max="1742" width="9.1796875" customWidth="1"/>
    <col min="1743" max="1743" width="8.81640625" customWidth="1"/>
    <col min="1744" max="1744" width="8.7265625" customWidth="1"/>
    <col min="1745" max="1745" width="9" customWidth="1"/>
    <col min="1746" max="1746" width="9.1796875" customWidth="1"/>
    <col min="1747" max="1747" width="9.26953125" customWidth="1"/>
    <col min="1748" max="1748" width="10" customWidth="1"/>
    <col min="1749" max="1749" width="11" customWidth="1"/>
    <col min="1994" max="1994" width="3.7265625" bestFit="1" customWidth="1"/>
    <col min="1995" max="1995" width="52.81640625" customWidth="1"/>
    <col min="1996" max="1996" width="6.7265625" customWidth="1"/>
    <col min="1997" max="1997" width="5.54296875" customWidth="1"/>
    <col min="1998" max="1998" width="9.1796875" customWidth="1"/>
    <col min="1999" max="1999" width="8.81640625" customWidth="1"/>
    <col min="2000" max="2000" width="8.7265625" customWidth="1"/>
    <col min="2001" max="2001" width="9" customWidth="1"/>
    <col min="2002" max="2002" width="9.1796875" customWidth="1"/>
    <col min="2003" max="2003" width="9.26953125" customWidth="1"/>
    <col min="2004" max="2004" width="10" customWidth="1"/>
    <col min="2005" max="2005" width="11" customWidth="1"/>
    <col min="2250" max="2250" width="3.7265625" bestFit="1" customWidth="1"/>
    <col min="2251" max="2251" width="52.81640625" customWidth="1"/>
    <col min="2252" max="2252" width="6.7265625" customWidth="1"/>
    <col min="2253" max="2253" width="5.54296875" customWidth="1"/>
    <col min="2254" max="2254" width="9.1796875" customWidth="1"/>
    <col min="2255" max="2255" width="8.81640625" customWidth="1"/>
    <col min="2256" max="2256" width="8.7265625" customWidth="1"/>
    <col min="2257" max="2257" width="9" customWidth="1"/>
    <col min="2258" max="2258" width="9.1796875" customWidth="1"/>
    <col min="2259" max="2259" width="9.26953125" customWidth="1"/>
    <col min="2260" max="2260" width="10" customWidth="1"/>
    <col min="2261" max="2261" width="11" customWidth="1"/>
    <col min="2506" max="2506" width="3.7265625" bestFit="1" customWidth="1"/>
    <col min="2507" max="2507" width="52.81640625" customWidth="1"/>
    <col min="2508" max="2508" width="6.7265625" customWidth="1"/>
    <col min="2509" max="2509" width="5.54296875" customWidth="1"/>
    <col min="2510" max="2510" width="9.1796875" customWidth="1"/>
    <col min="2511" max="2511" width="8.81640625" customWidth="1"/>
    <col min="2512" max="2512" width="8.7265625" customWidth="1"/>
    <col min="2513" max="2513" width="9" customWidth="1"/>
    <col min="2514" max="2514" width="9.1796875" customWidth="1"/>
    <col min="2515" max="2515" width="9.26953125" customWidth="1"/>
    <col min="2516" max="2516" width="10" customWidth="1"/>
    <col min="2517" max="2517" width="11" customWidth="1"/>
    <col min="2762" max="2762" width="3.7265625" bestFit="1" customWidth="1"/>
    <col min="2763" max="2763" width="52.81640625" customWidth="1"/>
    <col min="2764" max="2764" width="6.7265625" customWidth="1"/>
    <col min="2765" max="2765" width="5.54296875" customWidth="1"/>
    <col min="2766" max="2766" width="9.1796875" customWidth="1"/>
    <col min="2767" max="2767" width="8.81640625" customWidth="1"/>
    <col min="2768" max="2768" width="8.7265625" customWidth="1"/>
    <col min="2769" max="2769" width="9" customWidth="1"/>
    <col min="2770" max="2770" width="9.1796875" customWidth="1"/>
    <col min="2771" max="2771" width="9.26953125" customWidth="1"/>
    <col min="2772" max="2772" width="10" customWidth="1"/>
    <col min="2773" max="2773" width="11" customWidth="1"/>
    <col min="3018" max="3018" width="3.7265625" bestFit="1" customWidth="1"/>
    <col min="3019" max="3019" width="52.81640625" customWidth="1"/>
    <col min="3020" max="3020" width="6.7265625" customWidth="1"/>
    <col min="3021" max="3021" width="5.54296875" customWidth="1"/>
    <col min="3022" max="3022" width="9.1796875" customWidth="1"/>
    <col min="3023" max="3023" width="8.81640625" customWidth="1"/>
    <col min="3024" max="3024" width="8.7265625" customWidth="1"/>
    <col min="3025" max="3025" width="9" customWidth="1"/>
    <col min="3026" max="3026" width="9.1796875" customWidth="1"/>
    <col min="3027" max="3027" width="9.26953125" customWidth="1"/>
    <col min="3028" max="3028" width="10" customWidth="1"/>
    <col min="3029" max="3029" width="11" customWidth="1"/>
    <col min="3274" max="3274" width="3.7265625" bestFit="1" customWidth="1"/>
    <col min="3275" max="3275" width="52.81640625" customWidth="1"/>
    <col min="3276" max="3276" width="6.7265625" customWidth="1"/>
    <col min="3277" max="3277" width="5.54296875" customWidth="1"/>
    <col min="3278" max="3278" width="9.1796875" customWidth="1"/>
    <col min="3279" max="3279" width="8.81640625" customWidth="1"/>
    <col min="3280" max="3280" width="8.7265625" customWidth="1"/>
    <col min="3281" max="3281" width="9" customWidth="1"/>
    <col min="3282" max="3282" width="9.1796875" customWidth="1"/>
    <col min="3283" max="3283" width="9.26953125" customWidth="1"/>
    <col min="3284" max="3284" width="10" customWidth="1"/>
    <col min="3285" max="3285" width="11" customWidth="1"/>
    <col min="3530" max="3530" width="3.7265625" bestFit="1" customWidth="1"/>
    <col min="3531" max="3531" width="52.81640625" customWidth="1"/>
    <col min="3532" max="3532" width="6.7265625" customWidth="1"/>
    <col min="3533" max="3533" width="5.54296875" customWidth="1"/>
    <col min="3534" max="3534" width="9.1796875" customWidth="1"/>
    <col min="3535" max="3535" width="8.81640625" customWidth="1"/>
    <col min="3536" max="3536" width="8.7265625" customWidth="1"/>
    <col min="3537" max="3537" width="9" customWidth="1"/>
    <col min="3538" max="3538" width="9.1796875" customWidth="1"/>
    <col min="3539" max="3539" width="9.26953125" customWidth="1"/>
    <col min="3540" max="3540" width="10" customWidth="1"/>
    <col min="3541" max="3541" width="11" customWidth="1"/>
    <col min="3786" max="3786" width="3.7265625" bestFit="1" customWidth="1"/>
    <col min="3787" max="3787" width="52.81640625" customWidth="1"/>
    <col min="3788" max="3788" width="6.7265625" customWidth="1"/>
    <col min="3789" max="3789" width="5.54296875" customWidth="1"/>
    <col min="3790" max="3790" width="9.1796875" customWidth="1"/>
    <col min="3791" max="3791" width="8.81640625" customWidth="1"/>
    <col min="3792" max="3792" width="8.7265625" customWidth="1"/>
    <col min="3793" max="3793" width="9" customWidth="1"/>
    <col min="3794" max="3794" width="9.1796875" customWidth="1"/>
    <col min="3795" max="3795" width="9.26953125" customWidth="1"/>
    <col min="3796" max="3796" width="10" customWidth="1"/>
    <col min="3797" max="3797" width="11" customWidth="1"/>
    <col min="4042" max="4042" width="3.7265625" bestFit="1" customWidth="1"/>
    <col min="4043" max="4043" width="52.81640625" customWidth="1"/>
    <col min="4044" max="4044" width="6.7265625" customWidth="1"/>
    <col min="4045" max="4045" width="5.54296875" customWidth="1"/>
    <col min="4046" max="4046" width="9.1796875" customWidth="1"/>
    <col min="4047" max="4047" width="8.81640625" customWidth="1"/>
    <col min="4048" max="4048" width="8.7265625" customWidth="1"/>
    <col min="4049" max="4049" width="9" customWidth="1"/>
    <col min="4050" max="4050" width="9.1796875" customWidth="1"/>
    <col min="4051" max="4051" width="9.26953125" customWidth="1"/>
    <col min="4052" max="4052" width="10" customWidth="1"/>
    <col min="4053" max="4053" width="11" customWidth="1"/>
    <col min="4298" max="4298" width="3.7265625" bestFit="1" customWidth="1"/>
    <col min="4299" max="4299" width="52.81640625" customWidth="1"/>
    <col min="4300" max="4300" width="6.7265625" customWidth="1"/>
    <col min="4301" max="4301" width="5.54296875" customWidth="1"/>
    <col min="4302" max="4302" width="9.1796875" customWidth="1"/>
    <col min="4303" max="4303" width="8.81640625" customWidth="1"/>
    <col min="4304" max="4304" width="8.7265625" customWidth="1"/>
    <col min="4305" max="4305" width="9" customWidth="1"/>
    <col min="4306" max="4306" width="9.1796875" customWidth="1"/>
    <col min="4307" max="4307" width="9.26953125" customWidth="1"/>
    <col min="4308" max="4308" width="10" customWidth="1"/>
    <col min="4309" max="4309" width="11" customWidth="1"/>
    <col min="4554" max="4554" width="3.7265625" bestFit="1" customWidth="1"/>
    <col min="4555" max="4555" width="52.81640625" customWidth="1"/>
    <col min="4556" max="4556" width="6.7265625" customWidth="1"/>
    <col min="4557" max="4557" width="5.54296875" customWidth="1"/>
    <col min="4558" max="4558" width="9.1796875" customWidth="1"/>
    <col min="4559" max="4559" width="8.81640625" customWidth="1"/>
    <col min="4560" max="4560" width="8.7265625" customWidth="1"/>
    <col min="4561" max="4561" width="9" customWidth="1"/>
    <col min="4562" max="4562" width="9.1796875" customWidth="1"/>
    <col min="4563" max="4563" width="9.26953125" customWidth="1"/>
    <col min="4564" max="4564" width="10" customWidth="1"/>
    <col min="4565" max="4565" width="11" customWidth="1"/>
    <col min="4810" max="4810" width="3.7265625" bestFit="1" customWidth="1"/>
    <col min="4811" max="4811" width="52.81640625" customWidth="1"/>
    <col min="4812" max="4812" width="6.7265625" customWidth="1"/>
    <col min="4813" max="4813" width="5.54296875" customWidth="1"/>
    <col min="4814" max="4814" width="9.1796875" customWidth="1"/>
    <col min="4815" max="4815" width="8.81640625" customWidth="1"/>
    <col min="4816" max="4816" width="8.7265625" customWidth="1"/>
    <col min="4817" max="4817" width="9" customWidth="1"/>
    <col min="4818" max="4818" width="9.1796875" customWidth="1"/>
    <col min="4819" max="4819" width="9.26953125" customWidth="1"/>
    <col min="4820" max="4820" width="10" customWidth="1"/>
    <col min="4821" max="4821" width="11" customWidth="1"/>
    <col min="5066" max="5066" width="3.7265625" bestFit="1" customWidth="1"/>
    <col min="5067" max="5067" width="52.81640625" customWidth="1"/>
    <col min="5068" max="5068" width="6.7265625" customWidth="1"/>
    <col min="5069" max="5069" width="5.54296875" customWidth="1"/>
    <col min="5070" max="5070" width="9.1796875" customWidth="1"/>
    <col min="5071" max="5071" width="8.81640625" customWidth="1"/>
    <col min="5072" max="5072" width="8.7265625" customWidth="1"/>
    <col min="5073" max="5073" width="9" customWidth="1"/>
    <col min="5074" max="5074" width="9.1796875" customWidth="1"/>
    <col min="5075" max="5075" width="9.26953125" customWidth="1"/>
    <col min="5076" max="5076" width="10" customWidth="1"/>
    <col min="5077" max="5077" width="11" customWidth="1"/>
    <col min="5322" max="5322" width="3.7265625" bestFit="1" customWidth="1"/>
    <col min="5323" max="5323" width="52.81640625" customWidth="1"/>
    <col min="5324" max="5324" width="6.7265625" customWidth="1"/>
    <col min="5325" max="5325" width="5.54296875" customWidth="1"/>
    <col min="5326" max="5326" width="9.1796875" customWidth="1"/>
    <col min="5327" max="5327" width="8.81640625" customWidth="1"/>
    <col min="5328" max="5328" width="8.7265625" customWidth="1"/>
    <col min="5329" max="5329" width="9" customWidth="1"/>
    <col min="5330" max="5330" width="9.1796875" customWidth="1"/>
    <col min="5331" max="5331" width="9.26953125" customWidth="1"/>
    <col min="5332" max="5332" width="10" customWidth="1"/>
    <col min="5333" max="5333" width="11" customWidth="1"/>
    <col min="5578" max="5578" width="3.7265625" bestFit="1" customWidth="1"/>
    <col min="5579" max="5579" width="52.81640625" customWidth="1"/>
    <col min="5580" max="5580" width="6.7265625" customWidth="1"/>
    <col min="5581" max="5581" width="5.54296875" customWidth="1"/>
    <col min="5582" max="5582" width="9.1796875" customWidth="1"/>
    <col min="5583" max="5583" width="8.81640625" customWidth="1"/>
    <col min="5584" max="5584" width="8.7265625" customWidth="1"/>
    <col min="5585" max="5585" width="9" customWidth="1"/>
    <col min="5586" max="5586" width="9.1796875" customWidth="1"/>
    <col min="5587" max="5587" width="9.26953125" customWidth="1"/>
    <col min="5588" max="5588" width="10" customWidth="1"/>
    <col min="5589" max="5589" width="11" customWidth="1"/>
    <col min="5834" max="5834" width="3.7265625" bestFit="1" customWidth="1"/>
    <col min="5835" max="5835" width="52.81640625" customWidth="1"/>
    <col min="5836" max="5836" width="6.7265625" customWidth="1"/>
    <col min="5837" max="5837" width="5.54296875" customWidth="1"/>
    <col min="5838" max="5838" width="9.1796875" customWidth="1"/>
    <col min="5839" max="5839" width="8.81640625" customWidth="1"/>
    <col min="5840" max="5840" width="8.7265625" customWidth="1"/>
    <col min="5841" max="5841" width="9" customWidth="1"/>
    <col min="5842" max="5842" width="9.1796875" customWidth="1"/>
    <col min="5843" max="5843" width="9.26953125" customWidth="1"/>
    <col min="5844" max="5844" width="10" customWidth="1"/>
    <col min="5845" max="5845" width="11" customWidth="1"/>
    <col min="6090" max="6090" width="3.7265625" bestFit="1" customWidth="1"/>
    <col min="6091" max="6091" width="52.81640625" customWidth="1"/>
    <col min="6092" max="6092" width="6.7265625" customWidth="1"/>
    <col min="6093" max="6093" width="5.54296875" customWidth="1"/>
    <col min="6094" max="6094" width="9.1796875" customWidth="1"/>
    <col min="6095" max="6095" width="8.81640625" customWidth="1"/>
    <col min="6096" max="6096" width="8.7265625" customWidth="1"/>
    <col min="6097" max="6097" width="9" customWidth="1"/>
    <col min="6098" max="6098" width="9.1796875" customWidth="1"/>
    <col min="6099" max="6099" width="9.26953125" customWidth="1"/>
    <col min="6100" max="6100" width="10" customWidth="1"/>
    <col min="6101" max="6101" width="11" customWidth="1"/>
    <col min="6346" max="6346" width="3.7265625" bestFit="1" customWidth="1"/>
    <col min="6347" max="6347" width="52.81640625" customWidth="1"/>
    <col min="6348" max="6348" width="6.7265625" customWidth="1"/>
    <col min="6349" max="6349" width="5.54296875" customWidth="1"/>
    <col min="6350" max="6350" width="9.1796875" customWidth="1"/>
    <col min="6351" max="6351" width="8.81640625" customWidth="1"/>
    <col min="6352" max="6352" width="8.7265625" customWidth="1"/>
    <col min="6353" max="6353" width="9" customWidth="1"/>
    <col min="6354" max="6354" width="9.1796875" customWidth="1"/>
    <col min="6355" max="6355" width="9.26953125" customWidth="1"/>
    <col min="6356" max="6356" width="10" customWidth="1"/>
    <col min="6357" max="6357" width="11" customWidth="1"/>
    <col min="6602" max="6602" width="3.7265625" bestFit="1" customWidth="1"/>
    <col min="6603" max="6603" width="52.81640625" customWidth="1"/>
    <col min="6604" max="6604" width="6.7265625" customWidth="1"/>
    <col min="6605" max="6605" width="5.54296875" customWidth="1"/>
    <col min="6606" max="6606" width="9.1796875" customWidth="1"/>
    <col min="6607" max="6607" width="8.81640625" customWidth="1"/>
    <col min="6608" max="6608" width="8.7265625" customWidth="1"/>
    <col min="6609" max="6609" width="9" customWidth="1"/>
    <col min="6610" max="6610" width="9.1796875" customWidth="1"/>
    <col min="6611" max="6611" width="9.26953125" customWidth="1"/>
    <col min="6612" max="6612" width="10" customWidth="1"/>
    <col min="6613" max="6613" width="11" customWidth="1"/>
    <col min="6858" max="6858" width="3.7265625" bestFit="1" customWidth="1"/>
    <col min="6859" max="6859" width="52.81640625" customWidth="1"/>
    <col min="6860" max="6860" width="6.7265625" customWidth="1"/>
    <col min="6861" max="6861" width="5.54296875" customWidth="1"/>
    <col min="6862" max="6862" width="9.1796875" customWidth="1"/>
    <col min="6863" max="6863" width="8.81640625" customWidth="1"/>
    <col min="6864" max="6864" width="8.7265625" customWidth="1"/>
    <col min="6865" max="6865" width="9" customWidth="1"/>
    <col min="6866" max="6866" width="9.1796875" customWidth="1"/>
    <col min="6867" max="6867" width="9.26953125" customWidth="1"/>
    <col min="6868" max="6868" width="10" customWidth="1"/>
    <col min="6869" max="6869" width="11" customWidth="1"/>
    <col min="7114" max="7114" width="3.7265625" bestFit="1" customWidth="1"/>
    <col min="7115" max="7115" width="52.81640625" customWidth="1"/>
    <col min="7116" max="7116" width="6.7265625" customWidth="1"/>
    <col min="7117" max="7117" width="5.54296875" customWidth="1"/>
    <col min="7118" max="7118" width="9.1796875" customWidth="1"/>
    <col min="7119" max="7119" width="8.81640625" customWidth="1"/>
    <col min="7120" max="7120" width="8.7265625" customWidth="1"/>
    <col min="7121" max="7121" width="9" customWidth="1"/>
    <col min="7122" max="7122" width="9.1796875" customWidth="1"/>
    <col min="7123" max="7123" width="9.26953125" customWidth="1"/>
    <col min="7124" max="7124" width="10" customWidth="1"/>
    <col min="7125" max="7125" width="11" customWidth="1"/>
    <col min="7370" max="7370" width="3.7265625" bestFit="1" customWidth="1"/>
    <col min="7371" max="7371" width="52.81640625" customWidth="1"/>
    <col min="7372" max="7372" width="6.7265625" customWidth="1"/>
    <col min="7373" max="7373" width="5.54296875" customWidth="1"/>
    <col min="7374" max="7374" width="9.1796875" customWidth="1"/>
    <col min="7375" max="7375" width="8.81640625" customWidth="1"/>
    <col min="7376" max="7376" width="8.7265625" customWidth="1"/>
    <col min="7377" max="7377" width="9" customWidth="1"/>
    <col min="7378" max="7378" width="9.1796875" customWidth="1"/>
    <col min="7379" max="7379" width="9.26953125" customWidth="1"/>
    <col min="7380" max="7380" width="10" customWidth="1"/>
    <col min="7381" max="7381" width="11" customWidth="1"/>
    <col min="7626" max="7626" width="3.7265625" bestFit="1" customWidth="1"/>
    <col min="7627" max="7627" width="52.81640625" customWidth="1"/>
    <col min="7628" max="7628" width="6.7265625" customWidth="1"/>
    <col min="7629" max="7629" width="5.54296875" customWidth="1"/>
    <col min="7630" max="7630" width="9.1796875" customWidth="1"/>
    <col min="7631" max="7631" width="8.81640625" customWidth="1"/>
    <col min="7632" max="7632" width="8.7265625" customWidth="1"/>
    <col min="7633" max="7633" width="9" customWidth="1"/>
    <col min="7634" max="7634" width="9.1796875" customWidth="1"/>
    <col min="7635" max="7635" width="9.26953125" customWidth="1"/>
    <col min="7636" max="7636" width="10" customWidth="1"/>
    <col min="7637" max="7637" width="11" customWidth="1"/>
    <col min="7882" max="7882" width="3.7265625" bestFit="1" customWidth="1"/>
    <col min="7883" max="7883" width="52.81640625" customWidth="1"/>
    <col min="7884" max="7884" width="6.7265625" customWidth="1"/>
    <col min="7885" max="7885" width="5.54296875" customWidth="1"/>
    <col min="7886" max="7886" width="9.1796875" customWidth="1"/>
    <col min="7887" max="7887" width="8.81640625" customWidth="1"/>
    <col min="7888" max="7888" width="8.7265625" customWidth="1"/>
    <col min="7889" max="7889" width="9" customWidth="1"/>
    <col min="7890" max="7890" width="9.1796875" customWidth="1"/>
    <col min="7891" max="7891" width="9.26953125" customWidth="1"/>
    <col min="7892" max="7892" width="10" customWidth="1"/>
    <col min="7893" max="7893" width="11" customWidth="1"/>
    <col min="8138" max="8138" width="3.7265625" bestFit="1" customWidth="1"/>
    <col min="8139" max="8139" width="52.81640625" customWidth="1"/>
    <col min="8140" max="8140" width="6.7265625" customWidth="1"/>
    <col min="8141" max="8141" width="5.54296875" customWidth="1"/>
    <col min="8142" max="8142" width="9.1796875" customWidth="1"/>
    <col min="8143" max="8143" width="8.81640625" customWidth="1"/>
    <col min="8144" max="8144" width="8.7265625" customWidth="1"/>
    <col min="8145" max="8145" width="9" customWidth="1"/>
    <col min="8146" max="8146" width="9.1796875" customWidth="1"/>
    <col min="8147" max="8147" width="9.26953125" customWidth="1"/>
    <col min="8148" max="8148" width="10" customWidth="1"/>
    <col min="8149" max="8149" width="11" customWidth="1"/>
    <col min="8394" max="8394" width="3.7265625" bestFit="1" customWidth="1"/>
    <col min="8395" max="8395" width="52.81640625" customWidth="1"/>
    <col min="8396" max="8396" width="6.7265625" customWidth="1"/>
    <col min="8397" max="8397" width="5.54296875" customWidth="1"/>
    <col min="8398" max="8398" width="9.1796875" customWidth="1"/>
    <col min="8399" max="8399" width="8.81640625" customWidth="1"/>
    <col min="8400" max="8400" width="8.7265625" customWidth="1"/>
    <col min="8401" max="8401" width="9" customWidth="1"/>
    <col min="8402" max="8402" width="9.1796875" customWidth="1"/>
    <col min="8403" max="8403" width="9.26953125" customWidth="1"/>
    <col min="8404" max="8404" width="10" customWidth="1"/>
    <col min="8405" max="8405" width="11" customWidth="1"/>
    <col min="8650" max="8650" width="3.7265625" bestFit="1" customWidth="1"/>
    <col min="8651" max="8651" width="52.81640625" customWidth="1"/>
    <col min="8652" max="8652" width="6.7265625" customWidth="1"/>
    <col min="8653" max="8653" width="5.54296875" customWidth="1"/>
    <col min="8654" max="8654" width="9.1796875" customWidth="1"/>
    <col min="8655" max="8655" width="8.81640625" customWidth="1"/>
    <col min="8656" max="8656" width="8.7265625" customWidth="1"/>
    <col min="8657" max="8657" width="9" customWidth="1"/>
    <col min="8658" max="8658" width="9.1796875" customWidth="1"/>
    <col min="8659" max="8659" width="9.26953125" customWidth="1"/>
    <col min="8660" max="8660" width="10" customWidth="1"/>
    <col min="8661" max="8661" width="11" customWidth="1"/>
    <col min="8906" max="8906" width="3.7265625" bestFit="1" customWidth="1"/>
    <col min="8907" max="8907" width="52.81640625" customWidth="1"/>
    <col min="8908" max="8908" width="6.7265625" customWidth="1"/>
    <col min="8909" max="8909" width="5.54296875" customWidth="1"/>
    <col min="8910" max="8910" width="9.1796875" customWidth="1"/>
    <col min="8911" max="8911" width="8.81640625" customWidth="1"/>
    <col min="8912" max="8912" width="8.7265625" customWidth="1"/>
    <col min="8913" max="8913" width="9" customWidth="1"/>
    <col min="8914" max="8914" width="9.1796875" customWidth="1"/>
    <col min="8915" max="8915" width="9.26953125" customWidth="1"/>
    <col min="8916" max="8916" width="10" customWidth="1"/>
    <col min="8917" max="8917" width="11" customWidth="1"/>
    <col min="9162" max="9162" width="3.7265625" bestFit="1" customWidth="1"/>
    <col min="9163" max="9163" width="52.81640625" customWidth="1"/>
    <col min="9164" max="9164" width="6.7265625" customWidth="1"/>
    <col min="9165" max="9165" width="5.54296875" customWidth="1"/>
    <col min="9166" max="9166" width="9.1796875" customWidth="1"/>
    <col min="9167" max="9167" width="8.81640625" customWidth="1"/>
    <col min="9168" max="9168" width="8.7265625" customWidth="1"/>
    <col min="9169" max="9169" width="9" customWidth="1"/>
    <col min="9170" max="9170" width="9.1796875" customWidth="1"/>
    <col min="9171" max="9171" width="9.26953125" customWidth="1"/>
    <col min="9172" max="9172" width="10" customWidth="1"/>
    <col min="9173" max="9173" width="11" customWidth="1"/>
    <col min="9418" max="9418" width="3.7265625" bestFit="1" customWidth="1"/>
    <col min="9419" max="9419" width="52.81640625" customWidth="1"/>
    <col min="9420" max="9420" width="6.7265625" customWidth="1"/>
    <col min="9421" max="9421" width="5.54296875" customWidth="1"/>
    <col min="9422" max="9422" width="9.1796875" customWidth="1"/>
    <col min="9423" max="9423" width="8.81640625" customWidth="1"/>
    <col min="9424" max="9424" width="8.7265625" customWidth="1"/>
    <col min="9425" max="9425" width="9" customWidth="1"/>
    <col min="9426" max="9426" width="9.1796875" customWidth="1"/>
    <col min="9427" max="9427" width="9.26953125" customWidth="1"/>
    <col min="9428" max="9428" width="10" customWidth="1"/>
    <col min="9429" max="9429" width="11" customWidth="1"/>
    <col min="9674" max="9674" width="3.7265625" bestFit="1" customWidth="1"/>
    <col min="9675" max="9675" width="52.81640625" customWidth="1"/>
    <col min="9676" max="9676" width="6.7265625" customWidth="1"/>
    <col min="9677" max="9677" width="5.54296875" customWidth="1"/>
    <col min="9678" max="9678" width="9.1796875" customWidth="1"/>
    <col min="9679" max="9679" width="8.81640625" customWidth="1"/>
    <col min="9680" max="9680" width="8.7265625" customWidth="1"/>
    <col min="9681" max="9681" width="9" customWidth="1"/>
    <col min="9682" max="9682" width="9.1796875" customWidth="1"/>
    <col min="9683" max="9683" width="9.26953125" customWidth="1"/>
    <col min="9684" max="9684" width="10" customWidth="1"/>
    <col min="9685" max="9685" width="11" customWidth="1"/>
    <col min="9930" max="9930" width="3.7265625" bestFit="1" customWidth="1"/>
    <col min="9931" max="9931" width="52.81640625" customWidth="1"/>
    <col min="9932" max="9932" width="6.7265625" customWidth="1"/>
    <col min="9933" max="9933" width="5.54296875" customWidth="1"/>
    <col min="9934" max="9934" width="9.1796875" customWidth="1"/>
    <col min="9935" max="9935" width="8.81640625" customWidth="1"/>
    <col min="9936" max="9936" width="8.7265625" customWidth="1"/>
    <col min="9937" max="9937" width="9" customWidth="1"/>
    <col min="9938" max="9938" width="9.1796875" customWidth="1"/>
    <col min="9939" max="9939" width="9.26953125" customWidth="1"/>
    <col min="9940" max="9940" width="10" customWidth="1"/>
    <col min="9941" max="9941" width="11" customWidth="1"/>
    <col min="10186" max="10186" width="3.7265625" bestFit="1" customWidth="1"/>
    <col min="10187" max="10187" width="52.81640625" customWidth="1"/>
    <col min="10188" max="10188" width="6.7265625" customWidth="1"/>
    <col min="10189" max="10189" width="5.54296875" customWidth="1"/>
    <col min="10190" max="10190" width="9.1796875" customWidth="1"/>
    <col min="10191" max="10191" width="8.81640625" customWidth="1"/>
    <col min="10192" max="10192" width="8.7265625" customWidth="1"/>
    <col min="10193" max="10193" width="9" customWidth="1"/>
    <col min="10194" max="10194" width="9.1796875" customWidth="1"/>
    <col min="10195" max="10195" width="9.26953125" customWidth="1"/>
    <col min="10196" max="10196" width="10" customWidth="1"/>
    <col min="10197" max="10197" width="11" customWidth="1"/>
    <col min="10442" max="10442" width="3.7265625" bestFit="1" customWidth="1"/>
    <col min="10443" max="10443" width="52.81640625" customWidth="1"/>
    <col min="10444" max="10444" width="6.7265625" customWidth="1"/>
    <col min="10445" max="10445" width="5.54296875" customWidth="1"/>
    <col min="10446" max="10446" width="9.1796875" customWidth="1"/>
    <col min="10447" max="10447" width="8.81640625" customWidth="1"/>
    <col min="10448" max="10448" width="8.7265625" customWidth="1"/>
    <col min="10449" max="10449" width="9" customWidth="1"/>
    <col min="10450" max="10450" width="9.1796875" customWidth="1"/>
    <col min="10451" max="10451" width="9.26953125" customWidth="1"/>
    <col min="10452" max="10452" width="10" customWidth="1"/>
    <col min="10453" max="10453" width="11" customWidth="1"/>
    <col min="10698" max="10698" width="3.7265625" bestFit="1" customWidth="1"/>
    <col min="10699" max="10699" width="52.81640625" customWidth="1"/>
    <col min="10700" max="10700" width="6.7265625" customWidth="1"/>
    <col min="10701" max="10701" width="5.54296875" customWidth="1"/>
    <col min="10702" max="10702" width="9.1796875" customWidth="1"/>
    <col min="10703" max="10703" width="8.81640625" customWidth="1"/>
    <col min="10704" max="10704" width="8.7265625" customWidth="1"/>
    <col min="10705" max="10705" width="9" customWidth="1"/>
    <col min="10706" max="10706" width="9.1796875" customWidth="1"/>
    <col min="10707" max="10707" width="9.26953125" customWidth="1"/>
    <col min="10708" max="10708" width="10" customWidth="1"/>
    <col min="10709" max="10709" width="11" customWidth="1"/>
    <col min="10954" max="10954" width="3.7265625" bestFit="1" customWidth="1"/>
    <col min="10955" max="10955" width="52.81640625" customWidth="1"/>
    <col min="10956" max="10956" width="6.7265625" customWidth="1"/>
    <col min="10957" max="10957" width="5.54296875" customWidth="1"/>
    <col min="10958" max="10958" width="9.1796875" customWidth="1"/>
    <col min="10959" max="10959" width="8.81640625" customWidth="1"/>
    <col min="10960" max="10960" width="8.7265625" customWidth="1"/>
    <col min="10961" max="10961" width="9" customWidth="1"/>
    <col min="10962" max="10962" width="9.1796875" customWidth="1"/>
    <col min="10963" max="10963" width="9.26953125" customWidth="1"/>
    <col min="10964" max="10964" width="10" customWidth="1"/>
    <col min="10965" max="10965" width="11" customWidth="1"/>
    <col min="11210" max="11210" width="3.7265625" bestFit="1" customWidth="1"/>
    <col min="11211" max="11211" width="52.81640625" customWidth="1"/>
    <col min="11212" max="11212" width="6.7265625" customWidth="1"/>
    <col min="11213" max="11213" width="5.54296875" customWidth="1"/>
    <col min="11214" max="11214" width="9.1796875" customWidth="1"/>
    <col min="11215" max="11215" width="8.81640625" customWidth="1"/>
    <col min="11216" max="11216" width="8.7265625" customWidth="1"/>
    <col min="11217" max="11217" width="9" customWidth="1"/>
    <col min="11218" max="11218" width="9.1796875" customWidth="1"/>
    <col min="11219" max="11219" width="9.26953125" customWidth="1"/>
    <col min="11220" max="11220" width="10" customWidth="1"/>
    <col min="11221" max="11221" width="11" customWidth="1"/>
    <col min="11466" max="11466" width="3.7265625" bestFit="1" customWidth="1"/>
    <col min="11467" max="11467" width="52.81640625" customWidth="1"/>
    <col min="11468" max="11468" width="6.7265625" customWidth="1"/>
    <col min="11469" max="11469" width="5.54296875" customWidth="1"/>
    <col min="11470" max="11470" width="9.1796875" customWidth="1"/>
    <col min="11471" max="11471" width="8.81640625" customWidth="1"/>
    <col min="11472" max="11472" width="8.7265625" customWidth="1"/>
    <col min="11473" max="11473" width="9" customWidth="1"/>
    <col min="11474" max="11474" width="9.1796875" customWidth="1"/>
    <col min="11475" max="11475" width="9.26953125" customWidth="1"/>
    <col min="11476" max="11476" width="10" customWidth="1"/>
    <col min="11477" max="11477" width="11" customWidth="1"/>
    <col min="11722" max="11722" width="3.7265625" bestFit="1" customWidth="1"/>
    <col min="11723" max="11723" width="52.81640625" customWidth="1"/>
    <col min="11724" max="11724" width="6.7265625" customWidth="1"/>
    <col min="11725" max="11725" width="5.54296875" customWidth="1"/>
    <col min="11726" max="11726" width="9.1796875" customWidth="1"/>
    <col min="11727" max="11727" width="8.81640625" customWidth="1"/>
    <col min="11728" max="11728" width="8.7265625" customWidth="1"/>
    <col min="11729" max="11729" width="9" customWidth="1"/>
    <col min="11730" max="11730" width="9.1796875" customWidth="1"/>
    <col min="11731" max="11731" width="9.26953125" customWidth="1"/>
    <col min="11732" max="11732" width="10" customWidth="1"/>
    <col min="11733" max="11733" width="11" customWidth="1"/>
    <col min="11978" max="11978" width="3.7265625" bestFit="1" customWidth="1"/>
    <col min="11979" max="11979" width="52.81640625" customWidth="1"/>
    <col min="11980" max="11980" width="6.7265625" customWidth="1"/>
    <col min="11981" max="11981" width="5.54296875" customWidth="1"/>
    <col min="11982" max="11982" width="9.1796875" customWidth="1"/>
    <col min="11983" max="11983" width="8.81640625" customWidth="1"/>
    <col min="11984" max="11984" width="8.7265625" customWidth="1"/>
    <col min="11985" max="11985" width="9" customWidth="1"/>
    <col min="11986" max="11986" width="9.1796875" customWidth="1"/>
    <col min="11987" max="11987" width="9.26953125" customWidth="1"/>
    <col min="11988" max="11988" width="10" customWidth="1"/>
    <col min="11989" max="11989" width="11" customWidth="1"/>
    <col min="12234" max="12234" width="3.7265625" bestFit="1" customWidth="1"/>
    <col min="12235" max="12235" width="52.81640625" customWidth="1"/>
    <col min="12236" max="12236" width="6.7265625" customWidth="1"/>
    <col min="12237" max="12237" width="5.54296875" customWidth="1"/>
    <col min="12238" max="12238" width="9.1796875" customWidth="1"/>
    <col min="12239" max="12239" width="8.81640625" customWidth="1"/>
    <col min="12240" max="12240" width="8.7265625" customWidth="1"/>
    <col min="12241" max="12241" width="9" customWidth="1"/>
    <col min="12242" max="12242" width="9.1796875" customWidth="1"/>
    <col min="12243" max="12243" width="9.26953125" customWidth="1"/>
    <col min="12244" max="12244" width="10" customWidth="1"/>
    <col min="12245" max="12245" width="11" customWidth="1"/>
    <col min="12490" max="12490" width="3.7265625" bestFit="1" customWidth="1"/>
    <col min="12491" max="12491" width="52.81640625" customWidth="1"/>
    <col min="12492" max="12492" width="6.7265625" customWidth="1"/>
    <col min="12493" max="12493" width="5.54296875" customWidth="1"/>
    <col min="12494" max="12494" width="9.1796875" customWidth="1"/>
    <col min="12495" max="12495" width="8.81640625" customWidth="1"/>
    <col min="12496" max="12496" width="8.7265625" customWidth="1"/>
    <col min="12497" max="12497" width="9" customWidth="1"/>
    <col min="12498" max="12498" width="9.1796875" customWidth="1"/>
    <col min="12499" max="12499" width="9.26953125" customWidth="1"/>
    <col min="12500" max="12500" width="10" customWidth="1"/>
    <col min="12501" max="12501" width="11" customWidth="1"/>
    <col min="12746" max="12746" width="3.7265625" bestFit="1" customWidth="1"/>
    <col min="12747" max="12747" width="52.81640625" customWidth="1"/>
    <col min="12748" max="12748" width="6.7265625" customWidth="1"/>
    <col min="12749" max="12749" width="5.54296875" customWidth="1"/>
    <col min="12750" max="12750" width="9.1796875" customWidth="1"/>
    <col min="12751" max="12751" width="8.81640625" customWidth="1"/>
    <col min="12752" max="12752" width="8.7265625" customWidth="1"/>
    <col min="12753" max="12753" width="9" customWidth="1"/>
    <col min="12754" max="12754" width="9.1796875" customWidth="1"/>
    <col min="12755" max="12755" width="9.26953125" customWidth="1"/>
    <col min="12756" max="12756" width="10" customWidth="1"/>
    <col min="12757" max="12757" width="11" customWidth="1"/>
    <col min="13002" max="13002" width="3.7265625" bestFit="1" customWidth="1"/>
    <col min="13003" max="13003" width="52.81640625" customWidth="1"/>
    <col min="13004" max="13004" width="6.7265625" customWidth="1"/>
    <col min="13005" max="13005" width="5.54296875" customWidth="1"/>
    <col min="13006" max="13006" width="9.1796875" customWidth="1"/>
    <col min="13007" max="13007" width="8.81640625" customWidth="1"/>
    <col min="13008" max="13008" width="8.7265625" customWidth="1"/>
    <col min="13009" max="13009" width="9" customWidth="1"/>
    <col min="13010" max="13010" width="9.1796875" customWidth="1"/>
    <col min="13011" max="13011" width="9.26953125" customWidth="1"/>
    <col min="13012" max="13012" width="10" customWidth="1"/>
    <col min="13013" max="13013" width="11" customWidth="1"/>
    <col min="13258" max="13258" width="3.7265625" bestFit="1" customWidth="1"/>
    <col min="13259" max="13259" width="52.81640625" customWidth="1"/>
    <col min="13260" max="13260" width="6.7265625" customWidth="1"/>
    <col min="13261" max="13261" width="5.54296875" customWidth="1"/>
    <col min="13262" max="13262" width="9.1796875" customWidth="1"/>
    <col min="13263" max="13263" width="8.81640625" customWidth="1"/>
    <col min="13264" max="13264" width="8.7265625" customWidth="1"/>
    <col min="13265" max="13265" width="9" customWidth="1"/>
    <col min="13266" max="13266" width="9.1796875" customWidth="1"/>
    <col min="13267" max="13267" width="9.26953125" customWidth="1"/>
    <col min="13268" max="13268" width="10" customWidth="1"/>
    <col min="13269" max="13269" width="11" customWidth="1"/>
    <col min="13514" max="13514" width="3.7265625" bestFit="1" customWidth="1"/>
    <col min="13515" max="13515" width="52.81640625" customWidth="1"/>
    <col min="13516" max="13516" width="6.7265625" customWidth="1"/>
    <col min="13517" max="13517" width="5.54296875" customWidth="1"/>
    <col min="13518" max="13518" width="9.1796875" customWidth="1"/>
    <col min="13519" max="13519" width="8.81640625" customWidth="1"/>
    <col min="13520" max="13520" width="8.7265625" customWidth="1"/>
    <col min="13521" max="13521" width="9" customWidth="1"/>
    <col min="13522" max="13522" width="9.1796875" customWidth="1"/>
    <col min="13523" max="13523" width="9.26953125" customWidth="1"/>
    <col min="13524" max="13524" width="10" customWidth="1"/>
    <col min="13525" max="13525" width="11" customWidth="1"/>
    <col min="13770" max="13770" width="3.7265625" bestFit="1" customWidth="1"/>
    <col min="13771" max="13771" width="52.81640625" customWidth="1"/>
    <col min="13772" max="13772" width="6.7265625" customWidth="1"/>
    <col min="13773" max="13773" width="5.54296875" customWidth="1"/>
    <col min="13774" max="13774" width="9.1796875" customWidth="1"/>
    <col min="13775" max="13775" width="8.81640625" customWidth="1"/>
    <col min="13776" max="13776" width="8.7265625" customWidth="1"/>
    <col min="13777" max="13777" width="9" customWidth="1"/>
    <col min="13778" max="13778" width="9.1796875" customWidth="1"/>
    <col min="13779" max="13779" width="9.26953125" customWidth="1"/>
    <col min="13780" max="13780" width="10" customWidth="1"/>
    <col min="13781" max="13781" width="11" customWidth="1"/>
    <col min="14026" max="14026" width="3.7265625" bestFit="1" customWidth="1"/>
    <col min="14027" max="14027" width="52.81640625" customWidth="1"/>
    <col min="14028" max="14028" width="6.7265625" customWidth="1"/>
    <col min="14029" max="14029" width="5.54296875" customWidth="1"/>
    <col min="14030" max="14030" width="9.1796875" customWidth="1"/>
    <col min="14031" max="14031" width="8.81640625" customWidth="1"/>
    <col min="14032" max="14032" width="8.7265625" customWidth="1"/>
    <col min="14033" max="14033" width="9" customWidth="1"/>
    <col min="14034" max="14034" width="9.1796875" customWidth="1"/>
    <col min="14035" max="14035" width="9.26953125" customWidth="1"/>
    <col min="14036" max="14036" width="10" customWidth="1"/>
    <col min="14037" max="14037" width="11" customWidth="1"/>
    <col min="14282" max="14282" width="3.7265625" bestFit="1" customWidth="1"/>
    <col min="14283" max="14283" width="52.81640625" customWidth="1"/>
    <col min="14284" max="14284" width="6.7265625" customWidth="1"/>
    <col min="14285" max="14285" width="5.54296875" customWidth="1"/>
    <col min="14286" max="14286" width="9.1796875" customWidth="1"/>
    <col min="14287" max="14287" width="8.81640625" customWidth="1"/>
    <col min="14288" max="14288" width="8.7265625" customWidth="1"/>
    <col min="14289" max="14289" width="9" customWidth="1"/>
    <col min="14290" max="14290" width="9.1796875" customWidth="1"/>
    <col min="14291" max="14291" width="9.26953125" customWidth="1"/>
    <col min="14292" max="14292" width="10" customWidth="1"/>
    <col min="14293" max="14293" width="11" customWidth="1"/>
    <col min="14538" max="14538" width="3.7265625" bestFit="1" customWidth="1"/>
    <col min="14539" max="14539" width="52.81640625" customWidth="1"/>
    <col min="14540" max="14540" width="6.7265625" customWidth="1"/>
    <col min="14541" max="14541" width="5.54296875" customWidth="1"/>
    <col min="14542" max="14542" width="9.1796875" customWidth="1"/>
    <col min="14543" max="14543" width="8.81640625" customWidth="1"/>
    <col min="14544" max="14544" width="8.7265625" customWidth="1"/>
    <col min="14545" max="14545" width="9" customWidth="1"/>
    <col min="14546" max="14546" width="9.1796875" customWidth="1"/>
    <col min="14547" max="14547" width="9.26953125" customWidth="1"/>
    <col min="14548" max="14548" width="10" customWidth="1"/>
    <col min="14549" max="14549" width="11" customWidth="1"/>
    <col min="14794" max="14794" width="3.7265625" bestFit="1" customWidth="1"/>
    <col min="14795" max="14795" width="52.81640625" customWidth="1"/>
    <col min="14796" max="14796" width="6.7265625" customWidth="1"/>
    <col min="14797" max="14797" width="5.54296875" customWidth="1"/>
    <col min="14798" max="14798" width="9.1796875" customWidth="1"/>
    <col min="14799" max="14799" width="8.81640625" customWidth="1"/>
    <col min="14800" max="14800" width="8.7265625" customWidth="1"/>
    <col min="14801" max="14801" width="9" customWidth="1"/>
    <col min="14802" max="14802" width="9.1796875" customWidth="1"/>
    <col min="14803" max="14803" width="9.26953125" customWidth="1"/>
    <col min="14804" max="14804" width="10" customWidth="1"/>
    <col min="14805" max="14805" width="11" customWidth="1"/>
    <col min="15050" max="15050" width="3.7265625" bestFit="1" customWidth="1"/>
    <col min="15051" max="15051" width="52.81640625" customWidth="1"/>
    <col min="15052" max="15052" width="6.7265625" customWidth="1"/>
    <col min="15053" max="15053" width="5.54296875" customWidth="1"/>
    <col min="15054" max="15054" width="9.1796875" customWidth="1"/>
    <col min="15055" max="15055" width="8.81640625" customWidth="1"/>
    <col min="15056" max="15056" width="8.7265625" customWidth="1"/>
    <col min="15057" max="15057" width="9" customWidth="1"/>
    <col min="15058" max="15058" width="9.1796875" customWidth="1"/>
    <col min="15059" max="15059" width="9.26953125" customWidth="1"/>
    <col min="15060" max="15060" width="10" customWidth="1"/>
    <col min="15061" max="15061" width="11" customWidth="1"/>
    <col min="15306" max="15306" width="3.7265625" bestFit="1" customWidth="1"/>
    <col min="15307" max="15307" width="52.81640625" customWidth="1"/>
    <col min="15308" max="15308" width="6.7265625" customWidth="1"/>
    <col min="15309" max="15309" width="5.54296875" customWidth="1"/>
    <col min="15310" max="15310" width="9.1796875" customWidth="1"/>
    <col min="15311" max="15311" width="8.81640625" customWidth="1"/>
    <col min="15312" max="15312" width="8.7265625" customWidth="1"/>
    <col min="15313" max="15313" width="9" customWidth="1"/>
    <col min="15314" max="15314" width="9.1796875" customWidth="1"/>
    <col min="15315" max="15315" width="9.26953125" customWidth="1"/>
    <col min="15316" max="15316" width="10" customWidth="1"/>
    <col min="15317" max="15317" width="11" customWidth="1"/>
    <col min="15562" max="15562" width="3.7265625" bestFit="1" customWidth="1"/>
    <col min="15563" max="15563" width="52.81640625" customWidth="1"/>
    <col min="15564" max="15564" width="6.7265625" customWidth="1"/>
    <col min="15565" max="15565" width="5.54296875" customWidth="1"/>
    <col min="15566" max="15566" width="9.1796875" customWidth="1"/>
    <col min="15567" max="15567" width="8.81640625" customWidth="1"/>
    <col min="15568" max="15568" width="8.7265625" customWidth="1"/>
    <col min="15569" max="15569" width="9" customWidth="1"/>
    <col min="15570" max="15570" width="9.1796875" customWidth="1"/>
    <col min="15571" max="15571" width="9.26953125" customWidth="1"/>
    <col min="15572" max="15572" width="10" customWidth="1"/>
    <col min="15573" max="15573" width="11" customWidth="1"/>
    <col min="15818" max="15818" width="3.7265625" bestFit="1" customWidth="1"/>
    <col min="15819" max="15819" width="52.81640625" customWidth="1"/>
    <col min="15820" max="15820" width="6.7265625" customWidth="1"/>
    <col min="15821" max="15821" width="5.54296875" customWidth="1"/>
    <col min="15822" max="15822" width="9.1796875" customWidth="1"/>
    <col min="15823" max="15823" width="8.81640625" customWidth="1"/>
    <col min="15824" max="15824" width="8.7265625" customWidth="1"/>
    <col min="15825" max="15825" width="9" customWidth="1"/>
    <col min="15826" max="15826" width="9.1796875" customWidth="1"/>
    <col min="15827" max="15827" width="9.26953125" customWidth="1"/>
    <col min="15828" max="15828" width="10" customWidth="1"/>
    <col min="15829" max="15829" width="11" customWidth="1"/>
    <col min="16074" max="16074" width="3.7265625" bestFit="1" customWidth="1"/>
    <col min="16075" max="16075" width="52.81640625" customWidth="1"/>
    <col min="16076" max="16076" width="6.7265625" customWidth="1"/>
    <col min="16077" max="16077" width="5.54296875" customWidth="1"/>
    <col min="16078" max="16078" width="9.1796875" customWidth="1"/>
    <col min="16079" max="16079" width="8.81640625" customWidth="1"/>
    <col min="16080" max="16080" width="8.7265625" customWidth="1"/>
    <col min="16081" max="16081" width="9" customWidth="1"/>
    <col min="16082" max="16082" width="9.1796875" customWidth="1"/>
    <col min="16083" max="16083" width="9.26953125" customWidth="1"/>
    <col min="16084" max="16084" width="10" customWidth="1"/>
    <col min="16085" max="16085" width="11" customWidth="1"/>
  </cols>
  <sheetData>
    <row r="1" spans="1:6" ht="13" customHeight="1" x14ac:dyDescent="0.25">
      <c r="A1" s="403" t="s">
        <v>448</v>
      </c>
      <c r="B1" s="404"/>
      <c r="C1" s="404"/>
      <c r="D1" s="404"/>
      <c r="E1" s="404"/>
      <c r="F1" s="405"/>
    </row>
    <row r="2" spans="1:6" ht="12.65" customHeight="1" x14ac:dyDescent="0.25">
      <c r="A2" s="406"/>
      <c r="B2" s="407"/>
      <c r="C2" s="407"/>
      <c r="D2" s="407"/>
      <c r="E2" s="407"/>
      <c r="F2" s="408"/>
    </row>
    <row r="3" spans="1:6" ht="13" customHeight="1" thickBot="1" x14ac:dyDescent="0.3">
      <c r="A3" s="406"/>
      <c r="B3" s="407"/>
      <c r="C3" s="407"/>
      <c r="D3" s="407"/>
      <c r="E3" s="407"/>
      <c r="F3" s="408"/>
    </row>
    <row r="4" spans="1:6" ht="13" x14ac:dyDescent="0.25">
      <c r="A4" s="416" t="s">
        <v>340</v>
      </c>
      <c r="B4" s="413" t="s">
        <v>366</v>
      </c>
      <c r="C4" s="416" t="s">
        <v>342</v>
      </c>
      <c r="D4" s="416" t="s">
        <v>343</v>
      </c>
      <c r="E4" s="397" t="s">
        <v>344</v>
      </c>
      <c r="F4" s="398"/>
    </row>
    <row r="5" spans="1:6" x14ac:dyDescent="0.25">
      <c r="A5" s="416"/>
      <c r="B5" s="387"/>
      <c r="C5" s="416"/>
      <c r="D5" s="416"/>
      <c r="E5" s="399" t="s">
        <v>345</v>
      </c>
      <c r="F5" s="401" t="s">
        <v>346</v>
      </c>
    </row>
    <row r="6" spans="1:6" ht="24.75" customHeight="1" x14ac:dyDescent="0.25">
      <c r="A6" s="417"/>
      <c r="B6" s="453"/>
      <c r="C6" s="417"/>
      <c r="D6" s="417"/>
      <c r="E6" s="400"/>
      <c r="F6" s="402"/>
    </row>
    <row r="7" spans="1:6" ht="15.75" customHeight="1" x14ac:dyDescent="0.25">
      <c r="A7" s="182">
        <v>1</v>
      </c>
      <c r="B7" s="181" t="s">
        <v>367</v>
      </c>
      <c r="C7" s="176" t="s">
        <v>342</v>
      </c>
      <c r="D7" s="219">
        <v>4</v>
      </c>
      <c r="E7" s="260"/>
      <c r="F7" s="260"/>
    </row>
    <row r="8" spans="1:6" ht="13" thickBot="1" x14ac:dyDescent="0.3">
      <c r="A8" s="182">
        <v>2</v>
      </c>
      <c r="B8" s="181" t="s">
        <v>368</v>
      </c>
      <c r="C8" s="177" t="s">
        <v>342</v>
      </c>
      <c r="D8" s="219">
        <v>4</v>
      </c>
      <c r="E8" s="260"/>
      <c r="F8" s="260"/>
    </row>
    <row r="9" spans="1:6" ht="13.5" thickBot="1" x14ac:dyDescent="0.3">
      <c r="A9" s="389" t="s">
        <v>369</v>
      </c>
      <c r="B9" s="390"/>
      <c r="C9" s="390"/>
      <c r="D9" s="390"/>
      <c r="E9" s="457">
        <f>SUM(F7:F8)</f>
        <v>0</v>
      </c>
      <c r="F9" s="458"/>
    </row>
    <row r="10" spans="1:6" ht="13.5" thickBot="1" x14ac:dyDescent="0.3">
      <c r="A10" s="170"/>
      <c r="B10" s="170"/>
      <c r="C10" s="188"/>
      <c r="D10" s="189"/>
      <c r="E10" s="190"/>
      <c r="F10" s="190"/>
    </row>
    <row r="11" spans="1:6" ht="13.5" thickBot="1" x14ac:dyDescent="0.35">
      <c r="A11" s="459" t="s">
        <v>370</v>
      </c>
      <c r="B11" s="460"/>
      <c r="C11" s="460"/>
      <c r="D11" s="460"/>
      <c r="E11" s="461">
        <f>E9/12</f>
        <v>0</v>
      </c>
      <c r="F11" s="462"/>
    </row>
    <row r="12" spans="1:6" ht="13.5" thickBot="1" x14ac:dyDescent="0.35">
      <c r="A12" s="186"/>
      <c r="B12" s="186"/>
      <c r="C12" s="186"/>
      <c r="D12" s="186"/>
      <c r="E12" s="187"/>
      <c r="F12" s="187"/>
    </row>
    <row r="13" spans="1:6" ht="13.5" thickBot="1" x14ac:dyDescent="0.35">
      <c r="B13" s="454" t="s">
        <v>371</v>
      </c>
      <c r="C13" s="454"/>
      <c r="D13" s="454"/>
      <c r="E13" s="455">
        <f>(Resumo!J5+Resumo!J6)*2</f>
        <v>4</v>
      </c>
      <c r="F13" s="456"/>
    </row>
    <row r="14" spans="1:6" ht="13.5" thickBot="1" x14ac:dyDescent="0.3">
      <c r="B14" s="170"/>
      <c r="C14" s="170"/>
      <c r="D14" s="170"/>
      <c r="E14" s="190"/>
      <c r="F14" s="190"/>
    </row>
    <row r="15" spans="1:6" ht="13.5" thickBot="1" x14ac:dyDescent="0.35">
      <c r="B15" s="454" t="s">
        <v>372</v>
      </c>
      <c r="C15" s="454"/>
      <c r="D15" s="454"/>
      <c r="E15" s="391">
        <f>E11/E13</f>
        <v>0</v>
      </c>
      <c r="F15" s="392"/>
    </row>
    <row r="22" spans="1:6" ht="13" thickBot="1" x14ac:dyDescent="0.3"/>
    <row r="23" spans="1:6" ht="20.25" customHeight="1" x14ac:dyDescent="0.25">
      <c r="A23" s="421"/>
      <c r="B23" s="422"/>
      <c r="C23" s="427" t="s">
        <v>364</v>
      </c>
      <c r="D23" s="430"/>
      <c r="E23" s="431"/>
      <c r="F23" s="432"/>
    </row>
    <row r="24" spans="1:6" ht="28.5" customHeight="1" x14ac:dyDescent="0.25">
      <c r="A24" s="423"/>
      <c r="B24" s="424"/>
      <c r="C24" s="428"/>
      <c r="D24" s="433"/>
      <c r="E24" s="434"/>
      <c r="F24" s="435"/>
    </row>
    <row r="25" spans="1:6" ht="14.25" customHeight="1" x14ac:dyDescent="0.25">
      <c r="A25" s="423"/>
      <c r="B25" s="424"/>
      <c r="C25" s="428"/>
      <c r="D25" s="433"/>
      <c r="E25" s="434"/>
      <c r="F25" s="435"/>
    </row>
    <row r="26" spans="1:6" ht="13" thickBot="1" x14ac:dyDescent="0.3">
      <c r="A26" s="425"/>
      <c r="B26" s="426"/>
      <c r="C26" s="429"/>
      <c r="D26" s="436"/>
      <c r="E26" s="437"/>
      <c r="F26" s="438"/>
    </row>
  </sheetData>
  <mergeCells count="19">
    <mergeCell ref="A23:B26"/>
    <mergeCell ref="C23:C26"/>
    <mergeCell ref="D23:F26"/>
    <mergeCell ref="E4:F4"/>
    <mergeCell ref="E5:E6"/>
    <mergeCell ref="F5:F6"/>
    <mergeCell ref="B13:D13"/>
    <mergeCell ref="E13:F13"/>
    <mergeCell ref="B15:D15"/>
    <mergeCell ref="E15:F15"/>
    <mergeCell ref="E9:F9"/>
    <mergeCell ref="A11:D11"/>
    <mergeCell ref="E11:F11"/>
    <mergeCell ref="A9:D9"/>
    <mergeCell ref="A1:F3"/>
    <mergeCell ref="A4:A6"/>
    <mergeCell ref="B4:B6"/>
    <mergeCell ref="C4:C6"/>
    <mergeCell ref="D4:D6"/>
  </mergeCells>
  <pageMargins left="0.511811024" right="0.511811024" top="0.78740157499999996" bottom="0.78740157499999996" header="0.31496062000000002" footer="0.31496062000000002"/>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J37"/>
  <sheetViews>
    <sheetView zoomScaleNormal="100" workbookViewId="0">
      <selection activeCell="E7" sqref="E7:F13"/>
    </sheetView>
  </sheetViews>
  <sheetFormatPr defaultRowHeight="12.75" customHeight="1" x14ac:dyDescent="0.25"/>
  <cols>
    <col min="1" max="1" width="3.7265625" style="178" bestFit="1" customWidth="1"/>
    <col min="2" max="2" width="61.1796875" customWidth="1"/>
    <col min="3" max="3" width="6.7265625" customWidth="1"/>
    <col min="4" max="4" width="5.54296875" customWidth="1"/>
    <col min="5" max="5" width="14.81640625" customWidth="1"/>
    <col min="6" max="6" width="14.1796875" customWidth="1"/>
    <col min="7" max="8" width="11" customWidth="1"/>
    <col min="246" max="246" width="3.7265625" bestFit="1" customWidth="1"/>
    <col min="247" max="247" width="52.81640625" customWidth="1"/>
    <col min="248" max="248" width="6.7265625" customWidth="1"/>
    <col min="249" max="249" width="5.54296875" customWidth="1"/>
    <col min="250" max="250" width="9.1796875" customWidth="1"/>
    <col min="251" max="251" width="8.81640625" customWidth="1"/>
    <col min="252" max="252" width="8.7265625" customWidth="1"/>
    <col min="253" max="253" width="9" customWidth="1"/>
    <col min="254" max="254" width="9.1796875" customWidth="1"/>
    <col min="255" max="255" width="9.26953125" customWidth="1"/>
    <col min="256" max="256" width="10" customWidth="1"/>
    <col min="257" max="257" width="11" customWidth="1"/>
    <col min="502" max="502" width="3.7265625" bestFit="1" customWidth="1"/>
    <col min="503" max="503" width="52.81640625" customWidth="1"/>
    <col min="504" max="504" width="6.7265625" customWidth="1"/>
    <col min="505" max="505" width="5.54296875" customWidth="1"/>
    <col min="506" max="506" width="9.1796875" customWidth="1"/>
    <col min="507" max="507" width="8.81640625" customWidth="1"/>
    <col min="508" max="508" width="8.7265625" customWidth="1"/>
    <col min="509" max="509" width="9" customWidth="1"/>
    <col min="510" max="510" width="9.1796875" customWidth="1"/>
    <col min="511" max="511" width="9.26953125" customWidth="1"/>
    <col min="512" max="512" width="10" customWidth="1"/>
    <col min="513" max="513" width="11" customWidth="1"/>
    <col min="758" max="758" width="3.7265625" bestFit="1" customWidth="1"/>
    <col min="759" max="759" width="52.81640625" customWidth="1"/>
    <col min="760" max="760" width="6.7265625" customWidth="1"/>
    <col min="761" max="761" width="5.54296875" customWidth="1"/>
    <col min="762" max="762" width="9.1796875" customWidth="1"/>
    <col min="763" max="763" width="8.81640625" customWidth="1"/>
    <col min="764" max="764" width="8.7265625" customWidth="1"/>
    <col min="765" max="765" width="9" customWidth="1"/>
    <col min="766" max="766" width="9.1796875" customWidth="1"/>
    <col min="767" max="767" width="9.26953125" customWidth="1"/>
    <col min="768" max="768" width="10" customWidth="1"/>
    <col min="769" max="769" width="11" customWidth="1"/>
    <col min="1014" max="1014" width="3.7265625" bestFit="1" customWidth="1"/>
    <col min="1015" max="1015" width="52.81640625" customWidth="1"/>
    <col min="1016" max="1016" width="6.7265625" customWidth="1"/>
    <col min="1017" max="1017" width="5.54296875" customWidth="1"/>
    <col min="1018" max="1018" width="9.1796875" customWidth="1"/>
    <col min="1019" max="1019" width="8.81640625" customWidth="1"/>
    <col min="1020" max="1020" width="8.7265625" customWidth="1"/>
    <col min="1021" max="1021" width="9" customWidth="1"/>
    <col min="1022" max="1022" width="9.1796875" customWidth="1"/>
    <col min="1023" max="1023" width="9.26953125" customWidth="1"/>
    <col min="1024" max="1024" width="10" customWidth="1"/>
    <col min="1025" max="1025" width="11" customWidth="1"/>
    <col min="1270" max="1270" width="3.7265625" bestFit="1" customWidth="1"/>
    <col min="1271" max="1271" width="52.81640625" customWidth="1"/>
    <col min="1272" max="1272" width="6.7265625" customWidth="1"/>
    <col min="1273" max="1273" width="5.54296875" customWidth="1"/>
    <col min="1274" max="1274" width="9.1796875" customWidth="1"/>
    <col min="1275" max="1275" width="8.81640625" customWidth="1"/>
    <col min="1276" max="1276" width="8.7265625" customWidth="1"/>
    <col min="1277" max="1277" width="9" customWidth="1"/>
    <col min="1278" max="1278" width="9.1796875" customWidth="1"/>
    <col min="1279" max="1279" width="9.26953125" customWidth="1"/>
    <col min="1280" max="1280" width="10" customWidth="1"/>
    <col min="1281" max="1281" width="11" customWidth="1"/>
    <col min="1526" max="1526" width="3.7265625" bestFit="1" customWidth="1"/>
    <col min="1527" max="1527" width="52.81640625" customWidth="1"/>
    <col min="1528" max="1528" width="6.7265625" customWidth="1"/>
    <col min="1529" max="1529" width="5.54296875" customWidth="1"/>
    <col min="1530" max="1530" width="9.1796875" customWidth="1"/>
    <col min="1531" max="1531" width="8.81640625" customWidth="1"/>
    <col min="1532" max="1532" width="8.7265625" customWidth="1"/>
    <col min="1533" max="1533" width="9" customWidth="1"/>
    <col min="1534" max="1534" width="9.1796875" customWidth="1"/>
    <col min="1535" max="1535" width="9.26953125" customWidth="1"/>
    <col min="1536" max="1536" width="10" customWidth="1"/>
    <col min="1537" max="1537" width="11" customWidth="1"/>
    <col min="1782" max="1782" width="3.7265625" bestFit="1" customWidth="1"/>
    <col min="1783" max="1783" width="52.81640625" customWidth="1"/>
    <col min="1784" max="1784" width="6.7265625" customWidth="1"/>
    <col min="1785" max="1785" width="5.54296875" customWidth="1"/>
    <col min="1786" max="1786" width="9.1796875" customWidth="1"/>
    <col min="1787" max="1787" width="8.81640625" customWidth="1"/>
    <col min="1788" max="1788" width="8.7265625" customWidth="1"/>
    <col min="1789" max="1789" width="9" customWidth="1"/>
    <col min="1790" max="1790" width="9.1796875" customWidth="1"/>
    <col min="1791" max="1791" width="9.26953125" customWidth="1"/>
    <col min="1792" max="1792" width="10" customWidth="1"/>
    <col min="1793" max="1793" width="11" customWidth="1"/>
    <col min="2038" max="2038" width="3.7265625" bestFit="1" customWidth="1"/>
    <col min="2039" max="2039" width="52.81640625" customWidth="1"/>
    <col min="2040" max="2040" width="6.7265625" customWidth="1"/>
    <col min="2041" max="2041" width="5.54296875" customWidth="1"/>
    <col min="2042" max="2042" width="9.1796875" customWidth="1"/>
    <col min="2043" max="2043" width="8.81640625" customWidth="1"/>
    <col min="2044" max="2044" width="8.7265625" customWidth="1"/>
    <col min="2045" max="2045" width="9" customWidth="1"/>
    <col min="2046" max="2046" width="9.1796875" customWidth="1"/>
    <col min="2047" max="2047" width="9.26953125" customWidth="1"/>
    <col min="2048" max="2048" width="10" customWidth="1"/>
    <col min="2049" max="2049" width="11" customWidth="1"/>
    <col min="2294" max="2294" width="3.7265625" bestFit="1" customWidth="1"/>
    <col min="2295" max="2295" width="52.81640625" customWidth="1"/>
    <col min="2296" max="2296" width="6.7265625" customWidth="1"/>
    <col min="2297" max="2297" width="5.54296875" customWidth="1"/>
    <col min="2298" max="2298" width="9.1796875" customWidth="1"/>
    <col min="2299" max="2299" width="8.81640625" customWidth="1"/>
    <col min="2300" max="2300" width="8.7265625" customWidth="1"/>
    <col min="2301" max="2301" width="9" customWidth="1"/>
    <col min="2302" max="2302" width="9.1796875" customWidth="1"/>
    <col min="2303" max="2303" width="9.26953125" customWidth="1"/>
    <col min="2304" max="2304" width="10" customWidth="1"/>
    <col min="2305" max="2305" width="11" customWidth="1"/>
    <col min="2550" max="2550" width="3.7265625" bestFit="1" customWidth="1"/>
    <col min="2551" max="2551" width="52.81640625" customWidth="1"/>
    <col min="2552" max="2552" width="6.7265625" customWidth="1"/>
    <col min="2553" max="2553" width="5.54296875" customWidth="1"/>
    <col min="2554" max="2554" width="9.1796875" customWidth="1"/>
    <col min="2555" max="2555" width="8.81640625" customWidth="1"/>
    <col min="2556" max="2556" width="8.7265625" customWidth="1"/>
    <col min="2557" max="2557" width="9" customWidth="1"/>
    <col min="2558" max="2558" width="9.1796875" customWidth="1"/>
    <col min="2559" max="2559" width="9.26953125" customWidth="1"/>
    <col min="2560" max="2560" width="10" customWidth="1"/>
    <col min="2561" max="2561" width="11" customWidth="1"/>
    <col min="2806" max="2806" width="3.7265625" bestFit="1" customWidth="1"/>
    <col min="2807" max="2807" width="52.81640625" customWidth="1"/>
    <col min="2808" max="2808" width="6.7265625" customWidth="1"/>
    <col min="2809" max="2809" width="5.54296875" customWidth="1"/>
    <col min="2810" max="2810" width="9.1796875" customWidth="1"/>
    <col min="2811" max="2811" width="8.81640625" customWidth="1"/>
    <col min="2812" max="2812" width="8.7265625" customWidth="1"/>
    <col min="2813" max="2813" width="9" customWidth="1"/>
    <col min="2814" max="2814" width="9.1796875" customWidth="1"/>
    <col min="2815" max="2815" width="9.26953125" customWidth="1"/>
    <col min="2816" max="2816" width="10" customWidth="1"/>
    <col min="2817" max="2817" width="11" customWidth="1"/>
    <col min="3062" max="3062" width="3.7265625" bestFit="1" customWidth="1"/>
    <col min="3063" max="3063" width="52.81640625" customWidth="1"/>
    <col min="3064" max="3064" width="6.7265625" customWidth="1"/>
    <col min="3065" max="3065" width="5.54296875" customWidth="1"/>
    <col min="3066" max="3066" width="9.1796875" customWidth="1"/>
    <col min="3067" max="3067" width="8.81640625" customWidth="1"/>
    <col min="3068" max="3068" width="8.7265625" customWidth="1"/>
    <col min="3069" max="3069" width="9" customWidth="1"/>
    <col min="3070" max="3070" width="9.1796875" customWidth="1"/>
    <col min="3071" max="3071" width="9.26953125" customWidth="1"/>
    <col min="3072" max="3072" width="10" customWidth="1"/>
    <col min="3073" max="3073" width="11" customWidth="1"/>
    <col min="3318" max="3318" width="3.7265625" bestFit="1" customWidth="1"/>
    <col min="3319" max="3319" width="52.81640625" customWidth="1"/>
    <col min="3320" max="3320" width="6.7265625" customWidth="1"/>
    <col min="3321" max="3321" width="5.54296875" customWidth="1"/>
    <col min="3322" max="3322" width="9.1796875" customWidth="1"/>
    <col min="3323" max="3323" width="8.81640625" customWidth="1"/>
    <col min="3324" max="3324" width="8.7265625" customWidth="1"/>
    <col min="3325" max="3325" width="9" customWidth="1"/>
    <col min="3326" max="3326" width="9.1796875" customWidth="1"/>
    <col min="3327" max="3327" width="9.26953125" customWidth="1"/>
    <col min="3328" max="3328" width="10" customWidth="1"/>
    <col min="3329" max="3329" width="11" customWidth="1"/>
    <col min="3574" max="3574" width="3.7265625" bestFit="1" customWidth="1"/>
    <col min="3575" max="3575" width="52.81640625" customWidth="1"/>
    <col min="3576" max="3576" width="6.7265625" customWidth="1"/>
    <col min="3577" max="3577" width="5.54296875" customWidth="1"/>
    <col min="3578" max="3578" width="9.1796875" customWidth="1"/>
    <col min="3579" max="3579" width="8.81640625" customWidth="1"/>
    <col min="3580" max="3580" width="8.7265625" customWidth="1"/>
    <col min="3581" max="3581" width="9" customWidth="1"/>
    <col min="3582" max="3582" width="9.1796875" customWidth="1"/>
    <col min="3583" max="3583" width="9.26953125" customWidth="1"/>
    <col min="3584" max="3584" width="10" customWidth="1"/>
    <col min="3585" max="3585" width="11" customWidth="1"/>
    <col min="3830" max="3830" width="3.7265625" bestFit="1" customWidth="1"/>
    <col min="3831" max="3831" width="52.81640625" customWidth="1"/>
    <col min="3832" max="3832" width="6.7265625" customWidth="1"/>
    <col min="3833" max="3833" width="5.54296875" customWidth="1"/>
    <col min="3834" max="3834" width="9.1796875" customWidth="1"/>
    <col min="3835" max="3835" width="8.81640625" customWidth="1"/>
    <col min="3836" max="3836" width="8.7265625" customWidth="1"/>
    <col min="3837" max="3837" width="9" customWidth="1"/>
    <col min="3838" max="3838" width="9.1796875" customWidth="1"/>
    <col min="3839" max="3839" width="9.26953125" customWidth="1"/>
    <col min="3840" max="3840" width="10" customWidth="1"/>
    <col min="3841" max="3841" width="11" customWidth="1"/>
    <col min="4086" max="4086" width="3.7265625" bestFit="1" customWidth="1"/>
    <col min="4087" max="4087" width="52.81640625" customWidth="1"/>
    <col min="4088" max="4088" width="6.7265625" customWidth="1"/>
    <col min="4089" max="4089" width="5.54296875" customWidth="1"/>
    <col min="4090" max="4090" width="9.1796875" customWidth="1"/>
    <col min="4091" max="4091" width="8.81640625" customWidth="1"/>
    <col min="4092" max="4092" width="8.7265625" customWidth="1"/>
    <col min="4093" max="4093" width="9" customWidth="1"/>
    <col min="4094" max="4094" width="9.1796875" customWidth="1"/>
    <col min="4095" max="4095" width="9.26953125" customWidth="1"/>
    <col min="4096" max="4096" width="10" customWidth="1"/>
    <col min="4097" max="4097" width="11" customWidth="1"/>
    <col min="4342" max="4342" width="3.7265625" bestFit="1" customWidth="1"/>
    <col min="4343" max="4343" width="52.81640625" customWidth="1"/>
    <col min="4344" max="4344" width="6.7265625" customWidth="1"/>
    <col min="4345" max="4345" width="5.54296875" customWidth="1"/>
    <col min="4346" max="4346" width="9.1796875" customWidth="1"/>
    <col min="4347" max="4347" width="8.81640625" customWidth="1"/>
    <col min="4348" max="4348" width="8.7265625" customWidth="1"/>
    <col min="4349" max="4349" width="9" customWidth="1"/>
    <col min="4350" max="4350" width="9.1796875" customWidth="1"/>
    <col min="4351" max="4351" width="9.26953125" customWidth="1"/>
    <col min="4352" max="4352" width="10" customWidth="1"/>
    <col min="4353" max="4353" width="11" customWidth="1"/>
    <col min="4598" max="4598" width="3.7265625" bestFit="1" customWidth="1"/>
    <col min="4599" max="4599" width="52.81640625" customWidth="1"/>
    <col min="4600" max="4600" width="6.7265625" customWidth="1"/>
    <col min="4601" max="4601" width="5.54296875" customWidth="1"/>
    <col min="4602" max="4602" width="9.1796875" customWidth="1"/>
    <col min="4603" max="4603" width="8.81640625" customWidth="1"/>
    <col min="4604" max="4604" width="8.7265625" customWidth="1"/>
    <col min="4605" max="4605" width="9" customWidth="1"/>
    <col min="4606" max="4606" width="9.1796875" customWidth="1"/>
    <col min="4607" max="4607" width="9.26953125" customWidth="1"/>
    <col min="4608" max="4608" width="10" customWidth="1"/>
    <col min="4609" max="4609" width="11" customWidth="1"/>
    <col min="4854" max="4854" width="3.7265625" bestFit="1" customWidth="1"/>
    <col min="4855" max="4855" width="52.81640625" customWidth="1"/>
    <col min="4856" max="4856" width="6.7265625" customWidth="1"/>
    <col min="4857" max="4857" width="5.54296875" customWidth="1"/>
    <col min="4858" max="4858" width="9.1796875" customWidth="1"/>
    <col min="4859" max="4859" width="8.81640625" customWidth="1"/>
    <col min="4860" max="4860" width="8.7265625" customWidth="1"/>
    <col min="4861" max="4861" width="9" customWidth="1"/>
    <col min="4862" max="4862" width="9.1796875" customWidth="1"/>
    <col min="4863" max="4863" width="9.26953125" customWidth="1"/>
    <col min="4864" max="4864" width="10" customWidth="1"/>
    <col min="4865" max="4865" width="11" customWidth="1"/>
    <col min="5110" max="5110" width="3.7265625" bestFit="1" customWidth="1"/>
    <col min="5111" max="5111" width="52.81640625" customWidth="1"/>
    <col min="5112" max="5112" width="6.7265625" customWidth="1"/>
    <col min="5113" max="5113" width="5.54296875" customWidth="1"/>
    <col min="5114" max="5114" width="9.1796875" customWidth="1"/>
    <col min="5115" max="5115" width="8.81640625" customWidth="1"/>
    <col min="5116" max="5116" width="8.7265625" customWidth="1"/>
    <col min="5117" max="5117" width="9" customWidth="1"/>
    <col min="5118" max="5118" width="9.1796875" customWidth="1"/>
    <col min="5119" max="5119" width="9.26953125" customWidth="1"/>
    <col min="5120" max="5120" width="10" customWidth="1"/>
    <col min="5121" max="5121" width="11" customWidth="1"/>
    <col min="5366" max="5366" width="3.7265625" bestFit="1" customWidth="1"/>
    <col min="5367" max="5367" width="52.81640625" customWidth="1"/>
    <col min="5368" max="5368" width="6.7265625" customWidth="1"/>
    <col min="5369" max="5369" width="5.54296875" customWidth="1"/>
    <col min="5370" max="5370" width="9.1796875" customWidth="1"/>
    <col min="5371" max="5371" width="8.81640625" customWidth="1"/>
    <col min="5372" max="5372" width="8.7265625" customWidth="1"/>
    <col min="5373" max="5373" width="9" customWidth="1"/>
    <col min="5374" max="5374" width="9.1796875" customWidth="1"/>
    <col min="5375" max="5375" width="9.26953125" customWidth="1"/>
    <col min="5376" max="5376" width="10" customWidth="1"/>
    <col min="5377" max="5377" width="11" customWidth="1"/>
    <col min="5622" max="5622" width="3.7265625" bestFit="1" customWidth="1"/>
    <col min="5623" max="5623" width="52.81640625" customWidth="1"/>
    <col min="5624" max="5624" width="6.7265625" customWidth="1"/>
    <col min="5625" max="5625" width="5.54296875" customWidth="1"/>
    <col min="5626" max="5626" width="9.1796875" customWidth="1"/>
    <col min="5627" max="5627" width="8.81640625" customWidth="1"/>
    <col min="5628" max="5628" width="8.7265625" customWidth="1"/>
    <col min="5629" max="5629" width="9" customWidth="1"/>
    <col min="5630" max="5630" width="9.1796875" customWidth="1"/>
    <col min="5631" max="5631" width="9.26953125" customWidth="1"/>
    <col min="5632" max="5632" width="10" customWidth="1"/>
    <col min="5633" max="5633" width="11" customWidth="1"/>
    <col min="5878" max="5878" width="3.7265625" bestFit="1" customWidth="1"/>
    <col min="5879" max="5879" width="52.81640625" customWidth="1"/>
    <col min="5880" max="5880" width="6.7265625" customWidth="1"/>
    <col min="5881" max="5881" width="5.54296875" customWidth="1"/>
    <col min="5882" max="5882" width="9.1796875" customWidth="1"/>
    <col min="5883" max="5883" width="8.81640625" customWidth="1"/>
    <col min="5884" max="5884" width="8.7265625" customWidth="1"/>
    <col min="5885" max="5885" width="9" customWidth="1"/>
    <col min="5886" max="5886" width="9.1796875" customWidth="1"/>
    <col min="5887" max="5887" width="9.26953125" customWidth="1"/>
    <col min="5888" max="5888" width="10" customWidth="1"/>
    <col min="5889" max="5889" width="11" customWidth="1"/>
    <col min="6134" max="6134" width="3.7265625" bestFit="1" customWidth="1"/>
    <col min="6135" max="6135" width="52.81640625" customWidth="1"/>
    <col min="6136" max="6136" width="6.7265625" customWidth="1"/>
    <col min="6137" max="6137" width="5.54296875" customWidth="1"/>
    <col min="6138" max="6138" width="9.1796875" customWidth="1"/>
    <col min="6139" max="6139" width="8.81640625" customWidth="1"/>
    <col min="6140" max="6140" width="8.7265625" customWidth="1"/>
    <col min="6141" max="6141" width="9" customWidth="1"/>
    <col min="6142" max="6142" width="9.1796875" customWidth="1"/>
    <col min="6143" max="6143" width="9.26953125" customWidth="1"/>
    <col min="6144" max="6144" width="10" customWidth="1"/>
    <col min="6145" max="6145" width="11" customWidth="1"/>
    <col min="6390" max="6390" width="3.7265625" bestFit="1" customWidth="1"/>
    <col min="6391" max="6391" width="52.81640625" customWidth="1"/>
    <col min="6392" max="6392" width="6.7265625" customWidth="1"/>
    <col min="6393" max="6393" width="5.54296875" customWidth="1"/>
    <col min="6394" max="6394" width="9.1796875" customWidth="1"/>
    <col min="6395" max="6395" width="8.81640625" customWidth="1"/>
    <col min="6396" max="6396" width="8.7265625" customWidth="1"/>
    <col min="6397" max="6397" width="9" customWidth="1"/>
    <col min="6398" max="6398" width="9.1796875" customWidth="1"/>
    <col min="6399" max="6399" width="9.26953125" customWidth="1"/>
    <col min="6400" max="6400" width="10" customWidth="1"/>
    <col min="6401" max="6401" width="11" customWidth="1"/>
    <col min="6646" max="6646" width="3.7265625" bestFit="1" customWidth="1"/>
    <col min="6647" max="6647" width="52.81640625" customWidth="1"/>
    <col min="6648" max="6648" width="6.7265625" customWidth="1"/>
    <col min="6649" max="6649" width="5.54296875" customWidth="1"/>
    <col min="6650" max="6650" width="9.1796875" customWidth="1"/>
    <col min="6651" max="6651" width="8.81640625" customWidth="1"/>
    <col min="6652" max="6652" width="8.7265625" customWidth="1"/>
    <col min="6653" max="6653" width="9" customWidth="1"/>
    <col min="6654" max="6654" width="9.1796875" customWidth="1"/>
    <col min="6655" max="6655" width="9.26953125" customWidth="1"/>
    <col min="6656" max="6656" width="10" customWidth="1"/>
    <col min="6657" max="6657" width="11" customWidth="1"/>
    <col min="6902" max="6902" width="3.7265625" bestFit="1" customWidth="1"/>
    <col min="6903" max="6903" width="52.81640625" customWidth="1"/>
    <col min="6904" max="6904" width="6.7265625" customWidth="1"/>
    <col min="6905" max="6905" width="5.54296875" customWidth="1"/>
    <col min="6906" max="6906" width="9.1796875" customWidth="1"/>
    <col min="6907" max="6907" width="8.81640625" customWidth="1"/>
    <col min="6908" max="6908" width="8.7265625" customWidth="1"/>
    <col min="6909" max="6909" width="9" customWidth="1"/>
    <col min="6910" max="6910" width="9.1796875" customWidth="1"/>
    <col min="6911" max="6911" width="9.26953125" customWidth="1"/>
    <col min="6912" max="6912" width="10" customWidth="1"/>
    <col min="6913" max="6913" width="11" customWidth="1"/>
    <col min="7158" max="7158" width="3.7265625" bestFit="1" customWidth="1"/>
    <col min="7159" max="7159" width="52.81640625" customWidth="1"/>
    <col min="7160" max="7160" width="6.7265625" customWidth="1"/>
    <col min="7161" max="7161" width="5.54296875" customWidth="1"/>
    <col min="7162" max="7162" width="9.1796875" customWidth="1"/>
    <col min="7163" max="7163" width="8.81640625" customWidth="1"/>
    <col min="7164" max="7164" width="8.7265625" customWidth="1"/>
    <col min="7165" max="7165" width="9" customWidth="1"/>
    <col min="7166" max="7166" width="9.1796875" customWidth="1"/>
    <col min="7167" max="7167" width="9.26953125" customWidth="1"/>
    <col min="7168" max="7168" width="10" customWidth="1"/>
    <col min="7169" max="7169" width="11" customWidth="1"/>
    <col min="7414" max="7414" width="3.7265625" bestFit="1" customWidth="1"/>
    <col min="7415" max="7415" width="52.81640625" customWidth="1"/>
    <col min="7416" max="7416" width="6.7265625" customWidth="1"/>
    <col min="7417" max="7417" width="5.54296875" customWidth="1"/>
    <col min="7418" max="7418" width="9.1796875" customWidth="1"/>
    <col min="7419" max="7419" width="8.81640625" customWidth="1"/>
    <col min="7420" max="7420" width="8.7265625" customWidth="1"/>
    <col min="7421" max="7421" width="9" customWidth="1"/>
    <col min="7422" max="7422" width="9.1796875" customWidth="1"/>
    <col min="7423" max="7423" width="9.26953125" customWidth="1"/>
    <col min="7424" max="7424" width="10" customWidth="1"/>
    <col min="7425" max="7425" width="11" customWidth="1"/>
    <col min="7670" max="7670" width="3.7265625" bestFit="1" customWidth="1"/>
    <col min="7671" max="7671" width="52.81640625" customWidth="1"/>
    <col min="7672" max="7672" width="6.7265625" customWidth="1"/>
    <col min="7673" max="7673" width="5.54296875" customWidth="1"/>
    <col min="7674" max="7674" width="9.1796875" customWidth="1"/>
    <col min="7675" max="7675" width="8.81640625" customWidth="1"/>
    <col min="7676" max="7676" width="8.7265625" customWidth="1"/>
    <col min="7677" max="7677" width="9" customWidth="1"/>
    <col min="7678" max="7678" width="9.1796875" customWidth="1"/>
    <col min="7679" max="7679" width="9.26953125" customWidth="1"/>
    <col min="7680" max="7680" width="10" customWidth="1"/>
    <col min="7681" max="7681" width="11" customWidth="1"/>
    <col min="7926" max="7926" width="3.7265625" bestFit="1" customWidth="1"/>
    <col min="7927" max="7927" width="52.81640625" customWidth="1"/>
    <col min="7928" max="7928" width="6.7265625" customWidth="1"/>
    <col min="7929" max="7929" width="5.54296875" customWidth="1"/>
    <col min="7930" max="7930" width="9.1796875" customWidth="1"/>
    <col min="7931" max="7931" width="8.81640625" customWidth="1"/>
    <col min="7932" max="7932" width="8.7265625" customWidth="1"/>
    <col min="7933" max="7933" width="9" customWidth="1"/>
    <col min="7934" max="7934" width="9.1796875" customWidth="1"/>
    <col min="7935" max="7935" width="9.26953125" customWidth="1"/>
    <col min="7936" max="7936" width="10" customWidth="1"/>
    <col min="7937" max="7937" width="11" customWidth="1"/>
    <col min="8182" max="8182" width="3.7265625" bestFit="1" customWidth="1"/>
    <col min="8183" max="8183" width="52.81640625" customWidth="1"/>
    <col min="8184" max="8184" width="6.7265625" customWidth="1"/>
    <col min="8185" max="8185" width="5.54296875" customWidth="1"/>
    <col min="8186" max="8186" width="9.1796875" customWidth="1"/>
    <col min="8187" max="8187" width="8.81640625" customWidth="1"/>
    <col min="8188" max="8188" width="8.7265625" customWidth="1"/>
    <col min="8189" max="8189" width="9" customWidth="1"/>
    <col min="8190" max="8190" width="9.1796875" customWidth="1"/>
    <col min="8191" max="8191" width="9.26953125" customWidth="1"/>
    <col min="8192" max="8192" width="10" customWidth="1"/>
    <col min="8193" max="8193" width="11" customWidth="1"/>
    <col min="8438" max="8438" width="3.7265625" bestFit="1" customWidth="1"/>
    <col min="8439" max="8439" width="52.81640625" customWidth="1"/>
    <col min="8440" max="8440" width="6.7265625" customWidth="1"/>
    <col min="8441" max="8441" width="5.54296875" customWidth="1"/>
    <col min="8442" max="8442" width="9.1796875" customWidth="1"/>
    <col min="8443" max="8443" width="8.81640625" customWidth="1"/>
    <col min="8444" max="8444" width="8.7265625" customWidth="1"/>
    <col min="8445" max="8445" width="9" customWidth="1"/>
    <col min="8446" max="8446" width="9.1796875" customWidth="1"/>
    <col min="8447" max="8447" width="9.26953125" customWidth="1"/>
    <col min="8448" max="8448" width="10" customWidth="1"/>
    <col min="8449" max="8449" width="11" customWidth="1"/>
    <col min="8694" max="8694" width="3.7265625" bestFit="1" customWidth="1"/>
    <col min="8695" max="8695" width="52.81640625" customWidth="1"/>
    <col min="8696" max="8696" width="6.7265625" customWidth="1"/>
    <col min="8697" max="8697" width="5.54296875" customWidth="1"/>
    <col min="8698" max="8698" width="9.1796875" customWidth="1"/>
    <col min="8699" max="8699" width="8.81640625" customWidth="1"/>
    <col min="8700" max="8700" width="8.7265625" customWidth="1"/>
    <col min="8701" max="8701" width="9" customWidth="1"/>
    <col min="8702" max="8702" width="9.1796875" customWidth="1"/>
    <col min="8703" max="8703" width="9.26953125" customWidth="1"/>
    <col min="8704" max="8704" width="10" customWidth="1"/>
    <col min="8705" max="8705" width="11" customWidth="1"/>
    <col min="8950" max="8950" width="3.7265625" bestFit="1" customWidth="1"/>
    <col min="8951" max="8951" width="52.81640625" customWidth="1"/>
    <col min="8952" max="8952" width="6.7265625" customWidth="1"/>
    <col min="8953" max="8953" width="5.54296875" customWidth="1"/>
    <col min="8954" max="8954" width="9.1796875" customWidth="1"/>
    <col min="8955" max="8955" width="8.81640625" customWidth="1"/>
    <col min="8956" max="8956" width="8.7265625" customWidth="1"/>
    <col min="8957" max="8957" width="9" customWidth="1"/>
    <col min="8958" max="8958" width="9.1796875" customWidth="1"/>
    <col min="8959" max="8959" width="9.26953125" customWidth="1"/>
    <col min="8960" max="8960" width="10" customWidth="1"/>
    <col min="8961" max="8961" width="11" customWidth="1"/>
    <col min="9206" max="9206" width="3.7265625" bestFit="1" customWidth="1"/>
    <col min="9207" max="9207" width="52.81640625" customWidth="1"/>
    <col min="9208" max="9208" width="6.7265625" customWidth="1"/>
    <col min="9209" max="9209" width="5.54296875" customWidth="1"/>
    <col min="9210" max="9210" width="9.1796875" customWidth="1"/>
    <col min="9211" max="9211" width="8.81640625" customWidth="1"/>
    <col min="9212" max="9212" width="8.7265625" customWidth="1"/>
    <col min="9213" max="9213" width="9" customWidth="1"/>
    <col min="9214" max="9214" width="9.1796875" customWidth="1"/>
    <col min="9215" max="9215" width="9.26953125" customWidth="1"/>
    <col min="9216" max="9216" width="10" customWidth="1"/>
    <col min="9217" max="9217" width="11" customWidth="1"/>
    <col min="9462" max="9462" width="3.7265625" bestFit="1" customWidth="1"/>
    <col min="9463" max="9463" width="52.81640625" customWidth="1"/>
    <col min="9464" max="9464" width="6.7265625" customWidth="1"/>
    <col min="9465" max="9465" width="5.54296875" customWidth="1"/>
    <col min="9466" max="9466" width="9.1796875" customWidth="1"/>
    <col min="9467" max="9467" width="8.81640625" customWidth="1"/>
    <col min="9468" max="9468" width="8.7265625" customWidth="1"/>
    <col min="9469" max="9469" width="9" customWidth="1"/>
    <col min="9470" max="9470" width="9.1796875" customWidth="1"/>
    <col min="9471" max="9471" width="9.26953125" customWidth="1"/>
    <col min="9472" max="9472" width="10" customWidth="1"/>
    <col min="9473" max="9473" width="11" customWidth="1"/>
    <col min="9718" max="9718" width="3.7265625" bestFit="1" customWidth="1"/>
    <col min="9719" max="9719" width="52.81640625" customWidth="1"/>
    <col min="9720" max="9720" width="6.7265625" customWidth="1"/>
    <col min="9721" max="9721" width="5.54296875" customWidth="1"/>
    <col min="9722" max="9722" width="9.1796875" customWidth="1"/>
    <col min="9723" max="9723" width="8.81640625" customWidth="1"/>
    <col min="9724" max="9724" width="8.7265625" customWidth="1"/>
    <col min="9725" max="9725" width="9" customWidth="1"/>
    <col min="9726" max="9726" width="9.1796875" customWidth="1"/>
    <col min="9727" max="9727" width="9.26953125" customWidth="1"/>
    <col min="9728" max="9728" width="10" customWidth="1"/>
    <col min="9729" max="9729" width="11" customWidth="1"/>
    <col min="9974" max="9974" width="3.7265625" bestFit="1" customWidth="1"/>
    <col min="9975" max="9975" width="52.81640625" customWidth="1"/>
    <col min="9976" max="9976" width="6.7265625" customWidth="1"/>
    <col min="9977" max="9977" width="5.54296875" customWidth="1"/>
    <col min="9978" max="9978" width="9.1796875" customWidth="1"/>
    <col min="9979" max="9979" width="8.81640625" customWidth="1"/>
    <col min="9980" max="9980" width="8.7265625" customWidth="1"/>
    <col min="9981" max="9981" width="9" customWidth="1"/>
    <col min="9982" max="9982" width="9.1796875" customWidth="1"/>
    <col min="9983" max="9983" width="9.26953125" customWidth="1"/>
    <col min="9984" max="9984" width="10" customWidth="1"/>
    <col min="9985" max="9985" width="11" customWidth="1"/>
    <col min="10230" max="10230" width="3.7265625" bestFit="1" customWidth="1"/>
    <col min="10231" max="10231" width="52.81640625" customWidth="1"/>
    <col min="10232" max="10232" width="6.7265625" customWidth="1"/>
    <col min="10233" max="10233" width="5.54296875" customWidth="1"/>
    <col min="10234" max="10234" width="9.1796875" customWidth="1"/>
    <col min="10235" max="10235" width="8.81640625" customWidth="1"/>
    <col min="10236" max="10236" width="8.7265625" customWidth="1"/>
    <col min="10237" max="10237" width="9" customWidth="1"/>
    <col min="10238" max="10238" width="9.1796875" customWidth="1"/>
    <col min="10239" max="10239" width="9.26953125" customWidth="1"/>
    <col min="10240" max="10240" width="10" customWidth="1"/>
    <col min="10241" max="10241" width="11" customWidth="1"/>
    <col min="10486" max="10486" width="3.7265625" bestFit="1" customWidth="1"/>
    <col min="10487" max="10487" width="52.81640625" customWidth="1"/>
    <col min="10488" max="10488" width="6.7265625" customWidth="1"/>
    <col min="10489" max="10489" width="5.54296875" customWidth="1"/>
    <col min="10490" max="10490" width="9.1796875" customWidth="1"/>
    <col min="10491" max="10491" width="8.81640625" customWidth="1"/>
    <col min="10492" max="10492" width="8.7265625" customWidth="1"/>
    <col min="10493" max="10493" width="9" customWidth="1"/>
    <col min="10494" max="10494" width="9.1796875" customWidth="1"/>
    <col min="10495" max="10495" width="9.26953125" customWidth="1"/>
    <col min="10496" max="10496" width="10" customWidth="1"/>
    <col min="10497" max="10497" width="11" customWidth="1"/>
    <col min="10742" max="10742" width="3.7265625" bestFit="1" customWidth="1"/>
    <col min="10743" max="10743" width="52.81640625" customWidth="1"/>
    <col min="10744" max="10744" width="6.7265625" customWidth="1"/>
    <col min="10745" max="10745" width="5.54296875" customWidth="1"/>
    <col min="10746" max="10746" width="9.1796875" customWidth="1"/>
    <col min="10747" max="10747" width="8.81640625" customWidth="1"/>
    <col min="10748" max="10748" width="8.7265625" customWidth="1"/>
    <col min="10749" max="10749" width="9" customWidth="1"/>
    <col min="10750" max="10750" width="9.1796875" customWidth="1"/>
    <col min="10751" max="10751" width="9.26953125" customWidth="1"/>
    <col min="10752" max="10752" width="10" customWidth="1"/>
    <col min="10753" max="10753" width="11" customWidth="1"/>
    <col min="10998" max="10998" width="3.7265625" bestFit="1" customWidth="1"/>
    <col min="10999" max="10999" width="52.81640625" customWidth="1"/>
    <col min="11000" max="11000" width="6.7265625" customWidth="1"/>
    <col min="11001" max="11001" width="5.54296875" customWidth="1"/>
    <col min="11002" max="11002" width="9.1796875" customWidth="1"/>
    <col min="11003" max="11003" width="8.81640625" customWidth="1"/>
    <col min="11004" max="11004" width="8.7265625" customWidth="1"/>
    <col min="11005" max="11005" width="9" customWidth="1"/>
    <col min="11006" max="11006" width="9.1796875" customWidth="1"/>
    <col min="11007" max="11007" width="9.26953125" customWidth="1"/>
    <col min="11008" max="11008" width="10" customWidth="1"/>
    <col min="11009" max="11009" width="11" customWidth="1"/>
    <col min="11254" max="11254" width="3.7265625" bestFit="1" customWidth="1"/>
    <col min="11255" max="11255" width="52.81640625" customWidth="1"/>
    <col min="11256" max="11256" width="6.7265625" customWidth="1"/>
    <col min="11257" max="11257" width="5.54296875" customWidth="1"/>
    <col min="11258" max="11258" width="9.1796875" customWidth="1"/>
    <col min="11259" max="11259" width="8.81640625" customWidth="1"/>
    <col min="11260" max="11260" width="8.7265625" customWidth="1"/>
    <col min="11261" max="11261" width="9" customWidth="1"/>
    <col min="11262" max="11262" width="9.1796875" customWidth="1"/>
    <col min="11263" max="11263" width="9.26953125" customWidth="1"/>
    <col min="11264" max="11264" width="10" customWidth="1"/>
    <col min="11265" max="11265" width="11" customWidth="1"/>
    <col min="11510" max="11510" width="3.7265625" bestFit="1" customWidth="1"/>
    <col min="11511" max="11511" width="52.81640625" customWidth="1"/>
    <col min="11512" max="11512" width="6.7265625" customWidth="1"/>
    <col min="11513" max="11513" width="5.54296875" customWidth="1"/>
    <col min="11514" max="11514" width="9.1796875" customWidth="1"/>
    <col min="11515" max="11515" width="8.81640625" customWidth="1"/>
    <col min="11516" max="11516" width="8.7265625" customWidth="1"/>
    <col min="11517" max="11517" width="9" customWidth="1"/>
    <col min="11518" max="11518" width="9.1796875" customWidth="1"/>
    <col min="11519" max="11519" width="9.26953125" customWidth="1"/>
    <col min="11520" max="11520" width="10" customWidth="1"/>
    <col min="11521" max="11521" width="11" customWidth="1"/>
    <col min="11766" max="11766" width="3.7265625" bestFit="1" customWidth="1"/>
    <col min="11767" max="11767" width="52.81640625" customWidth="1"/>
    <col min="11768" max="11768" width="6.7265625" customWidth="1"/>
    <col min="11769" max="11769" width="5.54296875" customWidth="1"/>
    <col min="11770" max="11770" width="9.1796875" customWidth="1"/>
    <col min="11771" max="11771" width="8.81640625" customWidth="1"/>
    <col min="11772" max="11772" width="8.7265625" customWidth="1"/>
    <col min="11773" max="11773" width="9" customWidth="1"/>
    <col min="11774" max="11774" width="9.1796875" customWidth="1"/>
    <col min="11775" max="11775" width="9.26953125" customWidth="1"/>
    <col min="11776" max="11776" width="10" customWidth="1"/>
    <col min="11777" max="11777" width="11" customWidth="1"/>
    <col min="12022" max="12022" width="3.7265625" bestFit="1" customWidth="1"/>
    <col min="12023" max="12023" width="52.81640625" customWidth="1"/>
    <col min="12024" max="12024" width="6.7265625" customWidth="1"/>
    <col min="12025" max="12025" width="5.54296875" customWidth="1"/>
    <col min="12026" max="12026" width="9.1796875" customWidth="1"/>
    <col min="12027" max="12027" width="8.81640625" customWidth="1"/>
    <col min="12028" max="12028" width="8.7265625" customWidth="1"/>
    <col min="12029" max="12029" width="9" customWidth="1"/>
    <col min="12030" max="12030" width="9.1796875" customWidth="1"/>
    <col min="12031" max="12031" width="9.26953125" customWidth="1"/>
    <col min="12032" max="12032" width="10" customWidth="1"/>
    <col min="12033" max="12033" width="11" customWidth="1"/>
    <col min="12278" max="12278" width="3.7265625" bestFit="1" customWidth="1"/>
    <col min="12279" max="12279" width="52.81640625" customWidth="1"/>
    <col min="12280" max="12280" width="6.7265625" customWidth="1"/>
    <col min="12281" max="12281" width="5.54296875" customWidth="1"/>
    <col min="12282" max="12282" width="9.1796875" customWidth="1"/>
    <col min="12283" max="12283" width="8.81640625" customWidth="1"/>
    <col min="12284" max="12284" width="8.7265625" customWidth="1"/>
    <col min="12285" max="12285" width="9" customWidth="1"/>
    <col min="12286" max="12286" width="9.1796875" customWidth="1"/>
    <col min="12287" max="12287" width="9.26953125" customWidth="1"/>
    <col min="12288" max="12288" width="10" customWidth="1"/>
    <col min="12289" max="12289" width="11" customWidth="1"/>
    <col min="12534" max="12534" width="3.7265625" bestFit="1" customWidth="1"/>
    <col min="12535" max="12535" width="52.81640625" customWidth="1"/>
    <col min="12536" max="12536" width="6.7265625" customWidth="1"/>
    <col min="12537" max="12537" width="5.54296875" customWidth="1"/>
    <col min="12538" max="12538" width="9.1796875" customWidth="1"/>
    <col min="12539" max="12539" width="8.81640625" customWidth="1"/>
    <col min="12540" max="12540" width="8.7265625" customWidth="1"/>
    <col min="12541" max="12541" width="9" customWidth="1"/>
    <col min="12542" max="12542" width="9.1796875" customWidth="1"/>
    <col min="12543" max="12543" width="9.26953125" customWidth="1"/>
    <col min="12544" max="12544" width="10" customWidth="1"/>
    <col min="12545" max="12545" width="11" customWidth="1"/>
    <col min="12790" max="12790" width="3.7265625" bestFit="1" customWidth="1"/>
    <col min="12791" max="12791" width="52.81640625" customWidth="1"/>
    <col min="12792" max="12792" width="6.7265625" customWidth="1"/>
    <col min="12793" max="12793" width="5.54296875" customWidth="1"/>
    <col min="12794" max="12794" width="9.1796875" customWidth="1"/>
    <col min="12795" max="12795" width="8.81640625" customWidth="1"/>
    <col min="12796" max="12796" width="8.7265625" customWidth="1"/>
    <col min="12797" max="12797" width="9" customWidth="1"/>
    <col min="12798" max="12798" width="9.1796875" customWidth="1"/>
    <col min="12799" max="12799" width="9.26953125" customWidth="1"/>
    <col min="12800" max="12800" width="10" customWidth="1"/>
    <col min="12801" max="12801" width="11" customWidth="1"/>
    <col min="13046" max="13046" width="3.7265625" bestFit="1" customWidth="1"/>
    <col min="13047" max="13047" width="52.81640625" customWidth="1"/>
    <col min="13048" max="13048" width="6.7265625" customWidth="1"/>
    <col min="13049" max="13049" width="5.54296875" customWidth="1"/>
    <col min="13050" max="13050" width="9.1796875" customWidth="1"/>
    <col min="13051" max="13051" width="8.81640625" customWidth="1"/>
    <col min="13052" max="13052" width="8.7265625" customWidth="1"/>
    <col min="13053" max="13053" width="9" customWidth="1"/>
    <col min="13054" max="13054" width="9.1796875" customWidth="1"/>
    <col min="13055" max="13055" width="9.26953125" customWidth="1"/>
    <col min="13056" max="13056" width="10" customWidth="1"/>
    <col min="13057" max="13057" width="11" customWidth="1"/>
    <col min="13302" max="13302" width="3.7265625" bestFit="1" customWidth="1"/>
    <col min="13303" max="13303" width="52.81640625" customWidth="1"/>
    <col min="13304" max="13304" width="6.7265625" customWidth="1"/>
    <col min="13305" max="13305" width="5.54296875" customWidth="1"/>
    <col min="13306" max="13306" width="9.1796875" customWidth="1"/>
    <col min="13307" max="13307" width="8.81640625" customWidth="1"/>
    <col min="13308" max="13308" width="8.7265625" customWidth="1"/>
    <col min="13309" max="13309" width="9" customWidth="1"/>
    <col min="13310" max="13310" width="9.1796875" customWidth="1"/>
    <col min="13311" max="13311" width="9.26953125" customWidth="1"/>
    <col min="13312" max="13312" width="10" customWidth="1"/>
    <col min="13313" max="13313" width="11" customWidth="1"/>
    <col min="13558" max="13558" width="3.7265625" bestFit="1" customWidth="1"/>
    <col min="13559" max="13559" width="52.81640625" customWidth="1"/>
    <col min="13560" max="13560" width="6.7265625" customWidth="1"/>
    <col min="13561" max="13561" width="5.54296875" customWidth="1"/>
    <col min="13562" max="13562" width="9.1796875" customWidth="1"/>
    <col min="13563" max="13563" width="8.81640625" customWidth="1"/>
    <col min="13564" max="13564" width="8.7265625" customWidth="1"/>
    <col min="13565" max="13565" width="9" customWidth="1"/>
    <col min="13566" max="13566" width="9.1796875" customWidth="1"/>
    <col min="13567" max="13567" width="9.26953125" customWidth="1"/>
    <col min="13568" max="13568" width="10" customWidth="1"/>
    <col min="13569" max="13569" width="11" customWidth="1"/>
    <col min="13814" max="13814" width="3.7265625" bestFit="1" customWidth="1"/>
    <col min="13815" max="13815" width="52.81640625" customWidth="1"/>
    <col min="13816" max="13816" width="6.7265625" customWidth="1"/>
    <col min="13817" max="13817" width="5.54296875" customWidth="1"/>
    <col min="13818" max="13818" width="9.1796875" customWidth="1"/>
    <col min="13819" max="13819" width="8.81640625" customWidth="1"/>
    <col min="13820" max="13820" width="8.7265625" customWidth="1"/>
    <col min="13821" max="13821" width="9" customWidth="1"/>
    <col min="13822" max="13822" width="9.1796875" customWidth="1"/>
    <col min="13823" max="13823" width="9.26953125" customWidth="1"/>
    <col min="13824" max="13824" width="10" customWidth="1"/>
    <col min="13825" max="13825" width="11" customWidth="1"/>
    <col min="14070" max="14070" width="3.7265625" bestFit="1" customWidth="1"/>
    <col min="14071" max="14071" width="52.81640625" customWidth="1"/>
    <col min="14072" max="14072" width="6.7265625" customWidth="1"/>
    <col min="14073" max="14073" width="5.54296875" customWidth="1"/>
    <col min="14074" max="14074" width="9.1796875" customWidth="1"/>
    <col min="14075" max="14075" width="8.81640625" customWidth="1"/>
    <col min="14076" max="14076" width="8.7265625" customWidth="1"/>
    <col min="14077" max="14077" width="9" customWidth="1"/>
    <col min="14078" max="14078" width="9.1796875" customWidth="1"/>
    <col min="14079" max="14079" width="9.26953125" customWidth="1"/>
    <col min="14080" max="14080" width="10" customWidth="1"/>
    <col min="14081" max="14081" width="11" customWidth="1"/>
    <col min="14326" max="14326" width="3.7265625" bestFit="1" customWidth="1"/>
    <col min="14327" max="14327" width="52.81640625" customWidth="1"/>
    <col min="14328" max="14328" width="6.7265625" customWidth="1"/>
    <col min="14329" max="14329" width="5.54296875" customWidth="1"/>
    <col min="14330" max="14330" width="9.1796875" customWidth="1"/>
    <col min="14331" max="14331" width="8.81640625" customWidth="1"/>
    <col min="14332" max="14332" width="8.7265625" customWidth="1"/>
    <col min="14333" max="14333" width="9" customWidth="1"/>
    <col min="14334" max="14334" width="9.1796875" customWidth="1"/>
    <col min="14335" max="14335" width="9.26953125" customWidth="1"/>
    <col min="14336" max="14336" width="10" customWidth="1"/>
    <col min="14337" max="14337" width="11" customWidth="1"/>
    <col min="14582" max="14582" width="3.7265625" bestFit="1" customWidth="1"/>
    <col min="14583" max="14583" width="52.81640625" customWidth="1"/>
    <col min="14584" max="14584" width="6.7265625" customWidth="1"/>
    <col min="14585" max="14585" width="5.54296875" customWidth="1"/>
    <col min="14586" max="14586" width="9.1796875" customWidth="1"/>
    <col min="14587" max="14587" width="8.81640625" customWidth="1"/>
    <col min="14588" max="14588" width="8.7265625" customWidth="1"/>
    <col min="14589" max="14589" width="9" customWidth="1"/>
    <col min="14590" max="14590" width="9.1796875" customWidth="1"/>
    <col min="14591" max="14591" width="9.26953125" customWidth="1"/>
    <col min="14592" max="14592" width="10" customWidth="1"/>
    <col min="14593" max="14593" width="11" customWidth="1"/>
    <col min="14838" max="14838" width="3.7265625" bestFit="1" customWidth="1"/>
    <col min="14839" max="14839" width="52.81640625" customWidth="1"/>
    <col min="14840" max="14840" width="6.7265625" customWidth="1"/>
    <col min="14841" max="14841" width="5.54296875" customWidth="1"/>
    <col min="14842" max="14842" width="9.1796875" customWidth="1"/>
    <col min="14843" max="14843" width="8.81640625" customWidth="1"/>
    <col min="14844" max="14844" width="8.7265625" customWidth="1"/>
    <col min="14845" max="14845" width="9" customWidth="1"/>
    <col min="14846" max="14846" width="9.1796875" customWidth="1"/>
    <col min="14847" max="14847" width="9.26953125" customWidth="1"/>
    <col min="14848" max="14848" width="10" customWidth="1"/>
    <col min="14849" max="14849" width="11" customWidth="1"/>
    <col min="15094" max="15094" width="3.7265625" bestFit="1" customWidth="1"/>
    <col min="15095" max="15095" width="52.81640625" customWidth="1"/>
    <col min="15096" max="15096" width="6.7265625" customWidth="1"/>
    <col min="15097" max="15097" width="5.54296875" customWidth="1"/>
    <col min="15098" max="15098" width="9.1796875" customWidth="1"/>
    <col min="15099" max="15099" width="8.81640625" customWidth="1"/>
    <col min="15100" max="15100" width="8.7265625" customWidth="1"/>
    <col min="15101" max="15101" width="9" customWidth="1"/>
    <col min="15102" max="15102" width="9.1796875" customWidth="1"/>
    <col min="15103" max="15103" width="9.26953125" customWidth="1"/>
    <col min="15104" max="15104" width="10" customWidth="1"/>
    <col min="15105" max="15105" width="11" customWidth="1"/>
    <col min="15350" max="15350" width="3.7265625" bestFit="1" customWidth="1"/>
    <col min="15351" max="15351" width="52.81640625" customWidth="1"/>
    <col min="15352" max="15352" width="6.7265625" customWidth="1"/>
    <col min="15353" max="15353" width="5.54296875" customWidth="1"/>
    <col min="15354" max="15354" width="9.1796875" customWidth="1"/>
    <col min="15355" max="15355" width="8.81640625" customWidth="1"/>
    <col min="15356" max="15356" width="8.7265625" customWidth="1"/>
    <col min="15357" max="15357" width="9" customWidth="1"/>
    <col min="15358" max="15358" width="9.1796875" customWidth="1"/>
    <col min="15359" max="15359" width="9.26953125" customWidth="1"/>
    <col min="15360" max="15360" width="10" customWidth="1"/>
    <col min="15361" max="15361" width="11" customWidth="1"/>
    <col min="15606" max="15606" width="3.7265625" bestFit="1" customWidth="1"/>
    <col min="15607" max="15607" width="52.81640625" customWidth="1"/>
    <col min="15608" max="15608" width="6.7265625" customWidth="1"/>
    <col min="15609" max="15609" width="5.54296875" customWidth="1"/>
    <col min="15610" max="15610" width="9.1796875" customWidth="1"/>
    <col min="15611" max="15611" width="8.81640625" customWidth="1"/>
    <col min="15612" max="15612" width="8.7265625" customWidth="1"/>
    <col min="15613" max="15613" width="9" customWidth="1"/>
    <col min="15614" max="15614" width="9.1796875" customWidth="1"/>
    <col min="15615" max="15615" width="9.26953125" customWidth="1"/>
    <col min="15616" max="15616" width="10" customWidth="1"/>
    <col min="15617" max="15617" width="11" customWidth="1"/>
    <col min="15862" max="15862" width="3.7265625" bestFit="1" customWidth="1"/>
    <col min="15863" max="15863" width="52.81640625" customWidth="1"/>
    <col min="15864" max="15864" width="6.7265625" customWidth="1"/>
    <col min="15865" max="15865" width="5.54296875" customWidth="1"/>
    <col min="15866" max="15866" width="9.1796875" customWidth="1"/>
    <col min="15867" max="15867" width="8.81640625" customWidth="1"/>
    <col min="15868" max="15868" width="8.7265625" customWidth="1"/>
    <col min="15869" max="15869" width="9" customWidth="1"/>
    <col min="15870" max="15870" width="9.1796875" customWidth="1"/>
    <col min="15871" max="15871" width="9.26953125" customWidth="1"/>
    <col min="15872" max="15872" width="10" customWidth="1"/>
    <col min="15873" max="15873" width="11" customWidth="1"/>
    <col min="16118" max="16118" width="3.7265625" bestFit="1" customWidth="1"/>
    <col min="16119" max="16119" width="52.81640625" customWidth="1"/>
    <col min="16120" max="16120" width="6.7265625" customWidth="1"/>
    <col min="16121" max="16121" width="5.54296875" customWidth="1"/>
    <col min="16122" max="16122" width="9.1796875" customWidth="1"/>
    <col min="16123" max="16123" width="8.81640625" customWidth="1"/>
    <col min="16124" max="16124" width="8.7265625" customWidth="1"/>
    <col min="16125" max="16125" width="9" customWidth="1"/>
    <col min="16126" max="16126" width="9.1796875" customWidth="1"/>
    <col min="16127" max="16127" width="9.26953125" customWidth="1"/>
    <col min="16128" max="16128" width="10" customWidth="1"/>
    <col min="16129" max="16129" width="11" customWidth="1"/>
  </cols>
  <sheetData>
    <row r="1" spans="1:10" ht="13" customHeight="1" x14ac:dyDescent="0.25">
      <c r="A1" s="478" t="s">
        <v>449</v>
      </c>
      <c r="B1" s="479"/>
      <c r="C1" s="479"/>
      <c r="D1" s="479"/>
      <c r="E1" s="479"/>
      <c r="F1" s="480"/>
      <c r="G1" s="255"/>
      <c r="H1" s="255"/>
      <c r="I1" s="240"/>
      <c r="J1" s="240"/>
    </row>
    <row r="2" spans="1:10" ht="13" customHeight="1" x14ac:dyDescent="0.25">
      <c r="A2" s="481"/>
      <c r="B2" s="407"/>
      <c r="C2" s="407"/>
      <c r="D2" s="407"/>
      <c r="E2" s="407"/>
      <c r="F2" s="482"/>
      <c r="G2" s="255"/>
      <c r="H2" s="255"/>
      <c r="I2" s="240"/>
      <c r="J2" s="240"/>
    </row>
    <row r="3" spans="1:10" ht="13.5" customHeight="1" thickBot="1" x14ac:dyDescent="0.3">
      <c r="A3" s="481"/>
      <c r="B3" s="407"/>
      <c r="C3" s="407"/>
      <c r="D3" s="407"/>
      <c r="E3" s="407"/>
      <c r="F3" s="482"/>
      <c r="G3" s="255"/>
      <c r="H3" s="255"/>
      <c r="I3" s="240"/>
      <c r="J3" s="240"/>
    </row>
    <row r="4" spans="1:10" ht="12.75" customHeight="1" x14ac:dyDescent="0.25">
      <c r="A4" s="476" t="s">
        <v>340</v>
      </c>
      <c r="B4" s="474" t="s">
        <v>373</v>
      </c>
      <c r="C4" s="472" t="s">
        <v>342</v>
      </c>
      <c r="D4" s="489" t="s">
        <v>343</v>
      </c>
      <c r="E4" s="487" t="s">
        <v>374</v>
      </c>
      <c r="F4" s="488"/>
    </row>
    <row r="5" spans="1:10" ht="28.5" customHeight="1" x14ac:dyDescent="0.25">
      <c r="A5" s="476"/>
      <c r="B5" s="474"/>
      <c r="C5" s="472"/>
      <c r="D5" s="489"/>
      <c r="E5" s="485" t="s">
        <v>345</v>
      </c>
      <c r="F5" s="483" t="s">
        <v>346</v>
      </c>
    </row>
    <row r="6" spans="1:10" ht="12.75" customHeight="1" thickBot="1" x14ac:dyDescent="0.3">
      <c r="A6" s="477"/>
      <c r="B6" s="475"/>
      <c r="C6" s="473"/>
      <c r="D6" s="490"/>
      <c r="E6" s="486"/>
      <c r="F6" s="484"/>
    </row>
    <row r="7" spans="1:10" s="174" customFormat="1" ht="12.5" x14ac:dyDescent="0.25">
      <c r="A7" s="257">
        <v>1</v>
      </c>
      <c r="B7" s="175" t="s">
        <v>375</v>
      </c>
      <c r="C7" s="185" t="s">
        <v>342</v>
      </c>
      <c r="D7" s="256">
        <v>2</v>
      </c>
      <c r="E7" s="259"/>
      <c r="F7" s="258"/>
    </row>
    <row r="8" spans="1:10" s="174" customFormat="1" ht="12.75" customHeight="1" x14ac:dyDescent="0.25">
      <c r="A8" s="257">
        <v>2</v>
      </c>
      <c r="B8" s="192" t="s">
        <v>376</v>
      </c>
      <c r="C8" s="185" t="s">
        <v>342</v>
      </c>
      <c r="D8" s="256">
        <v>2</v>
      </c>
      <c r="E8" s="259"/>
      <c r="F8" s="258"/>
    </row>
    <row r="9" spans="1:10" s="174" customFormat="1" ht="12.5" x14ac:dyDescent="0.25">
      <c r="A9" s="257">
        <v>3</v>
      </c>
      <c r="B9" s="175" t="s">
        <v>377</v>
      </c>
      <c r="C9" s="176" t="s">
        <v>342</v>
      </c>
      <c r="D9" s="256">
        <v>2</v>
      </c>
      <c r="E9" s="259"/>
      <c r="F9" s="258"/>
    </row>
    <row r="10" spans="1:10" s="174" customFormat="1" ht="12.5" x14ac:dyDescent="0.25">
      <c r="A10" s="257">
        <v>4</v>
      </c>
      <c r="B10" s="180" t="s">
        <v>378</v>
      </c>
      <c r="C10" s="176" t="s">
        <v>342</v>
      </c>
      <c r="D10" s="256">
        <v>2</v>
      </c>
      <c r="E10" s="259"/>
      <c r="F10" s="258"/>
    </row>
    <row r="11" spans="1:10" s="174" customFormat="1" ht="12.5" x14ac:dyDescent="0.25">
      <c r="A11" s="257">
        <v>5</v>
      </c>
      <c r="B11" s="179" t="s">
        <v>379</v>
      </c>
      <c r="C11" s="176" t="s">
        <v>342</v>
      </c>
      <c r="D11" s="256">
        <v>3</v>
      </c>
      <c r="E11" s="259"/>
      <c r="F11" s="258"/>
    </row>
    <row r="12" spans="1:10" s="174" customFormat="1" ht="12.5" x14ac:dyDescent="0.25">
      <c r="A12" s="257">
        <v>6</v>
      </c>
      <c r="B12" s="179" t="s">
        <v>380</v>
      </c>
      <c r="C12" s="176" t="s">
        <v>342</v>
      </c>
      <c r="D12" s="256">
        <v>1</v>
      </c>
      <c r="E12" s="259"/>
      <c r="F12" s="258"/>
    </row>
    <row r="13" spans="1:10" s="41" customFormat="1" ht="13" thickBot="1" x14ac:dyDescent="0.3">
      <c r="A13" s="257">
        <v>7</v>
      </c>
      <c r="B13" s="221" t="s">
        <v>381</v>
      </c>
      <c r="C13" s="176" t="s">
        <v>342</v>
      </c>
      <c r="D13" s="256">
        <v>1</v>
      </c>
      <c r="E13" s="259"/>
      <c r="F13" s="258"/>
    </row>
    <row r="14" spans="1:10" ht="13.5" thickBot="1" x14ac:dyDescent="0.3">
      <c r="A14" s="469" t="s">
        <v>382</v>
      </c>
      <c r="B14" s="470"/>
      <c r="C14" s="470"/>
      <c r="D14" s="470"/>
      <c r="E14" s="463">
        <f>SUM(F7:F13)</f>
        <v>0</v>
      </c>
      <c r="F14" s="464"/>
    </row>
    <row r="15" spans="1:10" ht="13.5" thickBot="1" x14ac:dyDescent="0.3">
      <c r="A15" s="170"/>
      <c r="B15" s="170"/>
      <c r="C15" s="170"/>
      <c r="D15" s="170"/>
      <c r="E15" s="195"/>
      <c r="F15" s="195"/>
    </row>
    <row r="16" spans="1:10" ht="13.5" thickBot="1" x14ac:dyDescent="0.35">
      <c r="A16" s="465" t="s">
        <v>383</v>
      </c>
      <c r="B16" s="466"/>
      <c r="C16" s="466"/>
      <c r="D16" s="466"/>
      <c r="E16" s="391">
        <f>(E14*10%)/12</f>
        <v>0</v>
      </c>
      <c r="F16" s="392"/>
    </row>
    <row r="17" spans="1:8" ht="13.5" thickBot="1" x14ac:dyDescent="0.3">
      <c r="A17" s="170"/>
      <c r="B17" s="170"/>
      <c r="C17" s="170"/>
      <c r="D17" s="170"/>
      <c r="E17" s="190"/>
      <c r="F17" s="190"/>
      <c r="G17" s="190"/>
      <c r="H17" s="190"/>
    </row>
    <row r="18" spans="1:8" ht="13.5" thickBot="1" x14ac:dyDescent="0.3">
      <c r="A18" s="170"/>
      <c r="B18" s="454" t="s">
        <v>371</v>
      </c>
      <c r="C18" s="454"/>
      <c r="D18" s="454"/>
      <c r="E18" s="467">
        <f>(Resumo!J5+Resumo!J6)*2</f>
        <v>4</v>
      </c>
      <c r="F18" s="468"/>
      <c r="G18" s="190"/>
      <c r="H18" s="190"/>
    </row>
    <row r="19" spans="1:8" ht="13.5" thickBot="1" x14ac:dyDescent="0.3">
      <c r="A19" s="170"/>
      <c r="B19" s="170"/>
      <c r="C19" s="170"/>
      <c r="D19" s="170"/>
      <c r="E19" s="190"/>
      <c r="F19" s="190"/>
      <c r="G19" s="190"/>
      <c r="H19" s="190"/>
    </row>
    <row r="20" spans="1:8" ht="13.5" thickBot="1" x14ac:dyDescent="0.35">
      <c r="A20" s="170"/>
      <c r="B20" s="454" t="s">
        <v>372</v>
      </c>
      <c r="C20" s="454"/>
      <c r="D20" s="454"/>
      <c r="E20" s="391">
        <f>E16/E18</f>
        <v>0</v>
      </c>
      <c r="F20" s="392"/>
      <c r="G20" s="190"/>
      <c r="H20" s="190"/>
    </row>
    <row r="21" spans="1:8" ht="13" x14ac:dyDescent="0.25">
      <c r="A21" s="170"/>
      <c r="B21" s="170"/>
      <c r="C21" s="170"/>
      <c r="D21" s="170"/>
      <c r="E21" s="190"/>
      <c r="F21" s="190"/>
      <c r="G21" s="190"/>
      <c r="H21" s="190"/>
    </row>
    <row r="22" spans="1:8" ht="13" x14ac:dyDescent="0.25">
      <c r="A22" s="170"/>
      <c r="B22" s="170"/>
      <c r="C22" s="170"/>
      <c r="D22" s="170"/>
      <c r="E22" s="190"/>
      <c r="F22" s="190"/>
      <c r="G22" s="190"/>
      <c r="H22" s="190"/>
    </row>
    <row r="23" spans="1:8" ht="13" x14ac:dyDescent="0.25">
      <c r="A23" s="170"/>
      <c r="B23" s="170"/>
      <c r="C23" s="170"/>
      <c r="D23" s="170"/>
      <c r="E23" s="190"/>
      <c r="F23" s="190"/>
      <c r="G23" s="190"/>
      <c r="H23" s="190"/>
    </row>
    <row r="24" spans="1:8" ht="13" x14ac:dyDescent="0.25">
      <c r="A24" s="170"/>
      <c r="B24" s="170"/>
      <c r="C24" s="170"/>
      <c r="D24" s="170"/>
      <c r="E24" s="190"/>
      <c r="F24" s="190"/>
      <c r="G24" s="190"/>
      <c r="H24" s="190"/>
    </row>
    <row r="25" spans="1:8" ht="13" x14ac:dyDescent="0.25">
      <c r="A25" s="170"/>
      <c r="B25" s="170"/>
      <c r="C25" s="170"/>
      <c r="D25" s="170"/>
      <c r="E25" s="190"/>
      <c r="F25" s="190"/>
      <c r="G25" s="190"/>
      <c r="H25" s="190"/>
    </row>
    <row r="26" spans="1:8" ht="13" x14ac:dyDescent="0.25">
      <c r="A26" s="170"/>
      <c r="B26" s="170"/>
      <c r="C26" s="170"/>
      <c r="D26" s="170"/>
      <c r="E26" s="190"/>
      <c r="F26" s="190"/>
      <c r="G26" s="190"/>
      <c r="H26" s="190"/>
    </row>
    <row r="27" spans="1:8" ht="13.5" thickBot="1" x14ac:dyDescent="0.3">
      <c r="A27" s="170"/>
      <c r="B27" s="170"/>
      <c r="C27" s="170"/>
      <c r="D27" s="170"/>
      <c r="E27" s="190"/>
      <c r="F27" s="190"/>
      <c r="G27" s="190"/>
      <c r="H27" s="190"/>
    </row>
    <row r="28" spans="1:8" ht="20.25" customHeight="1" x14ac:dyDescent="0.25">
      <c r="A28" s="421"/>
      <c r="B28" s="422"/>
      <c r="C28" s="427" t="s">
        <v>364</v>
      </c>
      <c r="D28" s="430"/>
      <c r="E28" s="254"/>
      <c r="F28" s="254"/>
      <c r="G28" s="254"/>
      <c r="H28" s="254"/>
    </row>
    <row r="29" spans="1:8" ht="12.5" x14ac:dyDescent="0.25">
      <c r="A29" s="423"/>
      <c r="B29" s="424"/>
      <c r="C29" s="428"/>
      <c r="D29" s="433"/>
      <c r="E29" s="254"/>
      <c r="F29" s="254"/>
      <c r="G29" s="254"/>
      <c r="H29" s="254"/>
    </row>
    <row r="30" spans="1:8" ht="14.25" customHeight="1" x14ac:dyDescent="0.25">
      <c r="A30" s="423"/>
      <c r="B30" s="424"/>
      <c r="C30" s="428"/>
      <c r="D30" s="433"/>
      <c r="E30" s="254"/>
      <c r="F30" s="254"/>
      <c r="G30" s="254"/>
      <c r="H30" s="254"/>
    </row>
    <row r="31" spans="1:8" ht="13" thickBot="1" x14ac:dyDescent="0.3">
      <c r="A31" s="425"/>
      <c r="B31" s="426"/>
      <c r="C31" s="429"/>
      <c r="D31" s="436"/>
      <c r="E31" s="254"/>
      <c r="F31" s="254"/>
      <c r="G31" s="254"/>
      <c r="H31" s="254"/>
    </row>
    <row r="32" spans="1:8" ht="13" thickBot="1" x14ac:dyDescent="0.3"/>
    <row r="33" spans="1:8" ht="12.5" x14ac:dyDescent="0.25">
      <c r="A33" s="471" t="s">
        <v>384</v>
      </c>
      <c r="B33" s="440"/>
      <c r="C33" s="440"/>
      <c r="D33" s="440"/>
      <c r="E33" s="150"/>
      <c r="F33" s="150"/>
      <c r="G33" s="150"/>
      <c r="H33" s="150"/>
    </row>
    <row r="34" spans="1:8" ht="12.5" x14ac:dyDescent="0.25">
      <c r="A34" s="442"/>
      <c r="B34" s="354"/>
      <c r="C34" s="354"/>
      <c r="D34" s="354"/>
      <c r="E34" s="150"/>
      <c r="F34" s="150"/>
      <c r="G34" s="150"/>
      <c r="H34" s="150"/>
    </row>
    <row r="35" spans="1:8" ht="12.5" x14ac:dyDescent="0.25">
      <c r="A35" s="442"/>
      <c r="B35" s="354"/>
      <c r="C35" s="354"/>
      <c r="D35" s="354"/>
      <c r="E35" s="150"/>
      <c r="F35" s="150"/>
      <c r="G35" s="150"/>
      <c r="H35" s="150"/>
    </row>
    <row r="36" spans="1:8" ht="12.5" x14ac:dyDescent="0.25">
      <c r="A36" s="442"/>
      <c r="B36" s="354"/>
      <c r="C36" s="354"/>
      <c r="D36" s="354"/>
      <c r="E36" s="150"/>
      <c r="F36" s="150"/>
      <c r="G36" s="150"/>
      <c r="H36" s="150"/>
    </row>
    <row r="37" spans="1:8" ht="13" thickBot="1" x14ac:dyDescent="0.3">
      <c r="A37" s="444"/>
      <c r="B37" s="445"/>
      <c r="C37" s="445"/>
      <c r="D37" s="445"/>
      <c r="E37" s="150"/>
      <c r="F37" s="150"/>
      <c r="G37" s="150"/>
      <c r="H37" s="150"/>
    </row>
  </sheetData>
  <mergeCells count="20">
    <mergeCell ref="A1:F3"/>
    <mergeCell ref="F5:F6"/>
    <mergeCell ref="E5:E6"/>
    <mergeCell ref="E4:F4"/>
    <mergeCell ref="D4:D6"/>
    <mergeCell ref="A33:D37"/>
    <mergeCell ref="A28:B31"/>
    <mergeCell ref="C28:C31"/>
    <mergeCell ref="D28:D31"/>
    <mergeCell ref="C4:C6"/>
    <mergeCell ref="B4:B6"/>
    <mergeCell ref="A4:A6"/>
    <mergeCell ref="E14:F14"/>
    <mergeCell ref="E16:F16"/>
    <mergeCell ref="A16:D16"/>
    <mergeCell ref="E18:F18"/>
    <mergeCell ref="B20:D20"/>
    <mergeCell ref="E20:F20"/>
    <mergeCell ref="B18:D18"/>
    <mergeCell ref="A14:D14"/>
  </mergeCells>
  <phoneticPr fontId="3" type="noConversion"/>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21" sqref="M21"/>
    </sheetView>
  </sheetViews>
  <sheetFormatPr defaultRowHeight="12.5" x14ac:dyDescent="0.25"/>
  <cols>
    <col min="1" max="1" width="10.81640625" customWidth="1"/>
  </cols>
  <sheetData>
    <row r="1" spans="1:4" x14ac:dyDescent="0.25">
      <c r="A1" t="s">
        <v>385</v>
      </c>
    </row>
    <row r="3" spans="1:4" ht="13" x14ac:dyDescent="0.3">
      <c r="A3" s="10" t="s">
        <v>386</v>
      </c>
    </row>
    <row r="5" spans="1:4" x14ac:dyDescent="0.25">
      <c r="A5" t="s">
        <v>387</v>
      </c>
    </row>
    <row r="7" spans="1:4" x14ac:dyDescent="0.25">
      <c r="A7" t="s">
        <v>388</v>
      </c>
    </row>
    <row r="9" spans="1:4" x14ac:dyDescent="0.25">
      <c r="A9" s="41">
        <v>2.2799999999999998</v>
      </c>
      <c r="B9" t="s">
        <v>389</v>
      </c>
      <c r="D9" s="147" t="s">
        <v>390</v>
      </c>
    </row>
    <row r="10" spans="1:4" x14ac:dyDescent="0.25">
      <c r="A10" s="41" t="s">
        <v>391</v>
      </c>
      <c r="B10" t="s">
        <v>392</v>
      </c>
      <c r="D10" t="s">
        <v>393</v>
      </c>
    </row>
    <row r="11" spans="1:4" x14ac:dyDescent="0.25">
      <c r="A11" s="41" t="s">
        <v>394</v>
      </c>
      <c r="B11" t="s">
        <v>395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D81" zoomScale="85" zoomScaleNormal="85" workbookViewId="0">
      <selection activeCell="B154" sqref="B154:B155"/>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27" t="s">
        <v>396</v>
      </c>
      <c r="B1" s="328"/>
      <c r="C1" s="328"/>
      <c r="D1" s="328"/>
      <c r="E1" s="328"/>
      <c r="F1" s="328"/>
      <c r="G1" s="328"/>
      <c r="H1" s="328"/>
      <c r="I1" s="329"/>
    </row>
    <row r="2" spans="1:9" ht="13" x14ac:dyDescent="0.25">
      <c r="A2" s="38"/>
      <c r="B2" s="38"/>
      <c r="C2" s="38"/>
      <c r="D2" s="38"/>
      <c r="E2" s="38"/>
      <c r="F2" s="38"/>
      <c r="G2" s="38"/>
      <c r="H2" s="38"/>
      <c r="I2" s="38"/>
    </row>
    <row r="3" spans="1:9" ht="13" x14ac:dyDescent="0.25">
      <c r="A3" s="38" t="s">
        <v>397</v>
      </c>
      <c r="B3" s="38"/>
      <c r="C3" s="38"/>
      <c r="D3" s="38"/>
      <c r="E3" s="38"/>
      <c r="F3" s="38"/>
      <c r="G3" s="38"/>
      <c r="H3" s="38"/>
      <c r="I3" s="38"/>
    </row>
    <row r="4" spans="1:9" ht="15" customHeight="1" x14ac:dyDescent="0.25">
      <c r="A4" s="491" t="s">
        <v>398</v>
      </c>
      <c r="B4" s="491"/>
      <c r="C4" s="491"/>
      <c r="D4" s="491"/>
      <c r="E4" s="491"/>
      <c r="F4" s="491"/>
      <c r="G4" s="491"/>
      <c r="H4" s="491"/>
      <c r="I4" s="491"/>
    </row>
    <row r="5" spans="1:9" ht="15" customHeight="1" x14ac:dyDescent="0.25">
      <c r="A5" s="491" t="s">
        <v>399</v>
      </c>
      <c r="B5" s="491"/>
      <c r="C5" s="491"/>
      <c r="D5" s="491"/>
      <c r="E5" s="491"/>
      <c r="F5" s="491"/>
      <c r="G5" s="491"/>
      <c r="H5" s="491"/>
      <c r="I5" s="491"/>
    </row>
    <row r="6" spans="1:9" ht="15" customHeight="1" x14ac:dyDescent="0.25">
      <c r="A6" s="491" t="s">
        <v>400</v>
      </c>
      <c r="B6" s="491"/>
      <c r="C6" s="491"/>
      <c r="D6" s="491"/>
      <c r="E6" s="491"/>
      <c r="F6" s="491"/>
      <c r="G6" s="491"/>
      <c r="H6" s="491"/>
      <c r="I6" s="491"/>
    </row>
    <row r="7" spans="1:9" ht="15" customHeight="1" x14ac:dyDescent="0.25">
      <c r="A7" s="491"/>
      <c r="B7" s="491"/>
      <c r="C7" s="491"/>
      <c r="D7" s="491"/>
      <c r="E7" s="491"/>
      <c r="F7" s="491"/>
      <c r="G7" s="491"/>
      <c r="H7" s="491"/>
      <c r="I7" s="491"/>
    </row>
    <row r="8" spans="1:9" ht="31.5" customHeight="1" x14ac:dyDescent="0.25">
      <c r="A8" s="491" t="s">
        <v>401</v>
      </c>
      <c r="B8" s="491"/>
      <c r="C8" s="491"/>
      <c r="D8" s="491"/>
      <c r="E8" s="491"/>
      <c r="F8" s="491"/>
      <c r="G8" s="491"/>
      <c r="H8" s="491"/>
      <c r="I8" s="491"/>
    </row>
    <row r="9" spans="1:9" ht="15" customHeight="1" x14ac:dyDescent="0.25">
      <c r="A9" s="493" t="s">
        <v>402</v>
      </c>
      <c r="B9" s="493"/>
      <c r="C9" s="493"/>
      <c r="D9" s="493"/>
      <c r="E9" s="493"/>
      <c r="F9" s="493"/>
      <c r="G9" s="493"/>
      <c r="H9" s="493"/>
      <c r="I9" s="493"/>
    </row>
    <row r="10" spans="1:9" ht="15" customHeight="1" x14ac:dyDescent="0.25">
      <c r="A10" s="493"/>
      <c r="B10" s="493"/>
      <c r="C10" s="493"/>
      <c r="D10" s="493"/>
      <c r="E10" s="493"/>
      <c r="F10" s="493"/>
      <c r="G10" s="493"/>
      <c r="H10" s="493"/>
      <c r="I10" s="493"/>
    </row>
    <row r="11" spans="1:9" ht="30" customHeight="1" x14ac:dyDescent="0.25">
      <c r="A11" s="491" t="s">
        <v>403</v>
      </c>
      <c r="B11" s="491"/>
      <c r="C11" s="491"/>
      <c r="D11" s="491"/>
      <c r="E11" s="491"/>
      <c r="F11" s="491"/>
      <c r="G11" s="491"/>
      <c r="H11" s="491"/>
      <c r="I11" s="491"/>
    </row>
    <row r="12" spans="1:9" ht="30" customHeight="1" x14ac:dyDescent="0.25">
      <c r="A12" s="491" t="s">
        <v>404</v>
      </c>
      <c r="B12" s="491"/>
      <c r="C12" s="491"/>
      <c r="D12" s="491"/>
      <c r="E12" s="491"/>
      <c r="F12" s="491"/>
      <c r="G12" s="491"/>
      <c r="H12" s="491"/>
      <c r="I12" s="491"/>
    </row>
    <row r="13" spans="1:9" ht="30" customHeight="1" x14ac:dyDescent="0.25">
      <c r="A13" s="491" t="s">
        <v>405</v>
      </c>
      <c r="B13" s="491"/>
      <c r="C13" s="491"/>
      <c r="D13" s="491"/>
      <c r="E13" s="491"/>
      <c r="F13" s="491"/>
      <c r="G13" s="491"/>
      <c r="H13" s="491"/>
      <c r="I13" s="491"/>
    </row>
    <row r="14" spans="1:9" ht="30" customHeight="1" x14ac:dyDescent="0.25">
      <c r="A14" s="491" t="s">
        <v>406</v>
      </c>
      <c r="B14" s="491"/>
      <c r="C14" s="491"/>
      <c r="D14" s="491"/>
      <c r="E14" s="491"/>
      <c r="F14" s="491"/>
      <c r="G14" s="491"/>
      <c r="H14" s="491"/>
      <c r="I14" s="491"/>
    </row>
    <row r="15" spans="1:9" ht="30" customHeight="1" x14ac:dyDescent="0.25">
      <c r="A15" s="492" t="s">
        <v>407</v>
      </c>
      <c r="B15" s="492"/>
      <c r="C15" s="492"/>
      <c r="D15" s="492"/>
      <c r="E15" s="492"/>
      <c r="F15" s="492"/>
      <c r="G15" s="492"/>
      <c r="H15" s="492"/>
      <c r="I15" s="492"/>
    </row>
    <row r="16" spans="1:9" ht="12.75" customHeight="1" thickBot="1" x14ac:dyDescent="0.3">
      <c r="A16" s="492"/>
      <c r="B16" s="492"/>
      <c r="C16" s="492"/>
      <c r="D16" s="492"/>
      <c r="E16" s="492"/>
      <c r="F16" s="492"/>
      <c r="G16" s="492"/>
      <c r="H16" s="492"/>
      <c r="I16" s="492"/>
    </row>
    <row r="17" spans="1:9" ht="13.5" thickBot="1" x14ac:dyDescent="0.3">
      <c r="A17" s="498" t="s">
        <v>408</v>
      </c>
      <c r="B17" s="499"/>
      <c r="C17" s="499"/>
      <c r="D17" s="499"/>
      <c r="E17" s="499"/>
      <c r="F17" s="499"/>
      <c r="G17" s="499"/>
      <c r="H17" s="499"/>
      <c r="I17" s="500"/>
    </row>
    <row r="19" spans="1:9" ht="13" x14ac:dyDescent="0.3">
      <c r="A19" s="305" t="s">
        <v>71</v>
      </c>
      <c r="B19" s="305"/>
      <c r="C19" s="305"/>
      <c r="D19" s="305"/>
      <c r="E19" s="305"/>
      <c r="F19" s="305"/>
      <c r="G19" s="305"/>
      <c r="H19" s="305"/>
      <c r="I19" s="305"/>
    </row>
    <row r="20" spans="1:9" ht="13" x14ac:dyDescent="0.3">
      <c r="A20" s="47" t="s">
        <v>72</v>
      </c>
      <c r="B20" s="297" t="s">
        <v>73</v>
      </c>
      <c r="C20" s="298"/>
      <c r="D20" s="298"/>
      <c r="E20" s="298"/>
      <c r="F20" s="298"/>
      <c r="G20" s="298"/>
      <c r="H20" s="299"/>
      <c r="I20" s="8" t="s">
        <v>56</v>
      </c>
    </row>
    <row r="21" spans="1:9" ht="24.75" customHeight="1" x14ac:dyDescent="0.25">
      <c r="A21" s="47" t="s">
        <v>24</v>
      </c>
      <c r="B21" s="494" t="s">
        <v>409</v>
      </c>
      <c r="C21" s="323"/>
      <c r="D21" s="323"/>
      <c r="E21" s="323"/>
      <c r="F21" s="323"/>
      <c r="G21" s="323"/>
      <c r="H21" s="324"/>
      <c r="I21" s="148">
        <f>1/12</f>
        <v>8.3333333333333329E-2</v>
      </c>
    </row>
    <row r="22" spans="1:9" ht="24.75" customHeight="1" x14ac:dyDescent="0.3">
      <c r="A22" s="8" t="s">
        <v>26</v>
      </c>
      <c r="B22" s="494" t="s">
        <v>410</v>
      </c>
      <c r="C22" s="501"/>
      <c r="D22" s="501"/>
      <c r="E22" s="501"/>
      <c r="F22" s="501"/>
      <c r="G22" s="501"/>
      <c r="H22" s="502"/>
      <c r="I22" s="24">
        <v>0.121</v>
      </c>
    </row>
    <row r="23" spans="1:9" ht="13" x14ac:dyDescent="0.3">
      <c r="A23" s="296" t="s">
        <v>76</v>
      </c>
      <c r="B23" s="296"/>
      <c r="C23" s="296"/>
      <c r="D23" s="296"/>
      <c r="E23" s="296"/>
      <c r="F23" s="296"/>
      <c r="G23" s="296"/>
      <c r="H23" s="42"/>
      <c r="I23" s="42">
        <f>TRUNC(SUM(I21:I22),4)</f>
        <v>0.20430000000000001</v>
      </c>
    </row>
    <row r="24" spans="1:9" ht="37.5" customHeight="1" x14ac:dyDescent="0.25">
      <c r="A24" s="47" t="s">
        <v>28</v>
      </c>
      <c r="B24" s="495" t="s">
        <v>77</v>
      </c>
      <c r="C24" s="496"/>
      <c r="D24" s="496"/>
      <c r="E24" s="496"/>
      <c r="F24" s="496"/>
      <c r="G24" s="496"/>
      <c r="H24" s="497"/>
      <c r="I24" s="148">
        <v>7.5200000000000003E-2</v>
      </c>
    </row>
    <row r="25" spans="1:9" ht="13" x14ac:dyDescent="0.3">
      <c r="A25" s="296" t="s">
        <v>78</v>
      </c>
      <c r="B25" s="296"/>
      <c r="C25" s="296"/>
      <c r="D25" s="296"/>
      <c r="E25" s="296"/>
      <c r="F25" s="296"/>
      <c r="G25" s="296"/>
      <c r="H25" s="42"/>
      <c r="I25" s="42">
        <f>TRUNC(SUM(I23:I24),4)</f>
        <v>0.27950000000000003</v>
      </c>
    </row>
    <row r="26" spans="1:9" ht="13" x14ac:dyDescent="0.3">
      <c r="A26" s="155" t="s">
        <v>411</v>
      </c>
      <c r="B26" s="8"/>
      <c r="C26" s="8"/>
      <c r="D26" s="8"/>
      <c r="E26" s="8"/>
      <c r="F26" s="8"/>
      <c r="G26" s="8"/>
      <c r="H26" s="154"/>
      <c r="I26" s="154"/>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305" t="s">
        <v>126</v>
      </c>
      <c r="B30" s="305"/>
      <c r="C30" s="305"/>
      <c r="D30" s="305"/>
      <c r="E30" s="305"/>
      <c r="F30" s="305"/>
      <c r="G30" s="305"/>
      <c r="H30" s="305"/>
      <c r="I30" s="305"/>
    </row>
    <row r="31" spans="1:9" ht="13" x14ac:dyDescent="0.3">
      <c r="A31" s="8">
        <v>3</v>
      </c>
      <c r="B31" s="306" t="s">
        <v>127</v>
      </c>
      <c r="C31" s="306"/>
      <c r="D31" s="306"/>
      <c r="E31" s="306"/>
      <c r="F31" s="306"/>
      <c r="G31" s="306"/>
      <c r="H31" s="8" t="s">
        <v>56</v>
      </c>
      <c r="I31" s="8" t="s">
        <v>57</v>
      </c>
    </row>
    <row r="32" spans="1:9" ht="25.5" customHeight="1" x14ac:dyDescent="0.3">
      <c r="A32" s="8" t="s">
        <v>24</v>
      </c>
      <c r="B32" s="312" t="s">
        <v>412</v>
      </c>
      <c r="C32" s="312"/>
      <c r="D32" s="312"/>
      <c r="E32" s="312"/>
      <c r="F32" s="312"/>
      <c r="G32" s="312"/>
      <c r="H32" s="1">
        <v>4.1999999999999997E-3</v>
      </c>
      <c r="I32" s="25"/>
    </row>
    <row r="33" spans="1:11" ht="13" x14ac:dyDescent="0.25">
      <c r="A33" s="47" t="s">
        <v>26</v>
      </c>
      <c r="B33" s="312" t="s">
        <v>129</v>
      </c>
      <c r="C33" s="312"/>
      <c r="D33" s="312"/>
      <c r="E33" s="312"/>
      <c r="F33" s="312"/>
      <c r="G33" s="312"/>
      <c r="H33" s="148">
        <v>0.08</v>
      </c>
      <c r="I33" s="149"/>
    </row>
    <row r="34" spans="1:11" ht="39" customHeight="1" x14ac:dyDescent="0.25">
      <c r="A34" s="47" t="s">
        <v>28</v>
      </c>
      <c r="B34" s="312" t="s">
        <v>413</v>
      </c>
      <c r="C34" s="312"/>
      <c r="D34" s="312"/>
      <c r="E34" s="312"/>
      <c r="F34" s="312"/>
      <c r="G34" s="312"/>
      <c r="H34" s="148">
        <v>2E-3</v>
      </c>
      <c r="I34" s="149"/>
      <c r="K34" s="87"/>
    </row>
    <row r="35" spans="1:11" ht="13" x14ac:dyDescent="0.3">
      <c r="A35" s="8" t="s">
        <v>30</v>
      </c>
      <c r="B35" s="294" t="s">
        <v>131</v>
      </c>
      <c r="C35" s="294"/>
      <c r="D35" s="294"/>
      <c r="E35" s="294"/>
      <c r="F35" s="294"/>
      <c r="G35" s="294"/>
      <c r="H35" s="1">
        <v>1.9400000000000001E-2</v>
      </c>
      <c r="I35" s="25"/>
    </row>
    <row r="36" spans="1:11" ht="13" x14ac:dyDescent="0.3">
      <c r="A36" s="8" t="s">
        <v>64</v>
      </c>
      <c r="B36" s="326" t="s">
        <v>132</v>
      </c>
      <c r="C36" s="326"/>
      <c r="D36" s="326"/>
      <c r="E36" s="326"/>
      <c r="F36" s="326"/>
      <c r="G36" s="326"/>
      <c r="H36" s="24">
        <v>0.36799999999999999</v>
      </c>
      <c r="I36" s="25"/>
    </row>
    <row r="37" spans="1:11" ht="37.5" customHeight="1" x14ac:dyDescent="0.25">
      <c r="A37" s="47" t="s">
        <v>66</v>
      </c>
      <c r="B37" s="312" t="s">
        <v>414</v>
      </c>
      <c r="C37" s="312"/>
      <c r="D37" s="312"/>
      <c r="E37" s="312"/>
      <c r="F37" s="312"/>
      <c r="G37" s="312"/>
      <c r="H37" s="148">
        <v>3.7999999999999999E-2</v>
      </c>
      <c r="I37" s="149"/>
    </row>
    <row r="38" spans="1:11" ht="13" x14ac:dyDescent="0.3">
      <c r="A38" s="304" t="s">
        <v>134</v>
      </c>
      <c r="B38" s="304"/>
      <c r="C38" s="304"/>
      <c r="D38" s="304"/>
      <c r="E38" s="304"/>
      <c r="F38" s="304"/>
      <c r="G38" s="304"/>
      <c r="H38" s="42"/>
      <c r="I38" s="118"/>
    </row>
    <row r="39" spans="1:11" ht="13" x14ac:dyDescent="0.3">
      <c r="A39" s="3"/>
      <c r="B39" s="3"/>
      <c r="C39" s="3"/>
      <c r="D39" s="3"/>
      <c r="E39" s="3"/>
      <c r="F39" s="3"/>
      <c r="G39" s="3"/>
      <c r="H39" s="44"/>
      <c r="I39" s="4"/>
    </row>
    <row r="40" spans="1:11" ht="13" x14ac:dyDescent="0.3">
      <c r="A40" s="375" t="s">
        <v>415</v>
      </c>
      <c r="B40" s="10" t="s">
        <v>416</v>
      </c>
      <c r="C40" s="3"/>
      <c r="D40" s="3"/>
      <c r="E40" s="3"/>
      <c r="F40" s="3"/>
      <c r="G40" s="3"/>
      <c r="H40" s="44"/>
      <c r="I40" s="4"/>
    </row>
    <row r="41" spans="1:11" ht="13" x14ac:dyDescent="0.3">
      <c r="A41" s="375"/>
      <c r="B41" s="156" t="s">
        <v>417</v>
      </c>
      <c r="C41" s="3"/>
      <c r="D41" s="3"/>
      <c r="E41" s="3"/>
      <c r="F41" s="3"/>
      <c r="G41" s="3"/>
      <c r="H41" s="44"/>
      <c r="I41" s="4"/>
    </row>
    <row r="42" spans="1:11" ht="13" x14ac:dyDescent="0.3">
      <c r="A42" s="375"/>
      <c r="B42" t="s">
        <v>418</v>
      </c>
      <c r="C42" s="3"/>
      <c r="D42" s="3"/>
      <c r="E42" s="3"/>
      <c r="F42" s="3"/>
      <c r="G42" s="3"/>
      <c r="H42" s="44"/>
      <c r="I42" s="4"/>
    </row>
    <row r="43" spans="1:11" ht="13" x14ac:dyDescent="0.3">
      <c r="A43" s="375"/>
      <c r="B43" s="156" t="s">
        <v>419</v>
      </c>
      <c r="C43" s="3"/>
      <c r="D43" s="3"/>
      <c r="E43" s="3"/>
      <c r="F43" s="3"/>
      <c r="G43" s="3"/>
      <c r="H43" s="44"/>
      <c r="I43" s="4"/>
    </row>
    <row r="44" spans="1:11" ht="13" x14ac:dyDescent="0.3">
      <c r="A44" s="375"/>
      <c r="B44" s="156" t="s">
        <v>420</v>
      </c>
      <c r="C44" s="3"/>
      <c r="D44" s="3"/>
      <c r="E44" s="3"/>
      <c r="F44" s="3"/>
      <c r="G44" s="3"/>
      <c r="H44" s="44"/>
      <c r="I44" s="4"/>
    </row>
    <row r="45" spans="1:11" ht="13" x14ac:dyDescent="0.3">
      <c r="A45" s="375"/>
      <c r="B45" s="156" t="s">
        <v>421</v>
      </c>
      <c r="C45" s="3"/>
      <c r="D45" s="3"/>
      <c r="E45" s="3"/>
      <c r="F45" s="3"/>
      <c r="G45" s="3"/>
      <c r="H45" s="44"/>
      <c r="I45" s="4"/>
    </row>
    <row r="46" spans="1:11" ht="13" x14ac:dyDescent="0.3">
      <c r="A46" s="375"/>
      <c r="B46" s="157" t="s">
        <v>422</v>
      </c>
      <c r="C46" s="3"/>
      <c r="D46" s="3"/>
      <c r="E46" s="3"/>
      <c r="F46" s="3"/>
      <c r="G46" s="3"/>
      <c r="H46" s="44"/>
      <c r="I46" s="4"/>
    </row>
    <row r="47" spans="1:11" ht="13" x14ac:dyDescent="0.3">
      <c r="A47" s="3"/>
      <c r="C47" s="3"/>
      <c r="D47" s="3"/>
      <c r="E47" s="3"/>
      <c r="F47" s="3"/>
      <c r="G47" s="3"/>
      <c r="H47" s="44"/>
      <c r="I47" s="4"/>
    </row>
    <row r="48" spans="1:11" ht="13" x14ac:dyDescent="0.3">
      <c r="A48" s="375" t="s">
        <v>423</v>
      </c>
      <c r="B48" s="156" t="s">
        <v>424</v>
      </c>
      <c r="C48" s="3"/>
      <c r="D48" s="3"/>
      <c r="E48" s="3"/>
      <c r="F48" s="3"/>
      <c r="G48" s="3"/>
      <c r="H48" s="44"/>
      <c r="I48" s="4"/>
    </row>
    <row r="49" spans="1:10" ht="13" x14ac:dyDescent="0.3">
      <c r="A49" s="375"/>
      <c r="B49" s="156" t="s">
        <v>425</v>
      </c>
      <c r="C49" s="3"/>
      <c r="D49" s="3"/>
      <c r="E49" s="3"/>
      <c r="F49" s="3"/>
      <c r="G49" s="3"/>
      <c r="H49" s="44"/>
      <c r="I49" s="4"/>
    </row>
    <row r="50" spans="1:10" ht="13" x14ac:dyDescent="0.3">
      <c r="A50" s="3"/>
      <c r="B50" s="157"/>
      <c r="C50" s="3"/>
      <c r="D50" s="3"/>
      <c r="E50" s="3"/>
      <c r="F50" s="3"/>
      <c r="G50" s="3"/>
      <c r="H50" s="44"/>
      <c r="I50" s="4"/>
    </row>
    <row r="51" spans="1:10" ht="27" customHeight="1" x14ac:dyDescent="0.25">
      <c r="A51" s="375" t="s">
        <v>426</v>
      </c>
      <c r="B51" s="506" t="s">
        <v>427</v>
      </c>
      <c r="C51" s="506"/>
      <c r="D51" s="506"/>
      <c r="E51" s="506"/>
      <c r="F51" s="506"/>
      <c r="G51" s="506"/>
      <c r="H51" s="506"/>
      <c r="I51" s="506"/>
    </row>
    <row r="52" spans="1:10" ht="13" x14ac:dyDescent="0.3">
      <c r="A52" s="375"/>
      <c r="B52" s="156" t="s">
        <v>428</v>
      </c>
      <c r="C52" s="3"/>
      <c r="D52" s="3"/>
      <c r="E52" s="3"/>
      <c r="F52" s="3"/>
      <c r="G52" s="3"/>
      <c r="H52" s="44"/>
      <c r="I52" s="4"/>
    </row>
    <row r="53" spans="1:10" ht="13" x14ac:dyDescent="0.3">
      <c r="A53" s="3"/>
      <c r="B53" s="157"/>
      <c r="C53" s="3"/>
      <c r="D53" s="3"/>
      <c r="E53" s="3"/>
      <c r="F53" s="3"/>
      <c r="G53" s="3"/>
      <c r="H53" s="44"/>
      <c r="I53" s="4"/>
    </row>
    <row r="54" spans="1:10" ht="13" x14ac:dyDescent="0.3">
      <c r="A54" s="3" t="s">
        <v>429</v>
      </c>
      <c r="B54" s="86" t="s">
        <v>271</v>
      </c>
      <c r="C54" s="3"/>
      <c r="D54" s="3"/>
      <c r="E54" s="3"/>
      <c r="F54" s="3"/>
      <c r="G54" s="3"/>
      <c r="H54" s="44"/>
      <c r="I54" s="4"/>
    </row>
    <row r="56" spans="1:10" ht="12.75" customHeight="1" x14ac:dyDescent="0.25">
      <c r="A56" s="354" t="s">
        <v>272</v>
      </c>
      <c r="B56" s="354"/>
      <c r="C56" s="354"/>
      <c r="D56" s="354"/>
      <c r="E56" s="354"/>
      <c r="F56" s="354"/>
      <c r="G56" s="354"/>
      <c r="H56" s="354"/>
      <c r="I56" s="354"/>
      <c r="J56" s="354"/>
    </row>
    <row r="57" spans="1:10" x14ac:dyDescent="0.25">
      <c r="A57" s="354"/>
      <c r="B57" s="354"/>
      <c r="C57" s="354"/>
      <c r="D57" s="354"/>
      <c r="E57" s="354"/>
      <c r="F57" s="354"/>
      <c r="G57" s="354"/>
      <c r="H57" s="354"/>
      <c r="I57" s="354"/>
      <c r="J57" s="354"/>
    </row>
    <row r="58" spans="1:10" x14ac:dyDescent="0.25">
      <c r="A58" s="354"/>
      <c r="B58" s="354"/>
      <c r="C58" s="354"/>
      <c r="D58" s="354"/>
      <c r="E58" s="354"/>
      <c r="F58" s="354"/>
      <c r="G58" s="354"/>
      <c r="H58" s="354"/>
      <c r="I58" s="354"/>
      <c r="J58" s="354"/>
    </row>
    <row r="59" spans="1:10" x14ac:dyDescent="0.25">
      <c r="A59" s="354"/>
      <c r="B59" s="354"/>
      <c r="C59" s="354"/>
      <c r="D59" s="354"/>
      <c r="E59" s="354"/>
      <c r="F59" s="354"/>
      <c r="G59" s="354"/>
      <c r="H59" s="354"/>
      <c r="I59" s="354"/>
      <c r="J59" s="354"/>
    </row>
    <row r="60" spans="1:10" x14ac:dyDescent="0.25">
      <c r="A60" s="354"/>
      <c r="B60" s="354"/>
      <c r="C60" s="354"/>
      <c r="D60" s="354"/>
      <c r="E60" s="354"/>
      <c r="F60" s="354"/>
      <c r="G60" s="354"/>
      <c r="H60" s="354"/>
      <c r="I60" s="354"/>
      <c r="J60" s="354"/>
    </row>
    <row r="61" spans="1:10" x14ac:dyDescent="0.25">
      <c r="A61" s="150"/>
      <c r="B61" s="150"/>
      <c r="C61" s="150"/>
      <c r="D61" s="150"/>
      <c r="E61" s="150"/>
      <c r="F61" s="150"/>
      <c r="G61" s="150"/>
      <c r="H61" s="150"/>
      <c r="I61" s="150"/>
      <c r="J61" s="150"/>
    </row>
    <row r="62" spans="1:10" ht="13" x14ac:dyDescent="0.3">
      <c r="A62" s="375" t="s">
        <v>430</v>
      </c>
      <c r="B62" s="156" t="s">
        <v>431</v>
      </c>
      <c r="C62" s="3"/>
      <c r="D62" s="3"/>
      <c r="E62" s="3"/>
      <c r="F62" s="3"/>
      <c r="G62" s="150"/>
      <c r="H62" s="150"/>
      <c r="I62" s="150"/>
      <c r="J62" s="150"/>
    </row>
    <row r="63" spans="1:10" ht="13" x14ac:dyDescent="0.3">
      <c r="A63" s="375"/>
      <c r="B63" s="156" t="s">
        <v>432</v>
      </c>
      <c r="C63" s="3"/>
      <c r="D63" s="3"/>
      <c r="E63" s="3"/>
      <c r="F63" s="3"/>
      <c r="G63" s="150"/>
      <c r="H63" s="150"/>
      <c r="I63" s="150"/>
      <c r="J63" s="150"/>
    </row>
    <row r="64" spans="1:10" x14ac:dyDescent="0.25">
      <c r="A64" s="150"/>
      <c r="B64" s="150"/>
      <c r="C64" s="150"/>
      <c r="D64" s="150"/>
      <c r="E64" s="150"/>
      <c r="F64" s="150"/>
      <c r="G64" s="150"/>
      <c r="H64" s="150"/>
      <c r="I64" s="150"/>
      <c r="J64" s="150"/>
    </row>
    <row r="65" spans="1:10" x14ac:dyDescent="0.25">
      <c r="A65" s="375" t="s">
        <v>433</v>
      </c>
      <c r="B65" s="506" t="s">
        <v>427</v>
      </c>
      <c r="C65" s="506"/>
      <c r="D65" s="506"/>
      <c r="E65" s="506"/>
      <c r="F65" s="506"/>
      <c r="G65" s="506"/>
      <c r="H65" s="506"/>
      <c r="I65" s="506"/>
      <c r="J65" s="150"/>
    </row>
    <row r="66" spans="1:10" ht="13" x14ac:dyDescent="0.3">
      <c r="A66" s="375"/>
      <c r="B66" s="156" t="s">
        <v>434</v>
      </c>
      <c r="C66" s="3"/>
      <c r="D66" s="3"/>
      <c r="E66" s="3"/>
      <c r="F66" s="3"/>
      <c r="G66" s="3"/>
      <c r="H66" s="44"/>
      <c r="I66" s="4"/>
      <c r="J66" s="150"/>
    </row>
    <row r="67" spans="1:10" x14ac:dyDescent="0.25">
      <c r="A67" s="150"/>
      <c r="B67" s="150"/>
      <c r="C67" s="150"/>
      <c r="D67" s="150"/>
      <c r="E67" s="150"/>
      <c r="F67" s="150"/>
      <c r="G67" s="150"/>
      <c r="H67" s="150"/>
      <c r="I67" s="150"/>
      <c r="J67" s="150"/>
    </row>
    <row r="68" spans="1:10" x14ac:dyDescent="0.25">
      <c r="A68" s="150"/>
      <c r="B68" s="150"/>
      <c r="C68" s="150"/>
      <c r="D68" s="150"/>
      <c r="E68" s="150"/>
      <c r="F68" s="150"/>
      <c r="G68" s="150"/>
      <c r="H68" s="150"/>
      <c r="I68" s="150"/>
      <c r="J68" s="150"/>
    </row>
    <row r="69" spans="1:10" ht="13" x14ac:dyDescent="0.3">
      <c r="A69" s="49" t="s">
        <v>138</v>
      </c>
      <c r="B69" s="296" t="s">
        <v>139</v>
      </c>
      <c r="C69" s="296"/>
      <c r="D69" s="296"/>
      <c r="E69" s="296"/>
      <c r="F69" s="296"/>
      <c r="G69" s="296"/>
      <c r="H69" s="33" t="s">
        <v>56</v>
      </c>
      <c r="I69" s="33" t="s">
        <v>57</v>
      </c>
      <c r="J69" s="150"/>
    </row>
    <row r="70" spans="1:10" ht="13" x14ac:dyDescent="0.3">
      <c r="A70" s="49" t="s">
        <v>24</v>
      </c>
      <c r="B70" s="294" t="s">
        <v>140</v>
      </c>
      <c r="C70" s="294"/>
      <c r="D70" s="294"/>
      <c r="E70" s="294"/>
      <c r="F70" s="294"/>
      <c r="G70" s="294"/>
      <c r="H70" s="43"/>
      <c r="I70" s="43"/>
      <c r="J70" s="150"/>
    </row>
    <row r="71" spans="1:10" ht="24" customHeight="1" x14ac:dyDescent="0.25">
      <c r="A71" s="56" t="s">
        <v>26</v>
      </c>
      <c r="B71" s="339" t="s">
        <v>435</v>
      </c>
      <c r="C71" s="339"/>
      <c r="D71" s="339"/>
      <c r="E71" s="339"/>
      <c r="F71" s="339"/>
      <c r="G71" s="339"/>
      <c r="H71" s="158">
        <v>1.67E-2</v>
      </c>
      <c r="I71" s="149">
        <f>H71*$I$45</f>
        <v>0</v>
      </c>
      <c r="J71" s="150"/>
    </row>
    <row r="72" spans="1:10" ht="36" customHeight="1" x14ac:dyDescent="0.25">
      <c r="A72" s="56" t="s">
        <v>28</v>
      </c>
      <c r="B72" s="507" t="s">
        <v>436</v>
      </c>
      <c r="C72" s="507"/>
      <c r="D72" s="507"/>
      <c r="E72" s="507"/>
      <c r="F72" s="507"/>
      <c r="G72" s="507"/>
      <c r="H72" s="158">
        <v>2.0000000000000001E-4</v>
      </c>
      <c r="I72" s="149">
        <f>H72*$I$45</f>
        <v>0</v>
      </c>
      <c r="J72" s="150"/>
    </row>
    <row r="73" spans="1:10" ht="42.75" customHeight="1" x14ac:dyDescent="0.25">
      <c r="A73" s="56" t="s">
        <v>30</v>
      </c>
      <c r="B73" s="507" t="s">
        <v>437</v>
      </c>
      <c r="C73" s="507"/>
      <c r="D73" s="507"/>
      <c r="E73" s="507"/>
      <c r="F73" s="507"/>
      <c r="G73" s="507"/>
      <c r="H73" s="148">
        <v>6.9999999999999999E-4</v>
      </c>
      <c r="I73" s="149">
        <f>H73*$I$45</f>
        <v>0</v>
      </c>
      <c r="J73" s="150"/>
    </row>
    <row r="74" spans="1:10" ht="35.25" customHeight="1" x14ac:dyDescent="0.25">
      <c r="A74" s="47" t="s">
        <v>64</v>
      </c>
      <c r="B74" s="507" t="s">
        <v>438</v>
      </c>
      <c r="C74" s="507"/>
      <c r="D74" s="507"/>
      <c r="E74" s="507"/>
      <c r="F74" s="507"/>
      <c r="G74" s="507"/>
      <c r="H74" s="158">
        <v>2.8999999999999998E-3</v>
      </c>
      <c r="I74" s="149">
        <f>H74*$I$45</f>
        <v>0</v>
      </c>
      <c r="J74" s="150"/>
    </row>
    <row r="75" spans="1:10" ht="13" x14ac:dyDescent="0.3">
      <c r="A75" s="8" t="s">
        <v>66</v>
      </c>
      <c r="B75" s="294" t="s">
        <v>146</v>
      </c>
      <c r="C75" s="294"/>
      <c r="D75" s="294"/>
      <c r="E75" s="294"/>
      <c r="F75" s="294"/>
      <c r="G75" s="294"/>
      <c r="H75" s="159"/>
      <c r="I75" s="25">
        <f t="shared" ref="I75" si="0">H75*$I$45</f>
        <v>0</v>
      </c>
      <c r="J75" s="150"/>
    </row>
    <row r="76" spans="1:10" ht="13" x14ac:dyDescent="0.3">
      <c r="A76" s="296" t="s">
        <v>147</v>
      </c>
      <c r="B76" s="296"/>
      <c r="C76" s="296"/>
      <c r="D76" s="296"/>
      <c r="E76" s="296"/>
      <c r="F76" s="296"/>
      <c r="G76" s="296"/>
      <c r="H76" s="42"/>
      <c r="I76" s="43">
        <f>SUM(I71:I75)</f>
        <v>0</v>
      </c>
      <c r="J76" s="150"/>
    </row>
    <row r="77" spans="1:10" ht="13" x14ac:dyDescent="0.3">
      <c r="A77" s="8" t="s">
        <v>93</v>
      </c>
      <c r="B77" s="294" t="s">
        <v>148</v>
      </c>
      <c r="C77" s="294"/>
      <c r="D77" s="294"/>
      <c r="E77" s="294"/>
      <c r="F77" s="294"/>
      <c r="G77" s="294"/>
      <c r="H77" s="1">
        <v>0.36799999999999999</v>
      </c>
      <c r="I77" s="25">
        <f>I76*H77</f>
        <v>0</v>
      </c>
      <c r="J77" s="150"/>
    </row>
    <row r="78" spans="1:10" ht="13" x14ac:dyDescent="0.3">
      <c r="A78" s="296" t="s">
        <v>149</v>
      </c>
      <c r="B78" s="296"/>
      <c r="C78" s="296"/>
      <c r="D78" s="296"/>
      <c r="E78" s="296"/>
      <c r="F78" s="296"/>
      <c r="G78" s="296"/>
      <c r="H78" s="42"/>
      <c r="I78" s="43">
        <f>SUM(I76:I77)</f>
        <v>0</v>
      </c>
    </row>
    <row r="79" spans="1:10" ht="13" x14ac:dyDescent="0.3">
      <c r="A79" s="8"/>
      <c r="B79" s="325"/>
      <c r="C79" s="325"/>
      <c r="D79" s="325"/>
      <c r="E79" s="325"/>
      <c r="F79" s="325"/>
      <c r="G79" s="325"/>
      <c r="H79" s="325"/>
      <c r="I79" s="25"/>
    </row>
    <row r="80" spans="1:10" ht="13" x14ac:dyDescent="0.3">
      <c r="A80" s="3"/>
      <c r="B80" s="37"/>
      <c r="C80" s="37"/>
      <c r="D80" s="37"/>
      <c r="E80" s="37"/>
      <c r="F80" s="37"/>
      <c r="G80" s="37"/>
      <c r="H80" s="37"/>
      <c r="I80" s="7"/>
    </row>
    <row r="81" spans="1:9" x14ac:dyDescent="0.25">
      <c r="A81" s="508" t="s">
        <v>439</v>
      </c>
      <c r="B81" s="508"/>
      <c r="C81" s="508"/>
      <c r="D81" s="508"/>
      <c r="E81" s="508"/>
      <c r="F81" s="508"/>
      <c r="G81" s="508"/>
      <c r="H81" s="508"/>
      <c r="I81" s="508"/>
    </row>
    <row r="82" spans="1:9" x14ac:dyDescent="0.25">
      <c r="A82" s="508"/>
      <c r="B82" s="508"/>
      <c r="C82" s="508"/>
      <c r="D82" s="508"/>
      <c r="E82" s="508"/>
      <c r="F82" s="508"/>
      <c r="G82" s="508"/>
      <c r="H82" s="508"/>
      <c r="I82" s="508"/>
    </row>
    <row r="83" spans="1:9" x14ac:dyDescent="0.25">
      <c r="A83" s="508"/>
      <c r="B83" s="508"/>
      <c r="C83" s="508"/>
      <c r="D83" s="508"/>
      <c r="E83" s="508"/>
      <c r="F83" s="508"/>
      <c r="G83" s="508"/>
      <c r="H83" s="508"/>
      <c r="I83" s="508"/>
    </row>
    <row r="84" spans="1:9" x14ac:dyDescent="0.25">
      <c r="A84" s="508"/>
      <c r="B84" s="508"/>
      <c r="C84" s="508"/>
      <c r="D84" s="508"/>
      <c r="E84" s="508"/>
      <c r="F84" s="508"/>
      <c r="G84" s="508"/>
      <c r="H84" s="508"/>
      <c r="I84" s="508"/>
    </row>
    <row r="85" spans="1:9" x14ac:dyDescent="0.25">
      <c r="A85" s="508"/>
      <c r="B85" s="508"/>
      <c r="C85" s="508"/>
      <c r="D85" s="508"/>
      <c r="E85" s="508"/>
      <c r="F85" s="508"/>
      <c r="G85" s="508"/>
      <c r="H85" s="508"/>
      <c r="I85" s="508"/>
    </row>
    <row r="86" spans="1:9" ht="13" x14ac:dyDescent="0.3">
      <c r="A86" s="197"/>
      <c r="B86" s="197"/>
      <c r="C86" s="197"/>
      <c r="D86" s="197"/>
      <c r="E86" s="197"/>
      <c r="F86" s="197"/>
      <c r="G86" s="197"/>
      <c r="H86" s="197"/>
      <c r="I86" s="197"/>
    </row>
    <row r="87" spans="1:9" ht="16" thickBot="1" x14ac:dyDescent="0.35">
      <c r="A87" s="196"/>
      <c r="D87" s="197"/>
      <c r="E87" s="197"/>
      <c r="F87" s="197"/>
      <c r="G87" s="197"/>
      <c r="H87" s="197"/>
      <c r="I87" s="197"/>
    </row>
    <row r="88" spans="1:9" ht="26.5" thickBot="1" x14ac:dyDescent="0.35">
      <c r="A88" s="164" t="s">
        <v>340</v>
      </c>
      <c r="B88" s="165" t="s">
        <v>440</v>
      </c>
      <c r="C88" s="165" t="s">
        <v>441</v>
      </c>
      <c r="D88" s="197"/>
      <c r="E88" s="197"/>
      <c r="F88" s="197"/>
      <c r="G88" s="197"/>
      <c r="H88" s="197"/>
      <c r="I88" s="197"/>
    </row>
    <row r="89" spans="1:9" ht="13.5" thickBot="1" x14ac:dyDescent="0.35">
      <c r="A89" s="166" t="s">
        <v>307</v>
      </c>
      <c r="B89" s="167">
        <v>8.3299999999999999E-2</v>
      </c>
      <c r="C89" s="167">
        <v>6.9410000000000001E-3</v>
      </c>
      <c r="D89" s="197"/>
      <c r="E89" s="197"/>
      <c r="F89" s="197"/>
      <c r="G89" s="197"/>
      <c r="H89" s="197"/>
      <c r="I89" s="197"/>
    </row>
    <row r="90" spans="1:9" ht="38" thickBot="1" x14ac:dyDescent="0.35">
      <c r="A90" s="166" t="s">
        <v>442</v>
      </c>
      <c r="B90" s="167">
        <v>2.7799999999999998E-2</v>
      </c>
      <c r="C90" s="167">
        <v>2.3159999999999999E-3</v>
      </c>
      <c r="D90" s="197"/>
      <c r="E90" s="197"/>
      <c r="F90" s="197"/>
      <c r="G90" s="197"/>
      <c r="H90" s="197"/>
      <c r="I90" s="197"/>
    </row>
    <row r="91" spans="1:9" ht="26.5" thickBot="1" x14ac:dyDescent="0.35">
      <c r="A91" s="168" t="s">
        <v>443</v>
      </c>
      <c r="B91" s="169">
        <v>0.1111</v>
      </c>
      <c r="C91" s="169">
        <v>9.2569999999999996E-3</v>
      </c>
      <c r="D91" s="197"/>
      <c r="E91" s="197"/>
      <c r="F91" s="197"/>
      <c r="G91" s="197"/>
      <c r="H91" s="197"/>
      <c r="I91" s="197"/>
    </row>
    <row r="92" spans="1:9" ht="84.75" customHeight="1" thickBot="1" x14ac:dyDescent="0.35">
      <c r="A92" s="168" t="s">
        <v>206</v>
      </c>
      <c r="B92" s="503">
        <v>0.12039999999999999</v>
      </c>
      <c r="C92" s="504"/>
      <c r="D92" s="197"/>
      <c r="E92" s="197"/>
      <c r="F92" s="197"/>
      <c r="G92" s="197"/>
      <c r="H92" s="197"/>
      <c r="I92" s="197"/>
    </row>
    <row r="93" spans="1:9" ht="69" customHeight="1" x14ac:dyDescent="0.3">
      <c r="A93" s="163"/>
      <c r="D93" s="197"/>
      <c r="E93" s="197"/>
      <c r="F93" s="197"/>
      <c r="G93" s="197"/>
      <c r="H93" s="197"/>
      <c r="I93" s="197"/>
    </row>
    <row r="94" spans="1:9" ht="15.5" x14ac:dyDescent="0.25">
      <c r="A94" s="505" t="s">
        <v>444</v>
      </c>
      <c r="B94" s="505"/>
      <c r="C94" s="505"/>
      <c r="D94" s="505"/>
      <c r="E94" s="505"/>
      <c r="F94" s="505"/>
      <c r="G94" s="505"/>
      <c r="H94" s="505"/>
      <c r="I94" s="505"/>
    </row>
    <row r="95" spans="1:9" ht="15.5" x14ac:dyDescent="0.25">
      <c r="A95" s="505" t="s">
        <v>445</v>
      </c>
      <c r="B95" s="505"/>
      <c r="C95" s="505"/>
      <c r="D95" s="505"/>
      <c r="E95" s="505"/>
      <c r="F95" s="505"/>
      <c r="G95" s="505"/>
      <c r="H95" s="505"/>
      <c r="I95" s="505"/>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47" t="s">
        <v>446</v>
      </c>
    </row>
  </sheetData>
  <mergeCells count="52">
    <mergeCell ref="A40:A46"/>
    <mergeCell ref="A48:A49"/>
    <mergeCell ref="A51:A52"/>
    <mergeCell ref="B51:I51"/>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s>
  <hyperlinks>
    <hyperlink ref="A98" r:id="rId1" xr:uid="{9EC783FA-FED9-4C1E-8C5E-3810928629AF}"/>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N188"/>
  <sheetViews>
    <sheetView zoomScaleNormal="100" workbookViewId="0">
      <selection activeCell="E13" sqref="E13"/>
    </sheetView>
  </sheetViews>
  <sheetFormatPr defaultRowHeight="12.5" x14ac:dyDescent="0.25"/>
  <cols>
    <col min="1" max="1" width="7.7265625" customWidth="1"/>
    <col min="5" max="5" width="10.81640625" bestFit="1" customWidth="1"/>
    <col min="6" max="6" width="10.26953125" customWidth="1"/>
    <col min="7" max="7" width="39" customWidth="1"/>
    <col min="8" max="8" width="9.54296875" customWidth="1"/>
    <col min="9" max="9" width="18.453125" bestFit="1" customWidth="1"/>
    <col min="10" max="10" width="15.54296875" customWidth="1"/>
    <col min="11" max="11" width="17.26953125" customWidth="1"/>
    <col min="12" max="12" width="15.81640625" customWidth="1"/>
    <col min="13" max="13" width="9.54296875" bestFit="1" customWidth="1"/>
  </cols>
  <sheetData>
    <row r="1" spans="1:9" ht="13.5" thickBot="1" x14ac:dyDescent="0.35">
      <c r="A1" s="327" t="s">
        <v>19</v>
      </c>
      <c r="B1" s="328"/>
      <c r="C1" s="328"/>
      <c r="D1" s="328"/>
      <c r="E1" s="328"/>
      <c r="F1" s="328"/>
      <c r="G1" s="328"/>
      <c r="H1" s="328"/>
      <c r="I1" s="329"/>
    </row>
    <row r="2" spans="1:9" x14ac:dyDescent="0.25">
      <c r="A2" s="201"/>
      <c r="B2" s="201"/>
      <c r="C2" s="201"/>
      <c r="D2" s="201"/>
      <c r="E2" s="201"/>
      <c r="F2" s="201"/>
      <c r="G2" s="201"/>
      <c r="H2" s="201"/>
      <c r="I2" s="201"/>
    </row>
    <row r="3" spans="1:9" ht="15" customHeight="1" x14ac:dyDescent="0.25">
      <c r="A3" s="334" t="s">
        <v>20</v>
      </c>
      <c r="B3" s="335"/>
      <c r="C3" s="335"/>
      <c r="D3" s="335"/>
      <c r="E3" s="335"/>
      <c r="F3" s="335"/>
      <c r="G3" s="201"/>
      <c r="H3" s="201"/>
      <c r="I3" s="201"/>
    </row>
    <row r="4" spans="1:9" ht="15" customHeight="1" x14ac:dyDescent="0.25">
      <c r="A4" s="335" t="s">
        <v>21</v>
      </c>
      <c r="B4" s="335"/>
      <c r="C4" s="335"/>
      <c r="D4" s="335"/>
      <c r="E4" s="335"/>
      <c r="F4" s="335"/>
      <c r="G4" s="201"/>
      <c r="H4" s="201"/>
      <c r="I4" s="201"/>
    </row>
    <row r="5" spans="1:9" ht="13" x14ac:dyDescent="0.3">
      <c r="A5" s="10"/>
      <c r="B5" s="10"/>
      <c r="C5" s="10"/>
      <c r="D5" s="10"/>
      <c r="E5" s="10"/>
      <c r="F5" s="10"/>
      <c r="G5" s="10"/>
      <c r="H5" s="10"/>
      <c r="I5" s="10"/>
    </row>
    <row r="6" spans="1:9" ht="13" x14ac:dyDescent="0.3">
      <c r="A6" s="335" t="s">
        <v>22</v>
      </c>
      <c r="B6" s="335"/>
      <c r="C6" s="335"/>
      <c r="D6" s="335"/>
      <c r="E6" s="335"/>
      <c r="F6" s="335"/>
      <c r="G6" s="10"/>
      <c r="H6" s="10"/>
      <c r="I6" s="10"/>
    </row>
    <row r="7" spans="1:9" x14ac:dyDescent="0.25">
      <c r="A7" s="202"/>
      <c r="B7" s="202"/>
      <c r="C7" s="202"/>
      <c r="D7" s="202"/>
      <c r="E7" s="202"/>
      <c r="F7" s="202"/>
      <c r="G7" s="202"/>
      <c r="H7" s="202"/>
      <c r="I7" s="202"/>
    </row>
    <row r="8" spans="1:9" ht="13" x14ac:dyDescent="0.3">
      <c r="A8" s="296" t="s">
        <v>23</v>
      </c>
      <c r="B8" s="296"/>
      <c r="C8" s="296"/>
      <c r="D8" s="296"/>
      <c r="E8" s="296"/>
      <c r="F8" s="296"/>
      <c r="G8" s="296"/>
      <c r="H8" s="296"/>
      <c r="I8" s="296"/>
    </row>
    <row r="9" spans="1:9" x14ac:dyDescent="0.25">
      <c r="A9" s="203" t="s">
        <v>24</v>
      </c>
      <c r="B9" s="294" t="s">
        <v>25</v>
      </c>
      <c r="C9" s="295"/>
      <c r="D9" s="295"/>
      <c r="E9" s="295"/>
      <c r="F9" s="295"/>
      <c r="G9" s="295"/>
      <c r="H9" s="295"/>
      <c r="I9" s="119"/>
    </row>
    <row r="10" spans="1:9" x14ac:dyDescent="0.25">
      <c r="A10" s="203" t="s">
        <v>26</v>
      </c>
      <c r="B10" s="294" t="s">
        <v>450</v>
      </c>
      <c r="C10" s="295"/>
      <c r="D10" s="295"/>
      <c r="E10" s="295"/>
      <c r="F10" s="295"/>
      <c r="G10" s="295"/>
      <c r="H10" s="295"/>
      <c r="I10" s="171" t="s">
        <v>27</v>
      </c>
    </row>
    <row r="11" spans="1:9" x14ac:dyDescent="0.25">
      <c r="A11" s="203" t="s">
        <v>28</v>
      </c>
      <c r="B11" s="294" t="s">
        <v>29</v>
      </c>
      <c r="C11" s="294"/>
      <c r="D11" s="294"/>
      <c r="E11" s="294"/>
      <c r="F11" s="294"/>
      <c r="G11" s="294"/>
      <c r="H11" s="294"/>
      <c r="I11" s="261"/>
    </row>
    <row r="12" spans="1:9" x14ac:dyDescent="0.25">
      <c r="A12" s="203" t="s">
        <v>30</v>
      </c>
      <c r="B12" s="294" t="s">
        <v>31</v>
      </c>
      <c r="C12" s="295"/>
      <c r="D12" s="295"/>
      <c r="E12" s="295"/>
      <c r="F12" s="295"/>
      <c r="G12" s="295"/>
      <c r="H12" s="295"/>
      <c r="I12" s="172">
        <v>60</v>
      </c>
    </row>
    <row r="13" spans="1:9" x14ac:dyDescent="0.25">
      <c r="A13" s="201"/>
      <c r="B13" s="202"/>
      <c r="C13" s="202"/>
      <c r="D13" s="202"/>
      <c r="E13" s="202"/>
      <c r="F13" s="202"/>
      <c r="G13" s="202"/>
      <c r="H13" s="201"/>
      <c r="I13" s="201"/>
    </row>
    <row r="14" spans="1:9" ht="13" x14ac:dyDescent="0.3">
      <c r="A14" s="296" t="s">
        <v>32</v>
      </c>
      <c r="B14" s="296"/>
      <c r="C14" s="296"/>
      <c r="D14" s="296"/>
      <c r="E14" s="296"/>
      <c r="F14" s="296"/>
      <c r="G14" s="296"/>
      <c r="H14" s="296"/>
      <c r="I14" s="296"/>
    </row>
    <row r="15" spans="1:9" ht="13" x14ac:dyDescent="0.3">
      <c r="A15" s="306" t="s">
        <v>33</v>
      </c>
      <c r="B15" s="306"/>
      <c r="C15" s="306" t="s">
        <v>34</v>
      </c>
      <c r="D15" s="306"/>
      <c r="E15" s="306" t="s">
        <v>35</v>
      </c>
      <c r="F15" s="306"/>
      <c r="G15" s="306"/>
      <c r="H15" s="306"/>
      <c r="I15" s="306"/>
    </row>
    <row r="16" spans="1:9" ht="25.5" customHeight="1" x14ac:dyDescent="0.25">
      <c r="A16" s="330" t="s">
        <v>36</v>
      </c>
      <c r="B16" s="331"/>
      <c r="C16" s="330" t="s">
        <v>37</v>
      </c>
      <c r="D16" s="331"/>
      <c r="E16" s="332">
        <v>2</v>
      </c>
      <c r="F16" s="333"/>
      <c r="G16" s="333"/>
      <c r="H16" s="333"/>
      <c r="I16" s="333"/>
    </row>
    <row r="17" spans="1:9" ht="15" customHeight="1" x14ac:dyDescent="0.25">
      <c r="A17" s="39"/>
      <c r="B17" s="206"/>
      <c r="C17" s="40"/>
      <c r="D17" s="207"/>
      <c r="E17" s="41"/>
      <c r="F17" s="208"/>
      <c r="G17" s="208"/>
      <c r="H17" s="208"/>
      <c r="I17" s="208"/>
    </row>
    <row r="18" spans="1:9" ht="15" customHeight="1" x14ac:dyDescent="0.25">
      <c r="A18" s="37" t="s">
        <v>38</v>
      </c>
      <c r="B18" s="206"/>
      <c r="C18" s="40"/>
      <c r="D18" s="207"/>
      <c r="E18" s="41"/>
      <c r="F18" s="208"/>
      <c r="G18" s="208"/>
      <c r="H18" s="208"/>
      <c r="I18" s="208"/>
    </row>
    <row r="19" spans="1:9" ht="15" customHeight="1" x14ac:dyDescent="0.25">
      <c r="A19" s="37" t="s">
        <v>39</v>
      </c>
      <c r="B19" s="206"/>
      <c r="C19" s="40"/>
      <c r="D19" s="207"/>
      <c r="E19" s="41"/>
      <c r="F19" s="208"/>
      <c r="G19" s="208"/>
      <c r="H19" s="208"/>
      <c r="I19" s="208"/>
    </row>
    <row r="20" spans="1:9" ht="15" customHeight="1" x14ac:dyDescent="0.25">
      <c r="A20" s="37" t="s">
        <v>40</v>
      </c>
      <c r="B20" s="206"/>
      <c r="C20" s="40"/>
      <c r="D20" s="207"/>
      <c r="E20" s="41"/>
      <c r="F20" s="208"/>
      <c r="G20" s="208"/>
      <c r="H20" s="208"/>
      <c r="I20" s="208"/>
    </row>
    <row r="21" spans="1:9" ht="15" customHeight="1" x14ac:dyDescent="0.25">
      <c r="A21" s="37" t="s">
        <v>41</v>
      </c>
      <c r="B21" s="206"/>
      <c r="C21" s="40"/>
      <c r="D21" s="207"/>
      <c r="E21" s="41"/>
      <c r="F21" s="208"/>
      <c r="G21" s="208"/>
      <c r="H21" s="208"/>
      <c r="I21" s="208"/>
    </row>
    <row r="22" spans="1:9" ht="15" customHeight="1" x14ac:dyDescent="0.25">
      <c r="A22" s="55"/>
      <c r="B22" s="206"/>
      <c r="C22" s="40"/>
      <c r="D22" s="207"/>
      <c r="E22" s="41"/>
      <c r="F22" s="208"/>
      <c r="G22" s="208"/>
      <c r="H22" s="208"/>
      <c r="I22" s="208"/>
    </row>
    <row r="23" spans="1:9" ht="15" customHeight="1" x14ac:dyDescent="0.25">
      <c r="A23" s="38" t="s">
        <v>42</v>
      </c>
      <c r="B23" s="206"/>
      <c r="C23" s="40"/>
      <c r="D23" s="207"/>
      <c r="E23" s="41"/>
      <c r="F23" s="208"/>
      <c r="G23" s="208"/>
      <c r="H23" s="208"/>
      <c r="I23" s="208"/>
    </row>
    <row r="24" spans="1:9" ht="15" customHeight="1" x14ac:dyDescent="0.25">
      <c r="A24" s="39"/>
      <c r="B24" s="206"/>
      <c r="C24" s="40"/>
      <c r="D24" s="207"/>
      <c r="E24" s="41"/>
      <c r="F24" s="208"/>
      <c r="G24" s="208"/>
      <c r="H24" s="208"/>
      <c r="I24" s="208"/>
    </row>
    <row r="25" spans="1:9" ht="15" customHeight="1" x14ac:dyDescent="0.25">
      <c r="A25" s="38" t="s">
        <v>43</v>
      </c>
      <c r="B25" s="206"/>
      <c r="C25" s="40"/>
      <c r="D25" s="207"/>
      <c r="E25" s="41"/>
      <c r="F25" s="208"/>
      <c r="G25" s="208"/>
      <c r="H25" s="208"/>
      <c r="I25" s="208"/>
    </row>
    <row r="26" spans="1:9" ht="15" customHeight="1" x14ac:dyDescent="0.25">
      <c r="A26" s="37" t="s">
        <v>44</v>
      </c>
      <c r="B26" s="206"/>
      <c r="C26" s="40"/>
      <c r="D26" s="207"/>
      <c r="E26" s="41"/>
      <c r="F26" s="208"/>
      <c r="G26" s="208"/>
      <c r="H26" s="208"/>
      <c r="I26" s="208"/>
    </row>
    <row r="27" spans="1:9" ht="13" x14ac:dyDescent="0.3">
      <c r="A27" s="296" t="s">
        <v>45</v>
      </c>
      <c r="B27" s="296"/>
      <c r="C27" s="296"/>
      <c r="D27" s="296"/>
      <c r="E27" s="296"/>
      <c r="F27" s="296"/>
      <c r="G27" s="296"/>
      <c r="H27" s="296"/>
      <c r="I27" s="296"/>
    </row>
    <row r="28" spans="1:9" ht="25" x14ac:dyDescent="0.25">
      <c r="A28" s="205">
        <v>1</v>
      </c>
      <c r="B28" s="293" t="s">
        <v>46</v>
      </c>
      <c r="C28" s="293"/>
      <c r="D28" s="293"/>
      <c r="E28" s="293"/>
      <c r="F28" s="293"/>
      <c r="G28" s="293"/>
      <c r="H28" s="293"/>
      <c r="I28" s="204" t="str">
        <f>A16</f>
        <v>Vigilância Armada - Diurno</v>
      </c>
    </row>
    <row r="29" spans="1:9" x14ac:dyDescent="0.25">
      <c r="A29" s="203">
        <v>2</v>
      </c>
      <c r="B29" s="294" t="s">
        <v>47</v>
      </c>
      <c r="C29" s="294"/>
      <c r="D29" s="294"/>
      <c r="E29" s="294"/>
      <c r="F29" s="294"/>
      <c r="G29" s="294"/>
      <c r="H29" s="294"/>
      <c r="I29" s="23" t="s">
        <v>15</v>
      </c>
    </row>
    <row r="30" spans="1:9" x14ac:dyDescent="0.25">
      <c r="A30" s="203">
        <v>3</v>
      </c>
      <c r="B30" s="295" t="s">
        <v>48</v>
      </c>
      <c r="C30" s="295"/>
      <c r="D30" s="295"/>
      <c r="E30" s="295"/>
      <c r="F30" s="295"/>
      <c r="G30" s="295"/>
      <c r="H30" s="295"/>
      <c r="I30" s="242"/>
    </row>
    <row r="31" spans="1:9" x14ac:dyDescent="0.25">
      <c r="A31" s="205">
        <v>4</v>
      </c>
      <c r="B31" s="293" t="s">
        <v>49</v>
      </c>
      <c r="C31" s="293"/>
      <c r="D31" s="293"/>
      <c r="E31" s="293"/>
      <c r="F31" s="293"/>
      <c r="G31" s="293"/>
      <c r="H31" s="293"/>
      <c r="I31" s="36" t="s">
        <v>50</v>
      </c>
    </row>
    <row r="32" spans="1:9" x14ac:dyDescent="0.25">
      <c r="A32" s="203">
        <v>5</v>
      </c>
      <c r="B32" s="294" t="s">
        <v>51</v>
      </c>
      <c r="C32" s="295"/>
      <c r="D32" s="295"/>
      <c r="E32" s="295"/>
      <c r="F32" s="295"/>
      <c r="G32" s="295"/>
      <c r="H32" s="295"/>
      <c r="I32" s="262">
        <v>45658</v>
      </c>
    </row>
    <row r="33" spans="1:14" x14ac:dyDescent="0.25">
      <c r="A33" s="201"/>
      <c r="B33" s="202"/>
      <c r="C33" s="202"/>
      <c r="D33" s="202"/>
      <c r="E33" s="202"/>
      <c r="F33" s="202"/>
      <c r="G33" s="202"/>
      <c r="H33" s="202"/>
      <c r="I33" s="209"/>
    </row>
    <row r="34" spans="1:14" ht="13" x14ac:dyDescent="0.25">
      <c r="A34" s="37" t="s">
        <v>52</v>
      </c>
      <c r="B34" s="202"/>
      <c r="C34" s="202"/>
      <c r="D34" s="202"/>
      <c r="E34" s="202"/>
      <c r="F34" s="202"/>
      <c r="G34" s="202"/>
      <c r="H34" s="202"/>
      <c r="I34" s="209"/>
    </row>
    <row r="35" spans="1:14" ht="13" x14ac:dyDescent="0.25">
      <c r="A35" s="37" t="s">
        <v>53</v>
      </c>
      <c r="B35" s="202"/>
      <c r="C35" s="202"/>
      <c r="D35" s="202"/>
      <c r="E35" s="202"/>
      <c r="F35" s="202"/>
      <c r="G35" s="202"/>
      <c r="H35" s="202"/>
      <c r="I35" s="209"/>
    </row>
    <row r="37" spans="1:14" ht="13" x14ac:dyDescent="0.3">
      <c r="A37" s="305" t="s">
        <v>54</v>
      </c>
      <c r="B37" s="305"/>
      <c r="C37" s="305"/>
      <c r="D37" s="305"/>
      <c r="E37" s="305"/>
      <c r="F37" s="305"/>
      <c r="G37" s="305"/>
      <c r="H37" s="305"/>
      <c r="I37" s="305"/>
    </row>
    <row r="38" spans="1:14" ht="13" x14ac:dyDescent="0.3">
      <c r="A38" s="8">
        <v>1</v>
      </c>
      <c r="B38" s="306" t="s">
        <v>55</v>
      </c>
      <c r="C38" s="306"/>
      <c r="D38" s="306"/>
      <c r="E38" s="306"/>
      <c r="F38" s="306"/>
      <c r="G38" s="306"/>
      <c r="H38" s="8" t="s">
        <v>56</v>
      </c>
      <c r="I38" s="8" t="s">
        <v>57</v>
      </c>
    </row>
    <row r="39" spans="1:14" ht="13" x14ac:dyDescent="0.3">
      <c r="A39" s="8" t="s">
        <v>24</v>
      </c>
      <c r="B39" s="294" t="s">
        <v>58</v>
      </c>
      <c r="C39" s="294"/>
      <c r="D39" s="294"/>
      <c r="E39" s="294"/>
      <c r="F39" s="294"/>
      <c r="G39" s="294"/>
      <c r="H39" s="22"/>
      <c r="I39" s="152">
        <f>I30</f>
        <v>0</v>
      </c>
    </row>
    <row r="40" spans="1:14" ht="13" x14ac:dyDescent="0.3">
      <c r="A40" s="8" t="s">
        <v>26</v>
      </c>
      <c r="B40" s="294" t="s">
        <v>59</v>
      </c>
      <c r="C40" s="294"/>
      <c r="D40" s="294"/>
      <c r="E40" s="294"/>
      <c r="F40" s="294"/>
      <c r="G40" s="294"/>
      <c r="H40" s="2">
        <v>0.3</v>
      </c>
      <c r="I40" s="152">
        <f>I39*0.3</f>
        <v>0</v>
      </c>
      <c r="J40" s="31" t="s">
        <v>60</v>
      </c>
    </row>
    <row r="41" spans="1:14" ht="13" x14ac:dyDescent="0.3">
      <c r="A41" s="8" t="s">
        <v>28</v>
      </c>
      <c r="B41" s="294" t="s">
        <v>61</v>
      </c>
      <c r="C41" s="294"/>
      <c r="D41" s="294"/>
      <c r="E41" s="294"/>
      <c r="F41" s="294"/>
      <c r="G41" s="294"/>
      <c r="H41" s="2"/>
      <c r="I41" s="152">
        <f>H41*I39</f>
        <v>0</v>
      </c>
    </row>
    <row r="42" spans="1:14" ht="13" x14ac:dyDescent="0.3">
      <c r="A42" s="8" t="s">
        <v>30</v>
      </c>
      <c r="B42" s="294" t="s">
        <v>62</v>
      </c>
      <c r="C42" s="294"/>
      <c r="D42" s="294"/>
      <c r="E42" s="294"/>
      <c r="F42" s="294"/>
      <c r="G42" s="294"/>
      <c r="H42" s="2"/>
      <c r="I42" s="152">
        <v>0</v>
      </c>
      <c r="J42" s="31" t="s">
        <v>63</v>
      </c>
    </row>
    <row r="43" spans="1:14" ht="30" customHeight="1" x14ac:dyDescent="0.3">
      <c r="A43" s="8" t="s">
        <v>64</v>
      </c>
      <c r="B43" s="312" t="s">
        <v>65</v>
      </c>
      <c r="C43" s="312"/>
      <c r="D43" s="312"/>
      <c r="E43" s="312"/>
      <c r="F43" s="312"/>
      <c r="G43" s="312"/>
      <c r="H43" s="5"/>
      <c r="I43" s="152">
        <v>0</v>
      </c>
      <c r="J43" s="31" t="s">
        <v>63</v>
      </c>
    </row>
    <row r="44" spans="1:14" ht="13" x14ac:dyDescent="0.3">
      <c r="A44" s="8" t="s">
        <v>66</v>
      </c>
      <c r="B44" s="294" t="s">
        <v>67</v>
      </c>
      <c r="C44" s="294"/>
      <c r="D44" s="294"/>
      <c r="E44" s="294"/>
      <c r="F44" s="294"/>
      <c r="G44" s="294"/>
      <c r="H44" s="2"/>
      <c r="I44" s="152">
        <v>0</v>
      </c>
    </row>
    <row r="45" spans="1:14" ht="13" x14ac:dyDescent="0.3">
      <c r="A45" s="304" t="s">
        <v>68</v>
      </c>
      <c r="B45" s="296"/>
      <c r="C45" s="296"/>
      <c r="D45" s="296"/>
      <c r="E45" s="296"/>
      <c r="F45" s="296"/>
      <c r="G45" s="296"/>
      <c r="H45" s="296"/>
      <c r="I45" s="153">
        <f>SUM(I39:I44)</f>
        <v>0</v>
      </c>
    </row>
    <row r="46" spans="1:14" s="10" customFormat="1" ht="13" x14ac:dyDescent="0.3">
      <c r="K46" s="212"/>
      <c r="L46" s="212"/>
      <c r="M46" s="212"/>
      <c r="N46" s="212"/>
    </row>
    <row r="47" spans="1:14" s="10" customFormat="1" ht="13" x14ac:dyDescent="0.3">
      <c r="A47" s="37" t="s">
        <v>69</v>
      </c>
      <c r="K47" s="212"/>
      <c r="L47" s="212"/>
      <c r="M47" s="212"/>
      <c r="N47" s="212"/>
    </row>
    <row r="48" spans="1:14" s="10" customFormat="1" ht="13" x14ac:dyDescent="0.3">
      <c r="A48" s="37" t="s">
        <v>70</v>
      </c>
      <c r="K48" s="212"/>
      <c r="L48" s="212"/>
      <c r="M48" s="212"/>
      <c r="N48" s="212"/>
    </row>
    <row r="49" spans="1:12" ht="13" x14ac:dyDescent="0.3">
      <c r="A49" s="3"/>
      <c r="B49" s="3"/>
      <c r="C49" s="3"/>
      <c r="D49" s="3"/>
      <c r="E49" s="3"/>
      <c r="F49" s="3"/>
      <c r="G49" s="3"/>
      <c r="H49" s="3"/>
      <c r="I49" s="4"/>
      <c r="L49" s="21"/>
    </row>
    <row r="50" spans="1:12" ht="13" x14ac:dyDescent="0.3">
      <c r="A50" s="305" t="s">
        <v>71</v>
      </c>
      <c r="B50" s="305"/>
      <c r="C50" s="305"/>
      <c r="D50" s="305"/>
      <c r="E50" s="305"/>
      <c r="F50" s="305"/>
      <c r="G50" s="305"/>
      <c r="H50" s="305"/>
      <c r="I50" s="305"/>
      <c r="L50" s="212"/>
    </row>
    <row r="51" spans="1:12" ht="13" x14ac:dyDescent="0.3">
      <c r="A51" s="47" t="s">
        <v>72</v>
      </c>
      <c r="B51" s="297" t="s">
        <v>73</v>
      </c>
      <c r="C51" s="298"/>
      <c r="D51" s="298"/>
      <c r="E51" s="298"/>
      <c r="F51" s="298"/>
      <c r="G51" s="299"/>
      <c r="H51" s="8" t="s">
        <v>56</v>
      </c>
      <c r="I51" s="8" t="s">
        <v>57</v>
      </c>
    </row>
    <row r="52" spans="1:12" ht="13" x14ac:dyDescent="0.3">
      <c r="A52" s="8" t="s">
        <v>24</v>
      </c>
      <c r="B52" s="294" t="s">
        <v>74</v>
      </c>
      <c r="C52" s="294"/>
      <c r="D52" s="294"/>
      <c r="E52" s="294"/>
      <c r="F52" s="294"/>
      <c r="G52" s="294"/>
      <c r="H52" s="1">
        <f>1/12</f>
        <v>8.3333333333333329E-2</v>
      </c>
      <c r="I52" s="25">
        <f>$I$45*H52</f>
        <v>0</v>
      </c>
      <c r="K52" s="87"/>
    </row>
    <row r="53" spans="1:12" ht="13" x14ac:dyDescent="0.3">
      <c r="A53" s="8" t="s">
        <v>26</v>
      </c>
      <c r="B53" s="294" t="s">
        <v>75</v>
      </c>
      <c r="C53" s="294"/>
      <c r="D53" s="294"/>
      <c r="E53" s="294"/>
      <c r="F53" s="294"/>
      <c r="G53" s="294"/>
      <c r="H53" s="24">
        <v>0.121</v>
      </c>
      <c r="I53" s="25">
        <f>$I$45*H53</f>
        <v>0</v>
      </c>
    </row>
    <row r="54" spans="1:12" ht="13" x14ac:dyDescent="0.3">
      <c r="A54" s="296" t="s">
        <v>76</v>
      </c>
      <c r="B54" s="296"/>
      <c r="C54" s="296"/>
      <c r="D54" s="296"/>
      <c r="E54" s="296"/>
      <c r="F54" s="296"/>
      <c r="G54" s="296"/>
      <c r="H54" s="42">
        <f>TRUNC(SUM(H52:H53),4)</f>
        <v>0.20430000000000001</v>
      </c>
      <c r="I54" s="43">
        <f>SUM(I52:I53)</f>
        <v>0</v>
      </c>
    </row>
    <row r="55" spans="1:12" ht="22" customHeight="1" x14ac:dyDescent="0.25">
      <c r="A55" s="47" t="s">
        <v>28</v>
      </c>
      <c r="B55" s="303" t="s">
        <v>77</v>
      </c>
      <c r="C55" s="303"/>
      <c r="D55" s="303"/>
      <c r="E55" s="303"/>
      <c r="F55" s="303"/>
      <c r="G55" s="303"/>
      <c r="H55" s="148">
        <f>H54*H74</f>
        <v>7.518240000000001E-2</v>
      </c>
      <c r="I55" s="149">
        <f>$I$45*H55</f>
        <v>0</v>
      </c>
    </row>
    <row r="56" spans="1:12" ht="13" x14ac:dyDescent="0.3">
      <c r="A56" s="296" t="s">
        <v>78</v>
      </c>
      <c r="B56" s="296"/>
      <c r="C56" s="296"/>
      <c r="D56" s="296"/>
      <c r="E56" s="296"/>
      <c r="F56" s="296"/>
      <c r="G56" s="296"/>
      <c r="H56" s="42">
        <f>TRUNC(SUM(H54:H55),4)</f>
        <v>0.27939999999999998</v>
      </c>
      <c r="I56" s="43">
        <f>SUM(I54:I55)</f>
        <v>0</v>
      </c>
    </row>
    <row r="57" spans="1:12" ht="13" x14ac:dyDescent="0.3">
      <c r="A57" s="3"/>
      <c r="B57" s="3"/>
      <c r="C57" s="3"/>
      <c r="D57" s="3"/>
      <c r="E57" s="3"/>
      <c r="F57" s="3"/>
      <c r="G57" s="3"/>
      <c r="H57" s="44"/>
      <c r="I57" s="4"/>
    </row>
    <row r="58" spans="1:12" ht="13" x14ac:dyDescent="0.3">
      <c r="A58" s="37" t="s">
        <v>79</v>
      </c>
      <c r="B58" s="3"/>
      <c r="C58" s="3"/>
      <c r="D58" s="3"/>
      <c r="E58" s="3"/>
      <c r="F58" s="3"/>
      <c r="G58" s="3"/>
      <c r="H58" s="44"/>
      <c r="I58" s="4"/>
    </row>
    <row r="59" spans="1:12" ht="13" x14ac:dyDescent="0.3">
      <c r="A59" s="37" t="s">
        <v>80</v>
      </c>
      <c r="B59" s="3"/>
      <c r="C59" s="3"/>
      <c r="D59" s="3"/>
      <c r="E59" s="3"/>
      <c r="F59" s="3"/>
      <c r="G59" s="3"/>
      <c r="H59" s="44"/>
      <c r="I59" s="4"/>
    </row>
    <row r="60" spans="1:12" ht="13" x14ac:dyDescent="0.3">
      <c r="A60" s="37" t="s">
        <v>81</v>
      </c>
      <c r="B60" s="3"/>
      <c r="C60" s="3"/>
      <c r="D60" s="3"/>
      <c r="E60" s="3"/>
      <c r="F60" s="3"/>
      <c r="G60" s="3"/>
      <c r="H60" s="44"/>
      <c r="I60" s="4"/>
    </row>
    <row r="61" spans="1:12" ht="13" x14ac:dyDescent="0.3">
      <c r="A61" s="37" t="s">
        <v>82</v>
      </c>
      <c r="B61" s="10"/>
      <c r="C61" s="10"/>
      <c r="D61" s="10"/>
      <c r="E61" s="10"/>
      <c r="F61" s="10"/>
      <c r="G61" s="10"/>
      <c r="H61" s="10"/>
      <c r="I61" s="10"/>
    </row>
    <row r="62" spans="1:12" ht="13" x14ac:dyDescent="0.3">
      <c r="A62" s="37" t="s">
        <v>83</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84</v>
      </c>
      <c r="B65" s="300" t="s">
        <v>85</v>
      </c>
      <c r="C65" s="301"/>
      <c r="D65" s="301"/>
      <c r="E65" s="301"/>
      <c r="F65" s="301"/>
      <c r="G65" s="302"/>
      <c r="H65" s="33" t="s">
        <v>56</v>
      </c>
      <c r="I65" s="33" t="s">
        <v>57</v>
      </c>
      <c r="K65" s="31"/>
      <c r="L65" s="30"/>
    </row>
    <row r="66" spans="1:12" ht="13" x14ac:dyDescent="0.3">
      <c r="A66" s="8" t="s">
        <v>24</v>
      </c>
      <c r="B66" s="294" t="s">
        <v>86</v>
      </c>
      <c r="C66" s="294"/>
      <c r="D66" s="294"/>
      <c r="E66" s="294"/>
      <c r="F66" s="294"/>
      <c r="G66" s="294"/>
      <c r="H66" s="1">
        <v>0.2</v>
      </c>
      <c r="I66" s="25">
        <f t="shared" ref="I66:I73" si="0">H66*($I$45)</f>
        <v>0</v>
      </c>
      <c r="K66" s="32"/>
      <c r="L66" s="30"/>
    </row>
    <row r="67" spans="1:12" ht="13" x14ac:dyDescent="0.3">
      <c r="A67" s="8" t="s">
        <v>26</v>
      </c>
      <c r="B67" s="294" t="s">
        <v>87</v>
      </c>
      <c r="C67" s="294"/>
      <c r="D67" s="294"/>
      <c r="E67" s="294"/>
      <c r="F67" s="294"/>
      <c r="G67" s="294"/>
      <c r="H67" s="1">
        <v>2.5000000000000001E-2</v>
      </c>
      <c r="I67" s="25">
        <f t="shared" si="0"/>
        <v>0</v>
      </c>
      <c r="K67" s="31"/>
    </row>
    <row r="68" spans="1:12" ht="13" x14ac:dyDescent="0.3">
      <c r="A68" s="8" t="s">
        <v>28</v>
      </c>
      <c r="B68" s="294" t="s">
        <v>88</v>
      </c>
      <c r="C68" s="294"/>
      <c r="D68" s="294"/>
      <c r="E68" s="294"/>
      <c r="F68" s="294"/>
      <c r="G68" s="294"/>
      <c r="H68" s="1">
        <v>0.03</v>
      </c>
      <c r="I68" s="25">
        <f t="shared" si="0"/>
        <v>0</v>
      </c>
      <c r="J68" s="31" t="s">
        <v>89</v>
      </c>
      <c r="K68" s="31"/>
    </row>
    <row r="69" spans="1:12" ht="13" x14ac:dyDescent="0.3">
      <c r="A69" s="8" t="s">
        <v>30</v>
      </c>
      <c r="B69" s="294" t="s">
        <v>90</v>
      </c>
      <c r="C69" s="294"/>
      <c r="D69" s="294"/>
      <c r="E69" s="294"/>
      <c r="F69" s="294"/>
      <c r="G69" s="294"/>
      <c r="H69" s="1">
        <v>1.4999999999999999E-2</v>
      </c>
      <c r="I69" s="25">
        <f t="shared" si="0"/>
        <v>0</v>
      </c>
    </row>
    <row r="70" spans="1:12" ht="13" x14ac:dyDescent="0.3">
      <c r="A70" s="8" t="s">
        <v>64</v>
      </c>
      <c r="B70" s="294" t="s">
        <v>91</v>
      </c>
      <c r="C70" s="294"/>
      <c r="D70" s="294"/>
      <c r="E70" s="294"/>
      <c r="F70" s="294"/>
      <c r="G70" s="294"/>
      <c r="H70" s="1">
        <v>0.01</v>
      </c>
      <c r="I70" s="25">
        <f t="shared" si="0"/>
        <v>0</v>
      </c>
    </row>
    <row r="71" spans="1:12" ht="13" x14ac:dyDescent="0.3">
      <c r="A71" s="8" t="s">
        <v>66</v>
      </c>
      <c r="B71" s="294" t="s">
        <v>92</v>
      </c>
      <c r="C71" s="294"/>
      <c r="D71" s="294"/>
      <c r="E71" s="294"/>
      <c r="F71" s="294"/>
      <c r="G71" s="294"/>
      <c r="H71" s="1">
        <v>6.0000000000000001E-3</v>
      </c>
      <c r="I71" s="25">
        <f t="shared" si="0"/>
        <v>0</v>
      </c>
    </row>
    <row r="72" spans="1:12" ht="13" x14ac:dyDescent="0.3">
      <c r="A72" s="8" t="s">
        <v>93</v>
      </c>
      <c r="B72" s="294" t="s">
        <v>94</v>
      </c>
      <c r="C72" s="294"/>
      <c r="D72" s="294"/>
      <c r="E72" s="294"/>
      <c r="F72" s="294"/>
      <c r="G72" s="294"/>
      <c r="H72" s="1">
        <v>2E-3</v>
      </c>
      <c r="I72" s="25">
        <f t="shared" si="0"/>
        <v>0</v>
      </c>
    </row>
    <row r="73" spans="1:12" ht="13" x14ac:dyDescent="0.3">
      <c r="A73" s="8" t="s">
        <v>95</v>
      </c>
      <c r="B73" s="294" t="s">
        <v>96</v>
      </c>
      <c r="C73" s="294"/>
      <c r="D73" s="294"/>
      <c r="E73" s="294"/>
      <c r="F73" s="294"/>
      <c r="G73" s="294"/>
      <c r="H73" s="1">
        <v>0.08</v>
      </c>
      <c r="I73" s="25">
        <f t="shared" si="0"/>
        <v>0</v>
      </c>
    </row>
    <row r="74" spans="1:12" ht="13" x14ac:dyDescent="0.3">
      <c r="A74" s="296" t="s">
        <v>97</v>
      </c>
      <c r="B74" s="296"/>
      <c r="C74" s="296"/>
      <c r="D74" s="296"/>
      <c r="E74" s="296"/>
      <c r="F74" s="296"/>
      <c r="G74" s="296"/>
      <c r="H74" s="42">
        <f>SUM(H66:H73)</f>
        <v>0.36800000000000005</v>
      </c>
      <c r="I74" s="43">
        <f>SUM(I66:I73)</f>
        <v>0</v>
      </c>
      <c r="K74" s="21"/>
    </row>
    <row r="75" spans="1:12" ht="13" x14ac:dyDescent="0.3">
      <c r="A75" s="3"/>
      <c r="B75" s="3"/>
      <c r="C75" s="3"/>
      <c r="D75" s="3"/>
      <c r="E75" s="3"/>
      <c r="F75" s="3"/>
      <c r="G75" s="3"/>
      <c r="H75" s="44"/>
      <c r="I75" s="4"/>
      <c r="K75" s="21"/>
    </row>
    <row r="76" spans="1:12" ht="13" x14ac:dyDescent="0.3">
      <c r="A76" s="37" t="s">
        <v>98</v>
      </c>
      <c r="B76" s="3"/>
      <c r="C76" s="3"/>
      <c r="D76" s="3"/>
      <c r="E76" s="3"/>
      <c r="F76" s="3"/>
      <c r="G76" s="3"/>
      <c r="H76" s="44"/>
      <c r="I76" s="4"/>
      <c r="K76" s="21"/>
    </row>
    <row r="77" spans="1:12" ht="13" x14ac:dyDescent="0.3">
      <c r="A77" s="37" t="s">
        <v>99</v>
      </c>
      <c r="B77" s="3"/>
      <c r="C77" s="3"/>
      <c r="D77" s="3"/>
      <c r="E77" s="3"/>
      <c r="F77" s="3"/>
      <c r="G77" s="3"/>
      <c r="H77" s="44"/>
      <c r="I77" s="4"/>
      <c r="K77" s="21"/>
    </row>
    <row r="78" spans="1:12" ht="13" x14ac:dyDescent="0.3">
      <c r="A78" s="37" t="s">
        <v>100</v>
      </c>
      <c r="B78" s="3"/>
      <c r="C78" s="3"/>
      <c r="D78" s="3"/>
      <c r="E78" s="3"/>
      <c r="F78" s="3"/>
      <c r="G78" s="3"/>
      <c r="H78" s="44"/>
      <c r="I78" s="4"/>
      <c r="K78" s="21"/>
    </row>
    <row r="79" spans="1:12" ht="13" x14ac:dyDescent="0.3">
      <c r="A79" s="37" t="s">
        <v>101</v>
      </c>
      <c r="B79" s="3"/>
      <c r="C79" s="3"/>
      <c r="D79" s="3"/>
      <c r="E79" s="3"/>
      <c r="F79" s="3"/>
      <c r="G79" s="3"/>
      <c r="H79" s="44"/>
      <c r="I79" s="4"/>
      <c r="K79" s="21"/>
    </row>
    <row r="80" spans="1:12" ht="13" x14ac:dyDescent="0.3">
      <c r="A80" s="37" t="s">
        <v>102</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103</v>
      </c>
      <c r="B82" s="313" t="s">
        <v>104</v>
      </c>
      <c r="C82" s="314"/>
      <c r="D82" s="314"/>
      <c r="E82" s="314"/>
      <c r="F82" s="314"/>
      <c r="G82" s="315"/>
      <c r="H82" s="42"/>
      <c r="I82" s="33" t="s">
        <v>57</v>
      </c>
    </row>
    <row r="83" spans="1:10" ht="13" x14ac:dyDescent="0.3">
      <c r="A83" s="8" t="s">
        <v>24</v>
      </c>
      <c r="B83" s="307" t="s">
        <v>105</v>
      </c>
      <c r="C83" s="307"/>
      <c r="D83" s="307"/>
      <c r="E83" s="307"/>
      <c r="F83" s="307"/>
      <c r="G83" s="307"/>
      <c r="H83" s="23" t="s">
        <v>106</v>
      </c>
      <c r="I83" s="214"/>
    </row>
    <row r="84" spans="1:10" ht="13" x14ac:dyDescent="0.3">
      <c r="A84" s="8" t="s">
        <v>26</v>
      </c>
      <c r="B84" s="307" t="s">
        <v>107</v>
      </c>
      <c r="C84" s="307"/>
      <c r="D84" s="307"/>
      <c r="E84" s="307"/>
      <c r="F84" s="307"/>
      <c r="G84" s="307"/>
      <c r="H84" s="23" t="s">
        <v>106</v>
      </c>
      <c r="I84" s="214"/>
    </row>
    <row r="85" spans="1:10" ht="13" x14ac:dyDescent="0.3">
      <c r="A85" s="8" t="s">
        <v>28</v>
      </c>
      <c r="B85" s="307" t="s">
        <v>108</v>
      </c>
      <c r="C85" s="307"/>
      <c r="D85" s="307"/>
      <c r="E85" s="307"/>
      <c r="F85" s="307"/>
      <c r="G85" s="307"/>
      <c r="H85" s="23" t="s">
        <v>106</v>
      </c>
      <c r="I85" s="214"/>
    </row>
    <row r="86" spans="1:10" ht="13" x14ac:dyDescent="0.25">
      <c r="A86" s="47" t="s">
        <v>30</v>
      </c>
      <c r="B86" s="307" t="s">
        <v>109</v>
      </c>
      <c r="C86" s="307"/>
      <c r="D86" s="307"/>
      <c r="E86" s="307"/>
      <c r="F86" s="307"/>
      <c r="G86" s="307"/>
      <c r="H86" s="35" t="s">
        <v>106</v>
      </c>
      <c r="I86" s="215"/>
    </row>
    <row r="87" spans="1:10" ht="13" x14ac:dyDescent="0.3">
      <c r="A87" s="8" t="s">
        <v>64</v>
      </c>
      <c r="B87" s="307" t="s">
        <v>110</v>
      </c>
      <c r="C87" s="307"/>
      <c r="D87" s="307"/>
      <c r="E87" s="307"/>
      <c r="F87" s="307"/>
      <c r="G87" s="307"/>
      <c r="H87" s="23" t="s">
        <v>106</v>
      </c>
      <c r="I87" s="214"/>
    </row>
    <row r="88" spans="1:10" ht="13" x14ac:dyDescent="0.3">
      <c r="A88" s="8" t="s">
        <v>66</v>
      </c>
      <c r="B88" s="294" t="s">
        <v>111</v>
      </c>
      <c r="C88" s="294"/>
      <c r="D88" s="294"/>
      <c r="E88" s="294"/>
      <c r="F88" s="294"/>
      <c r="G88" s="294"/>
      <c r="H88" s="23" t="s">
        <v>106</v>
      </c>
      <c r="I88" s="214"/>
      <c r="J88" s="31" t="s">
        <v>112</v>
      </c>
    </row>
    <row r="89" spans="1:10" ht="13" x14ac:dyDescent="0.3">
      <c r="A89" s="8" t="s">
        <v>93</v>
      </c>
      <c r="B89" s="294" t="s">
        <v>113</v>
      </c>
      <c r="C89" s="294"/>
      <c r="D89" s="294"/>
      <c r="E89" s="294"/>
      <c r="F89" s="294"/>
      <c r="G89" s="294"/>
      <c r="H89" s="23" t="s">
        <v>106</v>
      </c>
      <c r="I89" s="25"/>
    </row>
    <row r="90" spans="1:10" ht="13" x14ac:dyDescent="0.3">
      <c r="A90" s="8" t="s">
        <v>95</v>
      </c>
      <c r="B90" s="294" t="s">
        <v>114</v>
      </c>
      <c r="C90" s="294"/>
      <c r="D90" s="294"/>
      <c r="E90" s="294"/>
      <c r="F90" s="294"/>
      <c r="G90" s="294"/>
      <c r="H90" s="35" t="s">
        <v>106</v>
      </c>
      <c r="I90" s="22"/>
    </row>
    <row r="91" spans="1:10" ht="13" x14ac:dyDescent="0.3">
      <c r="A91" s="296" t="s">
        <v>115</v>
      </c>
      <c r="B91" s="296"/>
      <c r="C91" s="296"/>
      <c r="D91" s="296"/>
      <c r="E91" s="296"/>
      <c r="F91" s="296"/>
      <c r="G91" s="296"/>
      <c r="H91" s="296"/>
      <c r="I91" s="43">
        <f>SUM(I83:I90)</f>
        <v>0</v>
      </c>
    </row>
    <row r="92" spans="1:10" ht="13" x14ac:dyDescent="0.3">
      <c r="A92" s="3"/>
      <c r="B92" s="3"/>
      <c r="C92" s="3"/>
      <c r="D92" s="3"/>
      <c r="E92" s="3"/>
      <c r="F92" s="3"/>
      <c r="G92" s="3"/>
      <c r="H92" s="3"/>
      <c r="I92" s="4"/>
    </row>
    <row r="93" spans="1:10" ht="13" x14ac:dyDescent="0.3">
      <c r="A93" s="37" t="s">
        <v>116</v>
      </c>
      <c r="B93" s="3"/>
      <c r="C93" s="3"/>
      <c r="D93" s="3"/>
      <c r="E93" s="3"/>
      <c r="F93" s="3"/>
      <c r="G93" s="3"/>
      <c r="H93" s="3"/>
      <c r="I93" s="4"/>
    </row>
    <row r="94" spans="1:10" ht="13" x14ac:dyDescent="0.3">
      <c r="A94" s="37" t="s">
        <v>117</v>
      </c>
      <c r="B94" s="3"/>
      <c r="C94" s="3"/>
      <c r="D94" s="3"/>
      <c r="E94" s="3"/>
      <c r="F94" s="3"/>
      <c r="G94" s="3"/>
      <c r="H94" s="3"/>
      <c r="I94" s="4"/>
    </row>
    <row r="95" spans="1:10" ht="13" x14ac:dyDescent="0.3">
      <c r="A95" s="37" t="s">
        <v>118</v>
      </c>
      <c r="B95" s="3"/>
      <c r="C95" s="3"/>
      <c r="D95" s="3"/>
      <c r="E95" s="3"/>
      <c r="F95" s="3"/>
      <c r="G95" s="3"/>
      <c r="H95" s="3"/>
      <c r="I95" s="4"/>
    </row>
    <row r="96" spans="1:10" ht="13" x14ac:dyDescent="0.3">
      <c r="A96" s="37" t="s">
        <v>119</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120</v>
      </c>
      <c r="C98" s="48"/>
      <c r="D98" s="48"/>
      <c r="E98" s="48"/>
      <c r="F98" s="48"/>
      <c r="G98" s="48"/>
      <c r="H98" s="48"/>
      <c r="I98" s="48"/>
    </row>
    <row r="99" spans="1:11" ht="13" x14ac:dyDescent="0.3">
      <c r="A99" s="306" t="s">
        <v>121</v>
      </c>
      <c r="B99" s="306"/>
      <c r="C99" s="306"/>
      <c r="D99" s="306"/>
      <c r="E99" s="306"/>
      <c r="F99" s="306"/>
      <c r="G99" s="306"/>
      <c r="H99" s="306"/>
      <c r="I99" s="8" t="s">
        <v>57</v>
      </c>
    </row>
    <row r="100" spans="1:11" ht="13" x14ac:dyDescent="0.3">
      <c r="A100" s="8" t="s">
        <v>72</v>
      </c>
      <c r="B100" s="325" t="s">
        <v>122</v>
      </c>
      <c r="C100" s="325"/>
      <c r="D100" s="325"/>
      <c r="E100" s="325"/>
      <c r="F100" s="325"/>
      <c r="G100" s="325"/>
      <c r="H100" s="325"/>
      <c r="I100" s="25">
        <f>I56</f>
        <v>0</v>
      </c>
    </row>
    <row r="101" spans="1:11" ht="13" x14ac:dyDescent="0.3">
      <c r="A101" s="8" t="s">
        <v>84</v>
      </c>
      <c r="B101" s="325" t="s">
        <v>123</v>
      </c>
      <c r="C101" s="325"/>
      <c r="D101" s="325"/>
      <c r="E101" s="325"/>
      <c r="F101" s="325"/>
      <c r="G101" s="325"/>
      <c r="H101" s="325"/>
      <c r="I101" s="25">
        <f>I74</f>
        <v>0</v>
      </c>
    </row>
    <row r="102" spans="1:11" ht="13" x14ac:dyDescent="0.3">
      <c r="A102" s="8" t="s">
        <v>103</v>
      </c>
      <c r="B102" s="325" t="s">
        <v>124</v>
      </c>
      <c r="C102" s="325"/>
      <c r="D102" s="325"/>
      <c r="E102" s="325"/>
      <c r="F102" s="325"/>
      <c r="G102" s="325"/>
      <c r="H102" s="325"/>
      <c r="I102" s="25">
        <f>I91</f>
        <v>0</v>
      </c>
    </row>
    <row r="103" spans="1:11" ht="13" x14ac:dyDescent="0.3">
      <c r="A103" s="304" t="s">
        <v>125</v>
      </c>
      <c r="B103" s="304"/>
      <c r="C103" s="304"/>
      <c r="D103" s="304"/>
      <c r="E103" s="304"/>
      <c r="F103" s="304"/>
      <c r="G103" s="304"/>
      <c r="H103" s="304"/>
      <c r="I103" s="118">
        <f>SUM(I100:I102)</f>
        <v>0</v>
      </c>
      <c r="K103" s="7"/>
    </row>
    <row r="104" spans="1:11" ht="13" x14ac:dyDescent="0.3">
      <c r="A104" s="310"/>
      <c r="B104" s="311"/>
      <c r="C104" s="311"/>
      <c r="D104" s="311"/>
      <c r="E104" s="311"/>
      <c r="F104" s="311"/>
      <c r="G104" s="311"/>
      <c r="H104" s="311"/>
      <c r="I104" s="311"/>
    </row>
    <row r="105" spans="1:11" ht="13" x14ac:dyDescent="0.3">
      <c r="A105" s="305" t="s">
        <v>126</v>
      </c>
      <c r="B105" s="305"/>
      <c r="C105" s="305"/>
      <c r="D105" s="305"/>
      <c r="E105" s="305"/>
      <c r="F105" s="305"/>
      <c r="G105" s="305"/>
      <c r="H105" s="305"/>
      <c r="I105" s="305"/>
    </row>
    <row r="106" spans="1:11" ht="13" x14ac:dyDescent="0.3">
      <c r="A106" s="8">
        <v>3</v>
      </c>
      <c r="B106" s="306" t="s">
        <v>127</v>
      </c>
      <c r="C106" s="306"/>
      <c r="D106" s="306"/>
      <c r="E106" s="306"/>
      <c r="F106" s="306"/>
      <c r="G106" s="306"/>
      <c r="H106" s="8" t="s">
        <v>56</v>
      </c>
      <c r="I106" s="8" t="s">
        <v>57</v>
      </c>
    </row>
    <row r="107" spans="1:11" ht="13" x14ac:dyDescent="0.3">
      <c r="A107" s="8" t="s">
        <v>24</v>
      </c>
      <c r="B107" s="294" t="s">
        <v>128</v>
      </c>
      <c r="C107" s="294"/>
      <c r="D107" s="294"/>
      <c r="E107" s="294"/>
      <c r="F107" s="294"/>
      <c r="G107" s="294"/>
      <c r="H107" s="1">
        <v>4.1999999999999997E-3</v>
      </c>
      <c r="I107" s="25">
        <f>H107*I45</f>
        <v>0</v>
      </c>
    </row>
    <row r="108" spans="1:11" ht="13" x14ac:dyDescent="0.25">
      <c r="A108" s="47" t="s">
        <v>26</v>
      </c>
      <c r="B108" s="312" t="s">
        <v>129</v>
      </c>
      <c r="C108" s="312"/>
      <c r="D108" s="312"/>
      <c r="E108" s="312"/>
      <c r="F108" s="312"/>
      <c r="G108" s="312"/>
      <c r="H108" s="148">
        <f>H73</f>
        <v>0.08</v>
      </c>
      <c r="I108" s="149">
        <f>I107*H108</f>
        <v>0</v>
      </c>
    </row>
    <row r="109" spans="1:11" ht="24.75" customHeight="1" x14ac:dyDescent="0.25">
      <c r="A109" s="47" t="s">
        <v>28</v>
      </c>
      <c r="B109" s="312" t="s">
        <v>130</v>
      </c>
      <c r="C109" s="312"/>
      <c r="D109" s="312"/>
      <c r="E109" s="312"/>
      <c r="F109" s="312"/>
      <c r="G109" s="312"/>
      <c r="H109" s="148">
        <v>2E-3</v>
      </c>
      <c r="I109" s="149">
        <f>H109*I45</f>
        <v>0</v>
      </c>
    </row>
    <row r="110" spans="1:11" ht="13" x14ac:dyDescent="0.3">
      <c r="A110" s="8" t="s">
        <v>30</v>
      </c>
      <c r="B110" s="294" t="s">
        <v>131</v>
      </c>
      <c r="C110" s="294"/>
      <c r="D110" s="294"/>
      <c r="E110" s="294"/>
      <c r="F110" s="294"/>
      <c r="G110" s="294"/>
      <c r="H110" s="1">
        <v>1.9400000000000001E-2</v>
      </c>
      <c r="I110" s="25">
        <f>H110*I45</f>
        <v>0</v>
      </c>
    </row>
    <row r="111" spans="1:11" ht="13" x14ac:dyDescent="0.3">
      <c r="A111" s="8" t="s">
        <v>64</v>
      </c>
      <c r="B111" s="326" t="s">
        <v>132</v>
      </c>
      <c r="C111" s="326"/>
      <c r="D111" s="326"/>
      <c r="E111" s="326"/>
      <c r="F111" s="326"/>
      <c r="G111" s="326"/>
      <c r="H111" s="24">
        <f>H74</f>
        <v>0.36800000000000005</v>
      </c>
      <c r="I111" s="25">
        <f>I110*H111</f>
        <v>0</v>
      </c>
    </row>
    <row r="112" spans="1:11" ht="25.5" customHeight="1" x14ac:dyDescent="0.25">
      <c r="A112" s="47" t="s">
        <v>66</v>
      </c>
      <c r="B112" s="312" t="s">
        <v>133</v>
      </c>
      <c r="C112" s="312"/>
      <c r="D112" s="312"/>
      <c r="E112" s="312"/>
      <c r="F112" s="312"/>
      <c r="G112" s="312"/>
      <c r="H112" s="148">
        <v>3.7999999999999999E-2</v>
      </c>
      <c r="I112" s="149">
        <f>H112*I45</f>
        <v>0</v>
      </c>
      <c r="K112" s="7"/>
    </row>
    <row r="113" spans="1:11" ht="13" x14ac:dyDescent="0.3">
      <c r="A113" s="304" t="s">
        <v>134</v>
      </c>
      <c r="B113" s="304"/>
      <c r="C113" s="304"/>
      <c r="D113" s="304"/>
      <c r="E113" s="304"/>
      <c r="F113" s="304"/>
      <c r="G113" s="304"/>
      <c r="H113" s="42"/>
      <c r="I113" s="118">
        <f>SUM(I107:I112)</f>
        <v>0</v>
      </c>
    </row>
    <row r="114" spans="1:11" ht="13" x14ac:dyDescent="0.3">
      <c r="A114" s="308"/>
      <c r="B114" s="309"/>
      <c r="C114" s="309"/>
      <c r="D114" s="309"/>
      <c r="E114" s="309"/>
      <c r="F114" s="309"/>
      <c r="G114" s="309"/>
      <c r="H114" s="309"/>
      <c r="I114" s="309"/>
    </row>
    <row r="115" spans="1:11" ht="13" x14ac:dyDescent="0.3">
      <c r="A115" s="305" t="s">
        <v>135</v>
      </c>
      <c r="B115" s="305"/>
      <c r="C115" s="305"/>
      <c r="D115" s="305"/>
      <c r="E115" s="305"/>
      <c r="F115" s="305"/>
      <c r="G115" s="305"/>
      <c r="H115" s="305"/>
      <c r="I115" s="305"/>
    </row>
    <row r="116" spans="1:11" ht="13" x14ac:dyDescent="0.3">
      <c r="A116" s="3"/>
      <c r="B116" s="3"/>
      <c r="C116" s="3"/>
      <c r="D116" s="3"/>
      <c r="E116" s="3"/>
      <c r="F116" s="3"/>
      <c r="G116" s="3"/>
      <c r="H116" s="3"/>
      <c r="I116" s="3"/>
    </row>
    <row r="117" spans="1:11" ht="13" x14ac:dyDescent="0.3">
      <c r="A117" s="37" t="s">
        <v>136</v>
      </c>
      <c r="B117" s="3"/>
      <c r="C117" s="3"/>
      <c r="D117" s="3"/>
      <c r="E117" s="3"/>
      <c r="F117" s="3"/>
      <c r="G117" s="3"/>
      <c r="H117" s="3"/>
      <c r="I117" s="3"/>
    </row>
    <row r="118" spans="1:11" ht="13" x14ac:dyDescent="0.3">
      <c r="A118" s="37" t="s">
        <v>137</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138</v>
      </c>
      <c r="B120" s="296" t="s">
        <v>139</v>
      </c>
      <c r="C120" s="296"/>
      <c r="D120" s="296"/>
      <c r="E120" s="296"/>
      <c r="F120" s="296"/>
      <c r="G120" s="296"/>
      <c r="H120" s="33" t="s">
        <v>56</v>
      </c>
      <c r="I120" s="33" t="s">
        <v>57</v>
      </c>
    </row>
    <row r="121" spans="1:11" ht="13" x14ac:dyDescent="0.3">
      <c r="A121" s="49" t="s">
        <v>24</v>
      </c>
      <c r="B121" s="294" t="s">
        <v>140</v>
      </c>
      <c r="C121" s="294"/>
      <c r="D121" s="294"/>
      <c r="E121" s="294"/>
      <c r="F121" s="294"/>
      <c r="G121" s="294"/>
      <c r="H121" s="43"/>
      <c r="I121" s="43"/>
      <c r="J121" s="31"/>
    </row>
    <row r="122" spans="1:11" ht="13" x14ac:dyDescent="0.3">
      <c r="A122" s="8" t="s">
        <v>26</v>
      </c>
      <c r="B122" s="294" t="s">
        <v>141</v>
      </c>
      <c r="C122" s="294"/>
      <c r="D122" s="294"/>
      <c r="E122" s="294"/>
      <c r="F122" s="294"/>
      <c r="G122" s="294"/>
      <c r="H122" s="159">
        <v>1.67E-2</v>
      </c>
      <c r="I122" s="25">
        <f>H122*$I$45</f>
        <v>0</v>
      </c>
      <c r="J122" s="31" t="s">
        <v>142</v>
      </c>
      <c r="K122" s="151"/>
    </row>
    <row r="123" spans="1:11" ht="13" x14ac:dyDescent="0.3">
      <c r="A123" s="8" t="s">
        <v>28</v>
      </c>
      <c r="B123" s="294" t="s">
        <v>143</v>
      </c>
      <c r="C123" s="294"/>
      <c r="D123" s="294"/>
      <c r="E123" s="294"/>
      <c r="F123" s="294"/>
      <c r="G123" s="294"/>
      <c r="H123" s="159">
        <v>2.0000000000000001E-4</v>
      </c>
      <c r="I123" s="25">
        <f>H123*$I$45</f>
        <v>0</v>
      </c>
      <c r="J123" s="31" t="s">
        <v>142</v>
      </c>
      <c r="K123" s="151"/>
    </row>
    <row r="124" spans="1:11" ht="13.5" x14ac:dyDescent="0.25">
      <c r="A124" s="47" t="s">
        <v>30</v>
      </c>
      <c r="B124" s="312" t="s">
        <v>144</v>
      </c>
      <c r="C124" s="312"/>
      <c r="D124" s="312"/>
      <c r="E124" s="312"/>
      <c r="F124" s="312"/>
      <c r="G124" s="312"/>
      <c r="H124" s="148">
        <v>6.9999999999999999E-4</v>
      </c>
      <c r="I124" s="149">
        <f>H124*$I$45</f>
        <v>0</v>
      </c>
      <c r="J124" s="31" t="s">
        <v>142</v>
      </c>
    </row>
    <row r="125" spans="1:11" ht="13" x14ac:dyDescent="0.3">
      <c r="A125" s="8" t="s">
        <v>64</v>
      </c>
      <c r="B125" s="294" t="s">
        <v>145</v>
      </c>
      <c r="C125" s="294"/>
      <c r="D125" s="294"/>
      <c r="E125" s="294"/>
      <c r="F125" s="294"/>
      <c r="G125" s="294"/>
      <c r="H125" s="159">
        <v>2.8999999999999998E-3</v>
      </c>
      <c r="I125" s="25">
        <f>H125*$I$45</f>
        <v>0</v>
      </c>
      <c r="J125" s="31" t="s">
        <v>142</v>
      </c>
    </row>
    <row r="126" spans="1:11" ht="13" x14ac:dyDescent="0.3">
      <c r="A126" s="8" t="s">
        <v>66</v>
      </c>
      <c r="B126" s="294" t="s">
        <v>146</v>
      </c>
      <c r="C126" s="294"/>
      <c r="D126" s="294"/>
      <c r="E126" s="294"/>
      <c r="F126" s="294"/>
      <c r="G126" s="294"/>
      <c r="H126" s="159"/>
      <c r="I126" s="25">
        <f t="shared" ref="I126" si="1">H126*$I$45</f>
        <v>0</v>
      </c>
    </row>
    <row r="127" spans="1:11" ht="13" x14ac:dyDescent="0.3">
      <c r="A127" s="296" t="s">
        <v>147</v>
      </c>
      <c r="B127" s="296"/>
      <c r="C127" s="296"/>
      <c r="D127" s="296"/>
      <c r="E127" s="296"/>
      <c r="F127" s="296"/>
      <c r="G127" s="296"/>
      <c r="H127" s="42"/>
      <c r="I127" s="43">
        <f>SUM(I122:I126)</f>
        <v>0</v>
      </c>
    </row>
    <row r="128" spans="1:11" ht="13" x14ac:dyDescent="0.3">
      <c r="A128" s="8" t="s">
        <v>66</v>
      </c>
      <c r="B128" s="294" t="s">
        <v>148</v>
      </c>
      <c r="C128" s="294"/>
      <c r="D128" s="294"/>
      <c r="E128" s="294"/>
      <c r="F128" s="294"/>
      <c r="G128" s="294"/>
      <c r="H128" s="1">
        <f>H74</f>
        <v>0.36800000000000005</v>
      </c>
      <c r="I128" s="25">
        <f>I127*H128</f>
        <v>0</v>
      </c>
    </row>
    <row r="129" spans="1:9" ht="13" x14ac:dyDescent="0.3">
      <c r="A129" s="296" t="s">
        <v>149</v>
      </c>
      <c r="B129" s="296"/>
      <c r="C129" s="296"/>
      <c r="D129" s="296"/>
      <c r="E129" s="296"/>
      <c r="F129" s="296"/>
      <c r="G129" s="296"/>
      <c r="H129" s="42"/>
      <c r="I129" s="43">
        <f>SUM(I127:I128)</f>
        <v>0</v>
      </c>
    </row>
    <row r="130" spans="1:9" ht="13" x14ac:dyDescent="0.3">
      <c r="A130" s="3"/>
      <c r="B130" s="3"/>
      <c r="C130" s="3"/>
      <c r="D130" s="3"/>
      <c r="E130" s="3"/>
      <c r="F130" s="3"/>
      <c r="G130" s="3"/>
      <c r="H130" s="3"/>
      <c r="I130" s="3"/>
    </row>
    <row r="131" spans="1:9" ht="13" x14ac:dyDescent="0.3">
      <c r="A131" s="49" t="s">
        <v>150</v>
      </c>
      <c r="B131" s="313" t="s">
        <v>151</v>
      </c>
      <c r="C131" s="314"/>
      <c r="D131" s="314"/>
      <c r="E131" s="314"/>
      <c r="F131" s="314"/>
      <c r="G131" s="315"/>
      <c r="H131" s="33" t="s">
        <v>56</v>
      </c>
      <c r="I131" s="33" t="s">
        <v>57</v>
      </c>
    </row>
    <row r="132" spans="1:9" ht="13" x14ac:dyDescent="0.3">
      <c r="A132" s="8" t="s">
        <v>24</v>
      </c>
      <c r="B132" s="322" t="s">
        <v>152</v>
      </c>
      <c r="C132" s="323"/>
      <c r="D132" s="323"/>
      <c r="E132" s="323"/>
      <c r="F132" s="323"/>
      <c r="G132" s="324"/>
      <c r="H132" s="159">
        <v>0</v>
      </c>
      <c r="I132" s="25">
        <v>0</v>
      </c>
    </row>
    <row r="133" spans="1:9" ht="13" x14ac:dyDescent="0.3">
      <c r="A133" s="313" t="s">
        <v>153</v>
      </c>
      <c r="B133" s="314"/>
      <c r="C133" s="314"/>
      <c r="D133" s="314"/>
      <c r="E133" s="314"/>
      <c r="F133" s="314"/>
      <c r="G133" s="315"/>
      <c r="H133" s="42">
        <f>TRUNC(SUM(H132),4)</f>
        <v>0</v>
      </c>
      <c r="I133" s="43">
        <f>SUM(I132)</f>
        <v>0</v>
      </c>
    </row>
    <row r="134" spans="1:9" ht="13" x14ac:dyDescent="0.3">
      <c r="A134" s="51"/>
      <c r="B134" s="45"/>
      <c r="C134" s="45"/>
      <c r="D134" s="45"/>
      <c r="E134" s="45"/>
      <c r="F134" s="45"/>
      <c r="G134" s="45"/>
      <c r="H134" s="45"/>
      <c r="I134" s="45"/>
    </row>
    <row r="135" spans="1:9" ht="13" x14ac:dyDescent="0.3">
      <c r="A135" s="296" t="s">
        <v>154</v>
      </c>
      <c r="B135" s="296"/>
      <c r="C135" s="296"/>
      <c r="D135" s="296"/>
      <c r="E135" s="296"/>
      <c r="F135" s="296"/>
      <c r="G135" s="296"/>
      <c r="H135" s="296"/>
      <c r="I135" s="296"/>
    </row>
    <row r="136" spans="1:9" ht="13" x14ac:dyDescent="0.3">
      <c r="A136" s="47">
        <v>4</v>
      </c>
      <c r="B136" s="319" t="s">
        <v>155</v>
      </c>
      <c r="C136" s="320"/>
      <c r="D136" s="320"/>
      <c r="E136" s="320"/>
      <c r="F136" s="320"/>
      <c r="G136" s="321"/>
      <c r="H136" s="46"/>
      <c r="I136" s="8" t="s">
        <v>57</v>
      </c>
    </row>
    <row r="137" spans="1:9" ht="13" x14ac:dyDescent="0.3">
      <c r="A137" s="8" t="s">
        <v>138</v>
      </c>
      <c r="B137" s="316" t="s">
        <v>156</v>
      </c>
      <c r="C137" s="317"/>
      <c r="D137" s="317"/>
      <c r="E137" s="317"/>
      <c r="F137" s="317"/>
      <c r="G137" s="318"/>
      <c r="H137" s="22"/>
      <c r="I137" s="25">
        <f>I129</f>
        <v>0</v>
      </c>
    </row>
    <row r="138" spans="1:9" ht="13" x14ac:dyDescent="0.3">
      <c r="A138" s="8" t="s">
        <v>150</v>
      </c>
      <c r="B138" s="316" t="s">
        <v>157</v>
      </c>
      <c r="C138" s="317"/>
      <c r="D138" s="317"/>
      <c r="E138" s="317"/>
      <c r="F138" s="317"/>
      <c r="G138" s="318"/>
      <c r="H138" s="22"/>
      <c r="I138" s="25">
        <f>I133</f>
        <v>0</v>
      </c>
    </row>
    <row r="139" spans="1:9" ht="13" x14ac:dyDescent="0.3">
      <c r="A139" s="304" t="s">
        <v>158</v>
      </c>
      <c r="B139" s="304"/>
      <c r="C139" s="304"/>
      <c r="D139" s="304"/>
      <c r="E139" s="304"/>
      <c r="F139" s="304"/>
      <c r="G139" s="304"/>
      <c r="H139" s="304"/>
      <c r="I139" s="118">
        <f>SUM(I137:I138)</f>
        <v>0</v>
      </c>
    </row>
    <row r="140" spans="1:9" ht="13" x14ac:dyDescent="0.3">
      <c r="A140" s="310"/>
      <c r="B140" s="311"/>
      <c r="C140" s="311"/>
      <c r="D140" s="311"/>
      <c r="E140" s="311"/>
      <c r="F140" s="311"/>
      <c r="G140" s="311"/>
      <c r="H140" s="311"/>
      <c r="I140" s="311"/>
    </row>
    <row r="141" spans="1:9" ht="13" x14ac:dyDescent="0.3">
      <c r="A141" s="305" t="s">
        <v>159</v>
      </c>
      <c r="B141" s="305"/>
      <c r="C141" s="305"/>
      <c r="D141" s="305"/>
      <c r="E141" s="305"/>
      <c r="F141" s="305"/>
      <c r="G141" s="305"/>
      <c r="H141" s="305"/>
      <c r="I141" s="305"/>
    </row>
    <row r="142" spans="1:9" ht="13" x14ac:dyDescent="0.3">
      <c r="A142" s="8">
        <v>5</v>
      </c>
      <c r="B142" s="306" t="s">
        <v>160</v>
      </c>
      <c r="C142" s="306"/>
      <c r="D142" s="306"/>
      <c r="E142" s="306"/>
      <c r="F142" s="306"/>
      <c r="G142" s="306"/>
      <c r="H142" s="8"/>
      <c r="I142" s="8" t="s">
        <v>57</v>
      </c>
    </row>
    <row r="143" spans="1:9" ht="13" x14ac:dyDescent="0.3">
      <c r="A143" s="8" t="s">
        <v>24</v>
      </c>
      <c r="B143" s="307" t="s">
        <v>161</v>
      </c>
      <c r="C143" s="307"/>
      <c r="D143" s="307"/>
      <c r="E143" s="307"/>
      <c r="F143" s="307"/>
      <c r="G143" s="307"/>
      <c r="H143" s="23" t="s">
        <v>106</v>
      </c>
      <c r="I143" s="25">
        <f>'Uniform&amp;EPIs'!E24</f>
        <v>0</v>
      </c>
    </row>
    <row r="144" spans="1:9" ht="13" x14ac:dyDescent="0.3">
      <c r="A144" s="8" t="s">
        <v>26</v>
      </c>
      <c r="B144" s="307" t="s">
        <v>162</v>
      </c>
      <c r="C144" s="307"/>
      <c r="D144" s="307"/>
      <c r="E144" s="307"/>
      <c r="F144" s="307"/>
      <c r="G144" s="307"/>
      <c r="H144" s="23" t="s">
        <v>106</v>
      </c>
      <c r="I144" s="25">
        <f>Materiais!E15</f>
        <v>0</v>
      </c>
    </row>
    <row r="145" spans="1:13" ht="13" x14ac:dyDescent="0.3">
      <c r="A145" s="27" t="s">
        <v>28</v>
      </c>
      <c r="B145" s="307" t="s">
        <v>163</v>
      </c>
      <c r="C145" s="307"/>
      <c r="D145" s="307"/>
      <c r="E145" s="307"/>
      <c r="F145" s="307"/>
      <c r="G145" s="307"/>
      <c r="H145" s="23" t="s">
        <v>106</v>
      </c>
      <c r="I145" s="25">
        <f>Eqp!E20</f>
        <v>0</v>
      </c>
    </row>
    <row r="146" spans="1:13" ht="13" x14ac:dyDescent="0.3">
      <c r="A146" s="27" t="s">
        <v>30</v>
      </c>
      <c r="B146" s="307" t="s">
        <v>67</v>
      </c>
      <c r="C146" s="307"/>
      <c r="D146" s="307"/>
      <c r="E146" s="307"/>
      <c r="F146" s="307"/>
      <c r="G146" s="307"/>
      <c r="H146" s="23" t="s">
        <v>106</v>
      </c>
      <c r="I146" s="25">
        <v>0</v>
      </c>
    </row>
    <row r="147" spans="1:13" ht="13" x14ac:dyDescent="0.3">
      <c r="A147" s="304" t="s">
        <v>164</v>
      </c>
      <c r="B147" s="304"/>
      <c r="C147" s="304"/>
      <c r="D147" s="304"/>
      <c r="E147" s="304"/>
      <c r="F147" s="304"/>
      <c r="G147" s="304"/>
      <c r="H147" s="42" t="s">
        <v>106</v>
      </c>
      <c r="I147" s="118">
        <f>SUM(I143:I146)</f>
        <v>0</v>
      </c>
      <c r="K147" s="151"/>
    </row>
    <row r="148" spans="1:13" ht="13" x14ac:dyDescent="0.25">
      <c r="A148" s="53"/>
      <c r="B148" s="53"/>
      <c r="C148" s="53"/>
      <c r="D148" s="53"/>
      <c r="E148" s="53"/>
      <c r="F148" s="53"/>
      <c r="G148" s="53"/>
      <c r="H148" s="53"/>
      <c r="I148" s="53"/>
    </row>
    <row r="149" spans="1:13" ht="13" x14ac:dyDescent="0.3">
      <c r="A149" s="37" t="s">
        <v>165</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5" t="s">
        <v>166</v>
      </c>
      <c r="B151" s="305"/>
      <c r="C151" s="305"/>
      <c r="D151" s="305"/>
      <c r="E151" s="305"/>
      <c r="F151" s="305"/>
      <c r="G151" s="305"/>
      <c r="H151" s="305"/>
      <c r="I151" s="305"/>
    </row>
    <row r="152" spans="1:13" ht="13" x14ac:dyDescent="0.3">
      <c r="A152" s="8">
        <v>6</v>
      </c>
      <c r="B152" s="306" t="s">
        <v>167</v>
      </c>
      <c r="C152" s="306"/>
      <c r="D152" s="306"/>
      <c r="E152" s="306"/>
      <c r="F152" s="306"/>
      <c r="G152" s="306"/>
      <c r="H152" s="8" t="s">
        <v>56</v>
      </c>
      <c r="I152" s="8" t="s">
        <v>57</v>
      </c>
    </row>
    <row r="153" spans="1:13" ht="13" x14ac:dyDescent="0.3">
      <c r="A153" s="8" t="s">
        <v>24</v>
      </c>
      <c r="B153" s="294" t="s">
        <v>168</v>
      </c>
      <c r="C153" s="294"/>
      <c r="D153" s="294"/>
      <c r="E153" s="294"/>
      <c r="F153" s="294"/>
      <c r="G153" s="294"/>
      <c r="H153" s="28">
        <v>0.05</v>
      </c>
      <c r="I153" s="210"/>
      <c r="J153" s="31" t="s">
        <v>169</v>
      </c>
    </row>
    <row r="154" spans="1:13" ht="13" x14ac:dyDescent="0.3">
      <c r="A154" s="8" t="s">
        <v>26</v>
      </c>
      <c r="B154" s="294" t="s">
        <v>170</v>
      </c>
      <c r="C154" s="294"/>
      <c r="D154" s="294"/>
      <c r="E154" s="294"/>
      <c r="F154" s="294"/>
      <c r="G154" s="294"/>
      <c r="H154" s="28">
        <v>0.1</v>
      </c>
      <c r="I154" s="210"/>
      <c r="J154" s="31" t="s">
        <v>169</v>
      </c>
    </row>
    <row r="155" spans="1:13" ht="15.5" x14ac:dyDescent="0.35">
      <c r="A155" s="8" t="s">
        <v>28</v>
      </c>
      <c r="B155" s="336" t="s">
        <v>171</v>
      </c>
      <c r="C155" s="336"/>
      <c r="D155" s="336"/>
      <c r="E155" s="336"/>
      <c r="F155" s="336"/>
      <c r="G155" s="336"/>
      <c r="H155" s="2"/>
      <c r="I155" s="29"/>
      <c r="J155" s="199"/>
    </row>
    <row r="156" spans="1:13" ht="15.5" x14ac:dyDescent="0.35">
      <c r="A156" s="8" t="s">
        <v>172</v>
      </c>
      <c r="B156" s="294" t="s">
        <v>173</v>
      </c>
      <c r="C156" s="294"/>
      <c r="D156" s="294"/>
      <c r="E156" s="294"/>
      <c r="F156" s="294"/>
      <c r="G156" s="294"/>
      <c r="H156" s="6">
        <v>6.4999999999999997E-3</v>
      </c>
      <c r="I156" s="210"/>
      <c r="J156" s="199" t="s">
        <v>174</v>
      </c>
      <c r="K156" s="7"/>
    </row>
    <row r="157" spans="1:13" ht="13" x14ac:dyDescent="0.3">
      <c r="A157" s="8" t="s">
        <v>175</v>
      </c>
      <c r="B157" s="294" t="s">
        <v>176</v>
      </c>
      <c r="C157" s="294"/>
      <c r="D157" s="294"/>
      <c r="E157" s="294"/>
      <c r="F157" s="294"/>
      <c r="G157" s="294"/>
      <c r="H157" s="6">
        <v>0.03</v>
      </c>
      <c r="I157" s="210"/>
      <c r="J157" s="31" t="s">
        <v>177</v>
      </c>
      <c r="K157" s="7"/>
    </row>
    <row r="158" spans="1:13" ht="13" x14ac:dyDescent="0.3">
      <c r="A158" s="8" t="s">
        <v>178</v>
      </c>
      <c r="B158" s="294" t="s">
        <v>179</v>
      </c>
      <c r="C158" s="294"/>
      <c r="D158" s="294"/>
      <c r="E158" s="294"/>
      <c r="F158" s="294"/>
      <c r="G158" s="294"/>
      <c r="H158" s="6">
        <v>0.05</v>
      </c>
      <c r="I158" s="210"/>
      <c r="K158" s="7"/>
    </row>
    <row r="159" spans="1:13" ht="13" x14ac:dyDescent="0.3">
      <c r="A159" s="304" t="s">
        <v>180</v>
      </c>
      <c r="B159" s="304"/>
      <c r="C159" s="304"/>
      <c r="D159" s="304"/>
      <c r="E159" s="304"/>
      <c r="F159" s="304"/>
      <c r="G159" s="304"/>
      <c r="H159" s="54">
        <f>SUM(H153:H158)</f>
        <v>0.23650000000000004</v>
      </c>
      <c r="I159" s="118"/>
      <c r="K159" s="7"/>
      <c r="M159" s="7"/>
    </row>
    <row r="160" spans="1:13" x14ac:dyDescent="0.25">
      <c r="A160" s="200"/>
      <c r="B160" s="211"/>
      <c r="C160" s="211"/>
      <c r="D160" s="211"/>
      <c r="E160" s="211"/>
      <c r="F160" s="211"/>
      <c r="G160" s="211"/>
      <c r="H160" s="211"/>
      <c r="I160" s="211"/>
    </row>
    <row r="161" spans="1:11" ht="13" x14ac:dyDescent="0.25">
      <c r="A161" s="37" t="s">
        <v>181</v>
      </c>
      <c r="B161" s="211"/>
      <c r="C161" s="211"/>
      <c r="D161" s="211"/>
      <c r="E161" s="211"/>
      <c r="F161" s="211"/>
      <c r="G161" s="211"/>
      <c r="H161" s="211"/>
      <c r="I161" s="211"/>
    </row>
    <row r="162" spans="1:11" ht="13" x14ac:dyDescent="0.25">
      <c r="A162" s="37" t="s">
        <v>182</v>
      </c>
      <c r="B162" s="211"/>
      <c r="C162" s="211"/>
      <c r="D162" s="211"/>
      <c r="E162" s="211"/>
      <c r="F162" s="211"/>
      <c r="G162" s="211"/>
      <c r="H162" s="211"/>
      <c r="I162" s="211"/>
    </row>
    <row r="163" spans="1:11" ht="13" x14ac:dyDescent="0.3">
      <c r="A163" s="201"/>
      <c r="B163" s="201"/>
      <c r="C163" s="201"/>
      <c r="D163" s="201"/>
      <c r="E163" s="201"/>
      <c r="F163" s="201"/>
      <c r="G163" s="201"/>
      <c r="H163" s="201"/>
      <c r="I163" s="4"/>
    </row>
    <row r="164" spans="1:11" ht="13" x14ac:dyDescent="0.3">
      <c r="A164" s="296" t="s">
        <v>183</v>
      </c>
      <c r="B164" s="296"/>
      <c r="C164" s="296"/>
      <c r="D164" s="296"/>
      <c r="E164" s="296"/>
      <c r="F164" s="296"/>
      <c r="G164" s="296"/>
      <c r="H164" s="296"/>
      <c r="I164" s="296"/>
      <c r="K164" s="9"/>
    </row>
    <row r="165" spans="1:11" ht="13" x14ac:dyDescent="0.3">
      <c r="A165" s="306" t="s">
        <v>184</v>
      </c>
      <c r="B165" s="306"/>
      <c r="C165" s="306"/>
      <c r="D165" s="306"/>
      <c r="E165" s="306"/>
      <c r="F165" s="306"/>
      <c r="G165" s="306"/>
      <c r="H165" s="306"/>
      <c r="I165" s="8" t="s">
        <v>57</v>
      </c>
    </row>
    <row r="166" spans="1:11" x14ac:dyDescent="0.25">
      <c r="A166" s="203" t="s">
        <v>24</v>
      </c>
      <c r="B166" s="295" t="str">
        <f>A37</f>
        <v>MÓDULO 1 - COMPOSIÇÃO DA REMUNERAÇÃO</v>
      </c>
      <c r="C166" s="295"/>
      <c r="D166" s="295"/>
      <c r="E166" s="295"/>
      <c r="F166" s="295"/>
      <c r="G166" s="295"/>
      <c r="H166" s="295"/>
      <c r="I166" s="210">
        <f>I45</f>
        <v>0</v>
      </c>
    </row>
    <row r="167" spans="1:11" x14ac:dyDescent="0.25">
      <c r="A167" s="203" t="s">
        <v>26</v>
      </c>
      <c r="B167" s="295" t="str">
        <f>A50</f>
        <v>MÓDULO 2 – ENCARGOS E BENEFÍCIOS ANUAIS, MENSAIS E DIÁRIOS</v>
      </c>
      <c r="C167" s="295"/>
      <c r="D167" s="295"/>
      <c r="E167" s="295"/>
      <c r="F167" s="295"/>
      <c r="G167" s="295"/>
      <c r="H167" s="295"/>
      <c r="I167" s="210">
        <f>I103</f>
        <v>0</v>
      </c>
    </row>
    <row r="168" spans="1:11" ht="13" x14ac:dyDescent="0.3">
      <c r="A168" s="203" t="s">
        <v>28</v>
      </c>
      <c r="B168" s="295" t="str">
        <f>A105</f>
        <v>MÓDULO 3 – PROVISÃO PARA RESCISÃO</v>
      </c>
      <c r="C168" s="295"/>
      <c r="D168" s="295"/>
      <c r="E168" s="295"/>
      <c r="F168" s="295"/>
      <c r="G168" s="295"/>
      <c r="H168" s="295"/>
      <c r="I168" s="210">
        <f>I113</f>
        <v>0</v>
      </c>
      <c r="K168" s="9"/>
    </row>
    <row r="169" spans="1:11" ht="13" x14ac:dyDescent="0.3">
      <c r="A169" s="23" t="s">
        <v>30</v>
      </c>
      <c r="B169" s="295" t="str">
        <f>A115</f>
        <v>MÓDULO 4 – CUSTO DE REPOSIÇÃO DO PROFISSIONAL AUSENTE</v>
      </c>
      <c r="C169" s="295"/>
      <c r="D169" s="295"/>
      <c r="E169" s="295"/>
      <c r="F169" s="295"/>
      <c r="G169" s="295"/>
      <c r="H169" s="295"/>
      <c r="I169" s="210">
        <f>I139</f>
        <v>0</v>
      </c>
      <c r="K169" s="9"/>
    </row>
    <row r="170" spans="1:11" x14ac:dyDescent="0.25">
      <c r="A170" s="23" t="s">
        <v>64</v>
      </c>
      <c r="B170" s="295" t="str">
        <f>A141</f>
        <v>MÓDULO 5 – INSUMOS DIVERSOS</v>
      </c>
      <c r="C170" s="295"/>
      <c r="D170" s="295"/>
      <c r="E170" s="295"/>
      <c r="F170" s="295"/>
      <c r="G170" s="295"/>
      <c r="H170" s="295"/>
      <c r="I170" s="210"/>
    </row>
    <row r="171" spans="1:11" ht="13" x14ac:dyDescent="0.3">
      <c r="A171" s="8"/>
      <c r="B171" s="306" t="s">
        <v>185</v>
      </c>
      <c r="C171" s="306"/>
      <c r="D171" s="306"/>
      <c r="E171" s="306"/>
      <c r="F171" s="306"/>
      <c r="G171" s="306"/>
      <c r="H171" s="306"/>
      <c r="I171" s="26">
        <f>SUM(I166:I170)</f>
        <v>0</v>
      </c>
      <c r="K171" s="7"/>
    </row>
    <row r="172" spans="1:11" x14ac:dyDescent="0.25">
      <c r="A172" s="23" t="s">
        <v>66</v>
      </c>
      <c r="B172" s="295" t="str">
        <f>A151</f>
        <v>MÓDULO 6 – CUSTOS INDIRETOS, TRIBUTOS E LUCRO</v>
      </c>
      <c r="C172" s="295"/>
      <c r="D172" s="295"/>
      <c r="E172" s="295"/>
      <c r="F172" s="295"/>
      <c r="G172" s="295"/>
      <c r="H172" s="295"/>
      <c r="I172" s="25">
        <f>I159</f>
        <v>0</v>
      </c>
    </row>
    <row r="173" spans="1:11" ht="13" x14ac:dyDescent="0.3">
      <c r="A173" s="304" t="s">
        <v>186</v>
      </c>
      <c r="B173" s="304"/>
      <c r="C173" s="304"/>
      <c r="D173" s="304"/>
      <c r="E173" s="304"/>
      <c r="F173" s="304"/>
      <c r="G173" s="304"/>
      <c r="H173" s="304"/>
      <c r="I173" s="118"/>
    </row>
    <row r="174" spans="1:11" ht="13" x14ac:dyDescent="0.3">
      <c r="A174" s="3"/>
      <c r="B174" s="3"/>
      <c r="C174" s="3"/>
      <c r="D174" s="3"/>
      <c r="E174" s="3"/>
      <c r="F174" s="3"/>
      <c r="G174" s="3"/>
      <c r="H174" s="3"/>
      <c r="I174" s="4"/>
    </row>
    <row r="176" spans="1:11" ht="15.5" x14ac:dyDescent="0.25">
      <c r="A176" s="292" t="s">
        <v>187</v>
      </c>
      <c r="B176" s="292"/>
      <c r="C176" s="292"/>
      <c r="D176" s="292"/>
      <c r="E176" s="292"/>
      <c r="F176" s="292"/>
      <c r="G176" s="292"/>
      <c r="H176" s="292"/>
      <c r="I176" s="292"/>
    </row>
    <row r="177" spans="1:9" ht="15.5" x14ac:dyDescent="0.35">
      <c r="A177" s="225"/>
      <c r="B177" s="225"/>
      <c r="C177" s="225"/>
      <c r="D177" s="225"/>
      <c r="E177" s="225"/>
      <c r="F177" s="225"/>
      <c r="G177" s="225"/>
      <c r="H177" s="225"/>
      <c r="I177" s="225"/>
    </row>
    <row r="178" spans="1:9" ht="15.5" x14ac:dyDescent="0.35">
      <c r="A178" s="225"/>
      <c r="B178" s="225"/>
      <c r="C178" s="225"/>
      <c r="D178" s="225"/>
      <c r="E178" s="225"/>
      <c r="F178" s="225"/>
      <c r="G178" s="225"/>
      <c r="H178" s="225"/>
      <c r="I178" s="225"/>
    </row>
    <row r="179" spans="1:9" ht="18.649999999999999" customHeight="1" x14ac:dyDescent="0.25">
      <c r="A179" s="281" t="s">
        <v>188</v>
      </c>
      <c r="B179" s="282"/>
      <c r="C179" s="282"/>
      <c r="D179" s="282"/>
      <c r="E179" s="282"/>
      <c r="F179" s="282"/>
      <c r="G179" s="282"/>
      <c r="H179" s="283"/>
      <c r="I179" s="226">
        <v>2</v>
      </c>
    </row>
    <row r="180" spans="1:9" ht="15.5" x14ac:dyDescent="0.35">
      <c r="A180" s="225"/>
      <c r="B180" s="225"/>
      <c r="C180" s="225"/>
      <c r="D180" s="225"/>
      <c r="E180" s="225"/>
      <c r="F180" s="225"/>
      <c r="G180" s="225"/>
      <c r="H180" s="225"/>
      <c r="I180" s="225"/>
    </row>
    <row r="181" spans="1:9" ht="15.5" x14ac:dyDescent="0.35">
      <c r="A181" s="225"/>
      <c r="B181" s="225"/>
      <c r="C181" s="225"/>
      <c r="D181" s="225"/>
      <c r="E181" s="225"/>
      <c r="F181" s="225"/>
      <c r="G181" s="225"/>
      <c r="H181" s="225"/>
      <c r="I181" s="225"/>
    </row>
    <row r="182" spans="1:9" ht="15.5" x14ac:dyDescent="0.25">
      <c r="A182" s="287" t="s">
        <v>189</v>
      </c>
      <c r="B182" s="288"/>
      <c r="C182" s="288"/>
      <c r="D182" s="288"/>
      <c r="E182" s="288"/>
      <c r="F182" s="288"/>
      <c r="G182" s="288"/>
      <c r="H182" s="288"/>
      <c r="I182" s="289"/>
    </row>
    <row r="183" spans="1:9" ht="15.5" x14ac:dyDescent="0.25">
      <c r="A183" s="287" t="s">
        <v>190</v>
      </c>
      <c r="B183" s="288"/>
      <c r="C183" s="288"/>
      <c r="D183" s="288"/>
      <c r="E183" s="288"/>
      <c r="F183" s="288"/>
      <c r="G183" s="288"/>
      <c r="H183" s="288"/>
      <c r="I183" s="289"/>
    </row>
    <row r="184" spans="1:9" ht="15.5" x14ac:dyDescent="0.35">
      <c r="A184" s="222"/>
      <c r="B184" s="290" t="s">
        <v>191</v>
      </c>
      <c r="C184" s="290"/>
      <c r="D184" s="290"/>
      <c r="E184" s="290"/>
      <c r="F184" s="290"/>
      <c r="G184" s="290"/>
      <c r="H184" s="290"/>
      <c r="I184" s="223" t="s">
        <v>57</v>
      </c>
    </row>
    <row r="185" spans="1:9" ht="15.5" x14ac:dyDescent="0.35">
      <c r="A185" s="224" t="s">
        <v>24</v>
      </c>
      <c r="B185" s="291" t="s">
        <v>192</v>
      </c>
      <c r="C185" s="291"/>
      <c r="D185" s="291"/>
      <c r="E185" s="291"/>
      <c r="F185" s="291"/>
      <c r="G185" s="291"/>
      <c r="H185" s="291"/>
      <c r="I185" s="160">
        <f>TRUNC(I173*I179,2)</f>
        <v>0</v>
      </c>
    </row>
    <row r="186" spans="1:9" ht="15.5" x14ac:dyDescent="0.35">
      <c r="A186" s="224" t="s">
        <v>26</v>
      </c>
      <c r="B186" s="291" t="s">
        <v>193</v>
      </c>
      <c r="C186" s="291"/>
      <c r="D186" s="291"/>
      <c r="E186" s="291"/>
      <c r="F186" s="291"/>
      <c r="G186" s="291"/>
      <c r="H186" s="291"/>
      <c r="I186" s="161">
        <v>60</v>
      </c>
    </row>
    <row r="187" spans="1:9" x14ac:dyDescent="0.25">
      <c r="A187" s="284" t="s">
        <v>28</v>
      </c>
      <c r="B187" s="285" t="s">
        <v>194</v>
      </c>
      <c r="C187" s="285"/>
      <c r="D187" s="285"/>
      <c r="E187" s="285"/>
      <c r="F187" s="285"/>
      <c r="G187" s="285"/>
      <c r="H187" s="285"/>
      <c r="I187" s="286">
        <f>I186*I185</f>
        <v>0</v>
      </c>
    </row>
    <row r="188" spans="1:9" ht="22.5" customHeight="1" x14ac:dyDescent="0.25">
      <c r="A188" s="284"/>
      <c r="B188" s="285"/>
      <c r="C188" s="285"/>
      <c r="D188" s="285"/>
      <c r="E188" s="285"/>
      <c r="F188" s="285"/>
      <c r="G188" s="285"/>
      <c r="H188" s="285"/>
      <c r="I188" s="286"/>
    </row>
  </sheetData>
  <mergeCells count="130">
    <mergeCell ref="A173:H173"/>
    <mergeCell ref="A159:G159"/>
    <mergeCell ref="B156:G156"/>
    <mergeCell ref="A133:G133"/>
    <mergeCell ref="B157:G157"/>
    <mergeCell ref="B146:G146"/>
    <mergeCell ref="B144:G144"/>
    <mergeCell ref="B143:G143"/>
    <mergeCell ref="B154:G154"/>
    <mergeCell ref="B155:G155"/>
    <mergeCell ref="A164:I164"/>
    <mergeCell ref="B169:H169"/>
    <mergeCell ref="A139:H139"/>
    <mergeCell ref="A135:I135"/>
    <mergeCell ref="B152:G152"/>
    <mergeCell ref="B153:G153"/>
    <mergeCell ref="B172:H172"/>
    <mergeCell ref="B171:H171"/>
    <mergeCell ref="B166:H166"/>
    <mergeCell ref="B158:G158"/>
    <mergeCell ref="A165:H165"/>
    <mergeCell ref="A141:I141"/>
    <mergeCell ref="A151:I151"/>
    <mergeCell ref="B142:G14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03:H103"/>
    <mergeCell ref="A113:G113"/>
    <mergeCell ref="B86:G86"/>
    <mergeCell ref="B83:G83"/>
    <mergeCell ref="B84:G84"/>
    <mergeCell ref="B85:G85"/>
    <mergeCell ref="B111:G111"/>
    <mergeCell ref="B112:G112"/>
    <mergeCell ref="A127:G127"/>
    <mergeCell ref="B43:G43"/>
    <mergeCell ref="B42:G42"/>
    <mergeCell ref="B53:G53"/>
    <mergeCell ref="A54:G54"/>
    <mergeCell ref="B87:G87"/>
    <mergeCell ref="A91:H91"/>
    <mergeCell ref="B88:G88"/>
    <mergeCell ref="B89:G89"/>
    <mergeCell ref="B136:G136"/>
    <mergeCell ref="B90:G90"/>
    <mergeCell ref="B132:G132"/>
    <mergeCell ref="B128:G128"/>
    <mergeCell ref="A129:G129"/>
    <mergeCell ref="B73:G73"/>
    <mergeCell ref="B68:G68"/>
    <mergeCell ref="B71:G71"/>
    <mergeCell ref="B52:G52"/>
    <mergeCell ref="B82:G82"/>
    <mergeCell ref="A115:I115"/>
    <mergeCell ref="A99:H99"/>
    <mergeCell ref="B100:H100"/>
    <mergeCell ref="B101:H101"/>
    <mergeCell ref="B124:G124"/>
    <mergeCell ref="B102:H102"/>
    <mergeCell ref="B145:G145"/>
    <mergeCell ref="B170:H170"/>
    <mergeCell ref="A114:I114"/>
    <mergeCell ref="A104:I104"/>
    <mergeCell ref="A105:I105"/>
    <mergeCell ref="B106:G106"/>
    <mergeCell ref="B107:G107"/>
    <mergeCell ref="B108:G108"/>
    <mergeCell ref="B109:G109"/>
    <mergeCell ref="B110:G110"/>
    <mergeCell ref="B120:G120"/>
    <mergeCell ref="B122:G122"/>
    <mergeCell ref="B123:G123"/>
    <mergeCell ref="B131:G131"/>
    <mergeCell ref="B126:G126"/>
    <mergeCell ref="B125:G125"/>
    <mergeCell ref="B121:G121"/>
    <mergeCell ref="A147:G147"/>
    <mergeCell ref="B167:H167"/>
    <mergeCell ref="B168:H168"/>
    <mergeCell ref="A140:I140"/>
    <mergeCell ref="B137:G137"/>
    <mergeCell ref="B138:G138"/>
    <mergeCell ref="A176:I176"/>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A179:H179"/>
    <mergeCell ref="A187:A188"/>
    <mergeCell ref="B187:H188"/>
    <mergeCell ref="I187:I188"/>
    <mergeCell ref="A182:I182"/>
    <mergeCell ref="A183:I183"/>
    <mergeCell ref="B184:H184"/>
    <mergeCell ref="B185:H185"/>
    <mergeCell ref="B186:H186"/>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F39E0-6DBB-49F2-90BC-D7E8B208F2AC}">
  <sheetPr>
    <tabColor indexed="13"/>
  </sheetPr>
  <dimension ref="A1:M188"/>
  <sheetViews>
    <sheetView topLeftCell="A173" zoomScaleNormal="100" workbookViewId="0">
      <selection activeCell="I11" sqref="I11"/>
    </sheetView>
  </sheetViews>
  <sheetFormatPr defaultRowHeight="12.5" x14ac:dyDescent="0.25"/>
  <cols>
    <col min="1" max="1" width="7.7265625" customWidth="1"/>
    <col min="5" max="5" width="10.81640625" bestFit="1" customWidth="1"/>
    <col min="6" max="6" width="10.26953125" customWidth="1"/>
    <col min="7" max="7" width="42.26953125" customWidth="1"/>
    <col min="8" max="8" width="9.54296875" customWidth="1"/>
    <col min="9" max="9" width="20.7265625" customWidth="1"/>
    <col min="10" max="10" width="5" customWidth="1"/>
    <col min="11" max="11" width="17.26953125" customWidth="1"/>
    <col min="12" max="12" width="15.81640625" customWidth="1"/>
    <col min="13" max="13" width="9.54296875" bestFit="1" customWidth="1"/>
  </cols>
  <sheetData>
    <row r="1" spans="1:9" ht="13.5" thickBot="1" x14ac:dyDescent="0.35">
      <c r="A1" s="327" t="s">
        <v>19</v>
      </c>
      <c r="B1" s="328"/>
      <c r="C1" s="328"/>
      <c r="D1" s="328"/>
      <c r="E1" s="328"/>
      <c r="F1" s="328"/>
      <c r="G1" s="328"/>
      <c r="H1" s="328"/>
      <c r="I1" s="329"/>
    </row>
    <row r="2" spans="1:9" x14ac:dyDescent="0.25">
      <c r="A2" s="201"/>
      <c r="B2" s="201"/>
      <c r="C2" s="201"/>
      <c r="D2" s="201"/>
      <c r="E2" s="201"/>
      <c r="F2" s="201"/>
      <c r="G2" s="201"/>
      <c r="H2" s="201"/>
      <c r="I2" s="201"/>
    </row>
    <row r="3" spans="1:9" ht="15" customHeight="1" x14ac:dyDescent="0.25">
      <c r="A3" s="334" t="s">
        <v>195</v>
      </c>
      <c r="B3" s="335"/>
      <c r="C3" s="335"/>
      <c r="D3" s="335"/>
      <c r="E3" s="335"/>
      <c r="F3" s="335"/>
      <c r="G3" s="201"/>
      <c r="H3" s="201"/>
      <c r="I3" s="201"/>
    </row>
    <row r="4" spans="1:9" ht="15" customHeight="1" x14ac:dyDescent="0.25">
      <c r="A4" s="335" t="s">
        <v>21</v>
      </c>
      <c r="B4" s="335"/>
      <c r="C4" s="335"/>
      <c r="D4" s="335"/>
      <c r="E4" s="335"/>
      <c r="F4" s="335"/>
      <c r="G4" s="201"/>
      <c r="H4" s="201"/>
      <c r="I4" s="201"/>
    </row>
    <row r="5" spans="1:9" ht="13" x14ac:dyDescent="0.3">
      <c r="A5" s="10"/>
      <c r="B5" s="10"/>
      <c r="C5" s="10"/>
      <c r="D5" s="10"/>
      <c r="E5" s="10"/>
      <c r="F5" s="10"/>
      <c r="G5" s="10"/>
      <c r="H5" s="10"/>
      <c r="I5" s="10"/>
    </row>
    <row r="6" spans="1:9" ht="13" x14ac:dyDescent="0.3">
      <c r="A6" s="335" t="s">
        <v>22</v>
      </c>
      <c r="B6" s="335"/>
      <c r="C6" s="335"/>
      <c r="D6" s="335"/>
      <c r="E6" s="335"/>
      <c r="F6" s="335"/>
      <c r="G6" s="10"/>
      <c r="H6" s="10"/>
      <c r="I6" s="10"/>
    </row>
    <row r="7" spans="1:9" x14ac:dyDescent="0.25">
      <c r="A7" s="202"/>
      <c r="B7" s="202"/>
      <c r="C7" s="202"/>
      <c r="D7" s="202"/>
      <c r="E7" s="202"/>
      <c r="F7" s="202"/>
      <c r="G7" s="202"/>
      <c r="H7" s="202"/>
      <c r="I7" s="202"/>
    </row>
    <row r="8" spans="1:9" ht="13" x14ac:dyDescent="0.3">
      <c r="A8" s="296" t="s">
        <v>23</v>
      </c>
      <c r="B8" s="296"/>
      <c r="C8" s="296"/>
      <c r="D8" s="296"/>
      <c r="E8" s="296"/>
      <c r="F8" s="296"/>
      <c r="G8" s="296"/>
      <c r="H8" s="296"/>
      <c r="I8" s="296"/>
    </row>
    <row r="9" spans="1:9" x14ac:dyDescent="0.25">
      <c r="A9" s="203" t="s">
        <v>24</v>
      </c>
      <c r="B9" s="294" t="s">
        <v>25</v>
      </c>
      <c r="C9" s="295"/>
      <c r="D9" s="295"/>
      <c r="E9" s="295"/>
      <c r="F9" s="295"/>
      <c r="G9" s="295"/>
      <c r="H9" s="295"/>
      <c r="I9" s="119"/>
    </row>
    <row r="10" spans="1:9" x14ac:dyDescent="0.25">
      <c r="A10" s="203" t="s">
        <v>26</v>
      </c>
      <c r="B10" s="294" t="s">
        <v>196</v>
      </c>
      <c r="C10" s="295"/>
      <c r="D10" s="295"/>
      <c r="E10" s="295"/>
      <c r="F10" s="295"/>
      <c r="G10" s="295"/>
      <c r="H10" s="295"/>
      <c r="I10" s="171" t="s">
        <v>27</v>
      </c>
    </row>
    <row r="11" spans="1:9" x14ac:dyDescent="0.25">
      <c r="A11" s="203" t="s">
        <v>28</v>
      </c>
      <c r="B11" s="294" t="s">
        <v>29</v>
      </c>
      <c r="C11" s="294"/>
      <c r="D11" s="294"/>
      <c r="E11" s="294"/>
      <c r="F11" s="294"/>
      <c r="G11" s="294"/>
      <c r="H11" s="294"/>
      <c r="I11" s="261"/>
    </row>
    <row r="12" spans="1:9" x14ac:dyDescent="0.25">
      <c r="A12" s="203" t="s">
        <v>30</v>
      </c>
      <c r="B12" s="294" t="s">
        <v>31</v>
      </c>
      <c r="C12" s="295"/>
      <c r="D12" s="295"/>
      <c r="E12" s="295"/>
      <c r="F12" s="295"/>
      <c r="G12" s="295"/>
      <c r="H12" s="295"/>
      <c r="I12" s="172">
        <v>60</v>
      </c>
    </row>
    <row r="13" spans="1:9" x14ac:dyDescent="0.25">
      <c r="A13" s="201"/>
      <c r="B13" s="202"/>
      <c r="C13" s="202"/>
      <c r="D13" s="202"/>
      <c r="E13" s="202"/>
      <c r="F13" s="202"/>
      <c r="G13" s="202"/>
      <c r="H13" s="201"/>
      <c r="I13" s="201"/>
    </row>
    <row r="14" spans="1:9" ht="13" x14ac:dyDescent="0.3">
      <c r="A14" s="296" t="s">
        <v>32</v>
      </c>
      <c r="B14" s="296"/>
      <c r="C14" s="296"/>
      <c r="D14" s="296"/>
      <c r="E14" s="296"/>
      <c r="F14" s="296"/>
      <c r="G14" s="296"/>
      <c r="H14" s="296"/>
      <c r="I14" s="296"/>
    </row>
    <row r="15" spans="1:9" ht="13" x14ac:dyDescent="0.3">
      <c r="A15" s="306" t="s">
        <v>33</v>
      </c>
      <c r="B15" s="306"/>
      <c r="C15" s="306" t="s">
        <v>34</v>
      </c>
      <c r="D15" s="306"/>
      <c r="E15" s="306" t="s">
        <v>35</v>
      </c>
      <c r="F15" s="306"/>
      <c r="G15" s="306"/>
      <c r="H15" s="306"/>
      <c r="I15" s="306"/>
    </row>
    <row r="16" spans="1:9" ht="25.5" customHeight="1" x14ac:dyDescent="0.25">
      <c r="A16" s="337" t="s">
        <v>197</v>
      </c>
      <c r="B16" s="338"/>
      <c r="C16" s="330" t="s">
        <v>37</v>
      </c>
      <c r="D16" s="331"/>
      <c r="E16" s="332">
        <v>2</v>
      </c>
      <c r="F16" s="333"/>
      <c r="G16" s="333"/>
      <c r="H16" s="333"/>
      <c r="I16" s="333"/>
    </row>
    <row r="17" spans="1:9" ht="15" customHeight="1" x14ac:dyDescent="0.25">
      <c r="A17" s="39"/>
      <c r="B17" s="206"/>
      <c r="C17" s="40"/>
      <c r="D17" s="207"/>
      <c r="E17" s="41"/>
      <c r="F17" s="208"/>
      <c r="G17" s="208"/>
      <c r="H17" s="208"/>
      <c r="I17" s="208"/>
    </row>
    <row r="18" spans="1:9" ht="15" customHeight="1" x14ac:dyDescent="0.25">
      <c r="A18" s="37" t="s">
        <v>38</v>
      </c>
      <c r="B18" s="206"/>
      <c r="C18" s="40"/>
      <c r="D18" s="207"/>
      <c r="E18" s="41"/>
      <c r="F18" s="208"/>
      <c r="G18" s="208"/>
      <c r="H18" s="208"/>
      <c r="I18" s="208"/>
    </row>
    <row r="19" spans="1:9" ht="15" customHeight="1" x14ac:dyDescent="0.25">
      <c r="A19" s="37" t="s">
        <v>39</v>
      </c>
      <c r="B19" s="206"/>
      <c r="C19" s="40"/>
      <c r="D19" s="207"/>
      <c r="E19" s="41"/>
      <c r="F19" s="208"/>
      <c r="G19" s="208"/>
      <c r="H19" s="208"/>
      <c r="I19" s="208"/>
    </row>
    <row r="20" spans="1:9" ht="15" customHeight="1" x14ac:dyDescent="0.25">
      <c r="A20" s="37" t="s">
        <v>40</v>
      </c>
      <c r="B20" s="206"/>
      <c r="C20" s="40"/>
      <c r="D20" s="207"/>
      <c r="E20" s="41"/>
      <c r="F20" s="208"/>
      <c r="G20" s="208"/>
      <c r="H20" s="208"/>
      <c r="I20" s="208"/>
    </row>
    <row r="21" spans="1:9" ht="15" customHeight="1" x14ac:dyDescent="0.25">
      <c r="A21" s="37" t="s">
        <v>41</v>
      </c>
      <c r="B21" s="206"/>
      <c r="C21" s="40"/>
      <c r="D21" s="207"/>
      <c r="E21" s="41"/>
      <c r="F21" s="208"/>
      <c r="G21" s="208"/>
      <c r="H21" s="208"/>
      <c r="I21" s="208"/>
    </row>
    <row r="22" spans="1:9" ht="15" customHeight="1" x14ac:dyDescent="0.25">
      <c r="A22" s="55"/>
      <c r="B22" s="206"/>
      <c r="C22" s="40"/>
      <c r="D22" s="207"/>
      <c r="E22" s="41"/>
      <c r="F22" s="208"/>
      <c r="G22" s="208"/>
      <c r="H22" s="208"/>
      <c r="I22" s="208"/>
    </row>
    <row r="23" spans="1:9" ht="15" customHeight="1" x14ac:dyDescent="0.25">
      <c r="A23" s="38" t="s">
        <v>42</v>
      </c>
      <c r="B23" s="206"/>
      <c r="C23" s="40"/>
      <c r="D23" s="207"/>
      <c r="E23" s="41"/>
      <c r="F23" s="208"/>
      <c r="G23" s="208"/>
      <c r="H23" s="208"/>
      <c r="I23" s="208"/>
    </row>
    <row r="24" spans="1:9" ht="15" customHeight="1" x14ac:dyDescent="0.25">
      <c r="A24" s="39"/>
      <c r="B24" s="206"/>
      <c r="C24" s="40"/>
      <c r="D24" s="207"/>
      <c r="E24" s="41"/>
      <c r="F24" s="208"/>
      <c r="G24" s="208"/>
      <c r="H24" s="208"/>
      <c r="I24" s="208"/>
    </row>
    <row r="25" spans="1:9" ht="15" customHeight="1" x14ac:dyDescent="0.25">
      <c r="A25" s="38" t="s">
        <v>43</v>
      </c>
      <c r="B25" s="206"/>
      <c r="C25" s="40"/>
      <c r="D25" s="207"/>
      <c r="E25" s="41"/>
      <c r="F25" s="208"/>
      <c r="G25" s="208"/>
      <c r="H25" s="208"/>
      <c r="I25" s="208"/>
    </row>
    <row r="26" spans="1:9" ht="15" customHeight="1" x14ac:dyDescent="0.25">
      <c r="A26" s="37" t="s">
        <v>44</v>
      </c>
      <c r="B26" s="206"/>
      <c r="C26" s="40"/>
      <c r="D26" s="207"/>
      <c r="E26" s="41"/>
      <c r="F26" s="208"/>
      <c r="G26" s="208"/>
      <c r="H26" s="208"/>
      <c r="I26" s="208"/>
    </row>
    <row r="27" spans="1:9" ht="13" x14ac:dyDescent="0.3">
      <c r="A27" s="296" t="s">
        <v>45</v>
      </c>
      <c r="B27" s="296"/>
      <c r="C27" s="296"/>
      <c r="D27" s="296"/>
      <c r="E27" s="296"/>
      <c r="F27" s="296"/>
      <c r="G27" s="296"/>
      <c r="H27" s="296"/>
      <c r="I27" s="296"/>
    </row>
    <row r="28" spans="1:9" ht="25" x14ac:dyDescent="0.25">
      <c r="A28" s="205">
        <v>1</v>
      </c>
      <c r="B28" s="293" t="s">
        <v>46</v>
      </c>
      <c r="C28" s="293"/>
      <c r="D28" s="293"/>
      <c r="E28" s="293"/>
      <c r="F28" s="293"/>
      <c r="G28" s="293"/>
      <c r="H28" s="293"/>
      <c r="I28" s="204" t="str">
        <f>A16</f>
        <v>Vigilância Armada - Noturna</v>
      </c>
    </row>
    <row r="29" spans="1:9" x14ac:dyDescent="0.25">
      <c r="A29" s="203">
        <v>2</v>
      </c>
      <c r="B29" s="294" t="s">
        <v>47</v>
      </c>
      <c r="C29" s="294"/>
      <c r="D29" s="294"/>
      <c r="E29" s="294"/>
      <c r="F29" s="294"/>
      <c r="G29" s="294"/>
      <c r="H29" s="294"/>
      <c r="I29" s="23" t="s">
        <v>15</v>
      </c>
    </row>
    <row r="30" spans="1:9" x14ac:dyDescent="0.25">
      <c r="A30" s="203">
        <v>3</v>
      </c>
      <c r="B30" s="295" t="s">
        <v>48</v>
      </c>
      <c r="C30" s="295"/>
      <c r="D30" s="295"/>
      <c r="E30" s="295"/>
      <c r="F30" s="295"/>
      <c r="G30" s="295"/>
      <c r="H30" s="295"/>
      <c r="I30" s="242"/>
    </row>
    <row r="31" spans="1:9" x14ac:dyDescent="0.25">
      <c r="A31" s="205">
        <v>4</v>
      </c>
      <c r="B31" s="293" t="s">
        <v>49</v>
      </c>
      <c r="C31" s="293"/>
      <c r="D31" s="293"/>
      <c r="E31" s="293"/>
      <c r="F31" s="293"/>
      <c r="G31" s="293"/>
      <c r="H31" s="293"/>
      <c r="I31" s="36" t="s">
        <v>50</v>
      </c>
    </row>
    <row r="32" spans="1:9" x14ac:dyDescent="0.25">
      <c r="A32" s="203">
        <v>5</v>
      </c>
      <c r="B32" s="294" t="s">
        <v>51</v>
      </c>
      <c r="C32" s="295"/>
      <c r="D32" s="295"/>
      <c r="E32" s="295"/>
      <c r="F32" s="295"/>
      <c r="G32" s="295"/>
      <c r="H32" s="295"/>
      <c r="I32" s="262">
        <v>45658</v>
      </c>
    </row>
    <row r="33" spans="1:10" x14ac:dyDescent="0.25">
      <c r="A33" s="201"/>
      <c r="B33" s="202"/>
      <c r="C33" s="202"/>
      <c r="D33" s="202"/>
      <c r="E33" s="202"/>
      <c r="F33" s="202"/>
      <c r="G33" s="202"/>
      <c r="H33" s="202"/>
      <c r="I33" s="209"/>
    </row>
    <row r="34" spans="1:10" ht="13" x14ac:dyDescent="0.25">
      <c r="A34" s="37" t="s">
        <v>52</v>
      </c>
      <c r="B34" s="202"/>
      <c r="C34" s="202"/>
      <c r="D34" s="202"/>
      <c r="E34" s="202"/>
      <c r="F34" s="202"/>
      <c r="G34" s="202"/>
      <c r="H34" s="202"/>
      <c r="I34" s="209"/>
    </row>
    <row r="35" spans="1:10" ht="13" x14ac:dyDescent="0.25">
      <c r="A35" s="37" t="s">
        <v>53</v>
      </c>
      <c r="B35" s="202"/>
      <c r="C35" s="202"/>
      <c r="D35" s="202"/>
      <c r="E35" s="202"/>
      <c r="F35" s="202"/>
      <c r="G35" s="202"/>
      <c r="H35" s="202"/>
      <c r="I35" s="209"/>
    </row>
    <row r="37" spans="1:10" ht="13" x14ac:dyDescent="0.3">
      <c r="A37" s="305" t="s">
        <v>54</v>
      </c>
      <c r="B37" s="305"/>
      <c r="C37" s="305"/>
      <c r="D37" s="305"/>
      <c r="E37" s="305"/>
      <c r="F37" s="305"/>
      <c r="G37" s="305"/>
      <c r="H37" s="305"/>
      <c r="I37" s="305"/>
    </row>
    <row r="38" spans="1:10" ht="13" x14ac:dyDescent="0.3">
      <c r="A38" s="8">
        <v>1</v>
      </c>
      <c r="B38" s="306" t="s">
        <v>55</v>
      </c>
      <c r="C38" s="306"/>
      <c r="D38" s="306"/>
      <c r="E38" s="306"/>
      <c r="F38" s="306"/>
      <c r="G38" s="306"/>
      <c r="H38" s="8" t="s">
        <v>56</v>
      </c>
      <c r="I38" s="8" t="s">
        <v>57</v>
      </c>
    </row>
    <row r="39" spans="1:10" ht="13" x14ac:dyDescent="0.3">
      <c r="A39" s="8" t="s">
        <v>24</v>
      </c>
      <c r="B39" s="294" t="s">
        <v>58</v>
      </c>
      <c r="C39" s="294"/>
      <c r="D39" s="294"/>
      <c r="E39" s="294"/>
      <c r="F39" s="294"/>
      <c r="G39" s="294"/>
      <c r="H39" s="22"/>
      <c r="I39" s="152">
        <f>I30</f>
        <v>0</v>
      </c>
    </row>
    <row r="40" spans="1:10" ht="13" x14ac:dyDescent="0.3">
      <c r="A40" s="8" t="s">
        <v>26</v>
      </c>
      <c r="B40" s="294" t="s">
        <v>59</v>
      </c>
      <c r="C40" s="294"/>
      <c r="D40" s="294"/>
      <c r="E40" s="294"/>
      <c r="F40" s="294"/>
      <c r="G40" s="294"/>
      <c r="H40" s="2">
        <v>0.3</v>
      </c>
      <c r="I40" s="152">
        <f>I39*0.3</f>
        <v>0</v>
      </c>
      <c r="J40" s="31" t="s">
        <v>60</v>
      </c>
    </row>
    <row r="41" spans="1:10" ht="13" x14ac:dyDescent="0.3">
      <c r="A41" s="8" t="s">
        <v>28</v>
      </c>
      <c r="B41" s="294" t="s">
        <v>61</v>
      </c>
      <c r="C41" s="294"/>
      <c r="D41" s="294"/>
      <c r="E41" s="294"/>
      <c r="F41" s="294"/>
      <c r="G41" s="294"/>
      <c r="H41" s="2"/>
      <c r="I41" s="152">
        <f>H41*I39</f>
        <v>0</v>
      </c>
    </row>
    <row r="42" spans="1:10" ht="25" customHeight="1" x14ac:dyDescent="0.3">
      <c r="A42" s="8" t="s">
        <v>30</v>
      </c>
      <c r="B42" s="339" t="s">
        <v>198</v>
      </c>
      <c r="C42" s="339"/>
      <c r="D42" s="339"/>
      <c r="E42" s="339"/>
      <c r="F42" s="339"/>
      <c r="G42" s="339"/>
      <c r="H42" s="241">
        <v>0.15</v>
      </c>
      <c r="I42" s="198">
        <f>(I39+I40)*H42</f>
        <v>0</v>
      </c>
      <c r="J42" s="31" t="s">
        <v>63</v>
      </c>
    </row>
    <row r="43" spans="1:10" ht="30" customHeight="1" x14ac:dyDescent="0.3">
      <c r="A43" s="8" t="s">
        <v>64</v>
      </c>
      <c r="B43" s="340" t="s">
        <v>199</v>
      </c>
      <c r="C43" s="340"/>
      <c r="D43" s="340"/>
      <c r="E43" s="340"/>
      <c r="F43" s="340"/>
      <c r="G43" s="340"/>
      <c r="H43" s="241">
        <v>0.129</v>
      </c>
      <c r="I43" s="198">
        <f>(I39+I40)*H43</f>
        <v>0</v>
      </c>
      <c r="J43" s="31" t="s">
        <v>63</v>
      </c>
    </row>
    <row r="44" spans="1:10" ht="13" x14ac:dyDescent="0.3">
      <c r="A44" s="8" t="s">
        <v>66</v>
      </c>
      <c r="B44" s="294" t="s">
        <v>67</v>
      </c>
      <c r="C44" s="294"/>
      <c r="D44" s="294"/>
      <c r="E44" s="294"/>
      <c r="F44" s="294"/>
      <c r="G44" s="294"/>
      <c r="H44" s="2"/>
      <c r="I44" s="152">
        <v>0</v>
      </c>
    </row>
    <row r="45" spans="1:10" ht="13" x14ac:dyDescent="0.3">
      <c r="A45" s="304" t="s">
        <v>68</v>
      </c>
      <c r="B45" s="296"/>
      <c r="C45" s="296"/>
      <c r="D45" s="296"/>
      <c r="E45" s="296"/>
      <c r="F45" s="296"/>
      <c r="G45" s="296"/>
      <c r="H45" s="296"/>
      <c r="I45" s="153">
        <f>SUM(I39:I44)</f>
        <v>0</v>
      </c>
    </row>
    <row r="46" spans="1:10" s="10" customFormat="1" ht="13" x14ac:dyDescent="0.3"/>
    <row r="47" spans="1:10" s="10" customFormat="1" ht="13" x14ac:dyDescent="0.3">
      <c r="A47" s="37" t="s">
        <v>69</v>
      </c>
    </row>
    <row r="48" spans="1:10" s="10" customFormat="1" ht="13" x14ac:dyDescent="0.3">
      <c r="A48" s="37" t="s">
        <v>70</v>
      </c>
    </row>
    <row r="49" spans="1:11" ht="13" x14ac:dyDescent="0.3">
      <c r="A49" s="3"/>
      <c r="B49" s="3"/>
      <c r="C49" s="3"/>
      <c r="D49" s="3"/>
      <c r="E49" s="3"/>
      <c r="F49" s="3"/>
      <c r="G49" s="3"/>
      <c r="H49" s="3"/>
      <c r="I49" s="4"/>
    </row>
    <row r="50" spans="1:11" ht="13" x14ac:dyDescent="0.3">
      <c r="A50" s="305" t="s">
        <v>71</v>
      </c>
      <c r="B50" s="305"/>
      <c r="C50" s="305"/>
      <c r="D50" s="305"/>
      <c r="E50" s="305"/>
      <c r="F50" s="305"/>
      <c r="G50" s="305"/>
      <c r="H50" s="305"/>
      <c r="I50" s="305"/>
    </row>
    <row r="51" spans="1:11" ht="13" x14ac:dyDescent="0.3">
      <c r="A51" s="47" t="s">
        <v>72</v>
      </c>
      <c r="B51" s="297" t="s">
        <v>73</v>
      </c>
      <c r="C51" s="298"/>
      <c r="D51" s="298"/>
      <c r="E51" s="298"/>
      <c r="F51" s="298"/>
      <c r="G51" s="299"/>
      <c r="H51" s="8" t="s">
        <v>56</v>
      </c>
      <c r="I51" s="8" t="s">
        <v>57</v>
      </c>
    </row>
    <row r="52" spans="1:11" ht="13" x14ac:dyDescent="0.3">
      <c r="A52" s="8" t="s">
        <v>24</v>
      </c>
      <c r="B52" s="294" t="s">
        <v>74</v>
      </c>
      <c r="C52" s="294"/>
      <c r="D52" s="294"/>
      <c r="E52" s="294"/>
      <c r="F52" s="294"/>
      <c r="G52" s="294"/>
      <c r="H52" s="1">
        <f>1/12</f>
        <v>8.3333333333333329E-2</v>
      </c>
      <c r="I52" s="25">
        <f>$I$45*H52</f>
        <v>0</v>
      </c>
      <c r="K52" s="87"/>
    </row>
    <row r="53" spans="1:11" ht="13" x14ac:dyDescent="0.3">
      <c r="A53" s="8" t="s">
        <v>26</v>
      </c>
      <c r="B53" s="294" t="s">
        <v>75</v>
      </c>
      <c r="C53" s="294"/>
      <c r="D53" s="294"/>
      <c r="E53" s="294"/>
      <c r="F53" s="294"/>
      <c r="G53" s="294"/>
      <c r="H53" s="24">
        <v>0.121</v>
      </c>
      <c r="I53" s="25">
        <f>$I$45*H53</f>
        <v>0</v>
      </c>
    </row>
    <row r="54" spans="1:11" ht="13" x14ac:dyDescent="0.3">
      <c r="A54" s="296" t="s">
        <v>76</v>
      </c>
      <c r="B54" s="296"/>
      <c r="C54" s="296"/>
      <c r="D54" s="296"/>
      <c r="E54" s="296"/>
      <c r="F54" s="296"/>
      <c r="G54" s="296"/>
      <c r="H54" s="42">
        <f>TRUNC(SUM(H52:H53),4)</f>
        <v>0.20430000000000001</v>
      </c>
      <c r="I54" s="43">
        <f>SUM(I52:I53)</f>
        <v>0</v>
      </c>
    </row>
    <row r="55" spans="1:11" ht="22" customHeight="1" x14ac:dyDescent="0.25">
      <c r="A55" s="47" t="s">
        <v>28</v>
      </c>
      <c r="B55" s="303" t="s">
        <v>77</v>
      </c>
      <c r="C55" s="303"/>
      <c r="D55" s="303"/>
      <c r="E55" s="303"/>
      <c r="F55" s="303"/>
      <c r="G55" s="303"/>
      <c r="H55" s="148">
        <f>H54*H74</f>
        <v>7.518240000000001E-2</v>
      </c>
      <c r="I55" s="149">
        <f>$I$45*H55</f>
        <v>0</v>
      </c>
    </row>
    <row r="56" spans="1:11" ht="13" x14ac:dyDescent="0.3">
      <c r="A56" s="296" t="s">
        <v>78</v>
      </c>
      <c r="B56" s="296"/>
      <c r="C56" s="296"/>
      <c r="D56" s="296"/>
      <c r="E56" s="296"/>
      <c r="F56" s="296"/>
      <c r="G56" s="296"/>
      <c r="H56" s="42">
        <f>TRUNC(SUM(H54:H55),4)</f>
        <v>0.27939999999999998</v>
      </c>
      <c r="I56" s="43">
        <f>SUM(I54:I55)</f>
        <v>0</v>
      </c>
    </row>
    <row r="57" spans="1:11" ht="13" x14ac:dyDescent="0.3">
      <c r="A57" s="3"/>
      <c r="B57" s="3"/>
      <c r="C57" s="3"/>
      <c r="D57" s="3"/>
      <c r="E57" s="3"/>
      <c r="F57" s="3"/>
      <c r="G57" s="3"/>
      <c r="H57" s="44"/>
      <c r="I57" s="4"/>
    </row>
    <row r="58" spans="1:11" ht="13" x14ac:dyDescent="0.3">
      <c r="A58" s="37" t="s">
        <v>79</v>
      </c>
      <c r="B58" s="3"/>
      <c r="C58" s="3"/>
      <c r="D58" s="3"/>
      <c r="E58" s="3"/>
      <c r="F58" s="3"/>
      <c r="G58" s="3"/>
      <c r="H58" s="44"/>
      <c r="I58" s="4"/>
    </row>
    <row r="59" spans="1:11" ht="13" x14ac:dyDescent="0.3">
      <c r="A59" s="37" t="s">
        <v>80</v>
      </c>
      <c r="B59" s="3"/>
      <c r="C59" s="3"/>
      <c r="D59" s="3"/>
      <c r="E59" s="3"/>
      <c r="F59" s="3"/>
      <c r="G59" s="3"/>
      <c r="H59" s="44"/>
      <c r="I59" s="4"/>
    </row>
    <row r="60" spans="1:11" ht="13" x14ac:dyDescent="0.3">
      <c r="A60" s="37" t="s">
        <v>81</v>
      </c>
      <c r="B60" s="3"/>
      <c r="C60" s="3"/>
      <c r="D60" s="3"/>
      <c r="E60" s="3"/>
      <c r="F60" s="3"/>
      <c r="G60" s="3"/>
      <c r="H60" s="44"/>
      <c r="I60" s="4"/>
    </row>
    <row r="61" spans="1:11" ht="13" x14ac:dyDescent="0.3">
      <c r="A61" s="37" t="s">
        <v>82</v>
      </c>
      <c r="B61" s="10"/>
      <c r="C61" s="10"/>
      <c r="D61" s="10"/>
      <c r="E61" s="10"/>
      <c r="F61" s="10"/>
      <c r="G61" s="10"/>
      <c r="H61" s="10"/>
      <c r="I61" s="10"/>
    </row>
    <row r="62" spans="1:11" ht="13" x14ac:dyDescent="0.3">
      <c r="A62" s="37" t="s">
        <v>83</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45"/>
      <c r="B64" s="45"/>
      <c r="C64" s="45"/>
      <c r="D64" s="45"/>
      <c r="E64" s="45"/>
      <c r="F64" s="45"/>
      <c r="G64" s="45"/>
      <c r="H64" s="45"/>
      <c r="I64" s="45"/>
    </row>
    <row r="65" spans="1:12" ht="13" x14ac:dyDescent="0.3">
      <c r="A65" s="49" t="s">
        <v>84</v>
      </c>
      <c r="B65" s="300" t="s">
        <v>85</v>
      </c>
      <c r="C65" s="301"/>
      <c r="D65" s="301"/>
      <c r="E65" s="301"/>
      <c r="F65" s="301"/>
      <c r="G65" s="302"/>
      <c r="H65" s="33" t="s">
        <v>56</v>
      </c>
      <c r="I65" s="33" t="s">
        <v>57</v>
      </c>
      <c r="K65" s="31"/>
      <c r="L65" s="30"/>
    </row>
    <row r="66" spans="1:12" ht="13" x14ac:dyDescent="0.3">
      <c r="A66" s="8" t="s">
        <v>24</v>
      </c>
      <c r="B66" s="294" t="s">
        <v>86</v>
      </c>
      <c r="C66" s="294"/>
      <c r="D66" s="294"/>
      <c r="E66" s="294"/>
      <c r="F66" s="294"/>
      <c r="G66" s="294"/>
      <c r="H66" s="1">
        <v>0.2</v>
      </c>
      <c r="I66" s="25">
        <f t="shared" ref="I66:I73" si="0">H66*($I$45)</f>
        <v>0</v>
      </c>
      <c r="K66" s="32"/>
      <c r="L66" s="30"/>
    </row>
    <row r="67" spans="1:12" ht="13" x14ac:dyDescent="0.3">
      <c r="A67" s="8" t="s">
        <v>26</v>
      </c>
      <c r="B67" s="294" t="s">
        <v>87</v>
      </c>
      <c r="C67" s="294"/>
      <c r="D67" s="294"/>
      <c r="E67" s="294"/>
      <c r="F67" s="294"/>
      <c r="G67" s="294"/>
      <c r="H67" s="1">
        <v>2.5000000000000001E-2</v>
      </c>
      <c r="I67" s="25">
        <f t="shared" si="0"/>
        <v>0</v>
      </c>
      <c r="K67" s="31"/>
    </row>
    <row r="68" spans="1:12" ht="13" x14ac:dyDescent="0.3">
      <c r="A68" s="8" t="s">
        <v>28</v>
      </c>
      <c r="B68" s="294" t="s">
        <v>88</v>
      </c>
      <c r="C68" s="294"/>
      <c r="D68" s="294"/>
      <c r="E68" s="294"/>
      <c r="F68" s="294"/>
      <c r="G68" s="294"/>
      <c r="H68" s="1">
        <v>0.03</v>
      </c>
      <c r="I68" s="25">
        <f t="shared" si="0"/>
        <v>0</v>
      </c>
      <c r="J68" s="31" t="s">
        <v>89</v>
      </c>
      <c r="K68" s="31"/>
    </row>
    <row r="69" spans="1:12" ht="13" x14ac:dyDescent="0.3">
      <c r="A69" s="8" t="s">
        <v>30</v>
      </c>
      <c r="B69" s="294" t="s">
        <v>90</v>
      </c>
      <c r="C69" s="294"/>
      <c r="D69" s="294"/>
      <c r="E69" s="294"/>
      <c r="F69" s="294"/>
      <c r="G69" s="294"/>
      <c r="H69" s="1">
        <v>1.4999999999999999E-2</v>
      </c>
      <c r="I69" s="25">
        <f t="shared" si="0"/>
        <v>0</v>
      </c>
    </row>
    <row r="70" spans="1:12" ht="13" x14ac:dyDescent="0.3">
      <c r="A70" s="8" t="s">
        <v>64</v>
      </c>
      <c r="B70" s="294" t="s">
        <v>91</v>
      </c>
      <c r="C70" s="294"/>
      <c r="D70" s="294"/>
      <c r="E70" s="294"/>
      <c r="F70" s="294"/>
      <c r="G70" s="294"/>
      <c r="H70" s="1">
        <v>0.01</v>
      </c>
      <c r="I70" s="25">
        <f t="shared" si="0"/>
        <v>0</v>
      </c>
    </row>
    <row r="71" spans="1:12" ht="13" x14ac:dyDescent="0.3">
      <c r="A71" s="8" t="s">
        <v>66</v>
      </c>
      <c r="B71" s="294" t="s">
        <v>92</v>
      </c>
      <c r="C71" s="294"/>
      <c r="D71" s="294"/>
      <c r="E71" s="294"/>
      <c r="F71" s="294"/>
      <c r="G71" s="294"/>
      <c r="H71" s="1">
        <v>6.0000000000000001E-3</v>
      </c>
      <c r="I71" s="25">
        <f t="shared" si="0"/>
        <v>0</v>
      </c>
    </row>
    <row r="72" spans="1:12" ht="13" x14ac:dyDescent="0.3">
      <c r="A72" s="8" t="s">
        <v>93</v>
      </c>
      <c r="B72" s="294" t="s">
        <v>94</v>
      </c>
      <c r="C72" s="294"/>
      <c r="D72" s="294"/>
      <c r="E72" s="294"/>
      <c r="F72" s="294"/>
      <c r="G72" s="294"/>
      <c r="H72" s="1">
        <v>2E-3</v>
      </c>
      <c r="I72" s="25">
        <f t="shared" si="0"/>
        <v>0</v>
      </c>
    </row>
    <row r="73" spans="1:12" ht="13" x14ac:dyDescent="0.3">
      <c r="A73" s="8" t="s">
        <v>95</v>
      </c>
      <c r="B73" s="294" t="s">
        <v>96</v>
      </c>
      <c r="C73" s="294"/>
      <c r="D73" s="294"/>
      <c r="E73" s="294"/>
      <c r="F73" s="294"/>
      <c r="G73" s="294"/>
      <c r="H73" s="1">
        <v>0.08</v>
      </c>
      <c r="I73" s="25">
        <f t="shared" si="0"/>
        <v>0</v>
      </c>
    </row>
    <row r="74" spans="1:12" ht="13" x14ac:dyDescent="0.3">
      <c r="A74" s="296" t="s">
        <v>97</v>
      </c>
      <c r="B74" s="296"/>
      <c r="C74" s="296"/>
      <c r="D74" s="296"/>
      <c r="E74" s="296"/>
      <c r="F74" s="296"/>
      <c r="G74" s="296"/>
      <c r="H74" s="42">
        <f>SUM(H66:H73)</f>
        <v>0.36800000000000005</v>
      </c>
      <c r="I74" s="43">
        <f>SUM(I66:I73)</f>
        <v>0</v>
      </c>
      <c r="K74" s="21"/>
    </row>
    <row r="75" spans="1:12" ht="13" x14ac:dyDescent="0.3">
      <c r="A75" s="3"/>
      <c r="B75" s="3"/>
      <c r="C75" s="3"/>
      <c r="D75" s="3"/>
      <c r="E75" s="3"/>
      <c r="F75" s="3"/>
      <c r="G75" s="3"/>
      <c r="H75" s="44"/>
      <c r="I75" s="4"/>
      <c r="K75" s="21"/>
    </row>
    <row r="76" spans="1:12" ht="13" x14ac:dyDescent="0.3">
      <c r="A76" s="37" t="s">
        <v>98</v>
      </c>
      <c r="B76" s="3"/>
      <c r="C76" s="3"/>
      <c r="D76" s="3"/>
      <c r="E76" s="3"/>
      <c r="F76" s="3"/>
      <c r="G76" s="3"/>
      <c r="H76" s="44"/>
      <c r="I76" s="4"/>
      <c r="K76" s="21"/>
    </row>
    <row r="77" spans="1:12" ht="13" x14ac:dyDescent="0.3">
      <c r="A77" s="37" t="s">
        <v>99</v>
      </c>
      <c r="B77" s="3"/>
      <c r="C77" s="3"/>
      <c r="D77" s="3"/>
      <c r="E77" s="3"/>
      <c r="F77" s="3"/>
      <c r="G77" s="3"/>
      <c r="H77" s="44"/>
      <c r="I77" s="4"/>
      <c r="K77" s="21"/>
    </row>
    <row r="78" spans="1:12" ht="13" x14ac:dyDescent="0.3">
      <c r="A78" s="37" t="s">
        <v>100</v>
      </c>
      <c r="B78" s="3"/>
      <c r="C78" s="3"/>
      <c r="D78" s="3"/>
      <c r="E78" s="3"/>
      <c r="F78" s="3"/>
      <c r="G78" s="3"/>
      <c r="H78" s="44"/>
      <c r="I78" s="4"/>
      <c r="K78" s="21"/>
    </row>
    <row r="79" spans="1:12" ht="13" x14ac:dyDescent="0.3">
      <c r="A79" s="37" t="s">
        <v>101</v>
      </c>
      <c r="B79" s="3"/>
      <c r="C79" s="3"/>
      <c r="D79" s="3"/>
      <c r="E79" s="3"/>
      <c r="F79" s="3"/>
      <c r="G79" s="3"/>
      <c r="H79" s="44"/>
      <c r="I79" s="4"/>
      <c r="K79" s="21"/>
    </row>
    <row r="80" spans="1:12" ht="13" x14ac:dyDescent="0.3">
      <c r="A80" s="37" t="s">
        <v>102</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103</v>
      </c>
      <c r="B82" s="313" t="s">
        <v>104</v>
      </c>
      <c r="C82" s="314"/>
      <c r="D82" s="314"/>
      <c r="E82" s="314"/>
      <c r="F82" s="314"/>
      <c r="G82" s="315"/>
      <c r="H82" s="42"/>
      <c r="I82" s="33" t="s">
        <v>57</v>
      </c>
    </row>
    <row r="83" spans="1:10" ht="13" x14ac:dyDescent="0.3">
      <c r="A83" s="8" t="s">
        <v>24</v>
      </c>
      <c r="B83" s="307" t="s">
        <v>105</v>
      </c>
      <c r="C83" s="307"/>
      <c r="D83" s="307"/>
      <c r="E83" s="307"/>
      <c r="F83" s="307"/>
      <c r="G83" s="307"/>
      <c r="H83" s="23" t="s">
        <v>106</v>
      </c>
      <c r="I83" s="214"/>
    </row>
    <row r="84" spans="1:10" ht="13" x14ac:dyDescent="0.3">
      <c r="A84" s="8" t="s">
        <v>26</v>
      </c>
      <c r="B84" s="307" t="s">
        <v>107</v>
      </c>
      <c r="C84" s="307"/>
      <c r="D84" s="307"/>
      <c r="E84" s="307"/>
      <c r="F84" s="307"/>
      <c r="G84" s="307"/>
      <c r="H84" s="23" t="s">
        <v>106</v>
      </c>
      <c r="I84" s="214"/>
    </row>
    <row r="85" spans="1:10" ht="13" x14ac:dyDescent="0.3">
      <c r="A85" s="8" t="s">
        <v>28</v>
      </c>
      <c r="B85" s="307" t="s">
        <v>108</v>
      </c>
      <c r="C85" s="307"/>
      <c r="D85" s="307"/>
      <c r="E85" s="307"/>
      <c r="F85" s="307"/>
      <c r="G85" s="307"/>
      <c r="H85" s="23" t="s">
        <v>106</v>
      </c>
      <c r="I85" s="214"/>
    </row>
    <row r="86" spans="1:10" ht="13" x14ac:dyDescent="0.25">
      <c r="A86" s="47" t="s">
        <v>30</v>
      </c>
      <c r="B86" s="307" t="s">
        <v>109</v>
      </c>
      <c r="C86" s="307"/>
      <c r="D86" s="307"/>
      <c r="E86" s="307"/>
      <c r="F86" s="307"/>
      <c r="G86" s="307"/>
      <c r="H86" s="35" t="s">
        <v>106</v>
      </c>
      <c r="I86" s="215"/>
    </row>
    <row r="87" spans="1:10" ht="13" x14ac:dyDescent="0.3">
      <c r="A87" s="8" t="s">
        <v>64</v>
      </c>
      <c r="B87" s="307" t="s">
        <v>110</v>
      </c>
      <c r="C87" s="307"/>
      <c r="D87" s="307"/>
      <c r="E87" s="307"/>
      <c r="F87" s="307"/>
      <c r="G87" s="307"/>
      <c r="H87" s="23" t="s">
        <v>106</v>
      </c>
      <c r="I87" s="214"/>
    </row>
    <row r="88" spans="1:10" ht="13" x14ac:dyDescent="0.3">
      <c r="A88" s="8" t="s">
        <v>66</v>
      </c>
      <c r="B88" s="294" t="s">
        <v>111</v>
      </c>
      <c r="C88" s="294"/>
      <c r="D88" s="294"/>
      <c r="E88" s="294"/>
      <c r="F88" s="294"/>
      <c r="G88" s="294"/>
      <c r="H88" s="23" t="s">
        <v>106</v>
      </c>
      <c r="I88" s="214"/>
      <c r="J88" s="31" t="s">
        <v>112</v>
      </c>
    </row>
    <row r="89" spans="1:10" ht="13" x14ac:dyDescent="0.3">
      <c r="A89" s="8" t="s">
        <v>93</v>
      </c>
      <c r="B89" s="294" t="s">
        <v>113</v>
      </c>
      <c r="C89" s="294"/>
      <c r="D89" s="294"/>
      <c r="E89" s="294"/>
      <c r="F89" s="294"/>
      <c r="G89" s="294"/>
      <c r="H89" s="23" t="s">
        <v>106</v>
      </c>
      <c r="I89" s="25"/>
      <c r="J89" s="31"/>
    </row>
    <row r="90" spans="1:10" ht="13" x14ac:dyDescent="0.3">
      <c r="A90" s="8" t="s">
        <v>95</v>
      </c>
      <c r="B90" s="294" t="s">
        <v>114</v>
      </c>
      <c r="C90" s="294"/>
      <c r="D90" s="294"/>
      <c r="E90" s="294"/>
      <c r="F90" s="294"/>
      <c r="G90" s="294"/>
      <c r="H90" s="35" t="s">
        <v>106</v>
      </c>
      <c r="I90" s="22"/>
    </row>
    <row r="91" spans="1:10" ht="13" x14ac:dyDescent="0.3">
      <c r="A91" s="296" t="s">
        <v>115</v>
      </c>
      <c r="B91" s="296"/>
      <c r="C91" s="296"/>
      <c r="D91" s="296"/>
      <c r="E91" s="296"/>
      <c r="F91" s="296"/>
      <c r="G91" s="296"/>
      <c r="H91" s="296"/>
      <c r="I91" s="43">
        <f>SUM(I83:I90)</f>
        <v>0</v>
      </c>
    </row>
    <row r="92" spans="1:10" ht="13" x14ac:dyDescent="0.3">
      <c r="A92" s="3"/>
      <c r="B92" s="3"/>
      <c r="C92" s="3"/>
      <c r="D92" s="3"/>
      <c r="E92" s="3"/>
      <c r="F92" s="3"/>
      <c r="G92" s="3"/>
      <c r="H92" s="3"/>
      <c r="I92" s="4"/>
    </row>
    <row r="93" spans="1:10" ht="13" x14ac:dyDescent="0.3">
      <c r="A93" s="37" t="s">
        <v>116</v>
      </c>
      <c r="B93" s="3"/>
      <c r="C93" s="3"/>
      <c r="D93" s="3"/>
      <c r="E93" s="3"/>
      <c r="F93" s="3"/>
      <c r="G93" s="3"/>
      <c r="H93" s="3"/>
      <c r="I93" s="4"/>
    </row>
    <row r="94" spans="1:10" ht="13" x14ac:dyDescent="0.3">
      <c r="A94" s="37" t="s">
        <v>117</v>
      </c>
      <c r="B94" s="3"/>
      <c r="C94" s="3"/>
      <c r="D94" s="3"/>
      <c r="E94" s="3"/>
      <c r="F94" s="3"/>
      <c r="G94" s="3"/>
      <c r="H94" s="3"/>
      <c r="I94" s="4"/>
    </row>
    <row r="95" spans="1:10" ht="13" x14ac:dyDescent="0.3">
      <c r="A95" s="37" t="s">
        <v>118</v>
      </c>
      <c r="B95" s="3"/>
      <c r="C95" s="3"/>
      <c r="D95" s="3"/>
      <c r="E95" s="3"/>
      <c r="F95" s="3"/>
      <c r="G95" s="3"/>
      <c r="H95" s="3"/>
      <c r="I95" s="4"/>
    </row>
    <row r="96" spans="1:10" ht="13" x14ac:dyDescent="0.3">
      <c r="A96" s="37" t="s">
        <v>119</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120</v>
      </c>
      <c r="C98" s="48"/>
      <c r="D98" s="48"/>
      <c r="E98" s="48"/>
      <c r="F98" s="48"/>
      <c r="G98" s="48"/>
      <c r="H98" s="48"/>
      <c r="I98" s="48"/>
    </row>
    <row r="99" spans="1:11" ht="13" x14ac:dyDescent="0.3">
      <c r="A99" s="306" t="s">
        <v>121</v>
      </c>
      <c r="B99" s="306"/>
      <c r="C99" s="306"/>
      <c r="D99" s="306"/>
      <c r="E99" s="306"/>
      <c r="F99" s="306"/>
      <c r="G99" s="306"/>
      <c r="H99" s="306"/>
      <c r="I99" s="8" t="s">
        <v>57</v>
      </c>
    </row>
    <row r="100" spans="1:11" ht="13" x14ac:dyDescent="0.3">
      <c r="A100" s="8" t="s">
        <v>72</v>
      </c>
      <c r="B100" s="325" t="s">
        <v>122</v>
      </c>
      <c r="C100" s="325"/>
      <c r="D100" s="325"/>
      <c r="E100" s="325"/>
      <c r="F100" s="325"/>
      <c r="G100" s="325"/>
      <c r="H100" s="325"/>
      <c r="I100" s="25">
        <f>I56</f>
        <v>0</v>
      </c>
    </row>
    <row r="101" spans="1:11" ht="13" x14ac:dyDescent="0.3">
      <c r="A101" s="8" t="s">
        <v>84</v>
      </c>
      <c r="B101" s="325" t="s">
        <v>123</v>
      </c>
      <c r="C101" s="325"/>
      <c r="D101" s="325"/>
      <c r="E101" s="325"/>
      <c r="F101" s="325"/>
      <c r="G101" s="325"/>
      <c r="H101" s="325"/>
      <c r="I101" s="25">
        <f>I74</f>
        <v>0</v>
      </c>
    </row>
    <row r="102" spans="1:11" ht="13" x14ac:dyDescent="0.3">
      <c r="A102" s="8" t="s">
        <v>103</v>
      </c>
      <c r="B102" s="325" t="s">
        <v>124</v>
      </c>
      <c r="C102" s="325"/>
      <c r="D102" s="325"/>
      <c r="E102" s="325"/>
      <c r="F102" s="325"/>
      <c r="G102" s="325"/>
      <c r="H102" s="325"/>
      <c r="I102" s="25">
        <f>I91</f>
        <v>0</v>
      </c>
    </row>
    <row r="103" spans="1:11" ht="13" x14ac:dyDescent="0.3">
      <c r="A103" s="304" t="s">
        <v>125</v>
      </c>
      <c r="B103" s="304"/>
      <c r="C103" s="304"/>
      <c r="D103" s="304"/>
      <c r="E103" s="304"/>
      <c r="F103" s="304"/>
      <c r="G103" s="304"/>
      <c r="H103" s="304"/>
      <c r="I103" s="118">
        <f>SUM(I100:I102)</f>
        <v>0</v>
      </c>
      <c r="K103" s="7"/>
    </row>
    <row r="104" spans="1:11" ht="13" x14ac:dyDescent="0.3">
      <c r="A104" s="310"/>
      <c r="B104" s="311"/>
      <c r="C104" s="311"/>
      <c r="D104" s="311"/>
      <c r="E104" s="311"/>
      <c r="F104" s="311"/>
      <c r="G104" s="311"/>
      <c r="H104" s="311"/>
      <c r="I104" s="311"/>
    </row>
    <row r="105" spans="1:11" ht="13" x14ac:dyDescent="0.3">
      <c r="A105" s="305" t="s">
        <v>126</v>
      </c>
      <c r="B105" s="305"/>
      <c r="C105" s="305"/>
      <c r="D105" s="305"/>
      <c r="E105" s="305"/>
      <c r="F105" s="305"/>
      <c r="G105" s="305"/>
      <c r="H105" s="305"/>
      <c r="I105" s="305"/>
    </row>
    <row r="106" spans="1:11" ht="13" x14ac:dyDescent="0.3">
      <c r="A106" s="8">
        <v>3</v>
      </c>
      <c r="B106" s="306" t="s">
        <v>127</v>
      </c>
      <c r="C106" s="306"/>
      <c r="D106" s="306"/>
      <c r="E106" s="306"/>
      <c r="F106" s="306"/>
      <c r="G106" s="306"/>
      <c r="H106" s="8" t="s">
        <v>56</v>
      </c>
      <c r="I106" s="8" t="s">
        <v>57</v>
      </c>
    </row>
    <row r="107" spans="1:11" ht="13" x14ac:dyDescent="0.3">
      <c r="A107" s="8" t="s">
        <v>24</v>
      </c>
      <c r="B107" s="294" t="s">
        <v>128</v>
      </c>
      <c r="C107" s="294"/>
      <c r="D107" s="294"/>
      <c r="E107" s="294"/>
      <c r="F107" s="294"/>
      <c r="G107" s="294"/>
      <c r="H107" s="1">
        <v>4.1999999999999997E-3</v>
      </c>
      <c r="I107" s="25">
        <f>H107*I45</f>
        <v>0</v>
      </c>
    </row>
    <row r="108" spans="1:11" ht="13" x14ac:dyDescent="0.25">
      <c r="A108" s="47" t="s">
        <v>26</v>
      </c>
      <c r="B108" s="312" t="s">
        <v>129</v>
      </c>
      <c r="C108" s="312"/>
      <c r="D108" s="312"/>
      <c r="E108" s="312"/>
      <c r="F108" s="312"/>
      <c r="G108" s="312"/>
      <c r="H108" s="148">
        <f>H73</f>
        <v>0.08</v>
      </c>
      <c r="I108" s="149">
        <f>I107*H108</f>
        <v>0</v>
      </c>
    </row>
    <row r="109" spans="1:11" ht="24.75" customHeight="1" x14ac:dyDescent="0.25">
      <c r="A109" s="47" t="s">
        <v>28</v>
      </c>
      <c r="B109" s="312" t="s">
        <v>130</v>
      </c>
      <c r="C109" s="312"/>
      <c r="D109" s="312"/>
      <c r="E109" s="312"/>
      <c r="F109" s="312"/>
      <c r="G109" s="312"/>
      <c r="H109" s="148">
        <v>2E-3</v>
      </c>
      <c r="I109" s="149">
        <f>H109*I45</f>
        <v>0</v>
      </c>
    </row>
    <row r="110" spans="1:11" ht="13" x14ac:dyDescent="0.3">
      <c r="A110" s="8" t="s">
        <v>30</v>
      </c>
      <c r="B110" s="294" t="s">
        <v>131</v>
      </c>
      <c r="C110" s="294"/>
      <c r="D110" s="294"/>
      <c r="E110" s="294"/>
      <c r="F110" s="294"/>
      <c r="G110" s="294"/>
      <c r="H110" s="1">
        <v>1.9400000000000001E-2</v>
      </c>
      <c r="I110" s="25">
        <f>H110*I45</f>
        <v>0</v>
      </c>
    </row>
    <row r="111" spans="1:11" ht="13" x14ac:dyDescent="0.3">
      <c r="A111" s="8" t="s">
        <v>64</v>
      </c>
      <c r="B111" s="326" t="s">
        <v>132</v>
      </c>
      <c r="C111" s="326"/>
      <c r="D111" s="326"/>
      <c r="E111" s="326"/>
      <c r="F111" s="326"/>
      <c r="G111" s="326"/>
      <c r="H111" s="24">
        <f>H74</f>
        <v>0.36800000000000005</v>
      </c>
      <c r="I111" s="25">
        <f>I110*H111</f>
        <v>0</v>
      </c>
    </row>
    <row r="112" spans="1:11" ht="25.5" customHeight="1" x14ac:dyDescent="0.25">
      <c r="A112" s="47" t="s">
        <v>66</v>
      </c>
      <c r="B112" s="312" t="s">
        <v>133</v>
      </c>
      <c r="C112" s="312"/>
      <c r="D112" s="312"/>
      <c r="E112" s="312"/>
      <c r="F112" s="312"/>
      <c r="G112" s="312"/>
      <c r="H112" s="148">
        <v>3.7999999999999999E-2</v>
      </c>
      <c r="I112" s="149">
        <f>H112*I45</f>
        <v>0</v>
      </c>
      <c r="K112" s="7"/>
    </row>
    <row r="113" spans="1:11" ht="13" x14ac:dyDescent="0.3">
      <c r="A113" s="304" t="s">
        <v>134</v>
      </c>
      <c r="B113" s="304"/>
      <c r="C113" s="304"/>
      <c r="D113" s="304"/>
      <c r="E113" s="304"/>
      <c r="F113" s="304"/>
      <c r="G113" s="304"/>
      <c r="H113" s="42"/>
      <c r="I113" s="118">
        <f>SUM(I107:I112)</f>
        <v>0</v>
      </c>
    </row>
    <row r="114" spans="1:11" ht="13" x14ac:dyDescent="0.3">
      <c r="A114" s="308"/>
      <c r="B114" s="309"/>
      <c r="C114" s="309"/>
      <c r="D114" s="309"/>
      <c r="E114" s="309"/>
      <c r="F114" s="309"/>
      <c r="G114" s="309"/>
      <c r="H114" s="309"/>
      <c r="I114" s="309"/>
    </row>
    <row r="115" spans="1:11" ht="13" x14ac:dyDescent="0.3">
      <c r="A115" s="305" t="s">
        <v>135</v>
      </c>
      <c r="B115" s="305"/>
      <c r="C115" s="305"/>
      <c r="D115" s="305"/>
      <c r="E115" s="305"/>
      <c r="F115" s="305"/>
      <c r="G115" s="305"/>
      <c r="H115" s="305"/>
      <c r="I115" s="305"/>
    </row>
    <row r="116" spans="1:11" ht="13" x14ac:dyDescent="0.3">
      <c r="A116" s="3"/>
      <c r="B116" s="3"/>
      <c r="C116" s="3"/>
      <c r="D116" s="3"/>
      <c r="E116" s="3"/>
      <c r="F116" s="3"/>
      <c r="G116" s="3"/>
      <c r="H116" s="3"/>
      <c r="I116" s="3"/>
    </row>
    <row r="117" spans="1:11" ht="13" x14ac:dyDescent="0.3">
      <c r="A117" s="37" t="s">
        <v>136</v>
      </c>
      <c r="B117" s="3"/>
      <c r="C117" s="3"/>
      <c r="D117" s="3"/>
      <c r="E117" s="3"/>
      <c r="F117" s="3"/>
      <c r="G117" s="3"/>
      <c r="H117" s="3"/>
      <c r="I117" s="3"/>
    </row>
    <row r="118" spans="1:11" ht="13" x14ac:dyDescent="0.3">
      <c r="A118" s="37" t="s">
        <v>137</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138</v>
      </c>
      <c r="B120" s="296" t="s">
        <v>139</v>
      </c>
      <c r="C120" s="296"/>
      <c r="D120" s="296"/>
      <c r="E120" s="296"/>
      <c r="F120" s="296"/>
      <c r="G120" s="296"/>
      <c r="H120" s="33" t="s">
        <v>56</v>
      </c>
      <c r="I120" s="33" t="s">
        <v>57</v>
      </c>
    </row>
    <row r="121" spans="1:11" ht="13" x14ac:dyDescent="0.3">
      <c r="A121" s="49" t="s">
        <v>24</v>
      </c>
      <c r="B121" s="294" t="s">
        <v>140</v>
      </c>
      <c r="C121" s="294"/>
      <c r="D121" s="294"/>
      <c r="E121" s="294"/>
      <c r="F121" s="294"/>
      <c r="G121" s="294"/>
      <c r="H121" s="43"/>
      <c r="I121" s="43"/>
      <c r="J121" s="31"/>
    </row>
    <row r="122" spans="1:11" ht="13" x14ac:dyDescent="0.3">
      <c r="A122" s="8" t="s">
        <v>26</v>
      </c>
      <c r="B122" s="294" t="s">
        <v>141</v>
      </c>
      <c r="C122" s="294"/>
      <c r="D122" s="294"/>
      <c r="E122" s="294"/>
      <c r="F122" s="294"/>
      <c r="G122" s="294"/>
      <c r="H122" s="159">
        <v>1.67E-2</v>
      </c>
      <c r="I122" s="25">
        <f>H122*$I$45</f>
        <v>0</v>
      </c>
      <c r="J122" s="31" t="s">
        <v>142</v>
      </c>
      <c r="K122" s="151"/>
    </row>
    <row r="123" spans="1:11" ht="13" x14ac:dyDescent="0.3">
      <c r="A123" s="8" t="s">
        <v>28</v>
      </c>
      <c r="B123" s="294" t="s">
        <v>143</v>
      </c>
      <c r="C123" s="294"/>
      <c r="D123" s="294"/>
      <c r="E123" s="294"/>
      <c r="F123" s="294"/>
      <c r="G123" s="294"/>
      <c r="H123" s="159">
        <v>2.0000000000000001E-4</v>
      </c>
      <c r="I123" s="25">
        <f>H123*$I$45</f>
        <v>0</v>
      </c>
      <c r="J123" s="31" t="s">
        <v>142</v>
      </c>
      <c r="K123" s="151"/>
    </row>
    <row r="124" spans="1:11" ht="13.5" x14ac:dyDescent="0.25">
      <c r="A124" s="47" t="s">
        <v>30</v>
      </c>
      <c r="B124" s="312" t="s">
        <v>144</v>
      </c>
      <c r="C124" s="312"/>
      <c r="D124" s="312"/>
      <c r="E124" s="312"/>
      <c r="F124" s="312"/>
      <c r="G124" s="312"/>
      <c r="H124" s="148">
        <v>6.9999999999999999E-4</v>
      </c>
      <c r="I124" s="149">
        <f>H124*$I$45</f>
        <v>0</v>
      </c>
      <c r="J124" s="31" t="s">
        <v>142</v>
      </c>
    </row>
    <row r="125" spans="1:11" ht="13" x14ac:dyDescent="0.3">
      <c r="A125" s="8" t="s">
        <v>64</v>
      </c>
      <c r="B125" s="294" t="s">
        <v>145</v>
      </c>
      <c r="C125" s="294"/>
      <c r="D125" s="294"/>
      <c r="E125" s="294"/>
      <c r="F125" s="294"/>
      <c r="G125" s="294"/>
      <c r="H125" s="159">
        <v>2.8999999999999998E-3</v>
      </c>
      <c r="I125" s="25">
        <f>H125*$I$45</f>
        <v>0</v>
      </c>
      <c r="J125" s="31" t="s">
        <v>142</v>
      </c>
    </row>
    <row r="126" spans="1:11" ht="13" x14ac:dyDescent="0.3">
      <c r="A126" s="8" t="s">
        <v>66</v>
      </c>
      <c r="B126" s="294" t="s">
        <v>146</v>
      </c>
      <c r="C126" s="294"/>
      <c r="D126" s="294"/>
      <c r="E126" s="294"/>
      <c r="F126" s="294"/>
      <c r="G126" s="294"/>
      <c r="H126" s="159"/>
      <c r="I126" s="25">
        <f t="shared" ref="I126" si="1">H126*$I$45</f>
        <v>0</v>
      </c>
    </row>
    <row r="127" spans="1:11" ht="13" x14ac:dyDescent="0.3">
      <c r="A127" s="296" t="s">
        <v>147</v>
      </c>
      <c r="B127" s="296"/>
      <c r="C127" s="296"/>
      <c r="D127" s="296"/>
      <c r="E127" s="296"/>
      <c r="F127" s="296"/>
      <c r="G127" s="296"/>
      <c r="H127" s="42"/>
      <c r="I127" s="43">
        <f>SUM(I122:I126)</f>
        <v>0</v>
      </c>
    </row>
    <row r="128" spans="1:11" ht="13" x14ac:dyDescent="0.3">
      <c r="A128" s="8" t="s">
        <v>66</v>
      </c>
      <c r="B128" s="294" t="s">
        <v>148</v>
      </c>
      <c r="C128" s="294"/>
      <c r="D128" s="294"/>
      <c r="E128" s="294"/>
      <c r="F128" s="294"/>
      <c r="G128" s="294"/>
      <c r="H128" s="1">
        <f>H74</f>
        <v>0.36800000000000005</v>
      </c>
      <c r="I128" s="25">
        <f>I127*H128</f>
        <v>0</v>
      </c>
    </row>
    <row r="129" spans="1:9" ht="13" x14ac:dyDescent="0.3">
      <c r="A129" s="296" t="s">
        <v>149</v>
      </c>
      <c r="B129" s="296"/>
      <c r="C129" s="296"/>
      <c r="D129" s="296"/>
      <c r="E129" s="296"/>
      <c r="F129" s="296"/>
      <c r="G129" s="296"/>
      <c r="H129" s="42"/>
      <c r="I129" s="43">
        <f>SUM(I127:I128)</f>
        <v>0</v>
      </c>
    </row>
    <row r="130" spans="1:9" ht="13" x14ac:dyDescent="0.3">
      <c r="A130" s="3"/>
      <c r="B130" s="3"/>
      <c r="C130" s="3"/>
      <c r="D130" s="3"/>
      <c r="E130" s="3"/>
      <c r="F130" s="3"/>
      <c r="G130" s="3"/>
      <c r="H130" s="3"/>
      <c r="I130" s="3"/>
    </row>
    <row r="131" spans="1:9" ht="13" x14ac:dyDescent="0.3">
      <c r="A131" s="49" t="s">
        <v>150</v>
      </c>
      <c r="B131" s="313" t="s">
        <v>151</v>
      </c>
      <c r="C131" s="314"/>
      <c r="D131" s="314"/>
      <c r="E131" s="314"/>
      <c r="F131" s="314"/>
      <c r="G131" s="315"/>
      <c r="H131" s="33" t="s">
        <v>56</v>
      </c>
      <c r="I131" s="33" t="s">
        <v>57</v>
      </c>
    </row>
    <row r="132" spans="1:9" ht="13" x14ac:dyDescent="0.3">
      <c r="A132" s="8" t="s">
        <v>24</v>
      </c>
      <c r="B132" s="322" t="s">
        <v>152</v>
      </c>
      <c r="C132" s="323"/>
      <c r="D132" s="323"/>
      <c r="E132" s="323"/>
      <c r="F132" s="323"/>
      <c r="G132" s="324"/>
      <c r="H132" s="159">
        <v>0</v>
      </c>
      <c r="I132" s="25">
        <v>0</v>
      </c>
    </row>
    <row r="133" spans="1:9" ht="13" x14ac:dyDescent="0.3">
      <c r="A133" s="313" t="s">
        <v>153</v>
      </c>
      <c r="B133" s="314"/>
      <c r="C133" s="314"/>
      <c r="D133" s="314"/>
      <c r="E133" s="314"/>
      <c r="F133" s="314"/>
      <c r="G133" s="315"/>
      <c r="H133" s="42">
        <f>TRUNC(SUM(H132),4)</f>
        <v>0</v>
      </c>
      <c r="I133" s="43">
        <f>SUM(I132)</f>
        <v>0</v>
      </c>
    </row>
    <row r="134" spans="1:9" ht="13" x14ac:dyDescent="0.3">
      <c r="A134" s="51"/>
      <c r="B134" s="45"/>
      <c r="C134" s="45"/>
      <c r="D134" s="45"/>
      <c r="E134" s="45"/>
      <c r="F134" s="45"/>
      <c r="G134" s="45"/>
      <c r="H134" s="45"/>
      <c r="I134" s="45"/>
    </row>
    <row r="135" spans="1:9" ht="13" x14ac:dyDescent="0.3">
      <c r="A135" s="296" t="s">
        <v>154</v>
      </c>
      <c r="B135" s="296"/>
      <c r="C135" s="296"/>
      <c r="D135" s="296"/>
      <c r="E135" s="296"/>
      <c r="F135" s="296"/>
      <c r="G135" s="296"/>
      <c r="H135" s="296"/>
      <c r="I135" s="296"/>
    </row>
    <row r="136" spans="1:9" ht="13" x14ac:dyDescent="0.3">
      <c r="A136" s="47">
        <v>4</v>
      </c>
      <c r="B136" s="319" t="s">
        <v>155</v>
      </c>
      <c r="C136" s="320"/>
      <c r="D136" s="320"/>
      <c r="E136" s="320"/>
      <c r="F136" s="320"/>
      <c r="G136" s="321"/>
      <c r="H136" s="46"/>
      <c r="I136" s="8" t="s">
        <v>57</v>
      </c>
    </row>
    <row r="137" spans="1:9" ht="13" x14ac:dyDescent="0.3">
      <c r="A137" s="8" t="s">
        <v>138</v>
      </c>
      <c r="B137" s="316" t="s">
        <v>156</v>
      </c>
      <c r="C137" s="317"/>
      <c r="D137" s="317"/>
      <c r="E137" s="317"/>
      <c r="F137" s="317"/>
      <c r="G137" s="318"/>
      <c r="H137" s="22"/>
      <c r="I137" s="25">
        <f>I129</f>
        <v>0</v>
      </c>
    </row>
    <row r="138" spans="1:9" ht="13" x14ac:dyDescent="0.3">
      <c r="A138" s="8" t="s">
        <v>150</v>
      </c>
      <c r="B138" s="316" t="s">
        <v>157</v>
      </c>
      <c r="C138" s="317"/>
      <c r="D138" s="317"/>
      <c r="E138" s="317"/>
      <c r="F138" s="317"/>
      <c r="G138" s="318"/>
      <c r="H138" s="22"/>
      <c r="I138" s="25">
        <f>I133</f>
        <v>0</v>
      </c>
    </row>
    <row r="139" spans="1:9" ht="13" x14ac:dyDescent="0.3">
      <c r="A139" s="304" t="s">
        <v>158</v>
      </c>
      <c r="B139" s="304"/>
      <c r="C139" s="304"/>
      <c r="D139" s="304"/>
      <c r="E139" s="304"/>
      <c r="F139" s="304"/>
      <c r="G139" s="304"/>
      <c r="H139" s="304"/>
      <c r="I139" s="118">
        <f>SUM(I137:I138)</f>
        <v>0</v>
      </c>
    </row>
    <row r="140" spans="1:9" ht="13" x14ac:dyDescent="0.3">
      <c r="A140" s="310"/>
      <c r="B140" s="311"/>
      <c r="C140" s="311"/>
      <c r="D140" s="311"/>
      <c r="E140" s="311"/>
      <c r="F140" s="311"/>
      <c r="G140" s="311"/>
      <c r="H140" s="311"/>
      <c r="I140" s="311"/>
    </row>
    <row r="141" spans="1:9" ht="13" x14ac:dyDescent="0.3">
      <c r="A141" s="305" t="s">
        <v>159</v>
      </c>
      <c r="B141" s="305"/>
      <c r="C141" s="305"/>
      <c r="D141" s="305"/>
      <c r="E141" s="305"/>
      <c r="F141" s="305"/>
      <c r="G141" s="305"/>
      <c r="H141" s="305"/>
      <c r="I141" s="305"/>
    </row>
    <row r="142" spans="1:9" ht="13" x14ac:dyDescent="0.3">
      <c r="A142" s="8">
        <v>5</v>
      </c>
      <c r="B142" s="306" t="s">
        <v>160</v>
      </c>
      <c r="C142" s="306"/>
      <c r="D142" s="306"/>
      <c r="E142" s="306"/>
      <c r="F142" s="306"/>
      <c r="G142" s="306"/>
      <c r="H142" s="8"/>
      <c r="I142" s="8" t="s">
        <v>57</v>
      </c>
    </row>
    <row r="143" spans="1:9" ht="13" x14ac:dyDescent="0.3">
      <c r="A143" s="8" t="s">
        <v>24</v>
      </c>
      <c r="B143" s="307" t="s">
        <v>161</v>
      </c>
      <c r="C143" s="307"/>
      <c r="D143" s="307"/>
      <c r="E143" s="307"/>
      <c r="F143" s="307"/>
      <c r="G143" s="307"/>
      <c r="H143" s="23" t="s">
        <v>106</v>
      </c>
      <c r="I143" s="25"/>
    </row>
    <row r="144" spans="1:9" ht="13" x14ac:dyDescent="0.3">
      <c r="A144" s="8" t="s">
        <v>26</v>
      </c>
      <c r="B144" s="307" t="s">
        <v>162</v>
      </c>
      <c r="C144" s="307"/>
      <c r="D144" s="307"/>
      <c r="E144" s="307"/>
      <c r="F144" s="307"/>
      <c r="G144" s="307"/>
      <c r="H144" s="23" t="s">
        <v>106</v>
      </c>
      <c r="I144" s="25"/>
    </row>
    <row r="145" spans="1:13" ht="13" x14ac:dyDescent="0.3">
      <c r="A145" s="27" t="s">
        <v>28</v>
      </c>
      <c r="B145" s="307" t="s">
        <v>163</v>
      </c>
      <c r="C145" s="307"/>
      <c r="D145" s="307"/>
      <c r="E145" s="307"/>
      <c r="F145" s="307"/>
      <c r="G145" s="307"/>
      <c r="H145" s="23" t="s">
        <v>106</v>
      </c>
      <c r="I145" s="25"/>
    </row>
    <row r="146" spans="1:13" ht="13" x14ac:dyDescent="0.3">
      <c r="A146" s="27" t="s">
        <v>30</v>
      </c>
      <c r="B146" s="307" t="s">
        <v>67</v>
      </c>
      <c r="C146" s="307"/>
      <c r="D146" s="307"/>
      <c r="E146" s="307"/>
      <c r="F146" s="307"/>
      <c r="G146" s="307"/>
      <c r="H146" s="23" t="s">
        <v>106</v>
      </c>
      <c r="I146" s="25">
        <v>0</v>
      </c>
    </row>
    <row r="147" spans="1:13" ht="13" x14ac:dyDescent="0.3">
      <c r="A147" s="304" t="s">
        <v>164</v>
      </c>
      <c r="B147" s="304"/>
      <c r="C147" s="304"/>
      <c r="D147" s="304"/>
      <c r="E147" s="304"/>
      <c r="F147" s="304"/>
      <c r="G147" s="304"/>
      <c r="H147" s="42" t="s">
        <v>106</v>
      </c>
      <c r="I147" s="118">
        <f>SUM(I143:I146)</f>
        <v>0</v>
      </c>
      <c r="K147" s="151"/>
    </row>
    <row r="148" spans="1:13" ht="13" x14ac:dyDescent="0.25">
      <c r="A148" s="53"/>
      <c r="B148" s="53"/>
      <c r="C148" s="53"/>
      <c r="D148" s="53"/>
      <c r="E148" s="53"/>
      <c r="F148" s="53"/>
      <c r="G148" s="53"/>
      <c r="H148" s="53"/>
      <c r="I148" s="53"/>
    </row>
    <row r="149" spans="1:13" ht="13" x14ac:dyDescent="0.3">
      <c r="A149" s="37" t="s">
        <v>165</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5" t="s">
        <v>166</v>
      </c>
      <c r="B151" s="305"/>
      <c r="C151" s="305"/>
      <c r="D151" s="305"/>
      <c r="E151" s="305"/>
      <c r="F151" s="305"/>
      <c r="G151" s="305"/>
      <c r="H151" s="305"/>
      <c r="I151" s="305"/>
    </row>
    <row r="152" spans="1:13" ht="13" x14ac:dyDescent="0.3">
      <c r="A152" s="8">
        <v>6</v>
      </c>
      <c r="B152" s="306" t="s">
        <v>167</v>
      </c>
      <c r="C152" s="306"/>
      <c r="D152" s="306"/>
      <c r="E152" s="306"/>
      <c r="F152" s="306"/>
      <c r="G152" s="306"/>
      <c r="H152" s="8" t="s">
        <v>56</v>
      </c>
      <c r="I152" s="8" t="s">
        <v>57</v>
      </c>
    </row>
    <row r="153" spans="1:13" ht="13" x14ac:dyDescent="0.3">
      <c r="A153" s="8" t="s">
        <v>24</v>
      </c>
      <c r="B153" s="294" t="s">
        <v>168</v>
      </c>
      <c r="C153" s="294"/>
      <c r="D153" s="294"/>
      <c r="E153" s="294"/>
      <c r="F153" s="294"/>
      <c r="G153" s="294"/>
      <c r="H153" s="28">
        <v>0.05</v>
      </c>
      <c r="I153" s="210">
        <f>H153*I171</f>
        <v>0</v>
      </c>
      <c r="J153" s="31" t="s">
        <v>169</v>
      </c>
    </row>
    <row r="154" spans="1:13" ht="13" x14ac:dyDescent="0.3">
      <c r="A154" s="8" t="s">
        <v>26</v>
      </c>
      <c r="B154" s="294" t="s">
        <v>170</v>
      </c>
      <c r="C154" s="294"/>
      <c r="D154" s="294"/>
      <c r="E154" s="294"/>
      <c r="F154" s="294"/>
      <c r="G154" s="294"/>
      <c r="H154" s="28">
        <v>0.1</v>
      </c>
      <c r="I154" s="210">
        <f>H154*(I153+I171)</f>
        <v>0</v>
      </c>
      <c r="J154" s="31" t="s">
        <v>169</v>
      </c>
    </row>
    <row r="155" spans="1:13" ht="15.5" x14ac:dyDescent="0.35">
      <c r="A155" s="8" t="s">
        <v>28</v>
      </c>
      <c r="B155" s="336" t="s">
        <v>171</v>
      </c>
      <c r="C155" s="336"/>
      <c r="D155" s="336"/>
      <c r="E155" s="336"/>
      <c r="F155" s="336"/>
      <c r="G155" s="336"/>
      <c r="H155" s="2"/>
      <c r="I155" s="29"/>
      <c r="J155" s="199"/>
    </row>
    <row r="156" spans="1:13" ht="15.5" x14ac:dyDescent="0.35">
      <c r="A156" s="8" t="s">
        <v>172</v>
      </c>
      <c r="B156" s="294" t="s">
        <v>173</v>
      </c>
      <c r="C156" s="294"/>
      <c r="D156" s="294"/>
      <c r="E156" s="294"/>
      <c r="F156" s="294"/>
      <c r="G156" s="294"/>
      <c r="H156" s="6">
        <v>6.4999999999999997E-3</v>
      </c>
      <c r="I156" s="210">
        <f>H156*$I$173</f>
        <v>0</v>
      </c>
      <c r="J156" s="199" t="s">
        <v>174</v>
      </c>
      <c r="K156" s="7"/>
    </row>
    <row r="157" spans="1:13" ht="13" x14ac:dyDescent="0.3">
      <c r="A157" s="8" t="s">
        <v>175</v>
      </c>
      <c r="B157" s="294" t="s">
        <v>176</v>
      </c>
      <c r="C157" s="294"/>
      <c r="D157" s="294"/>
      <c r="E157" s="294"/>
      <c r="F157" s="294"/>
      <c r="G157" s="294"/>
      <c r="H157" s="6">
        <v>0.03</v>
      </c>
      <c r="I157" s="210">
        <f t="shared" ref="I157:I158" si="2">H157*$I$173</f>
        <v>0</v>
      </c>
      <c r="J157" s="31" t="s">
        <v>177</v>
      </c>
      <c r="K157" s="7"/>
    </row>
    <row r="158" spans="1:13" ht="13" x14ac:dyDescent="0.3">
      <c r="A158" s="8" t="s">
        <v>178</v>
      </c>
      <c r="B158" s="294" t="s">
        <v>179</v>
      </c>
      <c r="C158" s="294"/>
      <c r="D158" s="294"/>
      <c r="E158" s="294"/>
      <c r="F158" s="294"/>
      <c r="G158" s="294"/>
      <c r="H158" s="6">
        <v>0.05</v>
      </c>
      <c r="I158" s="210">
        <f t="shared" si="2"/>
        <v>0</v>
      </c>
      <c r="K158" s="7"/>
    </row>
    <row r="159" spans="1:13" ht="13" x14ac:dyDescent="0.3">
      <c r="A159" s="304" t="s">
        <v>180</v>
      </c>
      <c r="B159" s="304"/>
      <c r="C159" s="304"/>
      <c r="D159" s="304"/>
      <c r="E159" s="304"/>
      <c r="F159" s="304"/>
      <c r="G159" s="304"/>
      <c r="H159" s="54">
        <f>SUM(H153:H158)</f>
        <v>0.23650000000000004</v>
      </c>
      <c r="I159" s="118">
        <f>SUM(I153:I158)</f>
        <v>0</v>
      </c>
      <c r="K159" s="7"/>
      <c r="M159" s="7"/>
    </row>
    <row r="160" spans="1:13" x14ac:dyDescent="0.25">
      <c r="A160" s="201"/>
      <c r="B160" s="211"/>
      <c r="C160" s="211"/>
      <c r="D160" s="211"/>
      <c r="E160" s="211"/>
      <c r="F160" s="211"/>
      <c r="G160" s="211"/>
      <c r="H160" s="211"/>
      <c r="I160" s="211"/>
    </row>
    <row r="161" spans="1:12" ht="13" x14ac:dyDescent="0.25">
      <c r="A161" s="37" t="s">
        <v>181</v>
      </c>
      <c r="B161" s="211"/>
      <c r="C161" s="211"/>
      <c r="D161" s="211"/>
      <c r="E161" s="211"/>
      <c r="F161" s="211"/>
      <c r="G161" s="211"/>
      <c r="H161" s="211"/>
      <c r="I161" s="211"/>
      <c r="L161" s="7"/>
    </row>
    <row r="162" spans="1:12" ht="13" x14ac:dyDescent="0.25">
      <c r="A162" s="37" t="s">
        <v>182</v>
      </c>
      <c r="B162" s="211"/>
      <c r="C162" s="211"/>
      <c r="D162" s="211"/>
      <c r="E162" s="211"/>
      <c r="F162" s="211"/>
      <c r="G162" s="211"/>
      <c r="H162" s="211"/>
      <c r="I162" s="211"/>
    </row>
    <row r="163" spans="1:12" ht="13" x14ac:dyDescent="0.3">
      <c r="A163" s="201"/>
      <c r="B163" s="201"/>
      <c r="C163" s="201"/>
      <c r="D163" s="201"/>
      <c r="E163" s="201"/>
      <c r="F163" s="201"/>
      <c r="G163" s="201"/>
      <c r="H163" s="201"/>
      <c r="I163" s="4"/>
    </row>
    <row r="164" spans="1:12" ht="13" x14ac:dyDescent="0.3">
      <c r="A164" s="296" t="s">
        <v>183</v>
      </c>
      <c r="B164" s="296"/>
      <c r="C164" s="296"/>
      <c r="D164" s="296"/>
      <c r="E164" s="296"/>
      <c r="F164" s="296"/>
      <c r="G164" s="296"/>
      <c r="H164" s="296"/>
      <c r="I164" s="296"/>
      <c r="K164" s="9"/>
    </row>
    <row r="165" spans="1:12" ht="13" x14ac:dyDescent="0.3">
      <c r="A165" s="306" t="s">
        <v>184</v>
      </c>
      <c r="B165" s="306"/>
      <c r="C165" s="306"/>
      <c r="D165" s="306"/>
      <c r="E165" s="306"/>
      <c r="F165" s="306"/>
      <c r="G165" s="306"/>
      <c r="H165" s="306"/>
      <c r="I165" s="8" t="s">
        <v>57</v>
      </c>
    </row>
    <row r="166" spans="1:12" x14ac:dyDescent="0.25">
      <c r="A166" s="203" t="s">
        <v>24</v>
      </c>
      <c r="B166" s="295" t="str">
        <f>A37</f>
        <v>MÓDULO 1 - COMPOSIÇÃO DA REMUNERAÇÃO</v>
      </c>
      <c r="C166" s="295"/>
      <c r="D166" s="295"/>
      <c r="E166" s="295"/>
      <c r="F166" s="295"/>
      <c r="G166" s="295"/>
      <c r="H166" s="295"/>
      <c r="I166" s="210">
        <f>I45</f>
        <v>0</v>
      </c>
    </row>
    <row r="167" spans="1:12" x14ac:dyDescent="0.25">
      <c r="A167" s="203" t="s">
        <v>26</v>
      </c>
      <c r="B167" s="295" t="str">
        <f>A50</f>
        <v>MÓDULO 2 – ENCARGOS E BENEFÍCIOS ANUAIS, MENSAIS E DIÁRIOS</v>
      </c>
      <c r="C167" s="295"/>
      <c r="D167" s="295"/>
      <c r="E167" s="295"/>
      <c r="F167" s="295"/>
      <c r="G167" s="295"/>
      <c r="H167" s="295"/>
      <c r="I167" s="210">
        <f>I103</f>
        <v>0</v>
      </c>
    </row>
    <row r="168" spans="1:12" ht="13" x14ac:dyDescent="0.3">
      <c r="A168" s="203" t="s">
        <v>28</v>
      </c>
      <c r="B168" s="295" t="str">
        <f>A105</f>
        <v>MÓDULO 3 – PROVISÃO PARA RESCISÃO</v>
      </c>
      <c r="C168" s="295"/>
      <c r="D168" s="295"/>
      <c r="E168" s="295"/>
      <c r="F168" s="295"/>
      <c r="G168" s="295"/>
      <c r="H168" s="295"/>
      <c r="I168" s="210">
        <f>I113</f>
        <v>0</v>
      </c>
      <c r="K168" s="9"/>
    </row>
    <row r="169" spans="1:12" ht="13" x14ac:dyDescent="0.3">
      <c r="A169" s="23" t="s">
        <v>30</v>
      </c>
      <c r="B169" s="295" t="str">
        <f>A115</f>
        <v>MÓDULO 4 – CUSTO DE REPOSIÇÃO DO PROFISSIONAL AUSENTE</v>
      </c>
      <c r="C169" s="295"/>
      <c r="D169" s="295"/>
      <c r="E169" s="295"/>
      <c r="F169" s="295"/>
      <c r="G169" s="295"/>
      <c r="H169" s="295"/>
      <c r="I169" s="210">
        <f>I139</f>
        <v>0</v>
      </c>
      <c r="K169" s="9"/>
    </row>
    <row r="170" spans="1:12" x14ac:dyDescent="0.25">
      <c r="A170" s="23" t="s">
        <v>64</v>
      </c>
      <c r="B170" s="295" t="str">
        <f>A141</f>
        <v>MÓDULO 5 – INSUMOS DIVERSOS</v>
      </c>
      <c r="C170" s="295"/>
      <c r="D170" s="295"/>
      <c r="E170" s="295"/>
      <c r="F170" s="295"/>
      <c r="G170" s="295"/>
      <c r="H170" s="295"/>
      <c r="I170" s="210">
        <f>I147</f>
        <v>0</v>
      </c>
    </row>
    <row r="171" spans="1:12" ht="13" x14ac:dyDescent="0.3">
      <c r="A171" s="8"/>
      <c r="B171" s="306" t="s">
        <v>185</v>
      </c>
      <c r="C171" s="306"/>
      <c r="D171" s="306"/>
      <c r="E171" s="306"/>
      <c r="F171" s="306"/>
      <c r="G171" s="306"/>
      <c r="H171" s="306"/>
      <c r="I171" s="26">
        <f>SUM(I166:I170)</f>
        <v>0</v>
      </c>
      <c r="K171" s="7"/>
    </row>
    <row r="172" spans="1:12" x14ac:dyDescent="0.25">
      <c r="A172" s="23" t="s">
        <v>66</v>
      </c>
      <c r="B172" s="295" t="str">
        <f>A151</f>
        <v>MÓDULO 6 – CUSTOS INDIRETOS, TRIBUTOS E LUCRO</v>
      </c>
      <c r="C172" s="295"/>
      <c r="D172" s="295"/>
      <c r="E172" s="295"/>
      <c r="F172" s="295"/>
      <c r="G172" s="295"/>
      <c r="H172" s="295"/>
      <c r="I172" s="25">
        <f>I159</f>
        <v>0</v>
      </c>
    </row>
    <row r="173" spans="1:12" ht="13" x14ac:dyDescent="0.3">
      <c r="A173" s="304" t="s">
        <v>186</v>
      </c>
      <c r="B173" s="304"/>
      <c r="C173" s="304"/>
      <c r="D173" s="304"/>
      <c r="E173" s="304"/>
      <c r="F173" s="304"/>
      <c r="G173" s="304"/>
      <c r="H173" s="304"/>
      <c r="I173" s="118">
        <f>SUM(I45,I103,I113,I139,I147,I153,I154)/(1-SUM(H156:H158))</f>
        <v>0</v>
      </c>
    </row>
    <row r="174" spans="1:12" ht="13" x14ac:dyDescent="0.3">
      <c r="A174" s="3"/>
      <c r="B174" s="3"/>
      <c r="C174" s="3"/>
      <c r="D174" s="3"/>
      <c r="E174" s="3"/>
      <c r="F174" s="3"/>
      <c r="G174" s="3"/>
      <c r="H174" s="3"/>
      <c r="I174" s="4"/>
    </row>
    <row r="176" spans="1:12" ht="15.5" x14ac:dyDescent="0.25">
      <c r="A176" s="292" t="s">
        <v>187</v>
      </c>
      <c r="B176" s="292"/>
      <c r="C176" s="292"/>
      <c r="D176" s="292"/>
      <c r="E176" s="292"/>
      <c r="F176" s="292"/>
      <c r="G176" s="292"/>
      <c r="H176" s="292"/>
      <c r="I176" s="292"/>
    </row>
    <row r="177" spans="1:9" ht="15.5" x14ac:dyDescent="0.35">
      <c r="A177" s="225"/>
      <c r="B177" s="225"/>
      <c r="C177" s="225"/>
      <c r="D177" s="225"/>
      <c r="E177" s="225"/>
      <c r="F177" s="225"/>
      <c r="G177" s="225"/>
      <c r="H177" s="225"/>
      <c r="I177" s="225"/>
    </row>
    <row r="178" spans="1:9" ht="15.5" x14ac:dyDescent="0.35">
      <c r="A178" s="225"/>
      <c r="B178" s="225"/>
      <c r="C178" s="225"/>
      <c r="D178" s="225"/>
      <c r="E178" s="225"/>
      <c r="F178" s="225"/>
      <c r="G178" s="225"/>
      <c r="H178" s="225"/>
      <c r="I178" s="225"/>
    </row>
    <row r="179" spans="1:9" ht="17.5" customHeight="1" x14ac:dyDescent="0.25">
      <c r="A179" s="281" t="s">
        <v>188</v>
      </c>
      <c r="B179" s="282"/>
      <c r="C179" s="282"/>
      <c r="D179" s="282"/>
      <c r="E179" s="282"/>
      <c r="F179" s="282"/>
      <c r="G179" s="282"/>
      <c r="H179" s="283"/>
      <c r="I179" s="226">
        <v>2</v>
      </c>
    </row>
    <row r="180" spans="1:9" ht="15.5" x14ac:dyDescent="0.35">
      <c r="A180" s="225"/>
      <c r="B180" s="225"/>
      <c r="C180" s="225"/>
      <c r="D180" s="225"/>
      <c r="E180" s="225"/>
      <c r="F180" s="225"/>
      <c r="G180" s="225"/>
      <c r="H180" s="225"/>
      <c r="I180" s="225"/>
    </row>
    <row r="181" spans="1:9" ht="15.5" x14ac:dyDescent="0.35">
      <c r="A181" s="225"/>
      <c r="B181" s="225"/>
      <c r="C181" s="225"/>
      <c r="D181" s="225"/>
      <c r="E181" s="225"/>
      <c r="F181" s="225"/>
      <c r="G181" s="225"/>
      <c r="H181" s="225"/>
      <c r="I181" s="225"/>
    </row>
    <row r="182" spans="1:9" ht="24" customHeight="1" x14ac:dyDescent="0.25">
      <c r="A182" s="287" t="str">
        <f>'Item 01 - Diurno'!A182</f>
        <v>1. GERÊNCIA DA ANM NO DISTRITO FEDERAL</v>
      </c>
      <c r="B182" s="288"/>
      <c r="C182" s="288"/>
      <c r="D182" s="288"/>
      <c r="E182" s="288"/>
      <c r="F182" s="288"/>
      <c r="G182" s="288"/>
      <c r="H182" s="288"/>
      <c r="I182" s="289"/>
    </row>
    <row r="183" spans="1:9" ht="22.5" customHeight="1" x14ac:dyDescent="0.25">
      <c r="A183" s="287" t="str">
        <f>'Item 01 - Diurno'!A183</f>
        <v>Local : Sede Antiga da ANM/Brasília/DF</v>
      </c>
      <c r="B183" s="288"/>
      <c r="C183" s="288"/>
      <c r="D183" s="288"/>
      <c r="E183" s="288"/>
      <c r="F183" s="288"/>
      <c r="G183" s="288"/>
      <c r="H183" s="288"/>
      <c r="I183" s="289"/>
    </row>
    <row r="184" spans="1:9" ht="15.5" x14ac:dyDescent="0.35">
      <c r="A184" s="222"/>
      <c r="B184" s="290" t="s">
        <v>191</v>
      </c>
      <c r="C184" s="290"/>
      <c r="D184" s="290"/>
      <c r="E184" s="290"/>
      <c r="F184" s="290"/>
      <c r="G184" s="290"/>
      <c r="H184" s="290"/>
      <c r="I184" s="223" t="s">
        <v>57</v>
      </c>
    </row>
    <row r="185" spans="1:9" ht="15.5" x14ac:dyDescent="0.35">
      <c r="A185" s="224" t="s">
        <v>24</v>
      </c>
      <c r="B185" s="291" t="s">
        <v>200</v>
      </c>
      <c r="C185" s="291"/>
      <c r="D185" s="291"/>
      <c r="E185" s="291"/>
      <c r="F185" s="291"/>
      <c r="G185" s="291"/>
      <c r="H185" s="291"/>
      <c r="I185" s="160">
        <f>TRUNC(I173*I179,2)</f>
        <v>0</v>
      </c>
    </row>
    <row r="186" spans="1:9" ht="15.5" x14ac:dyDescent="0.35">
      <c r="A186" s="224" t="s">
        <v>26</v>
      </c>
      <c r="B186" s="291" t="s">
        <v>193</v>
      </c>
      <c r="C186" s="291"/>
      <c r="D186" s="291"/>
      <c r="E186" s="291"/>
      <c r="F186" s="291"/>
      <c r="G186" s="291"/>
      <c r="H186" s="291"/>
      <c r="I186" s="161">
        <v>60</v>
      </c>
    </row>
    <row r="187" spans="1:9" ht="12.75" customHeight="1" x14ac:dyDescent="0.25">
      <c r="A187" s="284" t="s">
        <v>28</v>
      </c>
      <c r="B187" s="341" t="s">
        <v>194</v>
      </c>
      <c r="C187" s="342"/>
      <c r="D187" s="342"/>
      <c r="E187" s="342"/>
      <c r="F187" s="342"/>
      <c r="G187" s="342"/>
      <c r="H187" s="343"/>
      <c r="I187" s="286">
        <f>I186*I185</f>
        <v>0</v>
      </c>
    </row>
    <row r="188" spans="1:9" ht="24" customHeight="1" x14ac:dyDescent="0.25">
      <c r="A188" s="284"/>
      <c r="B188" s="344"/>
      <c r="C188" s="345"/>
      <c r="D188" s="345"/>
      <c r="E188" s="345"/>
      <c r="F188" s="345"/>
      <c r="G188" s="345"/>
      <c r="H188" s="346"/>
      <c r="I188" s="286"/>
    </row>
  </sheetData>
  <mergeCells count="130">
    <mergeCell ref="A164:I164"/>
    <mergeCell ref="A165:H165"/>
    <mergeCell ref="B166:H166"/>
    <mergeCell ref="B167:H167"/>
    <mergeCell ref="B168:H168"/>
    <mergeCell ref="B169:H169"/>
    <mergeCell ref="B154:G154"/>
    <mergeCell ref="B155:G155"/>
    <mergeCell ref="B156:G156"/>
    <mergeCell ref="B157:G157"/>
    <mergeCell ref="B158:G158"/>
    <mergeCell ref="A159:G159"/>
    <mergeCell ref="A182:I182"/>
    <mergeCell ref="A183:I183"/>
    <mergeCell ref="B184:H184"/>
    <mergeCell ref="B185:H185"/>
    <mergeCell ref="B186:H186"/>
    <mergeCell ref="A187:A188"/>
    <mergeCell ref="B187:H188"/>
    <mergeCell ref="I187:I188"/>
    <mergeCell ref="B170:H170"/>
    <mergeCell ref="B171:H171"/>
    <mergeCell ref="B172:H172"/>
    <mergeCell ref="A173:H173"/>
    <mergeCell ref="A176:I176"/>
    <mergeCell ref="A179:H179"/>
    <mergeCell ref="B145:G145"/>
    <mergeCell ref="B146:G146"/>
    <mergeCell ref="A147:G147"/>
    <mergeCell ref="A151:I151"/>
    <mergeCell ref="B152:G152"/>
    <mergeCell ref="B153:G153"/>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25:G125"/>
    <mergeCell ref="B126:G126"/>
    <mergeCell ref="A127:G127"/>
    <mergeCell ref="B128:G128"/>
    <mergeCell ref="A129:G129"/>
    <mergeCell ref="B131:G131"/>
    <mergeCell ref="A115:I115"/>
    <mergeCell ref="B120:G120"/>
    <mergeCell ref="B121:G121"/>
    <mergeCell ref="B122:G122"/>
    <mergeCell ref="B123:G123"/>
    <mergeCell ref="B124:G124"/>
    <mergeCell ref="B109:G109"/>
    <mergeCell ref="B110:G110"/>
    <mergeCell ref="B111:G111"/>
    <mergeCell ref="B112:G112"/>
    <mergeCell ref="A113:G113"/>
    <mergeCell ref="A114:I114"/>
    <mergeCell ref="A103:H103"/>
    <mergeCell ref="A104:I104"/>
    <mergeCell ref="A105:I105"/>
    <mergeCell ref="B106:G106"/>
    <mergeCell ref="B107:G107"/>
    <mergeCell ref="B108:G108"/>
    <mergeCell ref="B90:G90"/>
    <mergeCell ref="A91:H91"/>
    <mergeCell ref="A99:H99"/>
    <mergeCell ref="B100:H100"/>
    <mergeCell ref="B101:H101"/>
    <mergeCell ref="B102:H102"/>
    <mergeCell ref="B83:G83"/>
    <mergeCell ref="B84:G84"/>
    <mergeCell ref="B85:G85"/>
    <mergeCell ref="B86:G86"/>
    <mergeCell ref="B87:G87"/>
    <mergeCell ref="B88:G88"/>
    <mergeCell ref="B89:G89"/>
    <mergeCell ref="B70:G70"/>
    <mergeCell ref="B71:G71"/>
    <mergeCell ref="B72:G72"/>
    <mergeCell ref="B73:G73"/>
    <mergeCell ref="A74:G74"/>
    <mergeCell ref="B82:G82"/>
    <mergeCell ref="A56:G56"/>
    <mergeCell ref="B65:G65"/>
    <mergeCell ref="B66:G66"/>
    <mergeCell ref="B67:G67"/>
    <mergeCell ref="B68:G68"/>
    <mergeCell ref="B69:G69"/>
    <mergeCell ref="B53:G53"/>
    <mergeCell ref="A54:G54"/>
    <mergeCell ref="B55:G55"/>
    <mergeCell ref="B43:G43"/>
    <mergeCell ref="B44:G44"/>
    <mergeCell ref="A45:H45"/>
    <mergeCell ref="A37:I37"/>
    <mergeCell ref="B38:G38"/>
    <mergeCell ref="B39:G39"/>
    <mergeCell ref="E15:I15"/>
    <mergeCell ref="A27:I27"/>
    <mergeCell ref="B28:H28"/>
    <mergeCell ref="B29:H29"/>
    <mergeCell ref="A50:I50"/>
    <mergeCell ref="B51:G51"/>
    <mergeCell ref="B52:G52"/>
    <mergeCell ref="A1:I1"/>
    <mergeCell ref="A3:F3"/>
    <mergeCell ref="A4:F4"/>
    <mergeCell ref="A6:F6"/>
    <mergeCell ref="A8:I8"/>
    <mergeCell ref="B9:H9"/>
    <mergeCell ref="B30:H30"/>
    <mergeCell ref="B31:H31"/>
    <mergeCell ref="B32:H32"/>
    <mergeCell ref="A16:B16"/>
    <mergeCell ref="C16:D16"/>
    <mergeCell ref="E16:I16"/>
    <mergeCell ref="B10:H10"/>
    <mergeCell ref="B11:H11"/>
    <mergeCell ref="B12:H12"/>
    <mergeCell ref="A14:I14"/>
    <mergeCell ref="A15:B15"/>
    <mergeCell ref="C15:D15"/>
    <mergeCell ref="B40:G40"/>
    <mergeCell ref="B41:G41"/>
    <mergeCell ref="B42:G42"/>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50" t="s">
        <v>201</v>
      </c>
      <c r="B2" s="351"/>
      <c r="C2" s="352"/>
      <c r="F2" s="350" t="s">
        <v>202</v>
      </c>
      <c r="G2" s="351"/>
      <c r="H2" s="352"/>
    </row>
    <row r="4" spans="1:8" ht="13" x14ac:dyDescent="0.3">
      <c r="A4" s="10" t="s">
        <v>203</v>
      </c>
      <c r="F4" s="10" t="s">
        <v>203</v>
      </c>
    </row>
    <row r="5" spans="1:8" x14ac:dyDescent="0.25">
      <c r="A5" t="s">
        <v>204</v>
      </c>
      <c r="C5" s="7">
        <f>'Item 01 - Diurno'!I45</f>
        <v>0</v>
      </c>
      <c r="F5" t="s">
        <v>204</v>
      </c>
      <c r="H5" s="7">
        <f>'Item 01 - Diurno'!I45</f>
        <v>0</v>
      </c>
    </row>
    <row r="6" spans="1:8" x14ac:dyDescent="0.25">
      <c r="A6" t="s">
        <v>205</v>
      </c>
      <c r="C6" s="7">
        <f>'Item 01 - Diurno'!I54</f>
        <v>0</v>
      </c>
      <c r="F6" t="s">
        <v>205</v>
      </c>
      <c r="H6" s="7">
        <f>'Item 01 - Diurno'!I54</f>
        <v>0</v>
      </c>
    </row>
    <row r="7" spans="1:8" ht="13" x14ac:dyDescent="0.3">
      <c r="A7" s="10" t="s">
        <v>206</v>
      </c>
      <c r="C7" s="4">
        <f>SUM(C5:C6)</f>
        <v>0</v>
      </c>
      <c r="F7" s="10" t="s">
        <v>206</v>
      </c>
      <c r="H7" s="4">
        <f>SUM(H5:H6)</f>
        <v>0</v>
      </c>
    </row>
    <row r="9" spans="1:8" ht="13" x14ac:dyDescent="0.3">
      <c r="A9" s="10" t="s">
        <v>207</v>
      </c>
      <c r="C9" s="63">
        <f>(SUM('Item 01 - Diurno'!H66:H72))</f>
        <v>0.28800000000000003</v>
      </c>
      <c r="F9" s="10" t="s">
        <v>207</v>
      </c>
      <c r="H9" s="63">
        <f>'Item 01 - Diurno'!H73</f>
        <v>0.08</v>
      </c>
    </row>
    <row r="10" spans="1:8" ht="13" thickBot="1" x14ac:dyDescent="0.3"/>
    <row r="11" spans="1:8" ht="13.5" thickBot="1" x14ac:dyDescent="0.35">
      <c r="A11" s="64" t="s">
        <v>208</v>
      </c>
      <c r="B11" s="65"/>
      <c r="C11" s="66">
        <f>C7*C9</f>
        <v>0</v>
      </c>
      <c r="F11" s="64" t="s">
        <v>209</v>
      </c>
      <c r="G11" s="65"/>
      <c r="H11" s="66">
        <f>H7*H9</f>
        <v>0</v>
      </c>
    </row>
    <row r="13" spans="1:8" ht="13" thickBot="1" x14ac:dyDescent="0.3"/>
    <row r="14" spans="1:8" ht="13.5" thickBot="1" x14ac:dyDescent="0.3">
      <c r="C14" s="347" t="s">
        <v>210</v>
      </c>
      <c r="D14" s="348"/>
      <c r="E14" s="348"/>
      <c r="F14" s="349"/>
    </row>
    <row r="16" spans="1:8" x14ac:dyDescent="0.25">
      <c r="C16" t="str">
        <f>A11</f>
        <v>Valor GPS</v>
      </c>
      <c r="F16" s="7">
        <f>C11</f>
        <v>0</v>
      </c>
    </row>
    <row r="17" spans="3:8" x14ac:dyDescent="0.25">
      <c r="C17" t="str">
        <f>F11</f>
        <v>Valor FGTS</v>
      </c>
      <c r="F17" s="7">
        <f>H11</f>
        <v>0</v>
      </c>
    </row>
    <row r="19" spans="3:8" ht="13" x14ac:dyDescent="0.3">
      <c r="C19" s="10" t="s">
        <v>211</v>
      </c>
      <c r="F19" s="101">
        <f>C9+H9</f>
        <v>0.36800000000000005</v>
      </c>
      <c r="G19" s="10"/>
      <c r="H19" s="88"/>
    </row>
    <row r="20" spans="3:8" ht="13" thickBot="1" x14ac:dyDescent="0.3"/>
    <row r="21" spans="3:8" ht="13.5" thickBot="1" x14ac:dyDescent="0.35">
      <c r="C21" s="76" t="s">
        <v>97</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AA68"/>
  <sheetViews>
    <sheetView topLeftCell="A41" zoomScale="85" zoomScaleNormal="85" workbookViewId="0">
      <selection activeCell="E52" sqref="E52"/>
    </sheetView>
  </sheetViews>
  <sheetFormatPr defaultRowHeight="12.5" x14ac:dyDescent="0.25"/>
  <cols>
    <col min="2" max="2" width="16.26953125" bestFit="1" customWidth="1"/>
    <col min="3" max="3" width="10.7265625" customWidth="1"/>
    <col min="4" max="4" width="28.26953125" customWidth="1"/>
    <col min="5" max="5" width="37.1796875" customWidth="1"/>
    <col min="7" max="7" width="21.26953125" customWidth="1"/>
    <col min="10" max="10" width="7" bestFit="1" customWidth="1"/>
    <col min="14" max="14" width="22.54296875" customWidth="1"/>
    <col min="19" max="19" width="22.453125" customWidth="1"/>
    <col min="24" max="24" width="25.81640625" customWidth="1"/>
  </cols>
  <sheetData>
    <row r="2" spans="2:25" ht="13" x14ac:dyDescent="0.25">
      <c r="B2" s="350" t="s">
        <v>212</v>
      </c>
      <c r="C2" s="351"/>
      <c r="D2" s="351"/>
      <c r="E2" s="352"/>
      <c r="G2" s="353"/>
      <c r="H2" s="353"/>
      <c r="I2" s="353"/>
      <c r="J2" s="353"/>
      <c r="K2" s="243"/>
      <c r="L2" s="353"/>
      <c r="M2" s="353"/>
      <c r="N2" s="353"/>
      <c r="O2" s="353"/>
      <c r="P2" s="243"/>
      <c r="Q2" s="353"/>
      <c r="R2" s="353"/>
      <c r="S2" s="353"/>
      <c r="T2" s="353"/>
      <c r="U2" s="243"/>
      <c r="V2" s="353"/>
      <c r="W2" s="353"/>
      <c r="X2" s="353"/>
      <c r="Y2" s="353"/>
    </row>
    <row r="3" spans="2:25" ht="13" x14ac:dyDescent="0.25">
      <c r="B3" s="68"/>
      <c r="E3" s="69"/>
      <c r="F3" s="53"/>
      <c r="G3" s="243"/>
      <c r="H3" s="243"/>
      <c r="I3" s="243"/>
      <c r="J3" s="243"/>
      <c r="K3" s="243"/>
      <c r="L3" s="243"/>
      <c r="M3" s="243"/>
      <c r="N3" s="243"/>
      <c r="O3" s="243"/>
      <c r="P3" s="243"/>
      <c r="Q3" s="243"/>
      <c r="R3" s="243"/>
      <c r="S3" s="243"/>
      <c r="T3" s="243"/>
      <c r="U3" s="243"/>
      <c r="V3" s="243"/>
      <c r="W3" s="243"/>
      <c r="X3" s="243"/>
      <c r="Y3" s="243"/>
    </row>
    <row r="4" spans="2:25" x14ac:dyDescent="0.25">
      <c r="B4" s="91" t="s">
        <v>213</v>
      </c>
      <c r="C4" s="62"/>
      <c r="D4" s="62"/>
      <c r="E4" s="117"/>
      <c r="G4" s="243"/>
      <c r="H4" s="243"/>
      <c r="I4" s="243"/>
      <c r="J4" s="244"/>
      <c r="K4" s="243"/>
      <c r="L4" s="243"/>
      <c r="M4" s="243"/>
      <c r="N4" s="243"/>
      <c r="O4" s="244"/>
      <c r="P4" s="243"/>
      <c r="Q4" s="243"/>
      <c r="R4" s="243"/>
      <c r="S4" s="243"/>
      <c r="T4" s="244"/>
      <c r="U4" s="243"/>
      <c r="V4" s="243"/>
      <c r="W4" s="243"/>
      <c r="X4" s="243"/>
      <c r="Y4" s="244"/>
    </row>
    <row r="5" spans="2:25" x14ac:dyDescent="0.25">
      <c r="B5" s="91" t="s">
        <v>214</v>
      </c>
      <c r="C5" s="62"/>
      <c r="D5" s="62"/>
      <c r="E5" s="116"/>
      <c r="G5" s="243"/>
      <c r="H5" s="243"/>
      <c r="I5" s="243"/>
      <c r="J5" s="245"/>
      <c r="K5" s="243"/>
      <c r="L5" s="243"/>
      <c r="M5" s="243"/>
      <c r="N5" s="243"/>
      <c r="O5" s="245"/>
      <c r="P5" s="243"/>
      <c r="Q5" s="243"/>
      <c r="R5" s="243"/>
      <c r="S5" s="243"/>
      <c r="T5" s="245"/>
      <c r="U5" s="243"/>
      <c r="V5" s="243"/>
      <c r="W5" s="243"/>
      <c r="X5" s="243"/>
      <c r="Y5" s="245"/>
    </row>
    <row r="6" spans="2:25" x14ac:dyDescent="0.25">
      <c r="B6" s="91" t="s">
        <v>215</v>
      </c>
      <c r="C6" s="62"/>
      <c r="D6" s="62"/>
      <c r="E6" s="116"/>
      <c r="G6" s="243"/>
      <c r="H6" s="243"/>
      <c r="I6" s="243"/>
      <c r="J6" s="245"/>
      <c r="K6" s="243"/>
      <c r="L6" s="243"/>
      <c r="M6" s="243"/>
      <c r="N6" s="243"/>
      <c r="O6" s="245"/>
      <c r="P6" s="243"/>
      <c r="Q6" s="243"/>
      <c r="R6" s="243"/>
      <c r="S6" s="243"/>
      <c r="T6" s="245"/>
      <c r="U6" s="243"/>
      <c r="V6" s="243"/>
      <c r="W6" s="243"/>
      <c r="X6" s="243"/>
      <c r="Y6" s="245"/>
    </row>
    <row r="7" spans="2:25" x14ac:dyDescent="0.25">
      <c r="B7" s="91" t="s">
        <v>216</v>
      </c>
      <c r="C7" s="62"/>
      <c r="D7" s="62"/>
      <c r="E7" s="173"/>
      <c r="G7" s="243"/>
      <c r="H7" s="243"/>
      <c r="I7" s="243"/>
      <c r="J7" s="246"/>
      <c r="K7" s="243"/>
      <c r="L7" s="243"/>
      <c r="M7" s="243"/>
      <c r="N7" s="243"/>
      <c r="O7" s="246"/>
      <c r="P7" s="243"/>
      <c r="Q7" s="243"/>
      <c r="R7" s="243"/>
      <c r="S7" s="243"/>
      <c r="T7" s="246"/>
      <c r="U7" s="243"/>
      <c r="V7" s="243"/>
      <c r="W7" s="243"/>
      <c r="X7" s="243"/>
      <c r="Y7" s="246"/>
    </row>
    <row r="8" spans="2:25" x14ac:dyDescent="0.25">
      <c r="B8" s="68"/>
      <c r="E8" s="69"/>
      <c r="G8" s="243"/>
      <c r="H8" s="243"/>
      <c r="I8" s="243"/>
      <c r="J8" s="243"/>
      <c r="K8" s="243"/>
      <c r="L8" s="243"/>
      <c r="M8" s="243"/>
      <c r="N8" s="243"/>
      <c r="O8" s="243"/>
      <c r="P8" s="243"/>
      <c r="Q8" s="243"/>
      <c r="R8" s="243"/>
      <c r="S8" s="243"/>
      <c r="T8" s="243"/>
      <c r="U8" s="243"/>
      <c r="V8" s="243"/>
      <c r="W8" s="243"/>
      <c r="X8" s="243"/>
      <c r="Y8" s="243"/>
    </row>
    <row r="9" spans="2:25" x14ac:dyDescent="0.25">
      <c r="B9" s="92" t="s">
        <v>217</v>
      </c>
      <c r="C9" s="62"/>
      <c r="D9" s="62"/>
      <c r="E9" s="94">
        <f>(E4*E5*E6)</f>
        <v>0</v>
      </c>
      <c r="G9" s="247"/>
      <c r="H9" s="243"/>
      <c r="I9" s="243"/>
      <c r="J9" s="248"/>
      <c r="K9" s="243"/>
      <c r="L9" s="247"/>
      <c r="M9" s="243"/>
      <c r="N9" s="243"/>
      <c r="O9" s="248"/>
      <c r="P9" s="243"/>
      <c r="Q9" s="247"/>
      <c r="R9" s="243"/>
      <c r="S9" s="243"/>
      <c r="T9" s="248"/>
      <c r="U9" s="243"/>
      <c r="V9" s="247"/>
      <c r="W9" s="243"/>
      <c r="X9" s="243"/>
      <c r="Y9" s="248"/>
    </row>
    <row r="10" spans="2:25" x14ac:dyDescent="0.25">
      <c r="B10" s="92" t="s">
        <v>218</v>
      </c>
      <c r="C10" s="62"/>
      <c r="D10" s="62"/>
      <c r="E10" s="94">
        <f>'Item 01 - Diurno'!I39*'Mód2.3'!E7</f>
        <v>0</v>
      </c>
      <c r="G10" s="247"/>
      <c r="H10" s="243"/>
      <c r="I10" s="243"/>
      <c r="J10" s="248"/>
      <c r="K10" s="243"/>
      <c r="L10" s="247"/>
      <c r="M10" s="243"/>
      <c r="N10" s="243"/>
      <c r="O10" s="248"/>
      <c r="P10" s="243"/>
      <c r="Q10" s="247"/>
      <c r="R10" s="243"/>
      <c r="S10" s="243"/>
      <c r="T10" s="248"/>
      <c r="U10" s="243"/>
      <c r="V10" s="247"/>
      <c r="W10" s="243"/>
      <c r="X10" s="243"/>
      <c r="Y10" s="248"/>
    </row>
    <row r="11" spans="2:25" x14ac:dyDescent="0.25">
      <c r="B11" s="68"/>
      <c r="E11" s="69"/>
      <c r="G11" s="243"/>
      <c r="H11" s="243"/>
      <c r="I11" s="243"/>
      <c r="J11" s="243"/>
      <c r="K11" s="243"/>
      <c r="L11" s="243"/>
      <c r="M11" s="243"/>
      <c r="N11" s="243"/>
      <c r="O11" s="243"/>
      <c r="P11" s="243"/>
      <c r="Q11" s="243"/>
      <c r="R11" s="243"/>
      <c r="S11" s="243"/>
      <c r="T11" s="243"/>
      <c r="U11" s="243"/>
      <c r="V11" s="243"/>
      <c r="W11" s="243"/>
      <c r="X11" s="243"/>
      <c r="Y11" s="243"/>
    </row>
    <row r="12" spans="2:25" ht="13" x14ac:dyDescent="0.3">
      <c r="B12" s="76" t="s">
        <v>219</v>
      </c>
      <c r="C12" s="77"/>
      <c r="D12" s="77"/>
      <c r="E12" s="90">
        <f>E9-E10</f>
        <v>0</v>
      </c>
      <c r="G12" s="249"/>
      <c r="H12" s="243"/>
      <c r="I12" s="243"/>
      <c r="J12" s="250"/>
      <c r="K12" s="243"/>
      <c r="L12" s="249"/>
      <c r="M12" s="243"/>
      <c r="N12" s="243"/>
      <c r="O12" s="250"/>
      <c r="P12" s="243"/>
      <c r="Q12" s="249"/>
      <c r="R12" s="243"/>
      <c r="S12" s="243"/>
      <c r="T12" s="250"/>
      <c r="U12" s="243"/>
      <c r="V12" s="249"/>
      <c r="W12" s="243"/>
      <c r="X12" s="243"/>
      <c r="Y12" s="250"/>
    </row>
    <row r="13" spans="2:25" x14ac:dyDescent="0.25">
      <c r="E13" s="7"/>
      <c r="G13" s="243"/>
      <c r="H13" s="243"/>
      <c r="I13" s="243"/>
      <c r="J13" s="243"/>
      <c r="K13" s="243"/>
      <c r="L13" s="243"/>
      <c r="M13" s="243"/>
      <c r="N13" s="243"/>
      <c r="O13" s="243"/>
      <c r="P13" s="243"/>
      <c r="Q13" s="243"/>
      <c r="R13" s="243"/>
      <c r="S13" s="243"/>
      <c r="T13" s="243"/>
      <c r="U13" s="243"/>
      <c r="V13" s="243"/>
      <c r="W13" s="243"/>
      <c r="X13" s="243"/>
      <c r="Y13" s="243"/>
    </row>
    <row r="14" spans="2:25" x14ac:dyDescent="0.25">
      <c r="E14" s="7"/>
      <c r="G14" s="243"/>
      <c r="H14" s="243"/>
      <c r="I14" s="243"/>
      <c r="J14" s="243"/>
      <c r="K14" s="243"/>
      <c r="L14" s="243"/>
      <c r="M14" s="243"/>
      <c r="N14" s="243"/>
      <c r="O14" s="243"/>
      <c r="P14" s="243"/>
      <c r="Q14" s="243"/>
      <c r="R14" s="243"/>
      <c r="S14" s="243"/>
      <c r="T14" s="243"/>
      <c r="U14" s="243"/>
      <c r="V14" s="243"/>
      <c r="W14" s="243"/>
      <c r="X14" s="243"/>
      <c r="Y14" s="243"/>
    </row>
    <row r="15" spans="2:25" ht="13" x14ac:dyDescent="0.25">
      <c r="B15" s="350" t="s">
        <v>220</v>
      </c>
      <c r="C15" s="351"/>
      <c r="D15" s="351"/>
      <c r="E15" s="352"/>
      <c r="G15" s="353"/>
      <c r="H15" s="353"/>
      <c r="I15" s="353"/>
      <c r="J15" s="353"/>
      <c r="K15" s="243"/>
      <c r="L15" s="243"/>
      <c r="M15" s="243"/>
      <c r="N15" s="243"/>
      <c r="O15" s="243"/>
      <c r="P15" s="243"/>
      <c r="Q15" s="243"/>
      <c r="R15" s="243"/>
      <c r="S15" s="243"/>
      <c r="T15" s="243"/>
      <c r="U15" s="243"/>
      <c r="V15" s="243"/>
      <c r="W15" s="243"/>
      <c r="X15" s="243"/>
      <c r="Y15" s="243"/>
    </row>
    <row r="16" spans="2:25" x14ac:dyDescent="0.25">
      <c r="B16" s="68"/>
      <c r="E16" s="69"/>
      <c r="G16" s="243"/>
      <c r="H16" s="243"/>
      <c r="I16" s="243"/>
      <c r="J16" s="243"/>
      <c r="K16" s="243"/>
      <c r="L16" s="243"/>
      <c r="M16" s="243"/>
      <c r="N16" s="243"/>
      <c r="O16" s="243"/>
      <c r="P16" s="243"/>
      <c r="Q16" s="243"/>
      <c r="R16" s="243"/>
      <c r="S16" s="243"/>
      <c r="T16" s="243"/>
      <c r="U16" s="243"/>
      <c r="V16" s="243"/>
      <c r="W16" s="243"/>
      <c r="X16" s="243"/>
      <c r="Y16" s="243"/>
    </row>
    <row r="17" spans="2:25" x14ac:dyDescent="0.25">
      <c r="B17" s="91" t="s">
        <v>221</v>
      </c>
      <c r="C17" s="62"/>
      <c r="D17" s="62"/>
      <c r="E17" s="117"/>
      <c r="G17" s="243"/>
      <c r="H17" s="243"/>
      <c r="I17" s="243"/>
      <c r="J17" s="244"/>
      <c r="K17" s="243"/>
      <c r="L17" s="243"/>
      <c r="M17" s="243"/>
      <c r="N17" s="243"/>
      <c r="O17" s="243"/>
      <c r="P17" s="243"/>
      <c r="Q17" s="243"/>
      <c r="R17" s="243"/>
      <c r="S17" s="243"/>
      <c r="T17" s="243"/>
      <c r="U17" s="243"/>
      <c r="V17" s="243"/>
      <c r="W17" s="243"/>
      <c r="X17" s="243"/>
      <c r="Y17" s="243"/>
    </row>
    <row r="18" spans="2:25" x14ac:dyDescent="0.25">
      <c r="B18" s="91" t="s">
        <v>215</v>
      </c>
      <c r="C18" s="62"/>
      <c r="D18" s="62"/>
      <c r="E18" s="116"/>
      <c r="G18" s="243"/>
      <c r="H18" s="243"/>
      <c r="I18" s="243"/>
      <c r="J18" s="245"/>
      <c r="K18" s="243"/>
      <c r="L18" s="243"/>
      <c r="M18" s="243"/>
      <c r="N18" s="243"/>
      <c r="O18" s="243"/>
      <c r="P18" s="243"/>
      <c r="Q18" s="243"/>
      <c r="R18" s="243"/>
      <c r="S18" s="243"/>
      <c r="T18" s="243"/>
      <c r="U18" s="243"/>
      <c r="V18" s="243"/>
      <c r="W18" s="243"/>
      <c r="X18" s="243"/>
      <c r="Y18" s="243"/>
    </row>
    <row r="19" spans="2:25" x14ac:dyDescent="0.25">
      <c r="B19" s="91" t="s">
        <v>222</v>
      </c>
      <c r="C19" s="62"/>
      <c r="D19" s="62"/>
      <c r="E19" s="183"/>
      <c r="G19" s="243"/>
      <c r="H19" s="243"/>
      <c r="I19" s="243"/>
      <c r="J19" s="251"/>
      <c r="K19" s="243"/>
      <c r="L19" s="243"/>
      <c r="M19" s="243"/>
      <c r="N19" s="243"/>
      <c r="O19" s="243"/>
      <c r="P19" s="243"/>
      <c r="Q19" s="243"/>
      <c r="R19" s="243"/>
      <c r="S19" s="243"/>
      <c r="T19" s="243"/>
      <c r="U19" s="243"/>
      <c r="V19" s="243"/>
      <c r="W19" s="243"/>
      <c r="X19" s="243"/>
      <c r="Y19" s="243"/>
    </row>
    <row r="20" spans="2:25" x14ac:dyDescent="0.25">
      <c r="B20" s="68"/>
      <c r="E20" s="69"/>
      <c r="G20" s="243"/>
      <c r="H20" s="243"/>
      <c r="I20" s="243"/>
      <c r="J20" s="243"/>
      <c r="K20" s="243"/>
      <c r="L20" s="243"/>
      <c r="M20" s="243"/>
      <c r="N20" s="243"/>
      <c r="O20" s="243"/>
      <c r="P20" s="243"/>
      <c r="Q20" s="243"/>
      <c r="R20" s="243"/>
      <c r="S20" s="243"/>
      <c r="T20" s="243"/>
      <c r="U20" s="243"/>
      <c r="V20" s="243"/>
      <c r="W20" s="243"/>
      <c r="X20" s="243"/>
      <c r="Y20" s="243"/>
    </row>
    <row r="21" spans="2:25" x14ac:dyDescent="0.25">
      <c r="B21" s="92" t="s">
        <v>223</v>
      </c>
      <c r="C21" s="62"/>
      <c r="D21" s="62"/>
      <c r="E21" s="93">
        <f>E17*E18</f>
        <v>0</v>
      </c>
      <c r="G21" s="247"/>
      <c r="H21" s="243"/>
      <c r="I21" s="243"/>
      <c r="J21" s="252"/>
      <c r="K21" s="243"/>
      <c r="L21" s="243"/>
      <c r="M21" s="243"/>
      <c r="N21" s="243"/>
      <c r="O21" s="243"/>
      <c r="P21" s="243"/>
      <c r="Q21" s="243"/>
      <c r="R21" s="243"/>
      <c r="S21" s="243"/>
      <c r="T21" s="243"/>
      <c r="U21" s="243"/>
      <c r="V21" s="243"/>
      <c r="W21" s="243"/>
      <c r="X21" s="243"/>
      <c r="Y21" s="243"/>
    </row>
    <row r="22" spans="2:25" x14ac:dyDescent="0.25">
      <c r="B22" s="92" t="s">
        <v>224</v>
      </c>
      <c r="C22" s="62"/>
      <c r="D22" s="62"/>
      <c r="E22" s="162"/>
      <c r="G22" s="247"/>
      <c r="H22" s="243"/>
      <c r="I22" s="243"/>
      <c r="J22" s="252"/>
      <c r="K22" s="243"/>
      <c r="L22" s="243"/>
      <c r="M22" s="243"/>
      <c r="N22" s="243"/>
      <c r="O22" s="243"/>
      <c r="P22" s="243"/>
      <c r="Q22" s="243"/>
      <c r="R22" s="243"/>
      <c r="S22" s="243"/>
      <c r="T22" s="243"/>
      <c r="U22" s="243"/>
      <c r="V22" s="243"/>
      <c r="W22" s="243"/>
      <c r="X22" s="243"/>
      <c r="Y22" s="243"/>
    </row>
    <row r="23" spans="2:25" x14ac:dyDescent="0.25">
      <c r="B23" s="92" t="s">
        <v>218</v>
      </c>
      <c r="C23" s="62"/>
      <c r="D23" s="62"/>
      <c r="E23" s="93">
        <f>E21*E19</f>
        <v>0</v>
      </c>
      <c r="G23" s="247"/>
      <c r="H23" s="243"/>
      <c r="I23" s="243"/>
      <c r="J23" s="252"/>
      <c r="K23" s="243"/>
      <c r="L23" s="243"/>
      <c r="M23" s="243"/>
      <c r="N23" s="243"/>
      <c r="O23" s="243"/>
      <c r="P23" s="243"/>
      <c r="Q23" s="243"/>
      <c r="R23" s="243"/>
      <c r="S23" s="243"/>
      <c r="T23" s="243"/>
      <c r="U23" s="243"/>
      <c r="V23" s="243"/>
      <c r="W23" s="243"/>
      <c r="X23" s="243"/>
      <c r="Y23" s="243"/>
    </row>
    <row r="24" spans="2:25" x14ac:dyDescent="0.25">
      <c r="B24" s="68"/>
      <c r="E24" s="69"/>
      <c r="G24" s="243"/>
      <c r="H24" s="243"/>
      <c r="I24" s="243"/>
      <c r="J24" s="243"/>
      <c r="K24" s="243"/>
      <c r="L24" s="243"/>
      <c r="M24" s="243"/>
      <c r="N24" s="243"/>
      <c r="O24" s="243"/>
      <c r="P24" s="243"/>
      <c r="Q24" s="243"/>
      <c r="R24" s="243"/>
      <c r="S24" s="243"/>
      <c r="T24" s="243"/>
      <c r="U24" s="243"/>
      <c r="V24" s="243"/>
      <c r="W24" s="243"/>
      <c r="X24" s="243"/>
      <c r="Y24" s="243"/>
    </row>
    <row r="25" spans="2:25" ht="13" x14ac:dyDescent="0.3">
      <c r="B25" s="76" t="s">
        <v>225</v>
      </c>
      <c r="C25" s="77"/>
      <c r="D25" s="77"/>
      <c r="E25" s="90">
        <f>E21-E23+E22</f>
        <v>0</v>
      </c>
      <c r="G25" s="249"/>
      <c r="H25" s="243"/>
      <c r="I25" s="243"/>
      <c r="J25" s="250"/>
      <c r="K25" s="243"/>
      <c r="L25" s="243"/>
      <c r="M25" s="243"/>
      <c r="N25" s="243"/>
      <c r="O25" s="243"/>
      <c r="P25" s="243"/>
      <c r="Q25" s="243"/>
      <c r="R25" s="243"/>
      <c r="S25" s="243"/>
      <c r="T25" s="243"/>
      <c r="U25" s="243"/>
      <c r="V25" s="243"/>
      <c r="W25" s="243"/>
      <c r="X25" s="243"/>
      <c r="Y25" s="243"/>
    </row>
    <row r="26" spans="2:25" x14ac:dyDescent="0.25">
      <c r="E26" s="7"/>
    </row>
    <row r="27" spans="2:25" ht="13" thickBot="1" x14ac:dyDescent="0.3">
      <c r="E27" s="7"/>
    </row>
    <row r="28" spans="2:25" ht="13.5" thickBot="1" x14ac:dyDescent="0.3">
      <c r="B28" s="350" t="s">
        <v>226</v>
      </c>
      <c r="C28" s="351"/>
      <c r="D28" s="351"/>
      <c r="E28" s="352"/>
    </row>
    <row r="29" spans="2:25" x14ac:dyDescent="0.25">
      <c r="B29" s="68"/>
      <c r="E29" s="264"/>
    </row>
    <row r="30" spans="2:25" x14ac:dyDescent="0.25">
      <c r="B30" s="68"/>
      <c r="E30" s="117"/>
    </row>
    <row r="31" spans="2:25" x14ac:dyDescent="0.25">
      <c r="B31" s="91" t="s">
        <v>227</v>
      </c>
      <c r="C31" s="62"/>
      <c r="D31" s="62"/>
      <c r="E31" s="117"/>
    </row>
    <row r="32" spans="2:25" ht="13" thickBot="1" x14ac:dyDescent="0.3">
      <c r="B32" s="68"/>
      <c r="E32" s="69"/>
    </row>
    <row r="33" spans="2:5" ht="13.5" thickBot="1" x14ac:dyDescent="0.35">
      <c r="B33" s="76" t="s">
        <v>228</v>
      </c>
      <c r="C33" s="77"/>
      <c r="D33" s="77"/>
      <c r="E33" s="90">
        <f>SUM(E30:E31)</f>
        <v>0</v>
      </c>
    </row>
    <row r="34" spans="2:5" ht="13" x14ac:dyDescent="0.3">
      <c r="B34" s="10"/>
      <c r="E34" s="4"/>
    </row>
    <row r="35" spans="2:5" ht="13.5" thickBot="1" x14ac:dyDescent="0.35">
      <c r="B35" s="10"/>
      <c r="E35" s="4"/>
    </row>
    <row r="36" spans="2:5" ht="13.5" thickBot="1" x14ac:dyDescent="0.3">
      <c r="B36" s="350" t="s">
        <v>229</v>
      </c>
      <c r="C36" s="351"/>
      <c r="D36" s="351"/>
      <c r="E36" s="352"/>
    </row>
    <row r="37" spans="2:5" x14ac:dyDescent="0.25">
      <c r="B37" s="68"/>
      <c r="E37" s="264"/>
    </row>
    <row r="38" spans="2:5" x14ac:dyDescent="0.25">
      <c r="B38" s="68" t="s">
        <v>229</v>
      </c>
      <c r="E38" s="117"/>
    </row>
    <row r="39" spans="2:5" x14ac:dyDescent="0.25">
      <c r="B39" s="91"/>
      <c r="C39" s="62"/>
      <c r="D39" s="62"/>
      <c r="E39" s="117"/>
    </row>
    <row r="40" spans="2:5" ht="13" thickBot="1" x14ac:dyDescent="0.3">
      <c r="B40" s="68"/>
      <c r="E40" s="69"/>
    </row>
    <row r="41" spans="2:5" ht="13.5" thickBot="1" x14ac:dyDescent="0.35">
      <c r="B41" s="76" t="s">
        <v>228</v>
      </c>
      <c r="C41" s="77"/>
      <c r="D41" s="77"/>
      <c r="E41" s="90">
        <f>SUM(E38:E39)</f>
        <v>0</v>
      </c>
    </row>
    <row r="42" spans="2:5" ht="13" thickBot="1" x14ac:dyDescent="0.3">
      <c r="E42" s="7"/>
    </row>
    <row r="43" spans="2:5" ht="13.5" thickBot="1" x14ac:dyDescent="0.3">
      <c r="B43" s="350" t="s">
        <v>230</v>
      </c>
      <c r="C43" s="351"/>
      <c r="D43" s="351"/>
      <c r="E43" s="352"/>
    </row>
    <row r="44" spans="2:5" x14ac:dyDescent="0.25">
      <c r="B44" s="68"/>
      <c r="E44" s="69"/>
    </row>
    <row r="45" spans="2:5" x14ac:dyDescent="0.25">
      <c r="B45" s="91" t="s">
        <v>231</v>
      </c>
      <c r="C45" s="62"/>
      <c r="D45" s="62"/>
      <c r="E45" s="117"/>
    </row>
    <row r="46" spans="2:5" ht="13" thickBot="1" x14ac:dyDescent="0.3">
      <c r="B46" s="68"/>
      <c r="E46" s="69"/>
    </row>
    <row r="47" spans="2:5" ht="13.5" thickBot="1" x14ac:dyDescent="0.35">
      <c r="B47" s="76" t="s">
        <v>232</v>
      </c>
      <c r="C47" s="77"/>
      <c r="D47" s="77"/>
      <c r="E47" s="90">
        <f>E45</f>
        <v>0</v>
      </c>
    </row>
    <row r="48" spans="2:5" x14ac:dyDescent="0.25">
      <c r="E48" s="7"/>
    </row>
    <row r="49" spans="2:27" ht="13" thickBot="1" x14ac:dyDescent="0.3">
      <c r="E49" s="7"/>
    </row>
    <row r="50" spans="2:27" ht="13.5" thickBot="1" x14ac:dyDescent="0.3">
      <c r="B50" s="350" t="s">
        <v>233</v>
      </c>
      <c r="C50" s="351"/>
      <c r="D50" s="351"/>
      <c r="E50" s="352"/>
    </row>
    <row r="51" spans="2:27" x14ac:dyDescent="0.25">
      <c r="B51" s="68"/>
      <c r="E51" s="69"/>
    </row>
    <row r="52" spans="2:27" x14ac:dyDescent="0.25">
      <c r="B52" s="91" t="s">
        <v>231</v>
      </c>
      <c r="C52" s="62"/>
      <c r="D52" s="62"/>
      <c r="E52" s="117"/>
    </row>
    <row r="53" spans="2:27" ht="13" thickBot="1" x14ac:dyDescent="0.3">
      <c r="B53" s="68"/>
      <c r="E53" s="69"/>
    </row>
    <row r="54" spans="2:27" ht="13.5" thickBot="1" x14ac:dyDescent="0.35">
      <c r="B54" s="76" t="s">
        <v>232</v>
      </c>
      <c r="C54" s="77"/>
      <c r="D54" s="77"/>
      <c r="E54" s="90">
        <f>E52</f>
        <v>0</v>
      </c>
    </row>
    <row r="55" spans="2:27" x14ac:dyDescent="0.25">
      <c r="E55" s="7"/>
    </row>
    <row r="56" spans="2:27" ht="13.5" customHeight="1" x14ac:dyDescent="0.25">
      <c r="E56" s="7"/>
      <c r="S56" s="354"/>
      <c r="T56" s="354"/>
      <c r="U56" s="354"/>
      <c r="V56" s="354"/>
      <c r="W56" s="354"/>
      <c r="X56" s="354"/>
      <c r="Y56" s="354"/>
      <c r="Z56" s="354"/>
      <c r="AA56" s="115"/>
    </row>
    <row r="57" spans="2:27" ht="13.5" customHeight="1" x14ac:dyDescent="0.25">
      <c r="B57" s="253" t="s">
        <v>234</v>
      </c>
      <c r="C57" s="253"/>
      <c r="D57" s="253"/>
      <c r="E57" s="49" t="s">
        <v>235</v>
      </c>
      <c r="G57" s="49" t="s">
        <v>236</v>
      </c>
      <c r="S57" s="354"/>
      <c r="T57" s="354"/>
      <c r="U57" s="354"/>
      <c r="V57" s="354"/>
      <c r="W57" s="354"/>
      <c r="X57" s="354"/>
      <c r="Y57" s="354"/>
      <c r="Z57" s="354"/>
      <c r="AA57" s="115"/>
    </row>
    <row r="58" spans="2:27" ht="13.5" customHeight="1" x14ac:dyDescent="0.25">
      <c r="B58" s="294" t="s">
        <v>237</v>
      </c>
      <c r="C58" s="294"/>
      <c r="D58" s="294"/>
      <c r="E58" s="152">
        <f>'Item 02 - Noturno'!I45-'Item 02 - Noturno'!I43</f>
        <v>0</v>
      </c>
      <c r="G58" s="152">
        <f>'Item 01 - Diurno'!I45</f>
        <v>0</v>
      </c>
      <c r="S58" s="354"/>
      <c r="T58" s="354"/>
      <c r="U58" s="354"/>
      <c r="V58" s="354"/>
      <c r="W58" s="354"/>
      <c r="X58" s="354"/>
      <c r="Y58" s="354"/>
      <c r="Z58" s="354"/>
      <c r="AA58" s="115"/>
    </row>
    <row r="59" spans="2:27" ht="13.5" customHeight="1" x14ac:dyDescent="0.25">
      <c r="B59" s="294" t="s">
        <v>238</v>
      </c>
      <c r="C59" s="294"/>
      <c r="D59" s="294"/>
      <c r="E59" s="25">
        <f>E58/186</f>
        <v>0</v>
      </c>
      <c r="G59" s="25">
        <f>G58/220</f>
        <v>0</v>
      </c>
      <c r="S59" s="354"/>
      <c r="T59" s="354"/>
      <c r="U59" s="354"/>
      <c r="V59" s="354"/>
      <c r="W59" s="354"/>
      <c r="X59" s="354"/>
      <c r="Y59" s="354"/>
      <c r="Z59" s="354"/>
      <c r="AA59" s="115"/>
    </row>
    <row r="60" spans="2:27" ht="13.5" customHeight="1" x14ac:dyDescent="0.25">
      <c r="B60" s="294" t="s">
        <v>239</v>
      </c>
      <c r="C60" s="294"/>
      <c r="D60" s="294"/>
      <c r="E60" s="25">
        <f>E59*50%</f>
        <v>0</v>
      </c>
      <c r="G60" s="25">
        <f>G59*50%</f>
        <v>0</v>
      </c>
      <c r="S60" s="354"/>
      <c r="T60" s="354"/>
      <c r="U60" s="354"/>
      <c r="V60" s="354"/>
      <c r="W60" s="354"/>
      <c r="X60" s="354"/>
      <c r="Y60" s="354"/>
      <c r="Z60" s="354"/>
      <c r="AA60" s="115"/>
    </row>
    <row r="61" spans="2:27" ht="13.5" customHeight="1" x14ac:dyDescent="0.3">
      <c r="B61" s="336" t="s">
        <v>240</v>
      </c>
      <c r="C61" s="336"/>
      <c r="D61" s="336"/>
      <c r="E61" s="265">
        <f>SUM(E59:E60)</f>
        <v>0</v>
      </c>
      <c r="G61" s="265">
        <f>SUM(G59:G60)</f>
        <v>0</v>
      </c>
      <c r="S61" s="354"/>
      <c r="T61" s="354"/>
      <c r="U61" s="354"/>
      <c r="V61" s="354"/>
      <c r="W61" s="354"/>
      <c r="X61" s="354"/>
      <c r="Y61" s="354"/>
      <c r="Z61" s="354"/>
      <c r="AA61" s="115"/>
    </row>
    <row r="62" spans="2:27" ht="13.5" customHeight="1" x14ac:dyDescent="0.25">
      <c r="B62" s="266"/>
      <c r="E62" s="267"/>
      <c r="G62" s="267"/>
      <c r="S62" s="354"/>
      <c r="T62" s="354"/>
      <c r="U62" s="354"/>
      <c r="V62" s="354"/>
      <c r="W62" s="354"/>
      <c r="X62" s="354"/>
      <c r="Y62" s="354"/>
      <c r="Z62" s="354"/>
      <c r="AA62" s="115"/>
    </row>
    <row r="63" spans="2:27" ht="13.5" customHeight="1" x14ac:dyDescent="0.3">
      <c r="B63" s="46" t="s">
        <v>241</v>
      </c>
      <c r="C63" s="22"/>
      <c r="D63" s="22"/>
      <c r="E63" s="268">
        <v>15</v>
      </c>
      <c r="G63" s="268">
        <v>15</v>
      </c>
      <c r="S63" s="354"/>
      <c r="T63" s="354"/>
      <c r="U63" s="354"/>
      <c r="V63" s="354"/>
      <c r="W63" s="354"/>
      <c r="X63" s="354"/>
      <c r="Y63" s="354"/>
      <c r="Z63" s="354"/>
      <c r="AA63" s="115"/>
    </row>
    <row r="64" spans="2:27" ht="13.5" customHeight="1" x14ac:dyDescent="0.25">
      <c r="B64" s="266"/>
      <c r="E64" s="269"/>
      <c r="G64" s="269"/>
      <c r="S64" s="354"/>
      <c r="T64" s="354"/>
      <c r="U64" s="354"/>
      <c r="V64" s="354"/>
      <c r="W64" s="354"/>
      <c r="X64" s="354"/>
      <c r="Y64" s="354"/>
      <c r="Z64" s="354"/>
      <c r="AA64" s="115"/>
    </row>
    <row r="65" spans="2:27" ht="13.5" customHeight="1" x14ac:dyDescent="0.3">
      <c r="B65" s="336" t="s">
        <v>242</v>
      </c>
      <c r="C65" s="336"/>
      <c r="D65" s="336"/>
      <c r="E65" s="270">
        <f>E63*E61</f>
        <v>0</v>
      </c>
      <c r="G65" s="270">
        <f>G63*G61</f>
        <v>0</v>
      </c>
      <c r="S65" s="354"/>
      <c r="T65" s="354"/>
      <c r="U65" s="354"/>
      <c r="V65" s="354"/>
      <c r="W65" s="354"/>
      <c r="X65" s="354"/>
      <c r="Y65" s="354"/>
      <c r="Z65" s="354"/>
      <c r="AA65" s="115"/>
    </row>
    <row r="66" spans="2:27" ht="13.5" customHeight="1" x14ac:dyDescent="0.25">
      <c r="B66" s="266"/>
      <c r="E66" s="271"/>
      <c r="G66" s="271"/>
      <c r="S66" s="354"/>
      <c r="T66" s="354"/>
      <c r="U66" s="354"/>
      <c r="V66" s="354"/>
      <c r="W66" s="354"/>
      <c r="X66" s="354"/>
      <c r="Y66" s="354"/>
      <c r="Z66" s="354"/>
      <c r="AA66" s="115"/>
    </row>
    <row r="67" spans="2:27" ht="13.5" customHeight="1" x14ac:dyDescent="0.3">
      <c r="B67" s="46" t="s">
        <v>243</v>
      </c>
      <c r="C67" s="22"/>
      <c r="D67" s="22"/>
      <c r="E67" s="26">
        <f>E65</f>
        <v>0</v>
      </c>
      <c r="G67" s="26">
        <f>G65</f>
        <v>0</v>
      </c>
      <c r="S67" s="354"/>
      <c r="T67" s="354"/>
      <c r="U67" s="354"/>
      <c r="V67" s="354"/>
      <c r="W67" s="354"/>
      <c r="X67" s="354"/>
      <c r="Y67" s="354"/>
      <c r="Z67" s="354"/>
      <c r="AA67" s="115"/>
    </row>
    <row r="68" spans="2:27" ht="13.5" customHeight="1" x14ac:dyDescent="0.25">
      <c r="B68" s="31"/>
      <c r="C68" s="31"/>
      <c r="D68" s="31"/>
      <c r="E68" s="263"/>
      <c r="F68" s="31"/>
      <c r="G68" s="31"/>
      <c r="S68" s="354"/>
      <c r="T68" s="354"/>
      <c r="U68" s="354"/>
      <c r="V68" s="354"/>
      <c r="W68" s="354"/>
      <c r="X68" s="354"/>
      <c r="Y68" s="354"/>
      <c r="Z68" s="354"/>
      <c r="AA68" s="115"/>
    </row>
  </sheetData>
  <mergeCells count="17">
    <mergeCell ref="B36:E36"/>
    <mergeCell ref="B65:D65"/>
    <mergeCell ref="B59:D59"/>
    <mergeCell ref="B60:D60"/>
    <mergeCell ref="V2:Y2"/>
    <mergeCell ref="S56:Z68"/>
    <mergeCell ref="G2:J2"/>
    <mergeCell ref="B58:D58"/>
    <mergeCell ref="B61:D61"/>
    <mergeCell ref="G15:J15"/>
    <mergeCell ref="L2:O2"/>
    <mergeCell ref="Q2:T2"/>
    <mergeCell ref="B2:E2"/>
    <mergeCell ref="B15:E15"/>
    <mergeCell ref="B43:E43"/>
    <mergeCell ref="B28:E28"/>
    <mergeCell ref="B50:E50"/>
  </mergeCells>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244</v>
      </c>
    </row>
    <row r="3" spans="1:8" ht="13" thickBot="1" x14ac:dyDescent="0.3">
      <c r="A3" s="50"/>
    </row>
    <row r="4" spans="1:8" ht="13.5" thickBot="1" x14ac:dyDescent="0.35">
      <c r="A4" s="358" t="s">
        <v>245</v>
      </c>
      <c r="B4" s="359"/>
      <c r="C4" s="359"/>
      <c r="D4" s="359"/>
      <c r="E4" s="360"/>
      <c r="H4" s="10" t="s">
        <v>246</v>
      </c>
    </row>
    <row r="5" spans="1:8" ht="13.5" thickBot="1" x14ac:dyDescent="0.3">
      <c r="A5" s="361" t="s">
        <v>247</v>
      </c>
      <c r="B5" s="361"/>
      <c r="C5" s="361"/>
      <c r="D5" s="361"/>
      <c r="E5" s="80" t="s">
        <v>207</v>
      </c>
    </row>
    <row r="6" spans="1:8" ht="13" x14ac:dyDescent="0.25">
      <c r="A6" s="57" t="s">
        <v>248</v>
      </c>
      <c r="B6" s="62"/>
      <c r="C6" s="62"/>
      <c r="D6" s="62"/>
      <c r="E6" s="122">
        <v>88.61</v>
      </c>
      <c r="F6" s="102" t="s">
        <v>249</v>
      </c>
      <c r="G6" s="120">
        <v>0.5</v>
      </c>
      <c r="H6" t="s">
        <v>250</v>
      </c>
    </row>
    <row r="7" spans="1:8" ht="13.5" thickBot="1" x14ac:dyDescent="0.3">
      <c r="A7" s="57" t="s">
        <v>251</v>
      </c>
      <c r="B7" s="62"/>
      <c r="C7" s="62"/>
      <c r="D7" s="62"/>
      <c r="E7" s="123">
        <v>1.35</v>
      </c>
      <c r="G7" s="121">
        <v>0.5</v>
      </c>
      <c r="H7" t="s">
        <v>252</v>
      </c>
    </row>
    <row r="8" spans="1:8" ht="13.5" thickBot="1" x14ac:dyDescent="0.3">
      <c r="A8" s="60" t="s">
        <v>253</v>
      </c>
      <c r="B8" s="61"/>
      <c r="C8" s="61"/>
      <c r="D8" s="61"/>
      <c r="E8" s="124">
        <v>10.039999999999999</v>
      </c>
    </row>
    <row r="9" spans="1:8" ht="13" thickBot="1" x14ac:dyDescent="0.3">
      <c r="A9" s="50"/>
    </row>
    <row r="10" spans="1:8" ht="13.5" thickBot="1" x14ac:dyDescent="0.3">
      <c r="A10" s="358" t="s">
        <v>245</v>
      </c>
      <c r="B10" s="359"/>
      <c r="C10" s="359"/>
      <c r="D10" s="359"/>
      <c r="E10" s="360"/>
    </row>
    <row r="11" spans="1:8" ht="13.5" thickBot="1" x14ac:dyDescent="0.3">
      <c r="A11" s="361" t="s">
        <v>247</v>
      </c>
      <c r="B11" s="361"/>
      <c r="C11" s="361"/>
      <c r="D11" s="361"/>
      <c r="E11" s="80" t="s">
        <v>207</v>
      </c>
    </row>
    <row r="12" spans="1:8" ht="13" x14ac:dyDescent="0.25">
      <c r="A12" s="58" t="s">
        <v>254</v>
      </c>
      <c r="B12" s="59"/>
      <c r="C12" s="59"/>
      <c r="D12" s="59"/>
      <c r="E12" s="125">
        <f>E6*G6</f>
        <v>44.305</v>
      </c>
    </row>
    <row r="13" spans="1:8" ht="13.5" thickBot="1" x14ac:dyDescent="0.3">
      <c r="A13" s="57" t="s">
        <v>255</v>
      </c>
      <c r="B13" s="62"/>
      <c r="C13" s="62"/>
      <c r="D13" s="62"/>
      <c r="E13" s="126">
        <f>E6*G7</f>
        <v>44.305</v>
      </c>
    </row>
    <row r="14" spans="1:8" ht="13" thickBot="1" x14ac:dyDescent="0.3">
      <c r="A14" s="50"/>
    </row>
    <row r="15" spans="1:8" ht="13.5" thickBot="1" x14ac:dyDescent="0.35">
      <c r="A15" s="76" t="s">
        <v>256</v>
      </c>
      <c r="B15" s="77"/>
      <c r="C15" s="128">
        <v>12</v>
      </c>
      <c r="E15" s="76" t="s">
        <v>256</v>
      </c>
      <c r="F15" s="77"/>
      <c r="G15" s="127">
        <v>18</v>
      </c>
      <c r="H15" s="37" t="s">
        <v>257</v>
      </c>
    </row>
    <row r="16" spans="1:8" ht="13" thickBot="1" x14ac:dyDescent="0.3">
      <c r="A16" s="50"/>
      <c r="E16" s="50"/>
    </row>
    <row r="17" spans="1:16" ht="13.5" thickBot="1" x14ac:dyDescent="0.3">
      <c r="A17" s="362" t="s">
        <v>258</v>
      </c>
      <c r="B17" s="363"/>
      <c r="C17" s="364"/>
      <c r="E17" s="362" t="s">
        <v>258</v>
      </c>
      <c r="F17" s="363"/>
      <c r="G17" s="364"/>
    </row>
    <row r="18" spans="1:16" x14ac:dyDescent="0.25">
      <c r="A18" s="68"/>
      <c r="C18" s="69"/>
      <c r="E18" s="68"/>
      <c r="G18" s="69"/>
    </row>
    <row r="19" spans="1:16" ht="13" x14ac:dyDescent="0.3">
      <c r="A19" s="70" t="s">
        <v>203</v>
      </c>
      <c r="C19" s="69"/>
      <c r="E19" s="70" t="s">
        <v>203</v>
      </c>
      <c r="G19" s="69"/>
    </row>
    <row r="20" spans="1:16" x14ac:dyDescent="0.25">
      <c r="A20" s="68" t="s">
        <v>204</v>
      </c>
      <c r="C20" s="71">
        <f>'Item 01 - Diurno'!I45</f>
        <v>0</v>
      </c>
      <c r="E20" s="68" t="s">
        <v>204</v>
      </c>
      <c r="G20" s="71">
        <f>'Item 01 - Diurno'!I45</f>
        <v>0</v>
      </c>
    </row>
    <row r="21" spans="1:16" x14ac:dyDescent="0.25">
      <c r="A21" s="68" t="s">
        <v>259</v>
      </c>
      <c r="C21" s="71">
        <f>'Item 01 - Diurno'!I103</f>
        <v>0</v>
      </c>
      <c r="E21" s="68" t="s">
        <v>259</v>
      </c>
      <c r="G21" s="71">
        <f>'Item 01 - Diurno'!I103</f>
        <v>0</v>
      </c>
    </row>
    <row r="22" spans="1:16" ht="13" x14ac:dyDescent="0.25">
      <c r="A22" s="68" t="s">
        <v>260</v>
      </c>
      <c r="C22" s="71">
        <f>-'Mód2.2'!C11</f>
        <v>0</v>
      </c>
      <c r="D22" s="110" t="s">
        <v>261</v>
      </c>
      <c r="E22" s="68" t="s">
        <v>260</v>
      </c>
      <c r="G22" s="71">
        <f>-'Mód2.2'!C11</f>
        <v>0</v>
      </c>
    </row>
    <row r="23" spans="1:16" ht="13" x14ac:dyDescent="0.3">
      <c r="A23" s="70" t="s">
        <v>206</v>
      </c>
      <c r="C23" s="72">
        <f>SUM(C20:C22)</f>
        <v>0</v>
      </c>
      <c r="E23" s="70" t="s">
        <v>206</v>
      </c>
      <c r="G23" s="72">
        <f>SUM(G20:G22)</f>
        <v>0</v>
      </c>
    </row>
    <row r="24" spans="1:16" x14ac:dyDescent="0.25">
      <c r="A24" s="68"/>
      <c r="C24" s="69"/>
      <c r="E24" s="68"/>
      <c r="G24" s="69"/>
    </row>
    <row r="25" spans="1:16" ht="13" x14ac:dyDescent="0.3">
      <c r="A25" s="70" t="s">
        <v>256</v>
      </c>
      <c r="C25" s="75">
        <f>C15</f>
        <v>12</v>
      </c>
      <c r="E25" s="70" t="s">
        <v>256</v>
      </c>
      <c r="G25" s="75">
        <f>G15</f>
        <v>18</v>
      </c>
    </row>
    <row r="26" spans="1:16" ht="13" x14ac:dyDescent="0.3">
      <c r="A26" s="70" t="s">
        <v>262</v>
      </c>
      <c r="C26" s="85">
        <f>E12</f>
        <v>44.305</v>
      </c>
      <c r="E26" s="70" t="s">
        <v>262</v>
      </c>
      <c r="G26" s="85">
        <f>E12</f>
        <v>44.305</v>
      </c>
    </row>
    <row r="27" spans="1:16" ht="13" thickBot="1" x14ac:dyDescent="0.3">
      <c r="A27" s="68"/>
      <c r="C27" s="69"/>
      <c r="E27" s="68"/>
      <c r="G27" s="69"/>
    </row>
    <row r="28" spans="1:16" ht="13.5" thickBot="1" x14ac:dyDescent="0.35">
      <c r="A28" s="64" t="s">
        <v>263</v>
      </c>
      <c r="B28" s="65"/>
      <c r="C28" s="79">
        <f>C23/C25*C26%</f>
        <v>0</v>
      </c>
      <c r="E28" s="111" t="s">
        <v>264</v>
      </c>
      <c r="F28" s="65"/>
      <c r="G28" s="79">
        <f>G23/G25*G26%</f>
        <v>0</v>
      </c>
    </row>
    <row r="29" spans="1:16" ht="13" thickBot="1" x14ac:dyDescent="0.3"/>
    <row r="30" spans="1:16" ht="13.5" thickBot="1" x14ac:dyDescent="0.3">
      <c r="A30" s="350" t="s">
        <v>265</v>
      </c>
      <c r="B30" s="351"/>
      <c r="C30" s="351"/>
      <c r="D30" s="351"/>
      <c r="E30" s="351"/>
      <c r="F30" s="351"/>
      <c r="G30" s="352"/>
      <c r="J30" s="350" t="s">
        <v>265</v>
      </c>
      <c r="K30" s="351"/>
      <c r="L30" s="351"/>
      <c r="M30" s="351"/>
      <c r="N30" s="351"/>
      <c r="O30" s="351"/>
      <c r="P30" s="352"/>
    </row>
    <row r="31" spans="1:16" x14ac:dyDescent="0.25">
      <c r="A31" s="68"/>
      <c r="G31" s="69"/>
      <c r="J31" s="68"/>
      <c r="P31" s="69"/>
    </row>
    <row r="32" spans="1:16" ht="13" x14ac:dyDescent="0.3">
      <c r="A32" s="70" t="s">
        <v>203</v>
      </c>
      <c r="G32" s="69"/>
      <c r="J32" s="70" t="s">
        <v>203</v>
      </c>
      <c r="P32" s="69"/>
    </row>
    <row r="33" spans="1:19" x14ac:dyDescent="0.25">
      <c r="A33" s="68" t="s">
        <v>204</v>
      </c>
      <c r="G33" s="71">
        <f>'Item 01 - Diurno'!I45</f>
        <v>0</v>
      </c>
      <c r="J33" s="68" t="s">
        <v>202</v>
      </c>
      <c r="P33" s="71">
        <f>'Mód2.2'!H11</f>
        <v>0</v>
      </c>
    </row>
    <row r="34" spans="1:19" x14ac:dyDescent="0.25">
      <c r="A34" s="68" t="s">
        <v>205</v>
      </c>
      <c r="G34" s="71">
        <f>'Item 01 - Diurno'!I54</f>
        <v>0</v>
      </c>
      <c r="J34" s="68"/>
      <c r="P34" s="71"/>
    </row>
    <row r="35" spans="1:19" ht="13" x14ac:dyDescent="0.3">
      <c r="A35" s="70" t="s">
        <v>206</v>
      </c>
      <c r="G35" s="72">
        <f>SUM(G33:G34)</f>
        <v>0</v>
      </c>
      <c r="H35" s="373" t="s">
        <v>261</v>
      </c>
      <c r="I35" s="374"/>
      <c r="J35" s="70" t="s">
        <v>206</v>
      </c>
      <c r="P35" s="72">
        <f>SUM(P33:P34)</f>
        <v>0</v>
      </c>
    </row>
    <row r="36" spans="1:19" x14ac:dyDescent="0.25">
      <c r="A36" s="68"/>
      <c r="G36" s="69"/>
      <c r="J36" s="68"/>
      <c r="P36" s="69"/>
    </row>
    <row r="37" spans="1:19" ht="13" x14ac:dyDescent="0.3">
      <c r="A37" s="70" t="s">
        <v>266</v>
      </c>
      <c r="G37" s="73">
        <f>'Item 01 - Diurno'!H73</f>
        <v>0.08</v>
      </c>
      <c r="J37" s="70"/>
      <c r="P37" s="73"/>
    </row>
    <row r="38" spans="1:19" ht="13" x14ac:dyDescent="0.3">
      <c r="A38" s="70" t="s">
        <v>267</v>
      </c>
      <c r="G38" s="73">
        <v>0.4</v>
      </c>
      <c r="J38" s="70" t="s">
        <v>267</v>
      </c>
      <c r="P38" s="73">
        <v>0.4</v>
      </c>
    </row>
    <row r="39" spans="1:19" ht="13" x14ac:dyDescent="0.3">
      <c r="A39" s="70" t="s">
        <v>262</v>
      </c>
      <c r="C39" s="74"/>
      <c r="G39" s="85">
        <f>E12</f>
        <v>44.305</v>
      </c>
      <c r="J39" s="70" t="s">
        <v>262</v>
      </c>
      <c r="L39" s="74"/>
      <c r="P39" s="85">
        <f>E12</f>
        <v>44.305</v>
      </c>
    </row>
    <row r="40" spans="1:19" ht="13" thickBot="1" x14ac:dyDescent="0.3">
      <c r="A40" s="68"/>
      <c r="G40" s="69"/>
      <c r="J40" s="68"/>
      <c r="P40" s="69"/>
    </row>
    <row r="41" spans="1:19" ht="13.5" thickBot="1" x14ac:dyDescent="0.3">
      <c r="A41" s="350" t="s">
        <v>268</v>
      </c>
      <c r="B41" s="351"/>
      <c r="C41" s="351"/>
      <c r="D41" s="351"/>
      <c r="E41" s="351"/>
      <c r="F41" s="351"/>
      <c r="G41" s="79">
        <f>G35*G37*G38*G39%</f>
        <v>0</v>
      </c>
      <c r="J41" s="371" t="s">
        <v>269</v>
      </c>
      <c r="K41" s="372"/>
      <c r="L41" s="372"/>
      <c r="M41" s="372"/>
      <c r="N41" s="372"/>
      <c r="O41" s="372"/>
      <c r="P41" s="79">
        <f>P35*P38*P39%</f>
        <v>0</v>
      </c>
    </row>
    <row r="43" spans="1:19" ht="13" thickBot="1" x14ac:dyDescent="0.3"/>
    <row r="44" spans="1:19" ht="13.5" thickBot="1" x14ac:dyDescent="0.3">
      <c r="A44" s="355" t="s">
        <v>270</v>
      </c>
      <c r="B44" s="356"/>
      <c r="C44" s="357"/>
      <c r="E44" s="355" t="s">
        <v>270</v>
      </c>
      <c r="F44" s="356"/>
      <c r="G44" s="357"/>
    </row>
    <row r="45" spans="1:19" ht="13" x14ac:dyDescent="0.3">
      <c r="A45" s="68"/>
      <c r="C45" s="69"/>
      <c r="E45" s="68"/>
      <c r="G45" s="69"/>
      <c r="J45" s="86" t="s">
        <v>271</v>
      </c>
    </row>
    <row r="46" spans="1:19" ht="13" x14ac:dyDescent="0.3">
      <c r="A46" s="70" t="s">
        <v>203</v>
      </c>
      <c r="C46" s="69"/>
      <c r="E46" s="70" t="s">
        <v>203</v>
      </c>
      <c r="G46" s="69"/>
    </row>
    <row r="47" spans="1:19" ht="12.75" customHeight="1" x14ac:dyDescent="0.25">
      <c r="A47" s="68" t="s">
        <v>204</v>
      </c>
      <c r="C47" s="71">
        <f>'Item 01 - Diurno'!I45</f>
        <v>0</v>
      </c>
      <c r="E47" s="68" t="s">
        <v>204</v>
      </c>
      <c r="G47" s="71">
        <f>'Item 01 - Diurno'!I45</f>
        <v>0</v>
      </c>
      <c r="J47" s="354" t="s">
        <v>272</v>
      </c>
      <c r="K47" s="354"/>
      <c r="L47" s="354"/>
      <c r="M47" s="354"/>
      <c r="N47" s="354"/>
      <c r="O47" s="354"/>
      <c r="P47" s="354"/>
      <c r="Q47" s="354"/>
      <c r="R47" s="354"/>
      <c r="S47" s="354"/>
    </row>
    <row r="48" spans="1:19" ht="13" x14ac:dyDescent="0.25">
      <c r="A48" s="68" t="s">
        <v>259</v>
      </c>
      <c r="C48" s="71">
        <f>'Item 01 - Diurno'!I103</f>
        <v>0</v>
      </c>
      <c r="E48" s="68" t="s">
        <v>259</v>
      </c>
      <c r="G48" s="71">
        <f>'Item 01 - Diurno'!I103</f>
        <v>0</v>
      </c>
      <c r="H48" s="53"/>
      <c r="I48" s="53"/>
      <c r="J48" s="354"/>
      <c r="K48" s="354"/>
      <c r="L48" s="354"/>
      <c r="M48" s="354"/>
      <c r="N48" s="354"/>
      <c r="O48" s="354"/>
      <c r="P48" s="354"/>
      <c r="Q48" s="354"/>
      <c r="R48" s="354"/>
      <c r="S48" s="354"/>
    </row>
    <row r="49" spans="1:19" ht="13" x14ac:dyDescent="0.3">
      <c r="A49" s="70" t="s">
        <v>206</v>
      </c>
      <c r="C49" s="72">
        <f>SUM(C47:C48)</f>
        <v>0</v>
      </c>
      <c r="D49" s="110" t="s">
        <v>261</v>
      </c>
      <c r="E49" s="70" t="s">
        <v>206</v>
      </c>
      <c r="G49" s="72">
        <f>SUM(G47:G48)</f>
        <v>0</v>
      </c>
      <c r="H49" s="375" t="s">
        <v>261</v>
      </c>
      <c r="I49" s="375"/>
      <c r="J49" s="354"/>
      <c r="K49" s="354"/>
      <c r="L49" s="354"/>
      <c r="M49" s="354"/>
      <c r="N49" s="354"/>
      <c r="O49" s="354"/>
      <c r="P49" s="354"/>
      <c r="Q49" s="354"/>
      <c r="R49" s="354"/>
      <c r="S49" s="354"/>
    </row>
    <row r="50" spans="1:19" x14ac:dyDescent="0.25">
      <c r="A50" s="68"/>
      <c r="C50" s="69"/>
      <c r="E50" s="68"/>
      <c r="G50" s="69"/>
      <c r="J50" s="354"/>
      <c r="K50" s="354"/>
      <c r="L50" s="354"/>
      <c r="M50" s="354"/>
      <c r="N50" s="354"/>
      <c r="O50" s="354"/>
      <c r="P50" s="354"/>
      <c r="Q50" s="354"/>
      <c r="R50" s="354"/>
      <c r="S50" s="354"/>
    </row>
    <row r="51" spans="1:19" ht="13.5" thickBot="1" x14ac:dyDescent="0.35">
      <c r="A51" s="70" t="s">
        <v>256</v>
      </c>
      <c r="C51" s="75">
        <f>C15</f>
        <v>12</v>
      </c>
      <c r="E51" s="70" t="s">
        <v>256</v>
      </c>
      <c r="G51" s="75">
        <f>G15</f>
        <v>18</v>
      </c>
      <c r="J51" s="354"/>
      <c r="K51" s="354"/>
      <c r="L51" s="354"/>
      <c r="M51" s="354"/>
      <c r="N51" s="354"/>
      <c r="O51" s="354"/>
      <c r="P51" s="354"/>
      <c r="Q51" s="354"/>
      <c r="R51" s="354"/>
      <c r="S51" s="354"/>
    </row>
    <row r="52" spans="1:19" ht="13.5" thickBot="1" x14ac:dyDescent="0.35">
      <c r="A52" s="70" t="s">
        <v>262</v>
      </c>
      <c r="C52" s="85">
        <f>E13</f>
        <v>44.305</v>
      </c>
      <c r="E52" s="70" t="s">
        <v>262</v>
      </c>
      <c r="G52" s="85">
        <f>E13</f>
        <v>44.305</v>
      </c>
      <c r="J52" s="84">
        <f>'Item 01 - Diurno'!I45*1.94%</f>
        <v>0</v>
      </c>
      <c r="M52" s="7"/>
    </row>
    <row r="53" spans="1:19" ht="13" thickBot="1" x14ac:dyDescent="0.3">
      <c r="A53" s="68"/>
      <c r="C53" s="69"/>
      <c r="E53" s="68"/>
      <c r="G53" s="69"/>
    </row>
    <row r="54" spans="1:19" ht="13.5" thickBot="1" x14ac:dyDescent="0.35">
      <c r="A54" s="64" t="s">
        <v>273</v>
      </c>
      <c r="B54" s="65"/>
      <c r="C54" s="79">
        <f>C49/C51*C52%</f>
        <v>0</v>
      </c>
      <c r="E54" s="111" t="s">
        <v>274</v>
      </c>
      <c r="F54" s="65"/>
      <c r="G54" s="79">
        <f>G49/G51*G52%</f>
        <v>0</v>
      </c>
    </row>
    <row r="55" spans="1:19" ht="13" thickBot="1" x14ac:dyDescent="0.3"/>
    <row r="56" spans="1:19" ht="13.5" thickBot="1" x14ac:dyDescent="0.3">
      <c r="A56" s="350" t="s">
        <v>275</v>
      </c>
      <c r="B56" s="351"/>
      <c r="C56" s="351"/>
      <c r="D56" s="351"/>
      <c r="E56" s="351"/>
      <c r="F56" s="351"/>
      <c r="G56" s="352"/>
      <c r="J56" s="350" t="s">
        <v>275</v>
      </c>
      <c r="K56" s="351"/>
      <c r="L56" s="351"/>
      <c r="M56" s="351"/>
      <c r="N56" s="351"/>
      <c r="O56" s="351"/>
      <c r="P56" s="352"/>
    </row>
    <row r="57" spans="1:19" x14ac:dyDescent="0.25">
      <c r="A57" s="68"/>
      <c r="G57" s="69"/>
      <c r="J57" s="68"/>
      <c r="P57" s="69"/>
    </row>
    <row r="58" spans="1:19" ht="13" x14ac:dyDescent="0.3">
      <c r="A58" s="70" t="s">
        <v>203</v>
      </c>
      <c r="G58" s="69"/>
      <c r="J58" s="70" t="s">
        <v>203</v>
      </c>
      <c r="P58" s="69"/>
    </row>
    <row r="59" spans="1:19" x14ac:dyDescent="0.25">
      <c r="A59" s="68" t="s">
        <v>204</v>
      </c>
      <c r="G59" s="71">
        <f>'Item 01 - Diurno'!I45</f>
        <v>0</v>
      </c>
      <c r="J59" s="68" t="s">
        <v>202</v>
      </c>
      <c r="P59" s="71">
        <f>'Mód2.2'!H11</f>
        <v>0</v>
      </c>
    </row>
    <row r="60" spans="1:19" x14ac:dyDescent="0.25">
      <c r="A60" s="68" t="s">
        <v>205</v>
      </c>
      <c r="G60" s="71">
        <f>'Item 01 - Diurno'!I54</f>
        <v>0</v>
      </c>
      <c r="J60" s="68"/>
      <c r="P60" s="71"/>
    </row>
    <row r="61" spans="1:19" ht="13" x14ac:dyDescent="0.3">
      <c r="A61" s="70" t="s">
        <v>206</v>
      </c>
      <c r="G61" s="72">
        <f>SUM(G59:G60)</f>
        <v>0</v>
      </c>
      <c r="J61" s="70" t="s">
        <v>206</v>
      </c>
      <c r="P61" s="72">
        <f>SUM(P59:P60)</f>
        <v>0</v>
      </c>
    </row>
    <row r="62" spans="1:19" ht="13" x14ac:dyDescent="0.25">
      <c r="A62" s="68"/>
      <c r="G62" s="69"/>
      <c r="H62" s="373" t="s">
        <v>261</v>
      </c>
      <c r="I62" s="374"/>
      <c r="J62" s="68"/>
      <c r="P62" s="69"/>
    </row>
    <row r="63" spans="1:19" ht="13" x14ac:dyDescent="0.3">
      <c r="A63" s="70" t="s">
        <v>266</v>
      </c>
      <c r="G63" s="73">
        <f>'Item 01 - Diurno'!H73</f>
        <v>0.08</v>
      </c>
      <c r="J63" s="70"/>
      <c r="P63" s="73"/>
    </row>
    <row r="64" spans="1:19" ht="13" x14ac:dyDescent="0.3">
      <c r="A64" s="70" t="s">
        <v>267</v>
      </c>
      <c r="G64" s="73">
        <v>0.4</v>
      </c>
      <c r="J64" s="70" t="s">
        <v>267</v>
      </c>
      <c r="P64" s="73">
        <v>0.4</v>
      </c>
    </row>
    <row r="65" spans="1:16" ht="13" x14ac:dyDescent="0.3">
      <c r="A65" s="70" t="s">
        <v>262</v>
      </c>
      <c r="C65" s="74"/>
      <c r="G65" s="85">
        <f>E13</f>
        <v>44.305</v>
      </c>
      <c r="J65" s="70" t="s">
        <v>262</v>
      </c>
      <c r="L65" s="74"/>
      <c r="P65" s="85">
        <f>E13</f>
        <v>44.305</v>
      </c>
    </row>
    <row r="66" spans="1:16" ht="13" thickBot="1" x14ac:dyDescent="0.3">
      <c r="A66" s="68"/>
      <c r="G66" s="69"/>
      <c r="J66" s="68"/>
      <c r="P66" s="69"/>
    </row>
    <row r="67" spans="1:16" ht="13.5" thickBot="1" x14ac:dyDescent="0.3">
      <c r="A67" s="350" t="s">
        <v>276</v>
      </c>
      <c r="B67" s="351"/>
      <c r="C67" s="351"/>
      <c r="D67" s="351"/>
      <c r="E67" s="351"/>
      <c r="F67" s="351"/>
      <c r="G67" s="79">
        <f>G61*G63*G64*G65%</f>
        <v>0</v>
      </c>
      <c r="J67" s="371" t="s">
        <v>277</v>
      </c>
      <c r="K67" s="372"/>
      <c r="L67" s="372"/>
      <c r="M67" s="372"/>
      <c r="N67" s="372"/>
      <c r="O67" s="372"/>
      <c r="P67" s="79">
        <f>P61*P64*P65%</f>
        <v>0</v>
      </c>
    </row>
    <row r="70" spans="1:16" ht="13" thickBot="1" x14ac:dyDescent="0.3"/>
    <row r="71" spans="1:16" ht="13.5" thickBot="1" x14ac:dyDescent="0.3">
      <c r="A71" s="350" t="s">
        <v>278</v>
      </c>
      <c r="B71" s="351"/>
      <c r="C71" s="351"/>
      <c r="D71" s="351"/>
      <c r="E71" s="351"/>
      <c r="F71" s="351"/>
      <c r="G71" s="352"/>
    </row>
    <row r="72" spans="1:16" x14ac:dyDescent="0.25">
      <c r="A72" s="95"/>
      <c r="B72" s="96"/>
      <c r="C72" s="96"/>
      <c r="D72" s="96"/>
      <c r="E72" s="96"/>
      <c r="F72" s="96"/>
      <c r="G72" s="97"/>
    </row>
    <row r="73" spans="1:16" ht="13" x14ac:dyDescent="0.3">
      <c r="A73" s="70" t="s">
        <v>203</v>
      </c>
      <c r="G73" s="69"/>
    </row>
    <row r="74" spans="1:16" x14ac:dyDescent="0.25">
      <c r="A74" s="68" t="s">
        <v>279</v>
      </c>
      <c r="G74" s="71">
        <f>-'Item 01 - Diurno'!I54</f>
        <v>0</v>
      </c>
    </row>
    <row r="75" spans="1:16" x14ac:dyDescent="0.25">
      <c r="A75" s="68"/>
      <c r="G75" s="69"/>
    </row>
    <row r="76" spans="1:16" ht="13" x14ac:dyDescent="0.3">
      <c r="A76" s="70" t="s">
        <v>262</v>
      </c>
      <c r="G76" s="103">
        <f>E7</f>
        <v>1.35</v>
      </c>
    </row>
    <row r="77" spans="1:16" ht="13" thickBot="1" x14ac:dyDescent="0.3">
      <c r="A77" s="98"/>
      <c r="B77" s="99"/>
      <c r="C77" s="99"/>
      <c r="D77" s="99"/>
      <c r="E77" s="99"/>
      <c r="F77" s="99"/>
      <c r="G77" s="100"/>
    </row>
    <row r="78" spans="1:16" ht="13.5" thickBot="1" x14ac:dyDescent="0.3">
      <c r="A78" s="350" t="s">
        <v>280</v>
      </c>
      <c r="B78" s="351"/>
      <c r="C78" s="351"/>
      <c r="D78" s="351"/>
      <c r="E78" s="351"/>
      <c r="F78" s="351"/>
      <c r="G78" s="79">
        <f>G74*G76%</f>
        <v>0</v>
      </c>
    </row>
    <row r="80" spans="1:16" ht="13" thickBot="1" x14ac:dyDescent="0.3"/>
    <row r="81" spans="2:11" ht="13.5" thickBot="1" x14ac:dyDescent="0.35">
      <c r="B81" s="368" t="s">
        <v>281</v>
      </c>
      <c r="C81" s="369"/>
      <c r="D81" s="369"/>
      <c r="E81" s="369"/>
      <c r="F81" s="369"/>
      <c r="G81" s="369"/>
      <c r="H81" s="369"/>
      <c r="I81" s="369"/>
      <c r="J81" s="369"/>
      <c r="K81" s="370"/>
    </row>
    <row r="82" spans="2:11" ht="13" x14ac:dyDescent="0.25">
      <c r="B82" s="95"/>
      <c r="C82" s="96"/>
      <c r="D82" s="96"/>
      <c r="E82" s="96"/>
      <c r="F82" s="96"/>
      <c r="G82" s="97"/>
      <c r="H82" s="104" t="s">
        <v>282</v>
      </c>
      <c r="I82" s="104" t="s">
        <v>283</v>
      </c>
      <c r="J82" s="104" t="s">
        <v>284</v>
      </c>
      <c r="K82" s="104" t="s">
        <v>285</v>
      </c>
    </row>
    <row r="83" spans="2:11" ht="13.5" thickBot="1" x14ac:dyDescent="0.3">
      <c r="B83" s="365" t="s">
        <v>286</v>
      </c>
      <c r="C83" s="366"/>
      <c r="D83" s="366"/>
      <c r="E83" s="366"/>
      <c r="F83" s="366"/>
      <c r="G83" s="367"/>
      <c r="H83" s="107" t="s">
        <v>287</v>
      </c>
      <c r="I83" s="107" t="s">
        <v>288</v>
      </c>
      <c r="J83" s="107"/>
      <c r="K83" s="107" t="s">
        <v>289</v>
      </c>
    </row>
    <row r="84" spans="2:11" x14ac:dyDescent="0.25">
      <c r="B84" s="95"/>
      <c r="C84" s="96"/>
      <c r="D84" s="96"/>
      <c r="E84" s="96"/>
      <c r="F84" s="96"/>
      <c r="G84" s="97"/>
      <c r="H84" s="105"/>
      <c r="I84" s="105"/>
      <c r="J84" s="105"/>
      <c r="K84" s="105"/>
    </row>
    <row r="85" spans="2:11" x14ac:dyDescent="0.25">
      <c r="B85" s="68" t="str">
        <f>A28</f>
        <v>VALOR AP INDENIZADO</v>
      </c>
      <c r="G85" s="69"/>
      <c r="H85" s="106">
        <f>C28</f>
        <v>0</v>
      </c>
      <c r="I85" s="105"/>
      <c r="J85" s="105"/>
      <c r="K85" s="106">
        <f>G28</f>
        <v>0</v>
      </c>
    </row>
    <row r="86" spans="2:11" x14ac:dyDescent="0.25">
      <c r="B86" s="68" t="str">
        <f>A41</f>
        <v>VALOR MULTA FGTS E CONTRIBUIÇÃO SOCIAL NO AP INDENIZADO</v>
      </c>
      <c r="G86" s="69"/>
      <c r="H86" s="106">
        <f>G41</f>
        <v>0</v>
      </c>
      <c r="I86" s="105"/>
      <c r="J86" s="105"/>
      <c r="K86" s="106">
        <f>G41</f>
        <v>0</v>
      </c>
    </row>
    <row r="87" spans="2:11" x14ac:dyDescent="0.25">
      <c r="B87" s="68" t="str">
        <f>A54</f>
        <v>VALOR AP TRABALHADO</v>
      </c>
      <c r="G87" s="69"/>
      <c r="H87" s="106">
        <f>C54</f>
        <v>0</v>
      </c>
      <c r="I87" s="106">
        <f>J52</f>
        <v>0</v>
      </c>
      <c r="J87" s="105"/>
      <c r="K87" s="106">
        <f>G54</f>
        <v>0</v>
      </c>
    </row>
    <row r="88" spans="2:11" x14ac:dyDescent="0.25">
      <c r="B88" s="68" t="str">
        <f>A67</f>
        <v>VALOR MULTA FGTS E CONTRIBUIÇÃO SOCIAL NO AP TRABALHADO</v>
      </c>
      <c r="G88" s="69"/>
      <c r="H88" s="106">
        <f>G67</f>
        <v>0</v>
      </c>
      <c r="I88" s="105"/>
      <c r="J88" s="105"/>
      <c r="K88" s="106">
        <f>G67</f>
        <v>0</v>
      </c>
    </row>
    <row r="89" spans="2:11" x14ac:dyDescent="0.25">
      <c r="B89" s="68" t="str">
        <f>A78</f>
        <v>VALOR DEMISSÃO POR JUSTA CAUSA</v>
      </c>
      <c r="G89" s="69"/>
      <c r="H89" s="106">
        <f>G78</f>
        <v>0</v>
      </c>
      <c r="I89" s="105"/>
      <c r="J89" s="105"/>
      <c r="K89" s="105"/>
    </row>
    <row r="90" spans="2:11" ht="13" thickBot="1" x14ac:dyDescent="0.3">
      <c r="B90" s="98"/>
      <c r="C90" s="99"/>
      <c r="D90" s="99"/>
      <c r="E90" s="99"/>
      <c r="F90" s="99"/>
      <c r="G90" s="100"/>
      <c r="H90" s="105"/>
      <c r="I90" s="105"/>
      <c r="J90" s="105"/>
      <c r="K90" s="105"/>
    </row>
    <row r="91" spans="2:11" ht="13.5" thickBot="1" x14ac:dyDescent="0.35">
      <c r="B91" s="76" t="s">
        <v>290</v>
      </c>
      <c r="C91" s="89"/>
      <c r="D91" s="89"/>
      <c r="E91" s="89"/>
      <c r="F91" s="89"/>
      <c r="G91" s="89"/>
      <c r="H91" s="108">
        <f>SUM(H85:H90)</f>
        <v>0</v>
      </c>
      <c r="I91" s="112">
        <f>SUM(I85:I90)</f>
        <v>0</v>
      </c>
      <c r="J91" s="109">
        <f>SUM(J85:J90)</f>
        <v>0</v>
      </c>
      <c r="K91" s="112">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291</v>
      </c>
      <c r="B1" s="376" t="s">
        <v>292</v>
      </c>
      <c r="C1" s="376"/>
      <c r="D1" s="376"/>
      <c r="E1" s="376"/>
      <c r="F1" s="376"/>
      <c r="G1" s="376"/>
      <c r="H1" s="12">
        <f>'Item 01 - Diurno'!H156+'Item 01 - Diurno'!H157+'Item 01 - Diurno'!H158</f>
        <v>8.6499999999999994E-2</v>
      </c>
      <c r="I1" s="13"/>
    </row>
    <row r="2" spans="1:9" ht="13" x14ac:dyDescent="0.3">
      <c r="A2" s="14"/>
      <c r="B2" s="377">
        <v>100</v>
      </c>
      <c r="C2" s="377"/>
      <c r="D2" s="377"/>
      <c r="E2" s="377"/>
      <c r="F2" s="377"/>
      <c r="G2" s="377"/>
      <c r="H2" s="15"/>
      <c r="I2" s="16"/>
    </row>
    <row r="3" spans="1:9" ht="13" x14ac:dyDescent="0.3">
      <c r="A3" s="17"/>
      <c r="B3" s="34"/>
      <c r="C3" s="34"/>
      <c r="D3" s="34"/>
      <c r="E3" s="34"/>
      <c r="F3" s="34"/>
      <c r="G3" s="34"/>
      <c r="H3" s="15"/>
      <c r="I3" s="16"/>
    </row>
    <row r="4" spans="1:9" ht="13" x14ac:dyDescent="0.3">
      <c r="A4" s="14" t="s">
        <v>293</v>
      </c>
      <c r="B4" s="377" t="s">
        <v>294</v>
      </c>
      <c r="C4" s="377"/>
      <c r="D4" s="377"/>
      <c r="E4" s="377"/>
      <c r="F4" s="377"/>
      <c r="G4" s="377"/>
      <c r="H4" s="15"/>
      <c r="I4" s="16">
        <f>'Item 01 - Diurno'!I153+'Item 01 - Diurno'!I154+'Item 01 - Diurno'!I171</f>
        <v>0</v>
      </c>
    </row>
    <row r="5" spans="1:9" ht="13" x14ac:dyDescent="0.3">
      <c r="A5" s="14"/>
      <c r="B5" s="34"/>
      <c r="C5" s="34"/>
      <c r="D5" s="34"/>
      <c r="E5" s="34"/>
      <c r="F5" s="34"/>
      <c r="G5" s="34"/>
      <c r="H5" s="15"/>
      <c r="I5" s="16"/>
    </row>
    <row r="6" spans="1:9" ht="13" x14ac:dyDescent="0.3">
      <c r="A6" s="14" t="s">
        <v>295</v>
      </c>
      <c r="B6" s="377" t="s">
        <v>296</v>
      </c>
      <c r="C6" s="377"/>
      <c r="D6" s="377"/>
      <c r="E6" s="377"/>
      <c r="F6" s="377"/>
      <c r="G6" s="377"/>
      <c r="H6" s="15"/>
      <c r="I6" s="16">
        <f>I4/(1-H1)</f>
        <v>0</v>
      </c>
    </row>
    <row r="7" spans="1:9" ht="13" x14ac:dyDescent="0.3">
      <c r="A7" s="14"/>
      <c r="B7" s="34"/>
      <c r="C7" s="34"/>
      <c r="D7" s="34"/>
      <c r="E7" s="34"/>
      <c r="F7" s="34"/>
      <c r="G7" s="34"/>
      <c r="H7" s="15"/>
      <c r="I7" s="16"/>
    </row>
    <row r="8" spans="1:9" ht="13" x14ac:dyDescent="0.3">
      <c r="A8" s="18"/>
      <c r="B8" s="378" t="s">
        <v>297</v>
      </c>
      <c r="C8" s="378"/>
      <c r="D8" s="378"/>
      <c r="E8" s="378"/>
      <c r="F8" s="378"/>
      <c r="G8" s="378"/>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50" t="s">
        <v>298</v>
      </c>
      <c r="B1" s="351"/>
      <c r="C1" s="351"/>
      <c r="D1" s="351"/>
      <c r="E1" s="351"/>
      <c r="F1" s="351"/>
      <c r="G1" s="351"/>
      <c r="H1" s="351"/>
      <c r="I1" s="352"/>
    </row>
    <row r="3" spans="1:16" ht="13" x14ac:dyDescent="0.3">
      <c r="A3" s="81" t="s">
        <v>299</v>
      </c>
    </row>
    <row r="5" spans="1:16" ht="13" x14ac:dyDescent="0.3">
      <c r="A5" s="10" t="s">
        <v>203</v>
      </c>
      <c r="B5" s="10"/>
    </row>
    <row r="7" spans="1:16" x14ac:dyDescent="0.25">
      <c r="A7" t="s">
        <v>300</v>
      </c>
      <c r="D7" s="7">
        <f>'Item 01 - Diurno'!I45</f>
        <v>0</v>
      </c>
    </row>
    <row r="8" spans="1:16" x14ac:dyDescent="0.25">
      <c r="A8" t="s">
        <v>301</v>
      </c>
      <c r="D8" s="7">
        <f>'Item 01 - Diurno'!I103</f>
        <v>0</v>
      </c>
    </row>
    <row r="9" spans="1:16" x14ac:dyDescent="0.25">
      <c r="A9" t="s">
        <v>302</v>
      </c>
      <c r="D9" s="7">
        <f>'Item 01 - Diurno'!I113</f>
        <v>0</v>
      </c>
    </row>
    <row r="10" spans="1:16" x14ac:dyDescent="0.25">
      <c r="D10" s="7"/>
    </row>
    <row r="11" spans="1:16" ht="13" x14ac:dyDescent="0.3">
      <c r="A11" s="10" t="s">
        <v>303</v>
      </c>
      <c r="B11" s="10"/>
      <c r="C11" s="10"/>
      <c r="D11" s="4">
        <f>SUM(D7:D10)</f>
        <v>0</v>
      </c>
    </row>
    <row r="12" spans="1:16" ht="13" thickBot="1" x14ac:dyDescent="0.3"/>
    <row r="13" spans="1:16" ht="13" thickBot="1" x14ac:dyDescent="0.3">
      <c r="A13" s="83" t="s">
        <v>304</v>
      </c>
      <c r="B13" s="77"/>
      <c r="C13" s="77"/>
      <c r="D13" s="78">
        <v>30</v>
      </c>
      <c r="F13" s="380"/>
      <c r="G13" s="380"/>
      <c r="H13" s="380"/>
      <c r="I13" s="380"/>
      <c r="J13" s="380"/>
      <c r="K13" s="380"/>
      <c r="L13" s="380"/>
      <c r="M13" s="380"/>
    </row>
    <row r="14" spans="1:16" ht="13" thickBot="1" x14ac:dyDescent="0.3"/>
    <row r="15" spans="1:16" ht="13.5" thickBot="1" x14ac:dyDescent="0.35">
      <c r="A15" s="64" t="s">
        <v>305</v>
      </c>
      <c r="B15" s="82"/>
      <c r="C15" s="82"/>
      <c r="D15" s="66">
        <f>D11/D13</f>
        <v>0</v>
      </c>
      <c r="P15" s="10" t="s">
        <v>246</v>
      </c>
    </row>
    <row r="16" spans="1:16" ht="13" thickBot="1" x14ac:dyDescent="0.3"/>
    <row r="17" spans="1:17" ht="13.5" thickBot="1" x14ac:dyDescent="0.3">
      <c r="A17" s="83" t="s">
        <v>306</v>
      </c>
      <c r="B17" s="77"/>
      <c r="C17" s="77"/>
      <c r="D17" s="77"/>
      <c r="E17" s="77"/>
      <c r="F17" s="77"/>
      <c r="G17" s="77"/>
      <c r="H17" s="77"/>
      <c r="I17" s="146">
        <f>P17</f>
        <v>20.9589</v>
      </c>
      <c r="P17" s="129">
        <v>20.9589</v>
      </c>
      <c r="Q17" t="s">
        <v>307</v>
      </c>
    </row>
    <row r="18" spans="1:17" ht="13" thickBot="1" x14ac:dyDescent="0.3">
      <c r="P18" s="130">
        <v>1</v>
      </c>
      <c r="Q18" t="s">
        <v>308</v>
      </c>
    </row>
    <row r="19" spans="1:17" ht="13.5" thickBot="1" x14ac:dyDescent="0.3">
      <c r="A19" s="83" t="s">
        <v>309</v>
      </c>
      <c r="B19" s="77"/>
      <c r="C19" s="77"/>
      <c r="D19" s="77"/>
      <c r="E19" s="77"/>
      <c r="F19" s="77"/>
      <c r="G19" s="77"/>
      <c r="H19" s="77"/>
      <c r="I19" s="146">
        <f>P18+SUM(P21:P26)+P29</f>
        <v>4.8740000000000006</v>
      </c>
      <c r="P19" s="130">
        <v>0</v>
      </c>
      <c r="Q19" t="s">
        <v>310</v>
      </c>
    </row>
    <row r="20" spans="1:17" ht="13.5" thickBot="1" x14ac:dyDescent="0.3">
      <c r="P20" s="131">
        <v>0.96589999999999998</v>
      </c>
      <c r="Q20" t="s">
        <v>311</v>
      </c>
    </row>
    <row r="21" spans="1:17" ht="13.5" thickBot="1" x14ac:dyDescent="0.3">
      <c r="A21" s="83" t="s">
        <v>312</v>
      </c>
      <c r="B21" s="77"/>
      <c r="C21" s="77"/>
      <c r="D21" s="77"/>
      <c r="E21" s="77"/>
      <c r="F21" s="77"/>
      <c r="G21" s="77"/>
      <c r="H21" s="77"/>
      <c r="I21" s="146">
        <f>P27</f>
        <v>0.19969999999999999</v>
      </c>
      <c r="P21" s="130">
        <v>3.4931999999999999</v>
      </c>
      <c r="Q21" t="s">
        <v>313</v>
      </c>
    </row>
    <row r="22" spans="1:17" ht="13" thickBot="1" x14ac:dyDescent="0.3">
      <c r="P22" s="130">
        <v>0.26879999999999998</v>
      </c>
      <c r="Q22" t="s">
        <v>314</v>
      </c>
    </row>
    <row r="23" spans="1:17" ht="13.5" thickBot="1" x14ac:dyDescent="0.3">
      <c r="A23" s="83" t="s">
        <v>315</v>
      </c>
      <c r="B23" s="77"/>
      <c r="C23" s="77"/>
      <c r="D23" s="77"/>
      <c r="E23" s="77"/>
      <c r="F23" s="77"/>
      <c r="G23" s="77"/>
      <c r="H23" s="77"/>
      <c r="I23" s="146">
        <f>P20</f>
        <v>0.96589999999999998</v>
      </c>
      <c r="P23" s="130">
        <v>4.2700000000000002E-2</v>
      </c>
      <c r="Q23" t="s">
        <v>316</v>
      </c>
    </row>
    <row r="24" spans="1:17" ht="13" thickBot="1" x14ac:dyDescent="0.3">
      <c r="P24" s="130">
        <v>3.5499999999999997E-2</v>
      </c>
      <c r="Q24" t="s">
        <v>317</v>
      </c>
    </row>
    <row r="25" spans="1:17" ht="13.5" thickBot="1" x14ac:dyDescent="0.3">
      <c r="A25" s="83" t="s">
        <v>318</v>
      </c>
      <c r="B25" s="77"/>
      <c r="C25" s="77"/>
      <c r="D25" s="77"/>
      <c r="E25" s="77"/>
      <c r="F25" s="77"/>
      <c r="G25" s="77"/>
      <c r="H25" s="77"/>
      <c r="I25" s="146">
        <f>P28</f>
        <v>2.4752999999999998</v>
      </c>
      <c r="P25" s="130">
        <v>0.02</v>
      </c>
      <c r="Q25" t="s">
        <v>319</v>
      </c>
    </row>
    <row r="26" spans="1:17" ht="13" thickBot="1" x14ac:dyDescent="0.3">
      <c r="P26" s="130">
        <v>4.0000000000000001E-3</v>
      </c>
      <c r="Q26" t="s">
        <v>320</v>
      </c>
    </row>
    <row r="27" spans="1:17" ht="13.5" thickBot="1" x14ac:dyDescent="0.3">
      <c r="I27" s="83" t="s">
        <v>321</v>
      </c>
      <c r="J27" s="114">
        <f>SUM(I17:I25)</f>
        <v>29.473800000000004</v>
      </c>
      <c r="P27" s="131">
        <v>0.19969999999999999</v>
      </c>
      <c r="Q27" t="s">
        <v>322</v>
      </c>
    </row>
    <row r="28" spans="1:17" ht="13.5" thickBot="1" x14ac:dyDescent="0.3">
      <c r="A28" s="83" t="s">
        <v>323</v>
      </c>
      <c r="B28" s="77"/>
      <c r="C28" s="77"/>
      <c r="D28" s="77"/>
      <c r="E28" s="79">
        <f>D15*I17/12</f>
        <v>0</v>
      </c>
      <c r="P28" s="131">
        <v>2.4752999999999998</v>
      </c>
      <c r="Q28" t="s">
        <v>324</v>
      </c>
    </row>
    <row r="29" spans="1:17" ht="13" thickBot="1" x14ac:dyDescent="0.3">
      <c r="P29" s="132">
        <v>9.7999999999999997E-3</v>
      </c>
      <c r="Q29" t="s">
        <v>325</v>
      </c>
    </row>
    <row r="30" spans="1:17" ht="13.5" thickBot="1" x14ac:dyDescent="0.3">
      <c r="A30" s="83" t="s">
        <v>326</v>
      </c>
      <c r="B30" s="77"/>
      <c r="C30" s="77"/>
      <c r="D30" s="77"/>
      <c r="E30" s="79">
        <f>D15*I19/12</f>
        <v>0</v>
      </c>
    </row>
    <row r="31" spans="1:17" ht="13.5" thickBot="1" x14ac:dyDescent="0.35">
      <c r="P31" s="133">
        <f>SUM(P17:P29)</f>
        <v>29.473799999999997</v>
      </c>
      <c r="Q31" s="37" t="s">
        <v>327</v>
      </c>
    </row>
    <row r="32" spans="1:17" ht="13.5" thickBot="1" x14ac:dyDescent="0.3">
      <c r="A32" s="83" t="s">
        <v>328</v>
      </c>
      <c r="B32" s="77"/>
      <c r="C32" s="77"/>
      <c r="D32" s="77"/>
      <c r="E32" s="79">
        <f>D15*I21/12</f>
        <v>0</v>
      </c>
    </row>
    <row r="33" spans="1:16" ht="13" thickBot="1" x14ac:dyDescent="0.3"/>
    <row r="34" spans="1:16" ht="13.5" thickBot="1" x14ac:dyDescent="0.3">
      <c r="A34" s="83" t="s">
        <v>329</v>
      </c>
      <c r="B34" s="77"/>
      <c r="C34" s="77"/>
      <c r="D34" s="77"/>
      <c r="E34" s="79">
        <f>D15*I23/12</f>
        <v>0</v>
      </c>
      <c r="P34" s="113"/>
    </row>
    <row r="35" spans="1:16" ht="13" thickBot="1" x14ac:dyDescent="0.3"/>
    <row r="36" spans="1:16" ht="13.5" thickBot="1" x14ac:dyDescent="0.3">
      <c r="A36" s="83" t="s">
        <v>330</v>
      </c>
      <c r="B36" s="77"/>
      <c r="C36" s="77"/>
      <c r="D36" s="77"/>
      <c r="E36" s="79">
        <f>D15*I25/12</f>
        <v>0</v>
      </c>
    </row>
    <row r="37" spans="1:16" ht="13" thickBot="1" x14ac:dyDescent="0.3"/>
    <row r="38" spans="1:16" ht="13.5" thickBot="1" x14ac:dyDescent="0.3">
      <c r="C38" s="381" t="s">
        <v>331</v>
      </c>
      <c r="D38" s="382"/>
      <c r="E38" s="382"/>
      <c r="F38" s="382"/>
      <c r="G38" s="382"/>
      <c r="H38" s="382"/>
      <c r="I38" s="383"/>
      <c r="J38" s="79">
        <f>SUM(E28:E36)</f>
        <v>0</v>
      </c>
    </row>
    <row r="41" spans="1:16" ht="13" thickBot="1" x14ac:dyDescent="0.3"/>
    <row r="42" spans="1:16" ht="13.5" thickBot="1" x14ac:dyDescent="0.3">
      <c r="A42" s="384" t="s">
        <v>332</v>
      </c>
      <c r="B42" s="385"/>
      <c r="C42" s="385"/>
      <c r="D42" s="386"/>
      <c r="E42" s="134"/>
      <c r="F42" s="134"/>
      <c r="G42" s="134"/>
      <c r="H42" s="53"/>
      <c r="I42" s="53"/>
    </row>
    <row r="43" spans="1:16" x14ac:dyDescent="0.25">
      <c r="A43" s="135"/>
      <c r="B43" s="135"/>
      <c r="C43" s="135"/>
      <c r="D43" s="135"/>
      <c r="E43" s="135"/>
      <c r="F43" s="135"/>
      <c r="G43" s="135"/>
    </row>
    <row r="44" spans="1:16" ht="13" x14ac:dyDescent="0.3">
      <c r="A44" s="136" t="s">
        <v>203</v>
      </c>
      <c r="B44" s="136"/>
      <c r="C44" s="135"/>
      <c r="D44" s="135"/>
      <c r="E44" s="135"/>
      <c r="F44" s="135"/>
      <c r="G44" s="135"/>
    </row>
    <row r="45" spans="1:16" x14ac:dyDescent="0.25">
      <c r="A45" s="135"/>
      <c r="B45" s="135"/>
      <c r="C45" s="135"/>
      <c r="D45" s="135"/>
      <c r="E45" s="135"/>
      <c r="F45" s="135"/>
      <c r="G45" s="135"/>
    </row>
    <row r="46" spans="1:16" x14ac:dyDescent="0.25">
      <c r="A46" s="135" t="s">
        <v>300</v>
      </c>
      <c r="B46" s="135"/>
      <c r="C46" s="135"/>
      <c r="D46" s="137">
        <f>'Item 01 - Diurno'!I45</f>
        <v>0</v>
      </c>
      <c r="E46" s="135"/>
      <c r="F46" s="135"/>
      <c r="G46" s="135"/>
    </row>
    <row r="47" spans="1:16" x14ac:dyDescent="0.25">
      <c r="A47" s="135" t="s">
        <v>301</v>
      </c>
      <c r="B47" s="135"/>
      <c r="C47" s="135"/>
      <c r="D47" s="137">
        <f>'Item 01 - Diurno'!I103</f>
        <v>0</v>
      </c>
      <c r="E47" s="135"/>
      <c r="F47" s="135"/>
      <c r="G47" s="135"/>
    </row>
    <row r="48" spans="1:16" x14ac:dyDescent="0.25">
      <c r="A48" s="135" t="s">
        <v>302</v>
      </c>
      <c r="B48" s="135"/>
      <c r="C48" s="135"/>
      <c r="D48" s="137">
        <f>'Item 01 - Diurno'!I113</f>
        <v>0</v>
      </c>
      <c r="E48" s="135"/>
      <c r="F48" s="135"/>
      <c r="G48" s="135"/>
    </row>
    <row r="49" spans="1:10" x14ac:dyDescent="0.25">
      <c r="A49" s="135"/>
      <c r="B49" s="135"/>
      <c r="C49" s="135"/>
      <c r="D49" s="137"/>
      <c r="E49" s="135"/>
      <c r="F49" s="135"/>
      <c r="G49" s="135"/>
    </row>
    <row r="50" spans="1:10" ht="13" x14ac:dyDescent="0.3">
      <c r="A50" s="136" t="s">
        <v>303</v>
      </c>
      <c r="B50" s="136"/>
      <c r="C50" s="136"/>
      <c r="D50" s="138">
        <f>SUM(D46:D49)</f>
        <v>0</v>
      </c>
      <c r="E50" s="135"/>
      <c r="F50" s="135"/>
      <c r="G50" s="135"/>
    </row>
    <row r="51" spans="1:10" ht="13" thickBot="1" x14ac:dyDescent="0.3">
      <c r="A51" s="135"/>
      <c r="B51" s="135"/>
      <c r="C51" s="135"/>
      <c r="D51" s="135"/>
      <c r="E51" s="135"/>
      <c r="F51" s="135"/>
      <c r="G51" s="135"/>
    </row>
    <row r="52" spans="1:10" ht="13" thickBot="1" x14ac:dyDescent="0.3">
      <c r="A52" s="139" t="s">
        <v>333</v>
      </c>
      <c r="B52" s="140"/>
      <c r="C52" s="140"/>
      <c r="D52" s="141">
        <v>220</v>
      </c>
      <c r="E52" s="142" t="s">
        <v>334</v>
      </c>
      <c r="F52" s="135" t="s">
        <v>335</v>
      </c>
      <c r="G52" s="135"/>
    </row>
    <row r="53" spans="1:10" ht="13" thickBot="1" x14ac:dyDescent="0.3">
      <c r="A53" s="135"/>
      <c r="B53" s="135"/>
      <c r="C53" s="135"/>
      <c r="D53" s="135"/>
      <c r="E53" s="135"/>
      <c r="F53" s="135"/>
      <c r="G53" s="135"/>
    </row>
    <row r="54" spans="1:10" ht="13.5" thickBot="1" x14ac:dyDescent="0.35">
      <c r="A54" s="143" t="s">
        <v>336</v>
      </c>
      <c r="B54" s="144"/>
      <c r="C54" s="144"/>
      <c r="D54" s="145">
        <f>D50/D52</f>
        <v>0</v>
      </c>
      <c r="E54" s="135"/>
      <c r="F54" s="135"/>
      <c r="G54" s="135"/>
    </row>
    <row r="55" spans="1:10" ht="13" thickBot="1" x14ac:dyDescent="0.3">
      <c r="A55" s="135"/>
      <c r="B55" s="135"/>
      <c r="C55" s="135"/>
      <c r="D55" s="135"/>
      <c r="E55" s="135"/>
      <c r="F55" s="135"/>
      <c r="G55" s="135"/>
    </row>
    <row r="56" spans="1:10" ht="13" thickBot="1" x14ac:dyDescent="0.3">
      <c r="A56" s="139" t="s">
        <v>337</v>
      </c>
      <c r="B56" s="140"/>
      <c r="C56" s="140"/>
      <c r="D56" s="141">
        <v>15</v>
      </c>
      <c r="E56" s="135"/>
      <c r="F56" s="135"/>
      <c r="G56" s="135"/>
    </row>
    <row r="57" spans="1:10" ht="13" thickBot="1" x14ac:dyDescent="0.3">
      <c r="A57" s="135"/>
      <c r="B57" s="135"/>
      <c r="C57" s="135"/>
      <c r="D57" s="135"/>
      <c r="E57" s="135"/>
      <c r="F57" s="135"/>
      <c r="G57" s="135"/>
    </row>
    <row r="58" spans="1:10" ht="13.5" thickBot="1" x14ac:dyDescent="0.35">
      <c r="A58" s="143" t="s">
        <v>338</v>
      </c>
      <c r="B58" s="144"/>
      <c r="C58" s="144"/>
      <c r="D58" s="145">
        <f>D54*D56</f>
        <v>0</v>
      </c>
      <c r="E58" s="135"/>
      <c r="F58" s="135"/>
      <c r="G58" s="135"/>
    </row>
    <row r="62" spans="1:10" x14ac:dyDescent="0.25">
      <c r="A62" s="379" t="s">
        <v>339</v>
      </c>
      <c r="B62" s="379"/>
      <c r="C62" s="379"/>
      <c r="D62" s="379"/>
      <c r="E62" s="379"/>
      <c r="F62" s="379"/>
      <c r="G62" s="379"/>
      <c r="H62" s="379"/>
      <c r="I62" s="379"/>
      <c r="J62" s="379"/>
    </row>
    <row r="63" spans="1:10" x14ac:dyDescent="0.25">
      <c r="A63" s="379"/>
      <c r="B63" s="379"/>
      <c r="C63" s="379"/>
      <c r="D63" s="379"/>
      <c r="E63" s="379"/>
      <c r="F63" s="379"/>
      <c r="G63" s="379"/>
      <c r="H63" s="379"/>
      <c r="I63" s="379"/>
      <c r="J63" s="379"/>
    </row>
    <row r="64" spans="1:10" x14ac:dyDescent="0.25">
      <c r="A64" s="379"/>
      <c r="B64" s="379"/>
      <c r="C64" s="379"/>
      <c r="D64" s="379"/>
      <c r="E64" s="379"/>
      <c r="F64" s="379"/>
      <c r="G64" s="379"/>
      <c r="H64" s="379"/>
      <c r="I64" s="379"/>
      <c r="J64" s="379"/>
    </row>
    <row r="65" spans="1:10" x14ac:dyDescent="0.25">
      <c r="A65" s="379"/>
      <c r="B65" s="379"/>
      <c r="C65" s="379"/>
      <c r="D65" s="379"/>
      <c r="E65" s="379"/>
      <c r="F65" s="379"/>
      <c r="G65" s="379"/>
      <c r="H65" s="379"/>
      <c r="I65" s="379"/>
      <c r="J65" s="379"/>
    </row>
    <row r="66" spans="1:10" x14ac:dyDescent="0.25">
      <c r="A66" s="379"/>
      <c r="B66" s="379"/>
      <c r="C66" s="379"/>
      <c r="D66" s="379"/>
      <c r="E66" s="379"/>
      <c r="F66" s="379"/>
      <c r="G66" s="379"/>
      <c r="H66" s="379"/>
      <c r="I66" s="379"/>
      <c r="J66" s="379"/>
    </row>
    <row r="67" spans="1:10" x14ac:dyDescent="0.25">
      <c r="A67" s="379"/>
      <c r="B67" s="379"/>
      <c r="C67" s="379"/>
      <c r="D67" s="379"/>
      <c r="E67" s="379"/>
      <c r="F67" s="379"/>
      <c r="G67" s="379"/>
      <c r="H67" s="379"/>
      <c r="I67" s="379"/>
      <c r="J67" s="379"/>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G43"/>
  <sheetViews>
    <sheetView topLeftCell="A27" zoomScale="85" zoomScaleNormal="85" workbookViewId="0">
      <selection activeCell="E7" sqref="E7:F18"/>
    </sheetView>
  </sheetViews>
  <sheetFormatPr defaultRowHeight="12.75" customHeight="1" x14ac:dyDescent="0.25"/>
  <cols>
    <col min="1" max="1" width="3.7265625" style="178" bestFit="1" customWidth="1"/>
    <col min="2" max="2" width="54.81640625" customWidth="1"/>
    <col min="3" max="3" width="6.7265625" customWidth="1"/>
    <col min="4" max="4" width="5.54296875" customWidth="1"/>
    <col min="5" max="6" width="22.1796875" customWidth="1"/>
    <col min="7" max="7" width="42.26953125" customWidth="1"/>
    <col min="214" max="214" width="3.7265625" bestFit="1" customWidth="1"/>
    <col min="215" max="215" width="52.81640625" customWidth="1"/>
    <col min="216" max="216" width="6.7265625" customWidth="1"/>
    <col min="217" max="217" width="5.54296875" customWidth="1"/>
    <col min="219" max="219" width="8.81640625" customWidth="1"/>
    <col min="221" max="221" width="9" customWidth="1"/>
    <col min="223" max="223" width="9.26953125" customWidth="1"/>
    <col min="224" max="224" width="10" customWidth="1"/>
    <col min="225" max="225" width="11" customWidth="1"/>
    <col min="470" max="470" width="3.7265625" bestFit="1" customWidth="1"/>
    <col min="471" max="471" width="52.81640625" customWidth="1"/>
    <col min="472" max="472" width="6.7265625" customWidth="1"/>
    <col min="473" max="473" width="5.54296875" customWidth="1"/>
    <col min="475" max="475" width="8.81640625" customWidth="1"/>
    <col min="477" max="477" width="9" customWidth="1"/>
    <col min="479" max="479" width="9.26953125" customWidth="1"/>
    <col min="480" max="480" width="10" customWidth="1"/>
    <col min="481" max="481" width="11" customWidth="1"/>
    <col min="726" max="726" width="3.7265625" bestFit="1" customWidth="1"/>
    <col min="727" max="727" width="52.81640625" customWidth="1"/>
    <col min="728" max="728" width="6.7265625" customWidth="1"/>
    <col min="729" max="729" width="5.54296875" customWidth="1"/>
    <col min="731" max="731" width="8.81640625" customWidth="1"/>
    <col min="733" max="733" width="9" customWidth="1"/>
    <col min="735" max="735" width="9.26953125" customWidth="1"/>
    <col min="736" max="736" width="10" customWidth="1"/>
    <col min="737" max="737" width="11" customWidth="1"/>
    <col min="982" max="982" width="3.7265625" bestFit="1" customWidth="1"/>
    <col min="983" max="983" width="52.81640625" customWidth="1"/>
    <col min="984" max="984" width="6.7265625" customWidth="1"/>
    <col min="985" max="985" width="5.54296875" customWidth="1"/>
    <col min="987" max="987" width="8.81640625" customWidth="1"/>
    <col min="989" max="989" width="9" customWidth="1"/>
    <col min="991" max="991" width="9.26953125" customWidth="1"/>
    <col min="992" max="992" width="10" customWidth="1"/>
    <col min="993" max="993" width="11" customWidth="1"/>
    <col min="1238" max="1238" width="3.7265625" bestFit="1" customWidth="1"/>
    <col min="1239" max="1239" width="52.81640625" customWidth="1"/>
    <col min="1240" max="1240" width="6.7265625" customWidth="1"/>
    <col min="1241" max="1241" width="5.54296875" customWidth="1"/>
    <col min="1243" max="1243" width="8.81640625" customWidth="1"/>
    <col min="1245" max="1245" width="9" customWidth="1"/>
    <col min="1247" max="1247" width="9.26953125" customWidth="1"/>
    <col min="1248" max="1248" width="10" customWidth="1"/>
    <col min="1249" max="1249" width="11" customWidth="1"/>
    <col min="1494" max="1494" width="3.7265625" bestFit="1" customWidth="1"/>
    <col min="1495" max="1495" width="52.81640625" customWidth="1"/>
    <col min="1496" max="1496" width="6.7265625" customWidth="1"/>
    <col min="1497" max="1497" width="5.54296875" customWidth="1"/>
    <col min="1499" max="1499" width="8.81640625" customWidth="1"/>
    <col min="1501" max="1501" width="9" customWidth="1"/>
    <col min="1503" max="1503" width="9.26953125" customWidth="1"/>
    <col min="1504" max="1504" width="10" customWidth="1"/>
    <col min="1505" max="1505" width="11" customWidth="1"/>
    <col min="1750" max="1750" width="3.7265625" bestFit="1" customWidth="1"/>
    <col min="1751" max="1751" width="52.81640625" customWidth="1"/>
    <col min="1752" max="1752" width="6.7265625" customWidth="1"/>
    <col min="1753" max="1753" width="5.54296875" customWidth="1"/>
    <col min="1755" max="1755" width="8.81640625" customWidth="1"/>
    <col min="1757" max="1757" width="9" customWidth="1"/>
    <col min="1759" max="1759" width="9.26953125" customWidth="1"/>
    <col min="1760" max="1760" width="10" customWidth="1"/>
    <col min="1761" max="1761" width="11" customWidth="1"/>
    <col min="2006" max="2006" width="3.7265625" bestFit="1" customWidth="1"/>
    <col min="2007" max="2007" width="52.81640625" customWidth="1"/>
    <col min="2008" max="2008" width="6.7265625" customWidth="1"/>
    <col min="2009" max="2009" width="5.54296875" customWidth="1"/>
    <col min="2011" max="2011" width="8.81640625" customWidth="1"/>
    <col min="2013" max="2013" width="9" customWidth="1"/>
    <col min="2015" max="2015" width="9.26953125" customWidth="1"/>
    <col min="2016" max="2016" width="10" customWidth="1"/>
    <col min="2017" max="2017" width="11" customWidth="1"/>
    <col min="2262" max="2262" width="3.7265625" bestFit="1" customWidth="1"/>
    <col min="2263" max="2263" width="52.81640625" customWidth="1"/>
    <col min="2264" max="2264" width="6.7265625" customWidth="1"/>
    <col min="2265" max="2265" width="5.54296875" customWidth="1"/>
    <col min="2267" max="2267" width="8.81640625" customWidth="1"/>
    <col min="2269" max="2269" width="9" customWidth="1"/>
    <col min="2271" max="2271" width="9.26953125" customWidth="1"/>
    <col min="2272" max="2272" width="10" customWidth="1"/>
    <col min="2273" max="2273" width="11" customWidth="1"/>
    <col min="2518" max="2518" width="3.7265625" bestFit="1" customWidth="1"/>
    <col min="2519" max="2519" width="52.81640625" customWidth="1"/>
    <col min="2520" max="2520" width="6.7265625" customWidth="1"/>
    <col min="2521" max="2521" width="5.54296875" customWidth="1"/>
    <col min="2523" max="2523" width="8.81640625" customWidth="1"/>
    <col min="2525" max="2525" width="9" customWidth="1"/>
    <col min="2527" max="2527" width="9.26953125" customWidth="1"/>
    <col min="2528" max="2528" width="10" customWidth="1"/>
    <col min="2529" max="2529" width="11" customWidth="1"/>
    <col min="2774" max="2774" width="3.7265625" bestFit="1" customWidth="1"/>
    <col min="2775" max="2775" width="52.81640625" customWidth="1"/>
    <col min="2776" max="2776" width="6.7265625" customWidth="1"/>
    <col min="2777" max="2777" width="5.54296875" customWidth="1"/>
    <col min="2779" max="2779" width="8.81640625" customWidth="1"/>
    <col min="2781" max="2781" width="9" customWidth="1"/>
    <col min="2783" max="2783" width="9.26953125" customWidth="1"/>
    <col min="2784" max="2784" width="10" customWidth="1"/>
    <col min="2785" max="2785" width="11" customWidth="1"/>
    <col min="3030" max="3030" width="3.7265625" bestFit="1" customWidth="1"/>
    <col min="3031" max="3031" width="52.81640625" customWidth="1"/>
    <col min="3032" max="3032" width="6.7265625" customWidth="1"/>
    <col min="3033" max="3033" width="5.54296875" customWidth="1"/>
    <col min="3035" max="3035" width="8.81640625" customWidth="1"/>
    <col min="3037" max="3037" width="9" customWidth="1"/>
    <col min="3039" max="3039" width="9.26953125" customWidth="1"/>
    <col min="3040" max="3040" width="10" customWidth="1"/>
    <col min="3041" max="3041" width="11" customWidth="1"/>
    <col min="3286" max="3286" width="3.7265625" bestFit="1" customWidth="1"/>
    <col min="3287" max="3287" width="52.81640625" customWidth="1"/>
    <col min="3288" max="3288" width="6.7265625" customWidth="1"/>
    <col min="3289" max="3289" width="5.54296875" customWidth="1"/>
    <col min="3291" max="3291" width="8.81640625" customWidth="1"/>
    <col min="3293" max="3293" width="9" customWidth="1"/>
    <col min="3295" max="3295" width="9.26953125" customWidth="1"/>
    <col min="3296" max="3296" width="10" customWidth="1"/>
    <col min="3297" max="3297" width="11" customWidth="1"/>
    <col min="3542" max="3542" width="3.7265625" bestFit="1" customWidth="1"/>
    <col min="3543" max="3543" width="52.81640625" customWidth="1"/>
    <col min="3544" max="3544" width="6.7265625" customWidth="1"/>
    <col min="3545" max="3545" width="5.54296875" customWidth="1"/>
    <col min="3547" max="3547" width="8.81640625" customWidth="1"/>
    <col min="3549" max="3549" width="9" customWidth="1"/>
    <col min="3551" max="3551" width="9.26953125" customWidth="1"/>
    <col min="3552" max="3552" width="10" customWidth="1"/>
    <col min="3553" max="3553" width="11" customWidth="1"/>
    <col min="3798" max="3798" width="3.7265625" bestFit="1" customWidth="1"/>
    <col min="3799" max="3799" width="52.81640625" customWidth="1"/>
    <col min="3800" max="3800" width="6.7265625" customWidth="1"/>
    <col min="3801" max="3801" width="5.54296875" customWidth="1"/>
    <col min="3803" max="3803" width="8.81640625" customWidth="1"/>
    <col min="3805" max="3805" width="9" customWidth="1"/>
    <col min="3807" max="3807" width="9.26953125" customWidth="1"/>
    <col min="3808" max="3808" width="10" customWidth="1"/>
    <col min="3809" max="3809" width="11" customWidth="1"/>
    <col min="4054" max="4054" width="3.7265625" bestFit="1" customWidth="1"/>
    <col min="4055" max="4055" width="52.81640625" customWidth="1"/>
    <col min="4056" max="4056" width="6.7265625" customWidth="1"/>
    <col min="4057" max="4057" width="5.54296875" customWidth="1"/>
    <col min="4059" max="4059" width="8.81640625" customWidth="1"/>
    <col min="4061" max="4061" width="9" customWidth="1"/>
    <col min="4063" max="4063" width="9.26953125" customWidth="1"/>
    <col min="4064" max="4064" width="10" customWidth="1"/>
    <col min="4065" max="4065" width="11" customWidth="1"/>
    <col min="4310" max="4310" width="3.7265625" bestFit="1" customWidth="1"/>
    <col min="4311" max="4311" width="52.81640625" customWidth="1"/>
    <col min="4312" max="4312" width="6.7265625" customWidth="1"/>
    <col min="4313" max="4313" width="5.54296875" customWidth="1"/>
    <col min="4315" max="4315" width="8.81640625" customWidth="1"/>
    <col min="4317" max="4317" width="9" customWidth="1"/>
    <col min="4319" max="4319" width="9.26953125" customWidth="1"/>
    <col min="4320" max="4320" width="10" customWidth="1"/>
    <col min="4321" max="4321" width="11" customWidth="1"/>
    <col min="4566" max="4566" width="3.7265625" bestFit="1" customWidth="1"/>
    <col min="4567" max="4567" width="52.81640625" customWidth="1"/>
    <col min="4568" max="4568" width="6.7265625" customWidth="1"/>
    <col min="4569" max="4569" width="5.54296875" customWidth="1"/>
    <col min="4571" max="4571" width="8.81640625" customWidth="1"/>
    <col min="4573" max="4573" width="9" customWidth="1"/>
    <col min="4575" max="4575" width="9.26953125" customWidth="1"/>
    <col min="4576" max="4576" width="10" customWidth="1"/>
    <col min="4577" max="4577" width="11" customWidth="1"/>
    <col min="4822" max="4822" width="3.7265625" bestFit="1" customWidth="1"/>
    <col min="4823" max="4823" width="52.81640625" customWidth="1"/>
    <col min="4824" max="4824" width="6.7265625" customWidth="1"/>
    <col min="4825" max="4825" width="5.54296875" customWidth="1"/>
    <col min="4827" max="4827" width="8.81640625" customWidth="1"/>
    <col min="4829" max="4829" width="9" customWidth="1"/>
    <col min="4831" max="4831" width="9.26953125" customWidth="1"/>
    <col min="4832" max="4832" width="10" customWidth="1"/>
    <col min="4833" max="4833" width="11" customWidth="1"/>
    <col min="5078" max="5078" width="3.7265625" bestFit="1" customWidth="1"/>
    <col min="5079" max="5079" width="52.81640625" customWidth="1"/>
    <col min="5080" max="5080" width="6.7265625" customWidth="1"/>
    <col min="5081" max="5081" width="5.54296875" customWidth="1"/>
    <col min="5083" max="5083" width="8.81640625" customWidth="1"/>
    <col min="5085" max="5085" width="9" customWidth="1"/>
    <col min="5087" max="5087" width="9.26953125" customWidth="1"/>
    <col min="5088" max="5088" width="10" customWidth="1"/>
    <col min="5089" max="5089" width="11" customWidth="1"/>
    <col min="5334" max="5334" width="3.7265625" bestFit="1" customWidth="1"/>
    <col min="5335" max="5335" width="52.81640625" customWidth="1"/>
    <col min="5336" max="5336" width="6.7265625" customWidth="1"/>
    <col min="5337" max="5337" width="5.54296875" customWidth="1"/>
    <col min="5339" max="5339" width="8.81640625" customWidth="1"/>
    <col min="5341" max="5341" width="9" customWidth="1"/>
    <col min="5343" max="5343" width="9.26953125" customWidth="1"/>
    <col min="5344" max="5344" width="10" customWidth="1"/>
    <col min="5345" max="5345" width="11" customWidth="1"/>
    <col min="5590" max="5590" width="3.7265625" bestFit="1" customWidth="1"/>
    <col min="5591" max="5591" width="52.81640625" customWidth="1"/>
    <col min="5592" max="5592" width="6.7265625" customWidth="1"/>
    <col min="5593" max="5593" width="5.54296875" customWidth="1"/>
    <col min="5595" max="5595" width="8.81640625" customWidth="1"/>
    <col min="5597" max="5597" width="9" customWidth="1"/>
    <col min="5599" max="5599" width="9.26953125" customWidth="1"/>
    <col min="5600" max="5600" width="10" customWidth="1"/>
    <col min="5601" max="5601" width="11" customWidth="1"/>
    <col min="5846" max="5846" width="3.7265625" bestFit="1" customWidth="1"/>
    <col min="5847" max="5847" width="52.81640625" customWidth="1"/>
    <col min="5848" max="5848" width="6.7265625" customWidth="1"/>
    <col min="5849" max="5849" width="5.54296875" customWidth="1"/>
    <col min="5851" max="5851" width="8.81640625" customWidth="1"/>
    <col min="5853" max="5853" width="9" customWidth="1"/>
    <col min="5855" max="5855" width="9.26953125" customWidth="1"/>
    <col min="5856" max="5856" width="10" customWidth="1"/>
    <col min="5857" max="5857" width="11" customWidth="1"/>
    <col min="6102" max="6102" width="3.7265625" bestFit="1" customWidth="1"/>
    <col min="6103" max="6103" width="52.81640625" customWidth="1"/>
    <col min="6104" max="6104" width="6.7265625" customWidth="1"/>
    <col min="6105" max="6105" width="5.54296875" customWidth="1"/>
    <col min="6107" max="6107" width="8.81640625" customWidth="1"/>
    <col min="6109" max="6109" width="9" customWidth="1"/>
    <col min="6111" max="6111" width="9.26953125" customWidth="1"/>
    <col min="6112" max="6112" width="10" customWidth="1"/>
    <col min="6113" max="6113" width="11" customWidth="1"/>
    <col min="6358" max="6358" width="3.7265625" bestFit="1" customWidth="1"/>
    <col min="6359" max="6359" width="52.81640625" customWidth="1"/>
    <col min="6360" max="6360" width="6.7265625" customWidth="1"/>
    <col min="6361" max="6361" width="5.54296875" customWidth="1"/>
    <col min="6363" max="6363" width="8.81640625" customWidth="1"/>
    <col min="6365" max="6365" width="9" customWidth="1"/>
    <col min="6367" max="6367" width="9.26953125" customWidth="1"/>
    <col min="6368" max="6368" width="10" customWidth="1"/>
    <col min="6369" max="6369" width="11" customWidth="1"/>
    <col min="6614" max="6614" width="3.7265625" bestFit="1" customWidth="1"/>
    <col min="6615" max="6615" width="52.81640625" customWidth="1"/>
    <col min="6616" max="6616" width="6.7265625" customWidth="1"/>
    <col min="6617" max="6617" width="5.54296875" customWidth="1"/>
    <col min="6619" max="6619" width="8.81640625" customWidth="1"/>
    <col min="6621" max="6621" width="9" customWidth="1"/>
    <col min="6623" max="6623" width="9.26953125" customWidth="1"/>
    <col min="6624" max="6624" width="10" customWidth="1"/>
    <col min="6625" max="6625" width="11" customWidth="1"/>
    <col min="6870" max="6870" width="3.7265625" bestFit="1" customWidth="1"/>
    <col min="6871" max="6871" width="52.81640625" customWidth="1"/>
    <col min="6872" max="6872" width="6.7265625" customWidth="1"/>
    <col min="6873" max="6873" width="5.54296875" customWidth="1"/>
    <col min="6875" max="6875" width="8.81640625" customWidth="1"/>
    <col min="6877" max="6877" width="9" customWidth="1"/>
    <col min="6879" max="6879" width="9.26953125" customWidth="1"/>
    <col min="6880" max="6880" width="10" customWidth="1"/>
    <col min="6881" max="6881" width="11" customWidth="1"/>
    <col min="7126" max="7126" width="3.7265625" bestFit="1" customWidth="1"/>
    <col min="7127" max="7127" width="52.81640625" customWidth="1"/>
    <col min="7128" max="7128" width="6.7265625" customWidth="1"/>
    <col min="7129" max="7129" width="5.54296875" customWidth="1"/>
    <col min="7131" max="7131" width="8.81640625" customWidth="1"/>
    <col min="7133" max="7133" width="9" customWidth="1"/>
    <col min="7135" max="7135" width="9.26953125" customWidth="1"/>
    <col min="7136" max="7136" width="10" customWidth="1"/>
    <col min="7137" max="7137" width="11" customWidth="1"/>
    <col min="7382" max="7382" width="3.7265625" bestFit="1" customWidth="1"/>
    <col min="7383" max="7383" width="52.81640625" customWidth="1"/>
    <col min="7384" max="7384" width="6.7265625" customWidth="1"/>
    <col min="7385" max="7385" width="5.54296875" customWidth="1"/>
    <col min="7387" max="7387" width="8.81640625" customWidth="1"/>
    <col min="7389" max="7389" width="9" customWidth="1"/>
    <col min="7391" max="7391" width="9.26953125" customWidth="1"/>
    <col min="7392" max="7392" width="10" customWidth="1"/>
    <col min="7393" max="7393" width="11" customWidth="1"/>
    <col min="7638" max="7638" width="3.7265625" bestFit="1" customWidth="1"/>
    <col min="7639" max="7639" width="52.81640625" customWidth="1"/>
    <col min="7640" max="7640" width="6.7265625" customWidth="1"/>
    <col min="7641" max="7641" width="5.54296875" customWidth="1"/>
    <col min="7643" max="7643" width="8.81640625" customWidth="1"/>
    <col min="7645" max="7645" width="9" customWidth="1"/>
    <col min="7647" max="7647" width="9.26953125" customWidth="1"/>
    <col min="7648" max="7648" width="10" customWidth="1"/>
    <col min="7649" max="7649" width="11" customWidth="1"/>
    <col min="7894" max="7894" width="3.7265625" bestFit="1" customWidth="1"/>
    <col min="7895" max="7895" width="52.81640625" customWidth="1"/>
    <col min="7896" max="7896" width="6.7265625" customWidth="1"/>
    <col min="7897" max="7897" width="5.54296875" customWidth="1"/>
    <col min="7899" max="7899" width="8.81640625" customWidth="1"/>
    <col min="7901" max="7901" width="9" customWidth="1"/>
    <col min="7903" max="7903" width="9.26953125" customWidth="1"/>
    <col min="7904" max="7904" width="10" customWidth="1"/>
    <col min="7905" max="7905" width="11" customWidth="1"/>
    <col min="8150" max="8150" width="3.7265625" bestFit="1" customWidth="1"/>
    <col min="8151" max="8151" width="52.81640625" customWidth="1"/>
    <col min="8152" max="8152" width="6.7265625" customWidth="1"/>
    <col min="8153" max="8153" width="5.54296875" customWidth="1"/>
    <col min="8155" max="8155" width="8.81640625" customWidth="1"/>
    <col min="8157" max="8157" width="9" customWidth="1"/>
    <col min="8159" max="8159" width="9.26953125" customWidth="1"/>
    <col min="8160" max="8160" width="10" customWidth="1"/>
    <col min="8161" max="8161" width="11" customWidth="1"/>
    <col min="8406" max="8406" width="3.7265625" bestFit="1" customWidth="1"/>
    <col min="8407" max="8407" width="52.81640625" customWidth="1"/>
    <col min="8408" max="8408" width="6.7265625" customWidth="1"/>
    <col min="8409" max="8409" width="5.54296875" customWidth="1"/>
    <col min="8411" max="8411" width="8.81640625" customWidth="1"/>
    <col min="8413" max="8413" width="9" customWidth="1"/>
    <col min="8415" max="8415" width="9.26953125" customWidth="1"/>
    <col min="8416" max="8416" width="10" customWidth="1"/>
    <col min="8417" max="8417" width="11" customWidth="1"/>
    <col min="8662" max="8662" width="3.7265625" bestFit="1" customWidth="1"/>
    <col min="8663" max="8663" width="52.81640625" customWidth="1"/>
    <col min="8664" max="8664" width="6.7265625" customWidth="1"/>
    <col min="8665" max="8665" width="5.54296875" customWidth="1"/>
    <col min="8667" max="8667" width="8.81640625" customWidth="1"/>
    <col min="8669" max="8669" width="9" customWidth="1"/>
    <col min="8671" max="8671" width="9.26953125" customWidth="1"/>
    <col min="8672" max="8672" width="10" customWidth="1"/>
    <col min="8673" max="8673" width="11" customWidth="1"/>
    <col min="8918" max="8918" width="3.7265625" bestFit="1" customWidth="1"/>
    <col min="8919" max="8919" width="52.81640625" customWidth="1"/>
    <col min="8920" max="8920" width="6.7265625" customWidth="1"/>
    <col min="8921" max="8921" width="5.54296875" customWidth="1"/>
    <col min="8923" max="8923" width="8.81640625" customWidth="1"/>
    <col min="8925" max="8925" width="9" customWidth="1"/>
    <col min="8927" max="8927" width="9.26953125" customWidth="1"/>
    <col min="8928" max="8928" width="10" customWidth="1"/>
    <col min="8929" max="8929" width="11" customWidth="1"/>
    <col min="9174" max="9174" width="3.7265625" bestFit="1" customWidth="1"/>
    <col min="9175" max="9175" width="52.81640625" customWidth="1"/>
    <col min="9176" max="9176" width="6.7265625" customWidth="1"/>
    <col min="9177" max="9177" width="5.54296875" customWidth="1"/>
    <col min="9179" max="9179" width="8.81640625" customWidth="1"/>
    <col min="9181" max="9181" width="9" customWidth="1"/>
    <col min="9183" max="9183" width="9.26953125" customWidth="1"/>
    <col min="9184" max="9184" width="10" customWidth="1"/>
    <col min="9185" max="9185" width="11" customWidth="1"/>
    <col min="9430" max="9430" width="3.7265625" bestFit="1" customWidth="1"/>
    <col min="9431" max="9431" width="52.81640625" customWidth="1"/>
    <col min="9432" max="9432" width="6.7265625" customWidth="1"/>
    <col min="9433" max="9433" width="5.54296875" customWidth="1"/>
    <col min="9435" max="9435" width="8.81640625" customWidth="1"/>
    <col min="9437" max="9437" width="9" customWidth="1"/>
    <col min="9439" max="9439" width="9.26953125" customWidth="1"/>
    <col min="9440" max="9440" width="10" customWidth="1"/>
    <col min="9441" max="9441" width="11" customWidth="1"/>
    <col min="9686" max="9686" width="3.7265625" bestFit="1" customWidth="1"/>
    <col min="9687" max="9687" width="52.81640625" customWidth="1"/>
    <col min="9688" max="9688" width="6.7265625" customWidth="1"/>
    <col min="9689" max="9689" width="5.54296875" customWidth="1"/>
    <col min="9691" max="9691" width="8.81640625" customWidth="1"/>
    <col min="9693" max="9693" width="9" customWidth="1"/>
    <col min="9695" max="9695" width="9.26953125" customWidth="1"/>
    <col min="9696" max="9696" width="10" customWidth="1"/>
    <col min="9697" max="9697" width="11" customWidth="1"/>
    <col min="9942" max="9942" width="3.7265625" bestFit="1" customWidth="1"/>
    <col min="9943" max="9943" width="52.81640625" customWidth="1"/>
    <col min="9944" max="9944" width="6.7265625" customWidth="1"/>
    <col min="9945" max="9945" width="5.54296875" customWidth="1"/>
    <col min="9947" max="9947" width="8.81640625" customWidth="1"/>
    <col min="9949" max="9949" width="9" customWidth="1"/>
    <col min="9951" max="9951" width="9.26953125" customWidth="1"/>
    <col min="9952" max="9952" width="10" customWidth="1"/>
    <col min="9953" max="9953" width="11" customWidth="1"/>
    <col min="10198" max="10198" width="3.7265625" bestFit="1" customWidth="1"/>
    <col min="10199" max="10199" width="52.81640625" customWidth="1"/>
    <col min="10200" max="10200" width="6.7265625" customWidth="1"/>
    <col min="10201" max="10201" width="5.54296875" customWidth="1"/>
    <col min="10203" max="10203" width="8.81640625" customWidth="1"/>
    <col min="10205" max="10205" width="9" customWidth="1"/>
    <col min="10207" max="10207" width="9.26953125" customWidth="1"/>
    <col min="10208" max="10208" width="10" customWidth="1"/>
    <col min="10209" max="10209" width="11" customWidth="1"/>
    <col min="10454" max="10454" width="3.7265625" bestFit="1" customWidth="1"/>
    <col min="10455" max="10455" width="52.81640625" customWidth="1"/>
    <col min="10456" max="10456" width="6.7265625" customWidth="1"/>
    <col min="10457" max="10457" width="5.54296875" customWidth="1"/>
    <col min="10459" max="10459" width="8.81640625" customWidth="1"/>
    <col min="10461" max="10461" width="9" customWidth="1"/>
    <col min="10463" max="10463" width="9.26953125" customWidth="1"/>
    <col min="10464" max="10464" width="10" customWidth="1"/>
    <col min="10465" max="10465" width="11" customWidth="1"/>
    <col min="10710" max="10710" width="3.7265625" bestFit="1" customWidth="1"/>
    <col min="10711" max="10711" width="52.81640625" customWidth="1"/>
    <col min="10712" max="10712" width="6.7265625" customWidth="1"/>
    <col min="10713" max="10713" width="5.54296875" customWidth="1"/>
    <col min="10715" max="10715" width="8.81640625" customWidth="1"/>
    <col min="10717" max="10717" width="9" customWidth="1"/>
    <col min="10719" max="10719" width="9.26953125" customWidth="1"/>
    <col min="10720" max="10720" width="10" customWidth="1"/>
    <col min="10721" max="10721" width="11" customWidth="1"/>
    <col min="10966" max="10966" width="3.7265625" bestFit="1" customWidth="1"/>
    <col min="10967" max="10967" width="52.81640625" customWidth="1"/>
    <col min="10968" max="10968" width="6.7265625" customWidth="1"/>
    <col min="10969" max="10969" width="5.54296875" customWidth="1"/>
    <col min="10971" max="10971" width="8.81640625" customWidth="1"/>
    <col min="10973" max="10973" width="9" customWidth="1"/>
    <col min="10975" max="10975" width="9.26953125" customWidth="1"/>
    <col min="10976" max="10976" width="10" customWidth="1"/>
    <col min="10977" max="10977" width="11" customWidth="1"/>
    <col min="11222" max="11222" width="3.7265625" bestFit="1" customWidth="1"/>
    <col min="11223" max="11223" width="52.81640625" customWidth="1"/>
    <col min="11224" max="11224" width="6.7265625" customWidth="1"/>
    <col min="11225" max="11225" width="5.54296875" customWidth="1"/>
    <col min="11227" max="11227" width="8.81640625" customWidth="1"/>
    <col min="11229" max="11229" width="9" customWidth="1"/>
    <col min="11231" max="11231" width="9.26953125" customWidth="1"/>
    <col min="11232" max="11232" width="10" customWidth="1"/>
    <col min="11233" max="11233" width="11" customWidth="1"/>
    <col min="11478" max="11478" width="3.7265625" bestFit="1" customWidth="1"/>
    <col min="11479" max="11479" width="52.81640625" customWidth="1"/>
    <col min="11480" max="11480" width="6.7265625" customWidth="1"/>
    <col min="11481" max="11481" width="5.54296875" customWidth="1"/>
    <col min="11483" max="11483" width="8.81640625" customWidth="1"/>
    <col min="11485" max="11485" width="9" customWidth="1"/>
    <col min="11487" max="11487" width="9.26953125" customWidth="1"/>
    <col min="11488" max="11488" width="10" customWidth="1"/>
    <col min="11489" max="11489" width="11" customWidth="1"/>
    <col min="11734" max="11734" width="3.7265625" bestFit="1" customWidth="1"/>
    <col min="11735" max="11735" width="52.81640625" customWidth="1"/>
    <col min="11736" max="11736" width="6.7265625" customWidth="1"/>
    <col min="11737" max="11737" width="5.54296875" customWidth="1"/>
    <col min="11739" max="11739" width="8.81640625" customWidth="1"/>
    <col min="11741" max="11741" width="9" customWidth="1"/>
    <col min="11743" max="11743" width="9.26953125" customWidth="1"/>
    <col min="11744" max="11744" width="10" customWidth="1"/>
    <col min="11745" max="11745" width="11" customWidth="1"/>
    <col min="11990" max="11990" width="3.7265625" bestFit="1" customWidth="1"/>
    <col min="11991" max="11991" width="52.81640625" customWidth="1"/>
    <col min="11992" max="11992" width="6.7265625" customWidth="1"/>
    <col min="11993" max="11993" width="5.54296875" customWidth="1"/>
    <col min="11995" max="11995" width="8.81640625" customWidth="1"/>
    <col min="11997" max="11997" width="9" customWidth="1"/>
    <col min="11999" max="11999" width="9.26953125" customWidth="1"/>
    <col min="12000" max="12000" width="10" customWidth="1"/>
    <col min="12001" max="12001" width="11" customWidth="1"/>
    <col min="12246" max="12246" width="3.7265625" bestFit="1" customWidth="1"/>
    <col min="12247" max="12247" width="52.81640625" customWidth="1"/>
    <col min="12248" max="12248" width="6.7265625" customWidth="1"/>
    <col min="12249" max="12249" width="5.54296875" customWidth="1"/>
    <col min="12251" max="12251" width="8.81640625" customWidth="1"/>
    <col min="12253" max="12253" width="9" customWidth="1"/>
    <col min="12255" max="12255" width="9.26953125" customWidth="1"/>
    <col min="12256" max="12256" width="10" customWidth="1"/>
    <col min="12257" max="12257" width="11" customWidth="1"/>
    <col min="12502" max="12502" width="3.7265625" bestFit="1" customWidth="1"/>
    <col min="12503" max="12503" width="52.81640625" customWidth="1"/>
    <col min="12504" max="12504" width="6.7265625" customWidth="1"/>
    <col min="12505" max="12505" width="5.54296875" customWidth="1"/>
    <col min="12507" max="12507" width="8.81640625" customWidth="1"/>
    <col min="12509" max="12509" width="9" customWidth="1"/>
    <col min="12511" max="12511" width="9.26953125" customWidth="1"/>
    <col min="12512" max="12512" width="10" customWidth="1"/>
    <col min="12513" max="12513" width="11" customWidth="1"/>
    <col min="12758" max="12758" width="3.7265625" bestFit="1" customWidth="1"/>
    <col min="12759" max="12759" width="52.81640625" customWidth="1"/>
    <col min="12760" max="12760" width="6.7265625" customWidth="1"/>
    <col min="12761" max="12761" width="5.54296875" customWidth="1"/>
    <col min="12763" max="12763" width="8.81640625" customWidth="1"/>
    <col min="12765" max="12765" width="9" customWidth="1"/>
    <col min="12767" max="12767" width="9.26953125" customWidth="1"/>
    <col min="12768" max="12768" width="10" customWidth="1"/>
    <col min="12769" max="12769" width="11" customWidth="1"/>
    <col min="13014" max="13014" width="3.7265625" bestFit="1" customWidth="1"/>
    <col min="13015" max="13015" width="52.81640625" customWidth="1"/>
    <col min="13016" max="13016" width="6.7265625" customWidth="1"/>
    <col min="13017" max="13017" width="5.54296875" customWidth="1"/>
    <col min="13019" max="13019" width="8.81640625" customWidth="1"/>
    <col min="13021" max="13021" width="9" customWidth="1"/>
    <col min="13023" max="13023" width="9.26953125" customWidth="1"/>
    <col min="13024" max="13024" width="10" customWidth="1"/>
    <col min="13025" max="13025" width="11" customWidth="1"/>
    <col min="13270" max="13270" width="3.7265625" bestFit="1" customWidth="1"/>
    <col min="13271" max="13271" width="52.81640625" customWidth="1"/>
    <col min="13272" max="13272" width="6.7265625" customWidth="1"/>
    <col min="13273" max="13273" width="5.54296875" customWidth="1"/>
    <col min="13275" max="13275" width="8.81640625" customWidth="1"/>
    <col min="13277" max="13277" width="9" customWidth="1"/>
    <col min="13279" max="13279" width="9.26953125" customWidth="1"/>
    <col min="13280" max="13280" width="10" customWidth="1"/>
    <col min="13281" max="13281" width="11" customWidth="1"/>
    <col min="13526" max="13526" width="3.7265625" bestFit="1" customWidth="1"/>
    <col min="13527" max="13527" width="52.81640625" customWidth="1"/>
    <col min="13528" max="13528" width="6.7265625" customWidth="1"/>
    <col min="13529" max="13529" width="5.54296875" customWidth="1"/>
    <col min="13531" max="13531" width="8.81640625" customWidth="1"/>
    <col min="13533" max="13533" width="9" customWidth="1"/>
    <col min="13535" max="13535" width="9.26953125" customWidth="1"/>
    <col min="13536" max="13536" width="10" customWidth="1"/>
    <col min="13537" max="13537" width="11" customWidth="1"/>
    <col min="13782" max="13782" width="3.7265625" bestFit="1" customWidth="1"/>
    <col min="13783" max="13783" width="52.81640625" customWidth="1"/>
    <col min="13784" max="13784" width="6.7265625" customWidth="1"/>
    <col min="13785" max="13785" width="5.54296875" customWidth="1"/>
    <col min="13787" max="13787" width="8.81640625" customWidth="1"/>
    <col min="13789" max="13789" width="9" customWidth="1"/>
    <col min="13791" max="13791" width="9.26953125" customWidth="1"/>
    <col min="13792" max="13792" width="10" customWidth="1"/>
    <col min="13793" max="13793" width="11" customWidth="1"/>
    <col min="14038" max="14038" width="3.7265625" bestFit="1" customWidth="1"/>
    <col min="14039" max="14039" width="52.81640625" customWidth="1"/>
    <col min="14040" max="14040" width="6.7265625" customWidth="1"/>
    <col min="14041" max="14041" width="5.54296875" customWidth="1"/>
    <col min="14043" max="14043" width="8.81640625" customWidth="1"/>
    <col min="14045" max="14045" width="9" customWidth="1"/>
    <col min="14047" max="14047" width="9.26953125" customWidth="1"/>
    <col min="14048" max="14048" width="10" customWidth="1"/>
    <col min="14049" max="14049" width="11" customWidth="1"/>
    <col min="14294" max="14294" width="3.7265625" bestFit="1" customWidth="1"/>
    <col min="14295" max="14295" width="52.81640625" customWidth="1"/>
    <col min="14296" max="14296" width="6.7265625" customWidth="1"/>
    <col min="14297" max="14297" width="5.54296875" customWidth="1"/>
    <col min="14299" max="14299" width="8.81640625" customWidth="1"/>
    <col min="14301" max="14301" width="9" customWidth="1"/>
    <col min="14303" max="14303" width="9.26953125" customWidth="1"/>
    <col min="14304" max="14304" width="10" customWidth="1"/>
    <col min="14305" max="14305" width="11" customWidth="1"/>
    <col min="14550" max="14550" width="3.7265625" bestFit="1" customWidth="1"/>
    <col min="14551" max="14551" width="52.81640625" customWidth="1"/>
    <col min="14552" max="14552" width="6.7265625" customWidth="1"/>
    <col min="14553" max="14553" width="5.54296875" customWidth="1"/>
    <col min="14555" max="14555" width="8.81640625" customWidth="1"/>
    <col min="14557" max="14557" width="9" customWidth="1"/>
    <col min="14559" max="14559" width="9.26953125" customWidth="1"/>
    <col min="14560" max="14560" width="10" customWidth="1"/>
    <col min="14561" max="14561" width="11" customWidth="1"/>
    <col min="14806" max="14806" width="3.7265625" bestFit="1" customWidth="1"/>
    <col min="14807" max="14807" width="52.81640625" customWidth="1"/>
    <col min="14808" max="14808" width="6.7265625" customWidth="1"/>
    <col min="14809" max="14809" width="5.54296875" customWidth="1"/>
    <col min="14811" max="14811" width="8.81640625" customWidth="1"/>
    <col min="14813" max="14813" width="9" customWidth="1"/>
    <col min="14815" max="14815" width="9.26953125" customWidth="1"/>
    <col min="14816" max="14816" width="10" customWidth="1"/>
    <col min="14817" max="14817" width="11" customWidth="1"/>
    <col min="15062" max="15062" width="3.7265625" bestFit="1" customWidth="1"/>
    <col min="15063" max="15063" width="52.81640625" customWidth="1"/>
    <col min="15064" max="15064" width="6.7265625" customWidth="1"/>
    <col min="15065" max="15065" width="5.54296875" customWidth="1"/>
    <col min="15067" max="15067" width="8.81640625" customWidth="1"/>
    <col min="15069" max="15069" width="9" customWidth="1"/>
    <col min="15071" max="15071" width="9.26953125" customWidth="1"/>
    <col min="15072" max="15072" width="10" customWidth="1"/>
    <col min="15073" max="15073" width="11" customWidth="1"/>
    <col min="15318" max="15318" width="3.7265625" bestFit="1" customWidth="1"/>
    <col min="15319" max="15319" width="52.81640625" customWidth="1"/>
    <col min="15320" max="15320" width="6.7265625" customWidth="1"/>
    <col min="15321" max="15321" width="5.54296875" customWidth="1"/>
    <col min="15323" max="15323" width="8.81640625" customWidth="1"/>
    <col min="15325" max="15325" width="9" customWidth="1"/>
    <col min="15327" max="15327" width="9.26953125" customWidth="1"/>
    <col min="15328" max="15328" width="10" customWidth="1"/>
    <col min="15329" max="15329" width="11" customWidth="1"/>
    <col min="15574" max="15574" width="3.7265625" bestFit="1" customWidth="1"/>
    <col min="15575" max="15575" width="52.81640625" customWidth="1"/>
    <col min="15576" max="15576" width="6.7265625" customWidth="1"/>
    <col min="15577" max="15577" width="5.54296875" customWidth="1"/>
    <col min="15579" max="15579" width="8.81640625" customWidth="1"/>
    <col min="15581" max="15581" width="9" customWidth="1"/>
    <col min="15583" max="15583" width="9.26953125" customWidth="1"/>
    <col min="15584" max="15584" width="10" customWidth="1"/>
    <col min="15585" max="15585" width="11" customWidth="1"/>
    <col min="15830" max="15830" width="3.7265625" bestFit="1" customWidth="1"/>
    <col min="15831" max="15831" width="52.81640625" customWidth="1"/>
    <col min="15832" max="15832" width="6.7265625" customWidth="1"/>
    <col min="15833" max="15833" width="5.54296875" customWidth="1"/>
    <col min="15835" max="15835" width="8.81640625" customWidth="1"/>
    <col min="15837" max="15837" width="9" customWidth="1"/>
    <col min="15839" max="15839" width="9.26953125" customWidth="1"/>
    <col min="15840" max="15840" width="10" customWidth="1"/>
    <col min="15841" max="15841" width="11" customWidth="1"/>
    <col min="16086" max="16086" width="3.7265625" bestFit="1" customWidth="1"/>
    <col min="16087" max="16087" width="52.81640625" customWidth="1"/>
    <col min="16088" max="16088" width="6.7265625" customWidth="1"/>
    <col min="16089" max="16089" width="5.54296875" customWidth="1"/>
    <col min="16091" max="16091" width="8.81640625" customWidth="1"/>
    <col min="16093" max="16093" width="9" customWidth="1"/>
    <col min="16095" max="16095" width="9.26953125" customWidth="1"/>
    <col min="16096" max="16096" width="10" customWidth="1"/>
    <col min="16097" max="16097" width="11" customWidth="1"/>
  </cols>
  <sheetData>
    <row r="1" spans="1:7" ht="13" customHeight="1" x14ac:dyDescent="0.25">
      <c r="A1" s="403" t="s">
        <v>447</v>
      </c>
      <c r="B1" s="404"/>
      <c r="C1" s="404"/>
      <c r="D1" s="404"/>
      <c r="E1" s="404"/>
      <c r="F1" s="405"/>
    </row>
    <row r="2" spans="1:7" ht="12.5" x14ac:dyDescent="0.25">
      <c r="A2" s="406"/>
      <c r="B2" s="407"/>
      <c r="C2" s="407"/>
      <c r="D2" s="407"/>
      <c r="E2" s="407"/>
      <c r="F2" s="408"/>
    </row>
    <row r="3" spans="1:7" ht="13" thickBot="1" x14ac:dyDescent="0.3">
      <c r="A3" s="406"/>
      <c r="B3" s="407"/>
      <c r="C3" s="407"/>
      <c r="D3" s="407"/>
      <c r="E3" s="407"/>
      <c r="F3" s="408"/>
    </row>
    <row r="4" spans="1:7" ht="13" x14ac:dyDescent="0.25">
      <c r="A4" s="409" t="s">
        <v>340</v>
      </c>
      <c r="B4" s="412" t="s">
        <v>341</v>
      </c>
      <c r="C4" s="415" t="s">
        <v>342</v>
      </c>
      <c r="D4" s="418" t="s">
        <v>343</v>
      </c>
      <c r="E4" s="397" t="s">
        <v>344</v>
      </c>
      <c r="F4" s="398"/>
    </row>
    <row r="5" spans="1:7" ht="12.5" x14ac:dyDescent="0.25">
      <c r="A5" s="410"/>
      <c r="B5" s="413"/>
      <c r="C5" s="416"/>
      <c r="D5" s="419"/>
      <c r="E5" s="399" t="s">
        <v>345</v>
      </c>
      <c r="F5" s="401" t="s">
        <v>346</v>
      </c>
    </row>
    <row r="6" spans="1:7" ht="26.25" customHeight="1" x14ac:dyDescent="0.25">
      <c r="A6" s="411"/>
      <c r="B6" s="414"/>
      <c r="C6" s="417"/>
      <c r="D6" s="420"/>
      <c r="E6" s="400"/>
      <c r="F6" s="402"/>
    </row>
    <row r="7" spans="1:7" ht="12.5" x14ac:dyDescent="0.25">
      <c r="A7" s="182">
        <v>1</v>
      </c>
      <c r="B7" s="22" t="s">
        <v>347</v>
      </c>
      <c r="C7" s="176" t="s">
        <v>348</v>
      </c>
      <c r="D7" s="184">
        <v>4</v>
      </c>
      <c r="E7" s="260"/>
      <c r="F7" s="260"/>
    </row>
    <row r="8" spans="1:7" ht="12.65" customHeight="1" x14ac:dyDescent="0.25">
      <c r="A8" s="182">
        <v>2</v>
      </c>
      <c r="B8" s="22" t="s">
        <v>349</v>
      </c>
      <c r="C8" s="177" t="s">
        <v>348</v>
      </c>
      <c r="D8" s="184">
        <v>4</v>
      </c>
      <c r="E8" s="260"/>
      <c r="F8" s="260"/>
      <c r="G8" s="191"/>
    </row>
    <row r="9" spans="1:7" ht="12.65" customHeight="1" x14ac:dyDescent="0.25">
      <c r="A9" s="182">
        <v>3</v>
      </c>
      <c r="B9" s="22" t="s">
        <v>350</v>
      </c>
      <c r="C9" s="176" t="s">
        <v>351</v>
      </c>
      <c r="D9" s="184">
        <v>4</v>
      </c>
      <c r="E9" s="260"/>
      <c r="F9" s="260"/>
      <c r="G9" s="191"/>
    </row>
    <row r="10" spans="1:7" ht="12.65" customHeight="1" x14ac:dyDescent="0.25">
      <c r="A10" s="182">
        <v>4</v>
      </c>
      <c r="B10" s="22" t="s">
        <v>352</v>
      </c>
      <c r="C10" s="176" t="s">
        <v>351</v>
      </c>
      <c r="D10" s="184">
        <v>1</v>
      </c>
      <c r="E10" s="260"/>
      <c r="F10" s="260"/>
      <c r="G10" s="191"/>
    </row>
    <row r="11" spans="1:7" ht="12.65" customHeight="1" x14ac:dyDescent="0.25">
      <c r="A11" s="182">
        <v>5</v>
      </c>
      <c r="B11" s="22" t="s">
        <v>353</v>
      </c>
      <c r="C11" s="176" t="s">
        <v>342</v>
      </c>
      <c r="D11" s="184">
        <v>1</v>
      </c>
      <c r="E11" s="260"/>
      <c r="F11" s="260"/>
      <c r="G11" s="191"/>
    </row>
    <row r="12" spans="1:7" ht="12.65" customHeight="1" x14ac:dyDescent="0.25">
      <c r="A12" s="182">
        <v>6</v>
      </c>
      <c r="B12" s="22" t="s">
        <v>354</v>
      </c>
      <c r="C12" s="185" t="s">
        <v>342</v>
      </c>
      <c r="D12" s="213">
        <v>1</v>
      </c>
      <c r="E12" s="260"/>
      <c r="F12" s="260"/>
      <c r="G12" s="191"/>
    </row>
    <row r="13" spans="1:7" ht="12.65" customHeight="1" x14ac:dyDescent="0.25">
      <c r="A13" s="182">
        <v>7</v>
      </c>
      <c r="B13" s="22" t="s">
        <v>355</v>
      </c>
      <c r="C13" s="176" t="s">
        <v>342</v>
      </c>
      <c r="D13" s="213">
        <v>1</v>
      </c>
      <c r="E13" s="260"/>
      <c r="F13" s="260"/>
      <c r="G13" s="191"/>
    </row>
    <row r="14" spans="1:7" ht="12.65" customHeight="1" x14ac:dyDescent="0.25">
      <c r="A14" s="182">
        <v>8</v>
      </c>
      <c r="B14" s="22" t="s">
        <v>356</v>
      </c>
      <c r="C14" s="185" t="s">
        <v>342</v>
      </c>
      <c r="D14" s="184">
        <v>1</v>
      </c>
      <c r="E14" s="260"/>
      <c r="F14" s="260"/>
      <c r="G14" s="191"/>
    </row>
    <row r="15" spans="1:7" ht="12.65" customHeight="1" x14ac:dyDescent="0.25">
      <c r="A15" s="182">
        <v>9</v>
      </c>
      <c r="B15" s="179" t="s">
        <v>357</v>
      </c>
      <c r="C15" s="176" t="s">
        <v>342</v>
      </c>
      <c r="D15" s="184">
        <v>1</v>
      </c>
      <c r="E15" s="260"/>
      <c r="F15" s="260"/>
      <c r="G15" s="191"/>
    </row>
    <row r="16" spans="1:7" s="174" customFormat="1" ht="12.75" customHeight="1" x14ac:dyDescent="0.25">
      <c r="A16" s="182">
        <v>10</v>
      </c>
      <c r="B16" s="217" t="s">
        <v>358</v>
      </c>
      <c r="C16" s="218" t="s">
        <v>342</v>
      </c>
      <c r="D16" s="184">
        <v>1</v>
      </c>
      <c r="E16" s="260"/>
      <c r="F16" s="260"/>
    </row>
    <row r="17" spans="1:6" s="174" customFormat="1" ht="12.75" customHeight="1" x14ac:dyDescent="0.25">
      <c r="A17" s="182">
        <v>11</v>
      </c>
      <c r="B17" s="217" t="s">
        <v>359</v>
      </c>
      <c r="C17" s="185" t="s">
        <v>342</v>
      </c>
      <c r="D17" s="184">
        <v>1</v>
      </c>
      <c r="E17" s="260"/>
      <c r="F17" s="260"/>
    </row>
    <row r="18" spans="1:6" ht="13" x14ac:dyDescent="0.25">
      <c r="A18" s="182">
        <v>12</v>
      </c>
      <c r="B18" s="220" t="s">
        <v>360</v>
      </c>
      <c r="C18" s="176" t="s">
        <v>342</v>
      </c>
      <c r="D18" s="213">
        <v>1</v>
      </c>
      <c r="E18" s="260"/>
      <c r="F18" s="260"/>
    </row>
    <row r="19" spans="1:6" ht="13" x14ac:dyDescent="0.25">
      <c r="A19" s="387" t="s">
        <v>361</v>
      </c>
      <c r="B19" s="387"/>
      <c r="C19" s="387"/>
      <c r="D19" s="387"/>
      <c r="E19" s="388">
        <f>SUM(F7:F18)</f>
        <v>0</v>
      </c>
      <c r="F19" s="388"/>
    </row>
    <row r="20" spans="1:6" ht="13" thickBot="1" x14ac:dyDescent="0.3">
      <c r="E20" s="193"/>
      <c r="F20" s="193"/>
    </row>
    <row r="21" spans="1:6" ht="13.5" thickBot="1" x14ac:dyDescent="0.35">
      <c r="A21" s="389" t="s">
        <v>362</v>
      </c>
      <c r="B21" s="390"/>
      <c r="C21" s="390"/>
      <c r="D21" s="390"/>
      <c r="E21" s="391">
        <f>E19/12</f>
        <v>0</v>
      </c>
      <c r="F21" s="392"/>
    </row>
    <row r="22" spans="1:6" ht="12.5" x14ac:dyDescent="0.25">
      <c r="E22" s="193"/>
      <c r="F22" s="193"/>
    </row>
    <row r="23" spans="1:6" ht="13" thickBot="1" x14ac:dyDescent="0.3">
      <c r="A23" s="68"/>
      <c r="E23" s="193"/>
      <c r="F23" s="194"/>
    </row>
    <row r="24" spans="1:6" ht="15" thickBot="1" x14ac:dyDescent="0.3">
      <c r="A24" s="393" t="s">
        <v>363</v>
      </c>
      <c r="B24" s="394"/>
      <c r="C24" s="394"/>
      <c r="D24" s="394"/>
      <c r="E24" s="395">
        <f>E21</f>
        <v>0</v>
      </c>
      <c r="F24" s="396"/>
    </row>
    <row r="26" spans="1:6" ht="13" thickBot="1" x14ac:dyDescent="0.3"/>
    <row r="27" spans="1:6" ht="12.5" x14ac:dyDescent="0.25">
      <c r="A27" s="421"/>
      <c r="B27" s="422"/>
      <c r="C27" s="427" t="s">
        <v>364</v>
      </c>
      <c r="D27" s="430"/>
      <c r="E27" s="431"/>
      <c r="F27" s="432"/>
    </row>
    <row r="28" spans="1:6" ht="12.5" x14ac:dyDescent="0.25">
      <c r="A28" s="423"/>
      <c r="B28" s="424"/>
      <c r="C28" s="428"/>
      <c r="D28" s="433"/>
      <c r="E28" s="434"/>
      <c r="F28" s="435"/>
    </row>
    <row r="29" spans="1:6" ht="12.5" x14ac:dyDescent="0.25">
      <c r="A29" s="423"/>
      <c r="B29" s="424"/>
      <c r="C29" s="428"/>
      <c r="D29" s="433"/>
      <c r="E29" s="434"/>
      <c r="F29" s="435"/>
    </row>
    <row r="30" spans="1:6" ht="13" thickBot="1" x14ac:dyDescent="0.3">
      <c r="A30" s="425"/>
      <c r="B30" s="426"/>
      <c r="C30" s="429"/>
      <c r="D30" s="436"/>
      <c r="E30" s="437"/>
      <c r="F30" s="438"/>
    </row>
    <row r="32" spans="1:6" ht="13" thickBot="1" x14ac:dyDescent="0.3"/>
    <row r="33" spans="1:6" ht="12.5" x14ac:dyDescent="0.25">
      <c r="A33" s="439"/>
      <c r="B33" s="440"/>
      <c r="C33" s="440"/>
      <c r="D33" s="440"/>
      <c r="E33" s="440"/>
      <c r="F33" s="441"/>
    </row>
    <row r="34" spans="1:6" ht="12.5" x14ac:dyDescent="0.25">
      <c r="A34" s="442"/>
      <c r="B34" s="354"/>
      <c r="C34" s="354"/>
      <c r="D34" s="354"/>
      <c r="E34" s="354"/>
      <c r="F34" s="443"/>
    </row>
    <row r="35" spans="1:6" ht="12.5" x14ac:dyDescent="0.25">
      <c r="A35" s="442"/>
      <c r="B35" s="354"/>
      <c r="C35" s="354"/>
      <c r="D35" s="354"/>
      <c r="E35" s="354"/>
      <c r="F35" s="443"/>
    </row>
    <row r="36" spans="1:6" ht="12.5" x14ac:dyDescent="0.25">
      <c r="A36" s="442"/>
      <c r="B36" s="354"/>
      <c r="C36" s="354"/>
      <c r="D36" s="354"/>
      <c r="E36" s="354"/>
      <c r="F36" s="443"/>
    </row>
    <row r="37" spans="1:6" ht="13" thickBot="1" x14ac:dyDescent="0.3">
      <c r="A37" s="444"/>
      <c r="B37" s="445"/>
      <c r="C37" s="445"/>
      <c r="D37" s="445"/>
      <c r="E37" s="445"/>
      <c r="F37" s="446"/>
    </row>
    <row r="38" spans="1:6" ht="13" thickBot="1" x14ac:dyDescent="0.3"/>
    <row r="39" spans="1:6" ht="12.5" x14ac:dyDescent="0.25">
      <c r="A39" s="447" t="s">
        <v>365</v>
      </c>
      <c r="B39" s="448"/>
      <c r="C39" s="448"/>
      <c r="D39" s="448"/>
    </row>
    <row r="40" spans="1:6" ht="12.5" x14ac:dyDescent="0.25">
      <c r="A40" s="449"/>
      <c r="B40" s="450"/>
      <c r="C40" s="450"/>
      <c r="D40" s="450"/>
    </row>
    <row r="41" spans="1:6" ht="12.5" x14ac:dyDescent="0.25">
      <c r="A41" s="449"/>
      <c r="B41" s="450"/>
      <c r="C41" s="450"/>
      <c r="D41" s="450"/>
    </row>
    <row r="42" spans="1:6" ht="13" thickBot="1" x14ac:dyDescent="0.3">
      <c r="A42" s="451"/>
      <c r="B42" s="452"/>
      <c r="C42" s="452"/>
      <c r="D42" s="452"/>
    </row>
    <row r="43" spans="1:6" ht="12.5" x14ac:dyDescent="0.25"/>
  </sheetData>
  <mergeCells count="19">
    <mergeCell ref="A27:B30"/>
    <mergeCell ref="C27:C30"/>
    <mergeCell ref="D27:F30"/>
    <mergeCell ref="A33:F37"/>
    <mergeCell ref="A39:D42"/>
    <mergeCell ref="E4:F4"/>
    <mergeCell ref="E5:E6"/>
    <mergeCell ref="F5:F6"/>
    <mergeCell ref="A1:F3"/>
    <mergeCell ref="A4:A6"/>
    <mergeCell ref="B4:B6"/>
    <mergeCell ref="C4:C6"/>
    <mergeCell ref="D4:D6"/>
    <mergeCell ref="A19:D19"/>
    <mergeCell ref="E19:F19"/>
    <mergeCell ref="A21:D21"/>
    <mergeCell ref="E21:F21"/>
    <mergeCell ref="A24:D24"/>
    <mergeCell ref="E24:F24"/>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5D7DB4-7388-4CDE-99C9-B16487B22D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Resumo</vt:lpstr>
      <vt:lpstr>Item 01 - Diurno</vt:lpstr>
      <vt:lpstr>Item 02 - Noturno</vt:lpstr>
      <vt:lpstr>Mód2.2</vt:lpstr>
      <vt:lpstr>Mód2.3</vt:lpstr>
      <vt:lpstr>Mód3</vt:lpstr>
      <vt:lpstr>Mód6</vt:lpstr>
      <vt:lpstr>Mód4</vt:lpstr>
      <vt:lpstr>Uniform&amp;EPIs</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Francisco Clesio B de Oliveira</cp:lastModifiedBy>
  <cp:revision/>
  <dcterms:created xsi:type="dcterms:W3CDTF">2010-12-08T17:56:29Z</dcterms:created>
  <dcterms:modified xsi:type="dcterms:W3CDTF">2025-11-17T18:07:43Z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