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8_{F5209A86-3C1D-4535-ACBC-353C5A6A4885}" xr6:coauthVersionLast="47" xr6:coauthVersionMax="47" xr10:uidLastSave="{00000000-0000-0000-0000-000000000000}"/>
  <bookViews>
    <workbookView xWindow="28680" yWindow="-120" windowWidth="29040" windowHeight="15720" xr2:uid="{713F41FB-D7B0-4304-86CA-E32D7D19D30C}"/>
  </bookViews>
  <sheets>
    <sheet name="Areas (m²) a serem limpas" sheetId="3" r:id="rId1"/>
    <sheet name="Planilha1" sheetId="5" r:id="rId2"/>
    <sheet name="Parâmetros" sheetId="4" state="hidden" r:id="rId3"/>
  </sheets>
  <definedNames>
    <definedName name="_xlnm.Print_Titles" localSheetId="0">'Areas (m²) a serem limpas'!$1:$1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7" i="3" l="1"/>
  <c r="A129" i="3"/>
  <c r="A128" i="3"/>
  <c r="A126" i="3"/>
  <c r="B159" i="3"/>
  <c r="B156" i="3"/>
  <c r="D54" i="3" l="1"/>
  <c r="D40" i="3" l="1"/>
  <c r="J40" i="3" s="1"/>
  <c r="I75" i="3" l="1"/>
  <c r="D75" i="3"/>
  <c r="I73" i="3"/>
  <c r="D73" i="3"/>
  <c r="J74" i="3" l="1"/>
  <c r="J73" i="3"/>
  <c r="K73" i="3" s="1"/>
  <c r="D126" i="3" s="1"/>
  <c r="J75" i="3"/>
  <c r="K75" i="3" s="1"/>
  <c r="D128" i="3" s="1"/>
  <c r="K69" i="3" l="1"/>
  <c r="E159" i="3"/>
  <c r="E156" i="3"/>
  <c r="D65" i="3"/>
  <c r="J65" i="3" s="1"/>
  <c r="K65" i="3" s="1"/>
  <c r="D68" i="3"/>
  <c r="J68" i="3" s="1"/>
  <c r="K68" i="3" s="1"/>
  <c r="D67" i="3"/>
  <c r="J67" i="3" s="1"/>
  <c r="K67" i="3" s="1"/>
  <c r="D66" i="3"/>
  <c r="J66" i="3" s="1"/>
  <c r="K66" i="3" s="1"/>
  <c r="D62" i="3"/>
  <c r="J62" i="3" s="1"/>
  <c r="K62" i="3" s="1"/>
  <c r="D61" i="3"/>
  <c r="J61" i="3" s="1"/>
  <c r="K61" i="3" s="1"/>
  <c r="D60" i="3"/>
  <c r="J60" i="3" s="1"/>
  <c r="K60" i="3" s="1"/>
  <c r="D52" i="3"/>
  <c r="D53" i="3"/>
  <c r="D55" i="3"/>
  <c r="D56" i="3"/>
  <c r="D57" i="3"/>
  <c r="D58" i="3"/>
  <c r="J58" i="3" s="1"/>
  <c r="D59" i="3"/>
  <c r="J59" i="3" s="1"/>
  <c r="K59" i="3" s="1"/>
  <c r="D69" i="3"/>
  <c r="D64" i="3" l="1"/>
  <c r="J64" i="3" s="1"/>
  <c r="K64" i="3" s="1"/>
  <c r="D63" i="3"/>
  <c r="J63" i="3" s="1"/>
  <c r="K63" i="3" s="1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J23" i="3" s="1"/>
  <c r="D24" i="3"/>
  <c r="J24" i="3" s="1"/>
  <c r="D25" i="3"/>
  <c r="J25" i="3" s="1"/>
  <c r="D27" i="3"/>
  <c r="D28" i="3"/>
  <c r="D31" i="3"/>
  <c r="D32" i="3"/>
  <c r="D33" i="3"/>
  <c r="D34" i="3"/>
  <c r="J34" i="3" s="1"/>
  <c r="K34" i="3" s="1"/>
  <c r="D35" i="3"/>
  <c r="D37" i="3"/>
  <c r="D38" i="3"/>
  <c r="D39" i="3"/>
  <c r="D44" i="3"/>
  <c r="D45" i="3"/>
  <c r="D46" i="3"/>
  <c r="D47" i="3"/>
  <c r="D48" i="3"/>
  <c r="D49" i="3"/>
  <c r="D50" i="3"/>
  <c r="D51" i="3"/>
  <c r="D70" i="3"/>
  <c r="D71" i="3"/>
  <c r="D72" i="3"/>
  <c r="D3" i="3"/>
  <c r="D5" i="3"/>
  <c r="D6" i="3"/>
  <c r="D7" i="3"/>
  <c r="D10" i="3"/>
  <c r="D36" i="3"/>
  <c r="D9" i="3"/>
  <c r="D8" i="3" l="1"/>
  <c r="D30" i="3"/>
  <c r="D29" i="3"/>
  <c r="D4" i="3"/>
  <c r="D26" i="3"/>
  <c r="J70" i="3" l="1"/>
  <c r="K70" i="3" s="1"/>
  <c r="J54" i="3"/>
  <c r="K54" i="3" s="1"/>
  <c r="J46" i="3"/>
  <c r="K46" i="3" s="1"/>
  <c r="K40" i="3"/>
  <c r="J37" i="3"/>
  <c r="K37" i="3" s="1"/>
  <c r="J26" i="3"/>
  <c r="K26" i="3" s="1"/>
  <c r="J21" i="3"/>
  <c r="K21" i="3" s="1"/>
  <c r="D2" i="3"/>
  <c r="C119" i="3"/>
  <c r="A119" i="3"/>
  <c r="C112" i="3"/>
  <c r="C111" i="3"/>
  <c r="C110" i="3"/>
  <c r="A112" i="3"/>
  <c r="A111" i="3"/>
  <c r="A110" i="3"/>
  <c r="C103" i="3"/>
  <c r="C102" i="3"/>
  <c r="C101" i="3"/>
  <c r="C100" i="3"/>
  <c r="A103" i="3"/>
  <c r="A102" i="3"/>
  <c r="A101" i="3"/>
  <c r="A100" i="3"/>
  <c r="C93" i="3"/>
  <c r="C92" i="3"/>
  <c r="C91" i="3"/>
  <c r="C90" i="3"/>
  <c r="C89" i="3"/>
  <c r="C88" i="3"/>
  <c r="A92" i="3"/>
  <c r="A93" i="3"/>
  <c r="A89" i="3"/>
  <c r="A90" i="3"/>
  <c r="A91" i="3"/>
  <c r="A88" i="3"/>
  <c r="J72" i="3"/>
  <c r="K72" i="3" s="1"/>
  <c r="J71" i="3"/>
  <c r="K71" i="3" s="1"/>
  <c r="K58" i="3"/>
  <c r="J55" i="3"/>
  <c r="K55" i="3" s="1"/>
  <c r="J35" i="3"/>
  <c r="K35" i="3" s="1"/>
  <c r="J53" i="3"/>
  <c r="K53" i="3" s="1"/>
  <c r="J51" i="3"/>
  <c r="K51" i="3" s="1"/>
  <c r="J50" i="3"/>
  <c r="K50" i="3" s="1"/>
  <c r="J49" i="3"/>
  <c r="K49" i="3" s="1"/>
  <c r="J48" i="3"/>
  <c r="K48" i="3" s="1"/>
  <c r="J47" i="3"/>
  <c r="K47" i="3" s="1"/>
  <c r="J45" i="3"/>
  <c r="K45" i="3" s="1"/>
  <c r="J44" i="3"/>
  <c r="K44" i="3" s="1"/>
  <c r="J43" i="3"/>
  <c r="K43" i="3" s="1"/>
  <c r="J39" i="3"/>
  <c r="K39" i="3" s="1"/>
  <c r="J38" i="3"/>
  <c r="K38" i="3" s="1"/>
  <c r="J36" i="3"/>
  <c r="K36" i="3" s="1"/>
  <c r="J33" i="3"/>
  <c r="K33" i="3" s="1"/>
  <c r="J32" i="3"/>
  <c r="K32" i="3" s="1"/>
  <c r="J31" i="3"/>
  <c r="K31" i="3" s="1"/>
  <c r="J30" i="3"/>
  <c r="K30" i="3" s="1"/>
  <c r="J29" i="3"/>
  <c r="K29" i="3" s="1"/>
  <c r="J28" i="3"/>
  <c r="K28" i="3" s="1"/>
  <c r="J27" i="3"/>
  <c r="K27" i="3" s="1"/>
  <c r="J22" i="3"/>
  <c r="K22" i="3" s="1"/>
  <c r="J20" i="3"/>
  <c r="K20" i="3" s="1"/>
  <c r="J19" i="3"/>
  <c r="K19" i="3" s="1"/>
  <c r="J18" i="3"/>
  <c r="K18" i="3" s="1"/>
  <c r="J15" i="3"/>
  <c r="K15" i="3" s="1"/>
  <c r="J14" i="3"/>
  <c r="K14" i="3" s="1"/>
  <c r="J13" i="3"/>
  <c r="K13" i="3" s="1"/>
  <c r="J12" i="3"/>
  <c r="K12" i="3" s="1"/>
  <c r="J11" i="3"/>
  <c r="K11" i="3" s="1"/>
  <c r="I78" i="3" l="1"/>
  <c r="C76" i="3" s="1"/>
  <c r="B119" i="3"/>
  <c r="D119" i="3" s="1"/>
  <c r="D121" i="3" s="1"/>
  <c r="B111" i="3"/>
  <c r="D111" i="3" s="1"/>
  <c r="B110" i="3"/>
  <c r="D110" i="3" s="1"/>
  <c r="B112" i="3"/>
  <c r="D112" i="3" s="1"/>
  <c r="B100" i="3"/>
  <c r="D100" i="3" s="1"/>
  <c r="B102" i="3"/>
  <c r="D102" i="3" s="1"/>
  <c r="B103" i="3"/>
  <c r="D103" i="3" s="1"/>
  <c r="B101" i="3"/>
  <c r="D101" i="3" s="1"/>
  <c r="B93" i="3"/>
  <c r="D93" i="3" s="1"/>
  <c r="B89" i="3"/>
  <c r="D89" i="3" s="1"/>
  <c r="B91" i="3"/>
  <c r="D91" i="3" s="1"/>
  <c r="J16" i="3"/>
  <c r="K16" i="3" s="1"/>
  <c r="B154" i="3" l="1"/>
  <c r="B92" i="3"/>
  <c r="D92" i="3" s="1"/>
  <c r="E121" i="3"/>
  <c r="D114" i="3"/>
  <c r="E114" i="3" s="1"/>
  <c r="D105" i="3"/>
  <c r="E105" i="3" s="1"/>
  <c r="B90" i="3"/>
  <c r="D90" i="3" s="1"/>
  <c r="J9" i="3" l="1"/>
  <c r="K9" i="3" s="1"/>
  <c r="J10" i="3"/>
  <c r="K10" i="3" s="1"/>
  <c r="J8" i="3"/>
  <c r="J5" i="3"/>
  <c r="K5" i="3" s="1"/>
  <c r="J6" i="3"/>
  <c r="K6" i="3" s="1"/>
  <c r="J7" i="3"/>
  <c r="K7" i="3" s="1"/>
  <c r="J4" i="3" l="1"/>
  <c r="K8" i="3"/>
  <c r="J2" i="3"/>
  <c r="J3" i="3"/>
  <c r="K3" i="3" s="1"/>
  <c r="K4" i="3" l="1"/>
  <c r="J79" i="3"/>
  <c r="B88" i="3"/>
  <c r="D88" i="3" s="1"/>
  <c r="K2" i="3"/>
  <c r="D95" i="3" l="1"/>
  <c r="E95" i="3" s="1"/>
  <c r="D76" i="3" l="1"/>
  <c r="E154" i="3"/>
  <c r="J76" i="3" l="1"/>
  <c r="D78" i="3"/>
  <c r="K76" i="3" l="1"/>
  <c r="D129" i="3" s="1"/>
  <c r="K80" i="3" l="1"/>
  <c r="E131" i="3"/>
  <c r="E133" i="3" s="1"/>
  <c r="E139" i="3" s="1"/>
  <c r="E148" i="3" s="1"/>
</calcChain>
</file>

<file path=xl/sharedStrings.xml><?xml version="1.0" encoding="utf-8"?>
<sst xmlns="http://schemas.openxmlformats.org/spreadsheetml/2006/main" count="135" uniqueCount="96">
  <si>
    <t>IDENTIFICAÇÃO DO AMBIENTE</t>
  </si>
  <si>
    <t>LARGURA (m)</t>
  </si>
  <si>
    <t>COMPRIMENTO (m)</t>
  </si>
  <si>
    <t>METROS QUADRADOS (m²)</t>
  </si>
  <si>
    <t>Tipo de área (IN 5/17)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</si>
  <si>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</si>
  <si>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r>
      <t>Periodicidade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Selecione a opção</t>
    </r>
    <r>
      <rPr>
        <b/>
        <i/>
        <sz val="11"/>
        <color theme="1"/>
        <rFont val="Calibri"/>
        <family val="2"/>
        <scheme val="minor"/>
      </rPr>
      <t>)</t>
    </r>
  </si>
  <si>
    <r>
      <t>Frequência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1x, 2x, ...</t>
    </r>
    <r>
      <rPr>
        <b/>
        <i/>
        <sz val="11"/>
        <color theme="1"/>
        <rFont val="Calibri"/>
        <family val="2"/>
        <scheme val="minor"/>
      </rPr>
      <t>)</t>
    </r>
  </si>
  <si>
    <r>
      <t>Esforço Mensal 
(</t>
    </r>
    <r>
      <rPr>
        <i/>
        <sz val="11"/>
        <color theme="1"/>
        <rFont val="Calibri"/>
        <family val="2"/>
        <scheme val="minor"/>
      </rPr>
      <t>em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22 dias úteis</t>
    </r>
    <r>
      <rPr>
        <b/>
        <sz val="11"/>
        <color theme="1"/>
        <rFont val="Calibri"/>
        <family val="2"/>
        <scheme val="minor"/>
      </rPr>
      <t>)</t>
    </r>
  </si>
  <si>
    <r>
      <t>Área MENSAL</t>
    </r>
    <r>
      <rPr>
        <sz val="11"/>
        <color theme="1"/>
        <rFont val="Calibri"/>
        <family val="2"/>
        <scheme val="minor"/>
      </rPr>
      <t xml:space="preserve"> a ser limpa em função da </t>
    </r>
    <r>
      <rPr>
        <b/>
        <sz val="11"/>
        <color theme="1"/>
        <rFont val="Calibri"/>
        <family val="2"/>
        <scheme val="minor"/>
      </rPr>
      <t>Periodicidade</t>
    </r>
    <r>
      <rPr>
        <sz val="11"/>
        <color theme="1"/>
        <rFont val="Calibri"/>
        <family val="2"/>
        <scheme val="minor"/>
      </rPr>
      <t xml:space="preserve"> e da </t>
    </r>
    <r>
      <rPr>
        <b/>
        <sz val="11"/>
        <color theme="1"/>
        <rFont val="Calibri"/>
        <family val="2"/>
        <scheme val="minor"/>
      </rPr>
      <t>frequência (m²)</t>
    </r>
  </si>
  <si>
    <t>Mão de obra necessária (Mês)</t>
  </si>
  <si>
    <t>Área de escritório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</si>
  <si>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-Pisos Frios &amp; Acarpetados</t>
    </r>
  </si>
  <si>
    <t>Diaria</t>
  </si>
  <si>
    <t>Auditório</t>
  </si>
  <si>
    <t>Corredores</t>
  </si>
  <si>
    <t>Área Técnica</t>
  </si>
  <si>
    <t>Escadarias</t>
  </si>
  <si>
    <t>Biblioteca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</si>
  <si>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Laboratórios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</si>
  <si>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Almoxarifado / Galpões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</si>
  <si>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Oficinas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</si>
  <si>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Áreas com espaços livres - saguão, hall e salão</t>
    </r>
  </si>
  <si>
    <t>Banheiros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</si>
  <si>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Banheiros - copas - refeitorios</t>
    </r>
  </si>
  <si>
    <t>Copa e refeitório</t>
  </si>
  <si>
    <t>Garagem</t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</si>
  <si>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Pisos pavimentados adjacentes / contíguos às edificações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</si>
  <si>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Varriação de passeios e arruamentos</t>
    </r>
  </si>
  <si>
    <t>Área Verde</t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</si>
  <si>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Pátios e áreas verdes com alta, média ou baixa frequência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</si>
  <si>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Coleta de detritos em pátios e áreas verdes com frequência diária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</si>
  <si>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COM exposição a situação de risco</t>
    </r>
  </si>
  <si>
    <t>Esquadrias</t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</si>
  <si>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SEM exposição a situação de risco</t>
    </r>
  </si>
  <si>
    <t>Quinzenal</t>
  </si>
  <si>
    <r>
      <rPr>
        <b/>
        <sz val="11"/>
        <color rgb="FF009900"/>
        <rFont val="Calibri"/>
        <family val="2"/>
        <scheme val="minor"/>
      </rPr>
      <t>ESQUADRIAS EXTERNAS / INTERNAS</t>
    </r>
    <r>
      <rPr>
        <b/>
        <sz val="11"/>
        <color theme="1"/>
        <rFont val="Calibri"/>
        <family val="2"/>
        <scheme val="minor"/>
      </rPr>
      <t xml:space="preserve"> - 
Face interna</t>
    </r>
  </si>
  <si>
    <t>Semanal</t>
  </si>
  <si>
    <t>FACHADAS ENVIDRAÇADAS</t>
  </si>
  <si>
    <t>limpeza cx d'agua - m³</t>
  </si>
  <si>
    <t>Outros serviços</t>
  </si>
  <si>
    <t>Semestral</t>
  </si>
  <si>
    <t>Limpeza cx gordura</t>
  </si>
  <si>
    <t>Trocar lâmpadas/torneiras fornecidas pela administração. Pequenas manutenções</t>
  </si>
  <si>
    <t>Área Física existente (m²) -----&gt;&gt;&gt;</t>
  </si>
  <si>
    <t>Área útil existente (m²) -----&gt;&gt;&gt;</t>
  </si>
  <si>
    <t>=</t>
  </si>
  <si>
    <t>Área Física a ser limpa/mês (m²) -----&gt;&gt;&gt;</t>
  </si>
  <si>
    <t>Mão de obra necessária (nº serventes/mês) -----&gt;&gt;&gt;</t>
  </si>
  <si>
    <t>Conversão dos diversos tipos de áreas para a produtividade padrão</t>
  </si>
  <si>
    <t>SOMATÓRIO DAS QUANTIDADES A SEREM UTILIZADAS NO TERMO DE REFERÊNCIA DA LICITAÇÃO</t>
  </si>
  <si>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</si>
  <si>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Descrição da área</t>
  </si>
  <si>
    <t>Área física a ser limpa (mês/m²)</t>
  </si>
  <si>
    <r>
      <t xml:space="preserve">Produtividade mínima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</si>
  <si>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p/ produtividade 800m²/dia</t>
  </si>
  <si>
    <t>Mão de obra necessária</t>
  </si>
  <si>
    <r>
      <t xml:space="preserve">Somatório das </t>
    </r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convertidas para a produtividade 800m² (m²)</t>
    </r>
  </si>
  <si>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(produtividade 1800m²)</t>
    </r>
  </si>
  <si>
    <t>Área física (m²)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</si>
  <si>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</si>
  <si>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para a produtividade 1800m²/dia</t>
  </si>
  <si>
    <r>
      <t xml:space="preserve">Somatório das </t>
    </r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convertidas para a produtividade 1800m² (m²)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</si>
  <si>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(produtividade 300m²)</t>
    </r>
  </si>
  <si>
    <t>Área convertida para a produtividade 300m²/dia</t>
  </si>
  <si>
    <r>
      <t xml:space="preserve">Somatório das áreas das </t>
    </r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convertidas para a produtividade 300m² (m²)</t>
    </r>
  </si>
  <si>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(produtividade 130m²)</t>
    </r>
  </si>
  <si>
    <t>Área convertida para a produtividade 130m²/dia</t>
  </si>
  <si>
    <r>
      <t xml:space="preserve">Somatório das áreas das </t>
    </r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convertidas para a produtividade 130m² (m²)</t>
    </r>
  </si>
  <si>
    <t>Descrição dos serviços</t>
  </si>
  <si>
    <t>Mão de obra necessária para a realização dos outro serviços</t>
  </si>
  <si>
    <t>Mão de obra necessária (nº serventes)</t>
  </si>
  <si>
    <r>
      <rPr>
        <b/>
        <sz val="11"/>
        <color rgb="FFFF0000"/>
        <rFont val="Calibri"/>
        <family val="2"/>
        <scheme val="minor"/>
      </rPr>
      <t>CONVERSÃO DAS ÁREAS INTERNAS E EXTERNAS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</si>
  <si>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VALORES A SEREM UTILIZADOS PARA LICITAÇÃO E CONTRATAÇÃO</t>
  </si>
  <si>
    <t xml:space="preserve">Área convertida para a produtividade (m²/dia) </t>
  </si>
  <si>
    <t>I - Área Interna e Externa - Servente</t>
  </si>
  <si>
    <t>Considerando que a área a ser limpa é menor que a produtividade diária de 800m²/dia.</t>
  </si>
  <si>
    <t>Considerando os termos do ANEXO VI-B, item 9, da IN SEGES/MP nº 05, de 2017.</t>
  </si>
  <si>
    <t>Utilizaremos para contratação a área mínima, ou seja, 800m²</t>
  </si>
  <si>
    <t>SERVIÇO PAGO QUANDO REALIZADO</t>
  </si>
  <si>
    <t>Quantidade</t>
  </si>
  <si>
    <t>Total em 5 anos</t>
  </si>
  <si>
    <t>Quantidade Total em 60 meses</t>
  </si>
  <si>
    <t>Controle de pragas ( Desinsetização / Desratização / Dedetização)</t>
  </si>
  <si>
    <t>m²</t>
  </si>
  <si>
    <r>
      <t xml:space="preserve">Remanejamento de equipamento / mobiliário </t>
    </r>
    <r>
      <rPr>
        <sz val="10"/>
        <color rgb="FFFF0000"/>
        <rFont val="Arial"/>
        <family val="2"/>
      </rPr>
      <t>(sob  demanda)</t>
    </r>
  </si>
  <si>
    <t>DIA</t>
  </si>
  <si>
    <t>Previsão : 2 serventes para cada 800m² de área interna; por mês</t>
  </si>
  <si>
    <r>
      <t xml:space="preserve">Prestação de serviço de Jardineiro e/ou Podador  de arvores </t>
    </r>
    <r>
      <rPr>
        <sz val="10"/>
        <color rgb="FFFF0000"/>
        <rFont val="Arial"/>
        <family val="2"/>
      </rPr>
      <t>(sob  demanda)</t>
    </r>
  </si>
  <si>
    <t>Previsão : 1 Jardineiro  ou podador de arvore para cada 800m² de área verde; por mês</t>
  </si>
  <si>
    <t>Mensal</t>
  </si>
  <si>
    <t>Bimestral</t>
  </si>
  <si>
    <t>Trimestral</t>
  </si>
  <si>
    <t>Quadrimestral</t>
  </si>
  <si>
    <t>Anual</t>
  </si>
  <si>
    <t>Frequencia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</si>
</sst>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66" formatCode="0.000"/>
    <numFmt numFmtId="167" formatCode="_-* #,##0.0000_-;\-* #,##0.0000_-;_-* &quot;-&quot;??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A50021"/>
      <name val="Calibri"/>
      <family val="2"/>
      <scheme val="minor"/>
    </font>
    <font>
      <b/>
      <sz val="10.5"/>
      <color rgb="FF00FF00"/>
      <name val="Calibri"/>
      <family val="2"/>
      <scheme val="minor"/>
    </font>
    <font>
      <b/>
      <sz val="11"/>
      <color rgb="FF00FF0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24"/>
      <color theme="1"/>
      <name val="Calibri"/>
      <family val="2"/>
      <scheme val="minor"/>
    </font>
    <font>
      <sz val="10"/>
      <color rgb="FFFF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5">
    <xf numFmtId="0" fontId="0" fillId="0" borderId="0" xfId="0"/>
    <xf numFmtId="0" fontId="2" fillId="0" borderId="0" xfId="0" applyFont="1"/>
    <xf numFmtId="43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43" fontId="0" fillId="2" borderId="10" xfId="1" applyFont="1" applyFill="1" applyBorder="1"/>
    <xf numFmtId="43" fontId="2" fillId="2" borderId="19" xfId="1" applyFont="1" applyFill="1" applyBorder="1" applyAlignment="1">
      <alignment horizontal="center" vertical="center"/>
    </xf>
    <xf numFmtId="43" fontId="0" fillId="2" borderId="10" xfId="0" applyNumberFormat="1" applyFill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0" fillId="0" borderId="0" xfId="1" applyFont="1" applyFill="1" applyBorder="1" applyAlignment="1">
      <alignment horizontal="center" vertical="center"/>
    </xf>
    <xf numFmtId="0" fontId="0" fillId="0" borderId="18" xfId="0" quotePrefix="1" applyBorder="1"/>
    <xf numFmtId="43" fontId="0" fillId="0" borderId="0" xfId="1" applyFont="1" applyFill="1" applyBorder="1"/>
    <xf numFmtId="0" fontId="0" fillId="0" borderId="18" xfId="0" quotePrefix="1" applyBorder="1" applyAlignment="1">
      <alignment horizontal="left" vertical="center" wrapText="1"/>
    </xf>
    <xf numFmtId="0" fontId="0" fillId="0" borderId="18" xfId="0" quotePrefix="1" applyBorder="1" applyAlignment="1">
      <alignment horizontal="left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43" fontId="0" fillId="0" borderId="0" xfId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3" borderId="25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0" fillId="2" borderId="16" xfId="0" applyNumberFormat="1" applyFill="1" applyBorder="1" applyAlignment="1">
      <alignment horizontal="center" vertical="center"/>
    </xf>
    <xf numFmtId="43" fontId="0" fillId="0" borderId="0" xfId="0" applyNumberFormat="1"/>
    <xf numFmtId="0" fontId="0" fillId="4" borderId="26" xfId="0" applyFill="1" applyBorder="1" applyAlignment="1">
      <alignment horizontal="left" vertical="center" wrapText="1"/>
    </xf>
    <xf numFmtId="43" fontId="0" fillId="4" borderId="27" xfId="1" applyFont="1" applyFill="1" applyBorder="1"/>
    <xf numFmtId="0" fontId="0" fillId="4" borderId="27" xfId="0" applyFill="1" applyBorder="1" applyAlignment="1">
      <alignment horizontal="center" vertical="center"/>
    </xf>
    <xf numFmtId="0" fontId="0" fillId="4" borderId="29" xfId="0" applyFill="1" applyBorder="1" applyAlignment="1">
      <alignment horizontal="left" vertical="center" wrapText="1"/>
    </xf>
    <xf numFmtId="43" fontId="0" fillId="4" borderId="1" xfId="1" applyFont="1" applyFill="1" applyBorder="1"/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left" vertical="center" wrapText="1"/>
    </xf>
    <xf numFmtId="43" fontId="0" fillId="4" borderId="24" xfId="1" applyFont="1" applyFill="1" applyBorder="1"/>
    <xf numFmtId="0" fontId="0" fillId="4" borderId="24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3" fontId="2" fillId="2" borderId="35" xfId="1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1" fontId="0" fillId="4" borderId="27" xfId="0" applyNumberFormat="1" applyFill="1" applyBorder="1" applyAlignment="1">
      <alignment horizontal="center" vertical="center"/>
    </xf>
    <xf numFmtId="1" fontId="0" fillId="4" borderId="24" xfId="0" applyNumberFormat="1" applyFill="1" applyBorder="1" applyAlignment="1">
      <alignment horizontal="center" vertical="center"/>
    </xf>
    <xf numFmtId="0" fontId="0" fillId="6" borderId="26" xfId="0" applyFill="1" applyBorder="1" applyAlignment="1">
      <alignment horizontal="left" vertical="center" wrapText="1"/>
    </xf>
    <xf numFmtId="43" fontId="0" fillId="6" borderId="27" xfId="1" applyFont="1" applyFill="1" applyBorder="1"/>
    <xf numFmtId="0" fontId="0" fillId="6" borderId="27" xfId="0" applyFill="1" applyBorder="1" applyAlignment="1">
      <alignment horizontal="center" vertical="center"/>
    </xf>
    <xf numFmtId="1" fontId="0" fillId="6" borderId="27" xfId="0" applyNumberFormat="1" applyFill="1" applyBorder="1" applyAlignment="1">
      <alignment horizontal="center" vertical="center"/>
    </xf>
    <xf numFmtId="0" fontId="0" fillId="6" borderId="29" xfId="0" applyFill="1" applyBorder="1" applyAlignment="1">
      <alignment horizontal="left" vertical="center" wrapText="1"/>
    </xf>
    <xf numFmtId="43" fontId="0" fillId="6" borderId="1" xfId="1" applyFont="1" applyFill="1" applyBorder="1"/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0" fillId="6" borderId="23" xfId="0" applyFill="1" applyBorder="1" applyAlignment="1">
      <alignment horizontal="left" vertical="center" wrapText="1"/>
    </xf>
    <xf numFmtId="43" fontId="0" fillId="6" borderId="24" xfId="1" applyFont="1" applyFill="1" applyBorder="1"/>
    <xf numFmtId="0" fontId="0" fillId="6" borderId="24" xfId="0" applyFill="1" applyBorder="1" applyAlignment="1">
      <alignment horizontal="center" vertical="center"/>
    </xf>
    <xf numFmtId="1" fontId="0" fillId="6" borderId="24" xfId="0" applyNumberFormat="1" applyFill="1" applyBorder="1" applyAlignment="1">
      <alignment horizontal="center" vertical="center"/>
    </xf>
    <xf numFmtId="0" fontId="0" fillId="7" borderId="29" xfId="0" applyFill="1" applyBorder="1" applyAlignment="1">
      <alignment horizontal="left" vertical="center" wrapText="1"/>
    </xf>
    <xf numFmtId="43" fontId="0" fillId="7" borderId="1" xfId="1" applyFont="1" applyFill="1" applyBorder="1"/>
    <xf numFmtId="0" fontId="0" fillId="7" borderId="1" xfId="0" applyFill="1" applyBorder="1" applyAlignment="1">
      <alignment horizontal="center" vertical="center"/>
    </xf>
    <xf numFmtId="0" fontId="0" fillId="7" borderId="23" xfId="0" applyFill="1" applyBorder="1" applyAlignment="1">
      <alignment horizontal="left" vertical="center" wrapText="1"/>
    </xf>
    <xf numFmtId="43" fontId="0" fillId="7" borderId="24" xfId="1" applyFont="1" applyFill="1" applyBorder="1"/>
    <xf numFmtId="0" fontId="0" fillId="7" borderId="24" xfId="0" applyFill="1" applyBorder="1" applyAlignment="1">
      <alignment horizontal="center" vertical="center"/>
    </xf>
    <xf numFmtId="0" fontId="0" fillId="8" borderId="29" xfId="0" applyFill="1" applyBorder="1" applyAlignment="1">
      <alignment horizontal="left" vertical="center" wrapText="1"/>
    </xf>
    <xf numFmtId="43" fontId="0" fillId="8" borderId="1" xfId="1" applyFont="1" applyFill="1" applyBorder="1"/>
    <xf numFmtId="0" fontId="0" fillId="8" borderId="1" xfId="0" applyFill="1" applyBorder="1" applyAlignment="1">
      <alignment horizontal="center" vertical="center"/>
    </xf>
    <xf numFmtId="0" fontId="0" fillId="9" borderId="29" xfId="0" applyFill="1" applyBorder="1" applyAlignment="1">
      <alignment horizontal="left" vertical="center" wrapText="1"/>
    </xf>
    <xf numFmtId="43" fontId="0" fillId="9" borderId="1" xfId="1" applyFont="1" applyFill="1" applyBorder="1"/>
    <xf numFmtId="0" fontId="0" fillId="9" borderId="1" xfId="0" applyFill="1" applyBorder="1" applyAlignment="1">
      <alignment horizontal="center" vertical="center"/>
    </xf>
    <xf numFmtId="0" fontId="0" fillId="10" borderId="29" xfId="0" applyFill="1" applyBorder="1" applyAlignment="1">
      <alignment horizontal="left" vertical="center" wrapText="1"/>
    </xf>
    <xf numFmtId="43" fontId="0" fillId="10" borderId="1" xfId="1" applyFont="1" applyFill="1" applyBorder="1"/>
    <xf numFmtId="0" fontId="0" fillId="10" borderId="1" xfId="0" applyFill="1" applyBorder="1" applyAlignment="1">
      <alignment horizontal="center" vertical="center"/>
    </xf>
    <xf numFmtId="0" fontId="0" fillId="10" borderId="23" xfId="0" applyFill="1" applyBorder="1" applyAlignment="1">
      <alignment horizontal="left" vertical="center" wrapText="1"/>
    </xf>
    <xf numFmtId="43" fontId="0" fillId="10" borderId="24" xfId="1" applyFont="1" applyFill="1" applyBorder="1"/>
    <xf numFmtId="0" fontId="0" fillId="10" borderId="24" xfId="0" applyFill="1" applyBorder="1" applyAlignment="1">
      <alignment horizontal="center" vertical="center"/>
    </xf>
    <xf numFmtId="0" fontId="0" fillId="7" borderId="26" xfId="0" applyFill="1" applyBorder="1" applyAlignment="1">
      <alignment horizontal="left" vertical="center" wrapText="1"/>
    </xf>
    <xf numFmtId="43" fontId="0" fillId="7" borderId="27" xfId="1" applyFont="1" applyFill="1" applyBorder="1"/>
    <xf numFmtId="0" fontId="0" fillId="7" borderId="27" xfId="0" applyFill="1" applyBorder="1" applyAlignment="1">
      <alignment horizontal="center" vertical="center"/>
    </xf>
    <xf numFmtId="0" fontId="0" fillId="8" borderId="26" xfId="0" applyFill="1" applyBorder="1" applyAlignment="1">
      <alignment horizontal="left" vertical="center" wrapText="1"/>
    </xf>
    <xf numFmtId="43" fontId="0" fillId="8" borderId="27" xfId="1" applyFont="1" applyFill="1" applyBorder="1"/>
    <xf numFmtId="0" fontId="0" fillId="8" borderId="27" xfId="0" applyFill="1" applyBorder="1" applyAlignment="1">
      <alignment horizontal="center" vertical="center"/>
    </xf>
    <xf numFmtId="0" fontId="0" fillId="9" borderId="26" xfId="0" applyFill="1" applyBorder="1" applyAlignment="1">
      <alignment horizontal="left" vertical="center" wrapText="1"/>
    </xf>
    <xf numFmtId="43" fontId="0" fillId="9" borderId="27" xfId="1" applyFont="1" applyFill="1" applyBorder="1"/>
    <xf numFmtId="0" fontId="0" fillId="9" borderId="27" xfId="0" applyFill="1" applyBorder="1" applyAlignment="1">
      <alignment horizontal="center" vertical="center"/>
    </xf>
    <xf numFmtId="0" fontId="0" fillId="10" borderId="26" xfId="0" applyFill="1" applyBorder="1" applyAlignment="1">
      <alignment horizontal="left" vertical="center" wrapText="1"/>
    </xf>
    <xf numFmtId="43" fontId="0" fillId="10" borderId="27" xfId="1" applyFont="1" applyFill="1" applyBorder="1"/>
    <xf numFmtId="0" fontId="0" fillId="10" borderId="27" xfId="0" applyFill="1" applyBorder="1" applyAlignment="1">
      <alignment horizontal="center" vertical="center"/>
    </xf>
    <xf numFmtId="0" fontId="0" fillId="11" borderId="29" xfId="0" applyFill="1" applyBorder="1" applyAlignment="1">
      <alignment horizontal="left" vertical="center" wrapText="1"/>
    </xf>
    <xf numFmtId="43" fontId="0" fillId="11" borderId="1" xfId="1" applyFont="1" applyFill="1" applyBorder="1"/>
    <xf numFmtId="0" fontId="0" fillId="11" borderId="1" xfId="0" applyFill="1" applyBorder="1" applyAlignment="1">
      <alignment horizontal="center" vertical="center"/>
    </xf>
    <xf numFmtId="1" fontId="0" fillId="11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7" borderId="24" xfId="0" applyNumberFormat="1" applyFill="1" applyBorder="1" applyAlignment="1">
      <alignment horizontal="center" vertical="center"/>
    </xf>
    <xf numFmtId="1" fontId="0" fillId="8" borderId="27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0" fillId="9" borderId="27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43" fontId="0" fillId="0" borderId="0" xfId="1" applyFont="1" applyBorder="1" applyAlignment="1"/>
    <xf numFmtId="0" fontId="0" fillId="6" borderId="32" xfId="0" applyFill="1" applyBorder="1" applyAlignment="1">
      <alignment horizontal="left" vertical="center" wrapText="1"/>
    </xf>
    <xf numFmtId="43" fontId="0" fillId="6" borderId="14" xfId="1" applyFont="1" applyFill="1" applyBorder="1"/>
    <xf numFmtId="0" fontId="0" fillId="6" borderId="14" xfId="0" applyFill="1" applyBorder="1" applyAlignment="1">
      <alignment horizontal="center" vertical="center"/>
    </xf>
    <xf numFmtId="1" fontId="0" fillId="6" borderId="14" xfId="0" applyNumberFormat="1" applyFill="1" applyBorder="1" applyAlignment="1">
      <alignment horizontal="center" vertical="center"/>
    </xf>
    <xf numFmtId="43" fontId="11" fillId="12" borderId="24" xfId="1" applyFont="1" applyFill="1" applyBorder="1" applyAlignment="1">
      <alignment horizontal="center" vertical="center"/>
    </xf>
    <xf numFmtId="43" fontId="0" fillId="4" borderId="38" xfId="1" applyFont="1" applyFill="1" applyBorder="1"/>
    <xf numFmtId="43" fontId="0" fillId="4" borderId="8" xfId="1" applyFont="1" applyFill="1" applyBorder="1"/>
    <xf numFmtId="43" fontId="0" fillId="6" borderId="15" xfId="1" applyFont="1" applyFill="1" applyBorder="1"/>
    <xf numFmtId="43" fontId="0" fillId="6" borderId="8" xfId="1" applyFont="1" applyFill="1" applyBorder="1"/>
    <xf numFmtId="43" fontId="0" fillId="7" borderId="38" xfId="1" applyFont="1" applyFill="1" applyBorder="1"/>
    <xf numFmtId="43" fontId="0" fillId="7" borderId="8" xfId="1" applyFont="1" applyFill="1" applyBorder="1"/>
    <xf numFmtId="43" fontId="0" fillId="7" borderId="39" xfId="1" applyFont="1" applyFill="1" applyBorder="1"/>
    <xf numFmtId="43" fontId="0" fillId="8" borderId="38" xfId="1" applyFont="1" applyFill="1" applyBorder="1"/>
    <xf numFmtId="43" fontId="0" fillId="8" borderId="8" xfId="1" applyFont="1" applyFill="1" applyBorder="1"/>
    <xf numFmtId="43" fontId="0" fillId="9" borderId="38" xfId="1" applyFont="1" applyFill="1" applyBorder="1"/>
    <xf numFmtId="43" fontId="0" fillId="9" borderId="8" xfId="1" applyFont="1" applyFill="1" applyBorder="1"/>
    <xf numFmtId="43" fontId="0" fillId="11" borderId="8" xfId="1" applyFont="1" applyFill="1" applyBorder="1"/>
    <xf numFmtId="43" fontId="2" fillId="2" borderId="2" xfId="1" applyFont="1" applyFill="1" applyBorder="1" applyAlignment="1">
      <alignment horizontal="center" vertical="center"/>
    </xf>
    <xf numFmtId="0" fontId="0" fillId="4" borderId="3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8" borderId="38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10" borderId="38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39" xfId="0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43" fontId="0" fillId="2" borderId="33" xfId="0" applyNumberFormat="1" applyFill="1" applyBorder="1" applyAlignment="1">
      <alignment horizontal="center" vertical="center"/>
    </xf>
    <xf numFmtId="43" fontId="0" fillId="2" borderId="34" xfId="0" applyNumberFormat="1" applyFill="1" applyBorder="1" applyAlignment="1">
      <alignment horizontal="center" vertical="center"/>
    </xf>
    <xf numFmtId="165" fontId="0" fillId="4" borderId="42" xfId="0" applyNumberFormat="1" applyFill="1" applyBorder="1" applyAlignment="1">
      <alignment horizontal="center" vertical="center"/>
    </xf>
    <xf numFmtId="165" fontId="0" fillId="4" borderId="43" xfId="0" applyNumberFormat="1" applyFill="1" applyBorder="1" applyAlignment="1">
      <alignment horizontal="center" vertical="center"/>
    </xf>
    <xf numFmtId="165" fontId="0" fillId="4" borderId="44" xfId="0" applyNumberFormat="1" applyFill="1" applyBorder="1" applyAlignment="1">
      <alignment horizontal="center" vertical="center"/>
    </xf>
    <xf numFmtId="165" fontId="0" fillId="6" borderId="31" xfId="0" applyNumberFormat="1" applyFill="1" applyBorder="1" applyAlignment="1">
      <alignment horizontal="center" vertical="center"/>
    </xf>
    <xf numFmtId="165" fontId="0" fillId="6" borderId="43" xfId="0" applyNumberFormat="1" applyFill="1" applyBorder="1" applyAlignment="1">
      <alignment horizontal="center" vertical="center"/>
    </xf>
    <xf numFmtId="165" fontId="0" fillId="7" borderId="42" xfId="0" applyNumberFormat="1" applyFill="1" applyBorder="1" applyAlignment="1">
      <alignment horizontal="center" vertical="center"/>
    </xf>
    <xf numFmtId="165" fontId="0" fillId="7" borderId="43" xfId="0" applyNumberFormat="1" applyFill="1" applyBorder="1" applyAlignment="1">
      <alignment horizontal="center" vertical="center"/>
    </xf>
    <xf numFmtId="165" fontId="0" fillId="7" borderId="44" xfId="0" applyNumberFormat="1" applyFill="1" applyBorder="1" applyAlignment="1">
      <alignment horizontal="center" vertical="center"/>
    </xf>
    <xf numFmtId="165" fontId="0" fillId="8" borderId="42" xfId="0" applyNumberFormat="1" applyFill="1" applyBorder="1" applyAlignment="1">
      <alignment horizontal="center" vertical="center"/>
    </xf>
    <xf numFmtId="165" fontId="0" fillId="8" borderId="43" xfId="0" applyNumberFormat="1" applyFill="1" applyBorder="1" applyAlignment="1">
      <alignment horizontal="center" vertical="center"/>
    </xf>
    <xf numFmtId="165" fontId="0" fillId="9" borderId="42" xfId="0" applyNumberFormat="1" applyFill="1" applyBorder="1" applyAlignment="1">
      <alignment horizontal="center" vertical="center"/>
    </xf>
    <xf numFmtId="165" fontId="0" fillId="9" borderId="43" xfId="0" applyNumberFormat="1" applyFill="1" applyBorder="1" applyAlignment="1">
      <alignment horizontal="center" vertical="center"/>
    </xf>
    <xf numFmtId="165" fontId="0" fillId="10" borderId="42" xfId="0" applyNumberFormat="1" applyFill="1" applyBorder="1" applyAlignment="1">
      <alignment horizontal="center" vertical="center"/>
    </xf>
    <xf numFmtId="165" fontId="0" fillId="10" borderId="43" xfId="0" applyNumberFormat="1" applyFill="1" applyBorder="1" applyAlignment="1">
      <alignment horizontal="center" vertical="center"/>
    </xf>
    <xf numFmtId="165" fontId="0" fillId="10" borderId="44" xfId="0" applyNumberFormat="1" applyFill="1" applyBorder="1" applyAlignment="1">
      <alignment horizontal="center" vertical="center"/>
    </xf>
    <xf numFmtId="165" fontId="0" fillId="11" borderId="43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43" fontId="2" fillId="5" borderId="5" xfId="0" applyNumberFormat="1" applyFont="1" applyFill="1" applyBorder="1" applyAlignment="1">
      <alignment horizontal="center" vertical="center"/>
    </xf>
    <xf numFmtId="43" fontId="0" fillId="8" borderId="45" xfId="1" applyFont="1" applyFill="1" applyBorder="1"/>
    <xf numFmtId="0" fontId="0" fillId="8" borderId="47" xfId="0" applyFill="1" applyBorder="1" applyAlignment="1">
      <alignment horizontal="center" vertical="center"/>
    </xf>
    <xf numFmtId="1" fontId="0" fillId="8" borderId="47" xfId="0" applyNumberFormat="1" applyFill="1" applyBorder="1" applyAlignment="1">
      <alignment horizontal="center" vertical="center"/>
    </xf>
    <xf numFmtId="0" fontId="0" fillId="8" borderId="45" xfId="0" applyFill="1" applyBorder="1" applyAlignment="1">
      <alignment horizontal="center"/>
    </xf>
    <xf numFmtId="43" fontId="0" fillId="2" borderId="49" xfId="0" applyNumberFormat="1" applyFill="1" applyBorder="1" applyAlignment="1">
      <alignment horizontal="center" vertical="center"/>
    </xf>
    <xf numFmtId="165" fontId="0" fillId="8" borderId="21" xfId="0" applyNumberFormat="1" applyFill="1" applyBorder="1" applyAlignment="1">
      <alignment horizontal="center" vertical="center"/>
    </xf>
    <xf numFmtId="0" fontId="13" fillId="8" borderId="26" xfId="0" applyFont="1" applyFill="1" applyBorder="1" applyAlignment="1">
      <alignment horizontal="left" vertical="center" wrapText="1"/>
    </xf>
    <xf numFmtId="0" fontId="0" fillId="0" borderId="22" xfId="0" applyBorder="1" applyAlignment="1">
      <alignment horizontal="center" vertical="center"/>
    </xf>
    <xf numFmtId="43" fontId="2" fillId="0" borderId="30" xfId="1" applyFont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43" fontId="0" fillId="0" borderId="25" xfId="1" applyFont="1" applyFill="1" applyBorder="1" applyAlignment="1">
      <alignment vertical="center"/>
    </xf>
    <xf numFmtId="0" fontId="2" fillId="9" borderId="1" xfId="0" applyFont="1" applyFill="1" applyBorder="1" applyAlignment="1">
      <alignment horizontal="center" vertical="center" wrapText="1"/>
    </xf>
    <xf numFmtId="43" fontId="2" fillId="9" borderId="30" xfId="1" applyFont="1" applyFill="1" applyBorder="1" applyAlignment="1">
      <alignment horizontal="center" vertical="center" wrapText="1"/>
    </xf>
    <xf numFmtId="0" fontId="0" fillId="9" borderId="24" xfId="0" applyFill="1" applyBorder="1" applyAlignment="1">
      <alignment vertical="center"/>
    </xf>
    <xf numFmtId="43" fontId="0" fillId="9" borderId="25" xfId="1" applyFont="1" applyFill="1" applyBorder="1" applyAlignment="1">
      <alignment vertical="center"/>
    </xf>
    <xf numFmtId="0" fontId="0" fillId="0" borderId="18" xfId="0" applyBorder="1"/>
    <xf numFmtId="43" fontId="0" fillId="0" borderId="0" xfId="1" applyFont="1" applyBorder="1"/>
    <xf numFmtId="0" fontId="2" fillId="15" borderId="1" xfId="0" applyFont="1" applyFill="1" applyBorder="1" applyAlignment="1">
      <alignment horizontal="center" vertical="center" wrapText="1"/>
    </xf>
    <xf numFmtId="0" fontId="0" fillId="15" borderId="29" xfId="0" applyFill="1" applyBorder="1" applyAlignment="1">
      <alignment horizontal="center"/>
    </xf>
    <xf numFmtId="43" fontId="0" fillId="15" borderId="1" xfId="1" applyFont="1" applyFill="1" applyBorder="1"/>
    <xf numFmtId="43" fontId="0" fillId="16" borderId="1" xfId="1" applyFont="1" applyFill="1" applyBorder="1" applyAlignment="1">
      <alignment horizontal="center" vertical="center"/>
    </xf>
    <xf numFmtId="0" fontId="0" fillId="16" borderId="8" xfId="0" applyFill="1" applyBorder="1" applyAlignment="1">
      <alignment horizontal="center" vertical="center"/>
    </xf>
    <xf numFmtId="43" fontId="0" fillId="16" borderId="10" xfId="0" applyNumberFormat="1" applyFill="1" applyBorder="1" applyAlignment="1">
      <alignment horizontal="center" vertical="center"/>
    </xf>
    <xf numFmtId="43" fontId="0" fillId="16" borderId="1" xfId="1" applyFont="1" applyFill="1" applyBorder="1"/>
    <xf numFmtId="0" fontId="0" fillId="17" borderId="1" xfId="0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0" fillId="15" borderId="1" xfId="0" applyFill="1" applyBorder="1" applyAlignment="1">
      <alignment horizontal="center"/>
    </xf>
    <xf numFmtId="0" fontId="2" fillId="16" borderId="1" xfId="0" applyFont="1" applyFill="1" applyBorder="1" applyAlignment="1">
      <alignment horizontal="center" vertical="center" wrapText="1"/>
    </xf>
    <xf numFmtId="0" fontId="0" fillId="16" borderId="1" xfId="0" applyFill="1" applyBorder="1" applyAlignment="1">
      <alignment horizontal="center" vertical="center"/>
    </xf>
    <xf numFmtId="43" fontId="0" fillId="16" borderId="1" xfId="0" applyNumberFormat="1" applyFill="1" applyBorder="1" applyAlignment="1">
      <alignment horizontal="center" vertical="center"/>
    </xf>
    <xf numFmtId="0" fontId="0" fillId="15" borderId="26" xfId="0" applyFill="1" applyBorder="1" applyAlignment="1">
      <alignment horizontal="center" vertical="center" wrapText="1"/>
    </xf>
    <xf numFmtId="43" fontId="0" fillId="15" borderId="27" xfId="1" applyFont="1" applyFill="1" applyBorder="1" applyAlignment="1">
      <alignment vertical="center" wrapText="1"/>
    </xf>
    <xf numFmtId="0" fontId="2" fillId="15" borderId="27" xfId="0" applyFont="1" applyFill="1" applyBorder="1" applyAlignment="1">
      <alignment horizontal="center" vertical="center" wrapText="1"/>
    </xf>
    <xf numFmtId="0" fontId="0" fillId="15" borderId="27" xfId="0" applyFill="1" applyBorder="1" applyAlignment="1">
      <alignment horizontal="center" vertical="center" wrapText="1"/>
    </xf>
    <xf numFmtId="43" fontId="0" fillId="15" borderId="28" xfId="1" applyFont="1" applyFill="1" applyBorder="1" applyAlignment="1">
      <alignment vertical="center" wrapText="1"/>
    </xf>
    <xf numFmtId="43" fontId="0" fillId="15" borderId="30" xfId="0" applyNumberFormat="1" applyFill="1" applyBorder="1" applyAlignment="1">
      <alignment horizontal="center" vertical="center"/>
    </xf>
    <xf numFmtId="0" fontId="0" fillId="16" borderId="29" xfId="0" applyFill="1" applyBorder="1" applyAlignment="1">
      <alignment horizontal="center" vertical="center" wrapText="1"/>
    </xf>
    <xf numFmtId="43" fontId="0" fillId="16" borderId="30" xfId="0" applyNumberFormat="1" applyFill="1" applyBorder="1" applyAlignment="1">
      <alignment horizontal="center" vertical="center"/>
    </xf>
    <xf numFmtId="0" fontId="0" fillId="17" borderId="29" xfId="0" applyFill="1" applyBorder="1" applyAlignment="1">
      <alignment horizontal="center" vertical="center" wrapText="1"/>
    </xf>
    <xf numFmtId="43" fontId="0" fillId="17" borderId="30" xfId="0" applyNumberFormat="1" applyFill="1" applyBorder="1" applyAlignment="1">
      <alignment horizontal="center" vertical="center" wrapText="1"/>
    </xf>
    <xf numFmtId="0" fontId="0" fillId="16" borderId="29" xfId="0" applyFill="1" applyBorder="1"/>
    <xf numFmtId="1" fontId="0" fillId="16" borderId="1" xfId="0" applyNumberFormat="1" applyFill="1" applyBorder="1" applyAlignment="1">
      <alignment horizontal="center" vertical="center"/>
    </xf>
    <xf numFmtId="166" fontId="0" fillId="16" borderId="8" xfId="0" applyNumberFormat="1" applyFill="1" applyBorder="1" applyAlignment="1">
      <alignment horizontal="center"/>
    </xf>
    <xf numFmtId="165" fontId="0" fillId="16" borderId="43" xfId="0" applyNumberFormat="1" applyFill="1" applyBorder="1" applyAlignment="1">
      <alignment horizontal="center" vertical="center"/>
    </xf>
    <xf numFmtId="0" fontId="0" fillId="16" borderId="29" xfId="0" applyFill="1" applyBorder="1" applyAlignment="1">
      <alignment horizontal="left" vertical="center" wrapText="1"/>
    </xf>
    <xf numFmtId="0" fontId="0" fillId="16" borderId="23" xfId="0" applyFill="1" applyBorder="1" applyAlignment="1">
      <alignment wrapText="1"/>
    </xf>
    <xf numFmtId="43" fontId="0" fillId="16" borderId="24" xfId="1" applyFont="1" applyFill="1" applyBorder="1"/>
    <xf numFmtId="0" fontId="0" fillId="16" borderId="24" xfId="0" applyFill="1" applyBorder="1" applyAlignment="1">
      <alignment horizontal="center" vertical="center"/>
    </xf>
    <xf numFmtId="1" fontId="0" fillId="16" borderId="24" xfId="0" applyNumberFormat="1" applyFill="1" applyBorder="1" applyAlignment="1">
      <alignment horizontal="center" vertical="center"/>
    </xf>
    <xf numFmtId="0" fontId="0" fillId="16" borderId="39" xfId="0" applyFill="1" applyBorder="1" applyAlignment="1">
      <alignment horizontal="center"/>
    </xf>
    <xf numFmtId="43" fontId="0" fillId="16" borderId="34" xfId="0" applyNumberFormat="1" applyFill="1" applyBorder="1" applyAlignment="1">
      <alignment horizontal="center" vertical="center"/>
    </xf>
    <xf numFmtId="165" fontId="0" fillId="16" borderId="44" xfId="0" applyNumberFormat="1" applyFill="1" applyBorder="1" applyAlignment="1">
      <alignment horizontal="center" vertical="center"/>
    </xf>
    <xf numFmtId="43" fontId="0" fillId="2" borderId="49" xfId="1" applyFont="1" applyFill="1" applyBorder="1"/>
    <xf numFmtId="0" fontId="0" fillId="16" borderId="32" xfId="0" applyFill="1" applyBorder="1"/>
    <xf numFmtId="43" fontId="0" fillId="16" borderId="14" xfId="1" applyFont="1" applyFill="1" applyBorder="1"/>
    <xf numFmtId="0" fontId="0" fillId="16" borderId="14" xfId="0" applyFill="1" applyBorder="1" applyAlignment="1">
      <alignment horizontal="center" vertical="center"/>
    </xf>
    <xf numFmtId="1" fontId="0" fillId="16" borderId="14" xfId="0" applyNumberFormat="1" applyFill="1" applyBorder="1" applyAlignment="1">
      <alignment horizontal="center" vertical="center"/>
    </xf>
    <xf numFmtId="166" fontId="0" fillId="16" borderId="15" xfId="0" applyNumberFormat="1" applyFill="1" applyBorder="1" applyAlignment="1">
      <alignment horizontal="center"/>
    </xf>
    <xf numFmtId="43" fontId="0" fillId="16" borderId="16" xfId="0" applyNumberFormat="1" applyFill="1" applyBorder="1" applyAlignment="1">
      <alignment horizontal="center" vertical="center"/>
    </xf>
    <xf numFmtId="165" fontId="0" fillId="16" borderId="31" xfId="0" applyNumberFormat="1" applyFill="1" applyBorder="1" applyAlignment="1">
      <alignment horizontal="center" vertical="center"/>
    </xf>
    <xf numFmtId="0" fontId="0" fillId="10" borderId="57" xfId="0" applyFill="1" applyBorder="1" applyAlignment="1">
      <alignment horizontal="left" vertical="center" wrapText="1"/>
    </xf>
    <xf numFmtId="43" fontId="0" fillId="10" borderId="47" xfId="1" applyFont="1" applyFill="1" applyBorder="1"/>
    <xf numFmtId="43" fontId="0" fillId="10" borderId="45" xfId="1" applyFont="1" applyFill="1" applyBorder="1"/>
    <xf numFmtId="0" fontId="0" fillId="10" borderId="47" xfId="0" applyFill="1" applyBorder="1" applyAlignment="1">
      <alignment horizontal="center" vertical="center"/>
    </xf>
    <xf numFmtId="0" fontId="0" fillId="10" borderId="45" xfId="0" applyFill="1" applyBorder="1" applyAlignment="1">
      <alignment horizontal="center"/>
    </xf>
    <xf numFmtId="43" fontId="0" fillId="2" borderId="1" xfId="1" applyFont="1" applyFill="1" applyBorder="1"/>
    <xf numFmtId="43" fontId="0" fillId="2" borderId="27" xfId="1" applyFont="1" applyFill="1" applyBorder="1"/>
    <xf numFmtId="43" fontId="0" fillId="2" borderId="24" xfId="1" applyFont="1" applyFill="1" applyBorder="1"/>
    <xf numFmtId="0" fontId="0" fillId="4" borderId="32" xfId="0" applyFill="1" applyBorder="1" applyAlignment="1">
      <alignment horizontal="left" vertical="center" wrapText="1"/>
    </xf>
    <xf numFmtId="43" fontId="0" fillId="4" borderId="14" xfId="1" applyFont="1" applyFill="1" applyBorder="1"/>
    <xf numFmtId="43" fontId="0" fillId="2" borderId="14" xfId="1" applyFont="1" applyFill="1" applyBorder="1"/>
    <xf numFmtId="0" fontId="0" fillId="4" borderId="14" xfId="0" applyFill="1" applyBorder="1" applyAlignment="1">
      <alignment horizontal="center" vertical="center"/>
    </xf>
    <xf numFmtId="1" fontId="0" fillId="4" borderId="14" xfId="0" applyNumberFormat="1" applyFill="1" applyBorder="1" applyAlignment="1">
      <alignment horizontal="center" vertical="center"/>
    </xf>
    <xf numFmtId="1" fontId="0" fillId="10" borderId="24" xfId="0" applyNumberFormat="1" applyFill="1" applyBorder="1" applyAlignment="1">
      <alignment horizontal="center" vertical="center"/>
    </xf>
    <xf numFmtId="165" fontId="0" fillId="10" borderId="21" xfId="0" applyNumberFormat="1" applyFill="1" applyBorder="1" applyAlignment="1">
      <alignment horizontal="center" vertical="center"/>
    </xf>
    <xf numFmtId="0" fontId="0" fillId="11" borderId="32" xfId="0" applyFill="1" applyBorder="1" applyAlignment="1">
      <alignment horizontal="left" vertical="center" wrapText="1"/>
    </xf>
    <xf numFmtId="43" fontId="0" fillId="11" borderId="14" xfId="1" applyFont="1" applyFill="1" applyBorder="1"/>
    <xf numFmtId="43" fontId="0" fillId="11" borderId="15" xfId="1" applyFont="1" applyFill="1" applyBorder="1"/>
    <xf numFmtId="43" fontId="0" fillId="2" borderId="16" xfId="1" applyFont="1" applyFill="1" applyBorder="1"/>
    <xf numFmtId="0" fontId="0" fillId="11" borderId="14" xfId="0" applyFill="1" applyBorder="1" applyAlignment="1">
      <alignment horizontal="center" vertical="center"/>
    </xf>
    <xf numFmtId="1" fontId="0" fillId="11" borderId="14" xfId="0" applyNumberFormat="1" applyFill="1" applyBorder="1" applyAlignment="1">
      <alignment horizontal="center" vertical="center"/>
    </xf>
    <xf numFmtId="0" fontId="0" fillId="11" borderId="15" xfId="0" applyFill="1" applyBorder="1" applyAlignment="1">
      <alignment horizontal="center"/>
    </xf>
    <xf numFmtId="165" fontId="0" fillId="11" borderId="31" xfId="0" applyNumberForma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43" fontId="2" fillId="13" borderId="15" xfId="0" applyNumberFormat="1" applyFont="1" applyFill="1" applyBorder="1" applyAlignment="1">
      <alignment horizontal="center" vertical="center"/>
    </xf>
    <xf numFmtId="43" fontId="0" fillId="10" borderId="43" xfId="1" applyFont="1" applyFill="1" applyBorder="1"/>
    <xf numFmtId="165" fontId="0" fillId="4" borderId="31" xfId="0" applyNumberForma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8" borderId="57" xfId="0" applyFill="1" applyBorder="1" applyAlignment="1">
      <alignment horizontal="left" vertical="center" wrapText="1"/>
    </xf>
    <xf numFmtId="43" fontId="0" fillId="8" borderId="47" xfId="1" applyFont="1" applyFill="1" applyBorder="1"/>
    <xf numFmtId="0" fontId="0" fillId="10" borderId="32" xfId="0" applyFill="1" applyBorder="1" applyAlignment="1">
      <alignment horizontal="left" vertical="center" wrapText="1"/>
    </xf>
    <xf numFmtId="43" fontId="0" fillId="10" borderId="14" xfId="1" applyFont="1" applyFill="1" applyBorder="1"/>
    <xf numFmtId="0" fontId="0" fillId="10" borderId="14" xfId="0" applyFill="1" applyBorder="1" applyAlignment="1">
      <alignment horizontal="center" vertical="center"/>
    </xf>
    <xf numFmtId="1" fontId="0" fillId="10" borderId="14" xfId="0" applyNumberFormat="1" applyFill="1" applyBorder="1" applyAlignment="1">
      <alignment horizontal="center" vertical="center"/>
    </xf>
    <xf numFmtId="0" fontId="0" fillId="10" borderId="15" xfId="0" applyFill="1" applyBorder="1" applyAlignment="1">
      <alignment horizontal="center"/>
    </xf>
    <xf numFmtId="165" fontId="0" fillId="10" borderId="31" xfId="0" applyNumberFormat="1" applyFill="1" applyBorder="1" applyAlignment="1">
      <alignment horizontal="center" vertical="center"/>
    </xf>
    <xf numFmtId="43" fontId="0" fillId="2" borderId="1" xfId="0" applyNumberFormat="1" applyFill="1" applyBorder="1" applyAlignment="1">
      <alignment horizontal="center" vertical="center"/>
    </xf>
    <xf numFmtId="43" fontId="0" fillId="2" borderId="27" xfId="0" applyNumberFormat="1" applyFill="1" applyBorder="1" applyAlignment="1">
      <alignment horizontal="center" vertical="center"/>
    </xf>
    <xf numFmtId="0" fontId="0" fillId="9" borderId="23" xfId="0" applyFill="1" applyBorder="1" applyAlignment="1">
      <alignment horizontal="left" vertical="center" wrapText="1"/>
    </xf>
    <xf numFmtId="43" fontId="0" fillId="9" borderId="24" xfId="1" applyFont="1" applyFill="1" applyBorder="1"/>
    <xf numFmtId="0" fontId="0" fillId="9" borderId="24" xfId="0" applyFill="1" applyBorder="1" applyAlignment="1">
      <alignment horizontal="center" vertical="center"/>
    </xf>
    <xf numFmtId="1" fontId="0" fillId="9" borderId="24" xfId="0" applyNumberFormat="1" applyFill="1" applyBorder="1" applyAlignment="1">
      <alignment horizontal="center" vertical="center"/>
    </xf>
    <xf numFmtId="43" fontId="0" fillId="2" borderId="24" xfId="0" applyNumberFormat="1" applyFill="1" applyBorder="1" applyAlignment="1">
      <alignment horizontal="center" vertical="center"/>
    </xf>
    <xf numFmtId="0" fontId="0" fillId="9" borderId="39" xfId="0" applyFill="1" applyBorder="1" applyAlignment="1">
      <alignment horizontal="center"/>
    </xf>
    <xf numFmtId="165" fontId="0" fillId="9" borderId="44" xfId="0" applyNumberFormat="1" applyFill="1" applyBorder="1" applyAlignment="1">
      <alignment horizontal="center" vertical="center"/>
    </xf>
    <xf numFmtId="0" fontId="0" fillId="11" borderId="57" xfId="0" applyFill="1" applyBorder="1" applyAlignment="1">
      <alignment horizontal="left" vertical="center" wrapText="1"/>
    </xf>
    <xf numFmtId="43" fontId="0" fillId="11" borderId="47" xfId="1" applyFont="1" applyFill="1" applyBorder="1"/>
    <xf numFmtId="43" fontId="0" fillId="11" borderId="45" xfId="1" applyFont="1" applyFill="1" applyBorder="1"/>
    <xf numFmtId="0" fontId="0" fillId="11" borderId="47" xfId="0" applyFill="1" applyBorder="1" applyAlignment="1">
      <alignment horizontal="center" vertical="center"/>
    </xf>
    <xf numFmtId="1" fontId="0" fillId="11" borderId="47" xfId="0" applyNumberFormat="1" applyFill="1" applyBorder="1" applyAlignment="1">
      <alignment horizontal="center" vertical="center"/>
    </xf>
    <xf numFmtId="0" fontId="0" fillId="11" borderId="45" xfId="0" applyFill="1" applyBorder="1" applyAlignment="1">
      <alignment horizontal="center"/>
    </xf>
    <xf numFmtId="165" fontId="0" fillId="11" borderId="21" xfId="0" applyNumberFormat="1" applyFill="1" applyBorder="1" applyAlignment="1">
      <alignment horizontal="center" vertical="center"/>
    </xf>
    <xf numFmtId="0" fontId="0" fillId="7" borderId="32" xfId="0" applyFill="1" applyBorder="1" applyAlignment="1">
      <alignment horizontal="left" vertical="center" wrapText="1"/>
    </xf>
    <xf numFmtId="43" fontId="0" fillId="7" borderId="14" xfId="1" applyFont="1" applyFill="1" applyBorder="1"/>
    <xf numFmtId="43" fontId="0" fillId="7" borderId="15" xfId="1" applyFont="1" applyFill="1" applyBorder="1"/>
    <xf numFmtId="0" fontId="0" fillId="7" borderId="14" xfId="0" applyFill="1" applyBorder="1" applyAlignment="1">
      <alignment horizontal="center" vertical="center"/>
    </xf>
    <xf numFmtId="1" fontId="0" fillId="7" borderId="14" xfId="0" applyNumberFormat="1" applyFill="1" applyBorder="1" applyAlignment="1">
      <alignment horizontal="center" vertical="center"/>
    </xf>
    <xf numFmtId="0" fontId="0" fillId="7" borderId="15" xfId="0" applyFill="1" applyBorder="1" applyAlignment="1">
      <alignment horizontal="center"/>
    </xf>
    <xf numFmtId="165" fontId="0" fillId="7" borderId="3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165" fontId="0" fillId="6" borderId="28" xfId="0" applyNumberFormat="1" applyFill="1" applyBorder="1" applyAlignment="1">
      <alignment horizontal="center" vertical="center"/>
    </xf>
    <xf numFmtId="165" fontId="0" fillId="6" borderId="30" xfId="0" applyNumberFormat="1" applyFill="1" applyBorder="1" applyAlignment="1">
      <alignment horizontal="center" vertical="center"/>
    </xf>
    <xf numFmtId="0" fontId="0" fillId="6" borderId="24" xfId="0" applyFill="1" applyBorder="1" applyAlignment="1">
      <alignment horizontal="center"/>
    </xf>
    <xf numFmtId="165" fontId="0" fillId="6" borderId="25" xfId="0" applyNumberFormat="1" applyFill="1" applyBorder="1" applyAlignment="1">
      <alignment horizontal="center" vertical="center"/>
    </xf>
    <xf numFmtId="43" fontId="0" fillId="17" borderId="1" xfId="1" applyFont="1" applyFill="1" applyBorder="1" applyAlignment="1">
      <alignment vertical="center" wrapText="1"/>
    </xf>
    <xf numFmtId="167" fontId="0" fillId="0" borderId="0" xfId="0" applyNumberFormat="1"/>
    <xf numFmtId="43" fontId="2" fillId="5" borderId="5" xfId="0" applyNumberFormat="1" applyFont="1" applyFill="1" applyBorder="1"/>
    <xf numFmtId="0" fontId="2" fillId="4" borderId="4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11" borderId="17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48" xfId="0" applyFont="1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48" xfId="0" applyFont="1" applyFill="1" applyBorder="1" applyAlignment="1">
      <alignment horizontal="center" vertical="center" wrapText="1"/>
    </xf>
    <xf numFmtId="0" fontId="2" fillId="9" borderId="27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24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48" xfId="0" applyFont="1" applyFill="1" applyBorder="1" applyAlignment="1">
      <alignment horizontal="center" vertical="center" wrapText="1"/>
    </xf>
    <xf numFmtId="0" fontId="2" fillId="10" borderId="14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24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0" fillId="0" borderId="3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5" fontId="0" fillId="0" borderId="14" xfId="0" applyNumberFormat="1" applyBorder="1" applyAlignment="1">
      <alignment horizontal="center" vertical="center"/>
    </xf>
    <xf numFmtId="165" fontId="0" fillId="0" borderId="60" xfId="0" applyNumberFormat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46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12" borderId="6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11" xfId="0" applyFont="1" applyFill="1" applyBorder="1" applyAlignment="1">
      <alignment horizontal="center" vertical="center" wrapText="1"/>
    </xf>
    <xf numFmtId="0" fontId="0" fillId="0" borderId="58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2" fillId="16" borderId="14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6" borderId="24" xfId="0" applyFont="1" applyFill="1" applyBorder="1" applyAlignment="1">
      <alignment horizontal="center" vertical="center" wrapText="1"/>
    </xf>
    <xf numFmtId="0" fontId="2" fillId="9" borderId="50" xfId="0" applyFont="1" applyFill="1" applyBorder="1" applyAlignment="1">
      <alignment horizontal="center" vertical="center" wrapText="1"/>
    </xf>
    <xf numFmtId="0" fontId="2" fillId="9" borderId="51" xfId="0" applyFont="1" applyFill="1" applyBorder="1" applyAlignment="1">
      <alignment horizontal="center" vertical="center" wrapText="1"/>
    </xf>
    <xf numFmtId="0" fontId="2" fillId="9" borderId="42" xfId="0" applyFont="1" applyFill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6" xfId="0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165" fontId="0" fillId="0" borderId="30" xfId="0" applyNumberFormat="1" applyBorder="1" applyAlignment="1">
      <alignment horizontal="center" vertical="center"/>
    </xf>
    <xf numFmtId="0" fontId="0" fillId="0" borderId="52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17" borderId="58" xfId="0" applyFill="1" applyBorder="1" applyAlignment="1">
      <alignment horizontal="left" wrapText="1"/>
    </xf>
    <xf numFmtId="0" fontId="0" fillId="17" borderId="46" xfId="0" applyFill="1" applyBorder="1" applyAlignment="1">
      <alignment horizontal="left" wrapText="1"/>
    </xf>
    <xf numFmtId="0" fontId="0" fillId="17" borderId="59" xfId="0" applyFill="1" applyBorder="1" applyAlignment="1">
      <alignment horizontal="left" wrapText="1"/>
    </xf>
    <xf numFmtId="0" fontId="0" fillId="16" borderId="52" xfId="0" applyFill="1" applyBorder="1" applyAlignment="1">
      <alignment horizontal="left"/>
    </xf>
    <xf numFmtId="0" fontId="0" fillId="16" borderId="53" xfId="0" applyFill="1" applyBorder="1" applyAlignment="1">
      <alignment horizontal="left"/>
    </xf>
    <xf numFmtId="0" fontId="0" fillId="16" borderId="43" xfId="0" applyFill="1" applyBorder="1" applyAlignment="1">
      <alignment horizontal="left"/>
    </xf>
    <xf numFmtId="0" fontId="0" fillId="16" borderId="52" xfId="0" applyFill="1" applyBorder="1" applyAlignment="1">
      <alignment horizontal="center"/>
    </xf>
    <xf numFmtId="0" fontId="0" fillId="16" borderId="53" xfId="0" applyFill="1" applyBorder="1" applyAlignment="1">
      <alignment horizontal="center"/>
    </xf>
    <xf numFmtId="0" fontId="0" fillId="16" borderId="43" xfId="0" applyFill="1" applyBorder="1" applyAlignment="1">
      <alignment horizontal="center"/>
    </xf>
    <xf numFmtId="0" fontId="2" fillId="9" borderId="52" xfId="0" applyFont="1" applyFill="1" applyBorder="1" applyAlignment="1">
      <alignment horizontal="center" vertical="center" wrapText="1"/>
    </xf>
    <xf numFmtId="0" fontId="2" fillId="9" borderId="53" xfId="0" applyFont="1" applyFill="1" applyBorder="1" applyAlignment="1">
      <alignment horizontal="center" vertical="center" wrapText="1"/>
    </xf>
    <xf numFmtId="0" fontId="2" fillId="9" borderId="43" xfId="0" applyFont="1" applyFill="1" applyBorder="1" applyAlignment="1">
      <alignment horizontal="center" vertical="center" wrapText="1"/>
    </xf>
    <xf numFmtId="0" fontId="0" fillId="9" borderId="54" xfId="0" applyFill="1" applyBorder="1" applyAlignment="1">
      <alignment horizontal="center" vertical="center"/>
    </xf>
    <xf numFmtId="0" fontId="0" fillId="9" borderId="55" xfId="0" applyFill="1" applyBorder="1" applyAlignment="1">
      <alignment horizontal="center" vertical="center"/>
    </xf>
    <xf numFmtId="0" fontId="0" fillId="9" borderId="41" xfId="0" applyFill="1" applyBorder="1" applyAlignment="1">
      <alignment horizontal="center" vertical="center"/>
    </xf>
    <xf numFmtId="0" fontId="0" fillId="0" borderId="46" xfId="0" applyBorder="1" applyAlignment="1">
      <alignment horizontal="center"/>
    </xf>
    <xf numFmtId="0" fontId="14" fillId="14" borderId="6" xfId="0" applyFont="1" applyFill="1" applyBorder="1" applyAlignment="1">
      <alignment horizontal="center" vertical="center"/>
    </xf>
    <xf numFmtId="0" fontId="14" fillId="14" borderId="7" xfId="0" applyFont="1" applyFill="1" applyBorder="1" applyAlignment="1">
      <alignment horizontal="center" vertical="center"/>
    </xf>
    <xf numFmtId="0" fontId="14" fillId="14" borderId="11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colors>
    <mruColors>
      <color rgb="FFA50021"/>
      <color rgb="FF009900"/>
      <color rgb="FF0000FF"/>
      <color rgb="FF00FF00"/>
      <color rgb="FFFF99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0883E-749B-415D-AB66-10C200CC8EEA}">
  <dimension ref="A1:O160"/>
  <sheetViews>
    <sheetView tabSelected="1" zoomScaleNormal="100" workbookViewId="0">
      <pane ySplit="1" topLeftCell="A137" activePane="bottomLeft" state="frozen"/>
      <selection pane="bottomLeft" activeCell="B159" sqref="B159"/>
    </sheetView>
  </sheetViews>
  <sheetFormatPr defaultRowHeight="15" x14ac:dyDescent="0.25"/>
  <cols>
    <col min="1" max="1" width="49.42578125" bestFit="1" customWidth="1"/>
    <col min="2" max="2" width="18.140625" customWidth="1"/>
    <col min="3" max="3" width="14.85546875" customWidth="1"/>
    <col min="4" max="4" width="13.42578125" style="2" customWidth="1"/>
    <col min="5" max="5" width="17.140625" style="4" customWidth="1"/>
    <col min="6" max="6" width="14.42578125" style="4" customWidth="1"/>
    <col min="7" max="7" width="13.28515625" style="4" customWidth="1"/>
    <col min="8" max="8" width="11.42578125" style="4" customWidth="1"/>
    <col min="9" max="9" width="11.5703125" style="3" customWidth="1"/>
    <col min="10" max="10" width="18.85546875" customWidth="1"/>
    <col min="11" max="11" width="11.5703125" bestFit="1" customWidth="1"/>
    <col min="12" max="13" width="9.5703125" bestFit="1" customWidth="1"/>
    <col min="14" max="14" width="11.140625" bestFit="1" customWidth="1"/>
  </cols>
  <sheetData>
    <row r="1" spans="1:13" s="1" customFormat="1" ht="64.5" customHeight="1" thickBot="1" x14ac:dyDescent="0.3">
      <c r="A1" s="37" t="s">
        <v>0</v>
      </c>
      <c r="B1" s="38" t="s">
        <v>1</v>
      </c>
      <c r="C1" s="36" t="s">
        <v>2</v>
      </c>
      <c r="D1" s="39" t="s">
        <v>3</v>
      </c>
      <c r="E1" s="40" t="s">
        <v>4</v>
      </c>
      <c r="F1" s="38" t="s">
        <v>5</v>
      </c>
      <c r="G1" s="36" t="s">
        <v>6</v>
      </c>
      <c r="H1" s="36" t="s">
        <v>7</v>
      </c>
      <c r="I1" s="36" t="s">
        <v>8</v>
      </c>
      <c r="J1" s="41" t="s">
        <v>9</v>
      </c>
      <c r="K1" s="42" t="s">
        <v>10</v>
      </c>
    </row>
    <row r="2" spans="1:13" ht="15" customHeight="1" x14ac:dyDescent="0.25">
      <c r="A2" s="27" t="s">
        <v>11</v>
      </c>
      <c r="B2" s="28">
        <v>1</v>
      </c>
      <c r="C2" s="105">
        <v>830.27</v>
      </c>
      <c r="D2" s="6">
        <f>B2*C2</f>
        <v>830.27</v>
      </c>
      <c r="E2" s="284" t="s">
        <v>12</v>
      </c>
      <c r="F2" s="29">
        <v>800</v>
      </c>
      <c r="G2" s="29" t="s">
        <v>13</v>
      </c>
      <c r="H2" s="44">
        <v>1</v>
      </c>
      <c r="I2" s="118">
        <v>22</v>
      </c>
      <c r="J2" s="134">
        <f>D2*I2</f>
        <v>18265.939999999999</v>
      </c>
      <c r="K2" s="136">
        <f>J2/F2/22</f>
        <v>1.0378375</v>
      </c>
      <c r="M2" s="26"/>
    </row>
    <row r="3" spans="1:13" x14ac:dyDescent="0.25">
      <c r="A3" s="30" t="s">
        <v>14</v>
      </c>
      <c r="B3" s="31">
        <v>1</v>
      </c>
      <c r="C3" s="106">
        <v>187.97</v>
      </c>
      <c r="D3" s="6">
        <f t="shared" ref="D3:D30" si="0">B3*C3</f>
        <v>187.97</v>
      </c>
      <c r="E3" s="285"/>
      <c r="F3" s="32">
        <v>800</v>
      </c>
      <c r="G3" s="32" t="s">
        <v>13</v>
      </c>
      <c r="H3" s="43">
        <v>1</v>
      </c>
      <c r="I3" s="119">
        <v>22</v>
      </c>
      <c r="J3" s="8">
        <f t="shared" ref="J3:J5" si="1">D3*I3</f>
        <v>4135.34</v>
      </c>
      <c r="K3" s="137">
        <f t="shared" ref="K3:K10" si="2">J3/F3/22</f>
        <v>0.23496249999999999</v>
      </c>
    </row>
    <row r="4" spans="1:13" x14ac:dyDescent="0.25">
      <c r="A4" s="30" t="s">
        <v>15</v>
      </c>
      <c r="B4" s="31">
        <v>1</v>
      </c>
      <c r="C4" s="106">
        <v>257.45</v>
      </c>
      <c r="D4" s="6">
        <f t="shared" si="0"/>
        <v>257.45</v>
      </c>
      <c r="E4" s="285"/>
      <c r="F4" s="32">
        <v>800</v>
      </c>
      <c r="G4" s="32" t="s">
        <v>13</v>
      </c>
      <c r="H4" s="43">
        <v>2</v>
      </c>
      <c r="I4" s="119">
        <v>44</v>
      </c>
      <c r="J4" s="8">
        <f t="shared" si="1"/>
        <v>11327.8</v>
      </c>
      <c r="K4" s="137">
        <f t="shared" si="2"/>
        <v>0.643625</v>
      </c>
    </row>
    <row r="5" spans="1:13" x14ac:dyDescent="0.25">
      <c r="A5" s="30" t="s">
        <v>16</v>
      </c>
      <c r="B5" s="31">
        <v>1</v>
      </c>
      <c r="C5" s="106">
        <v>31.52</v>
      </c>
      <c r="D5" s="6">
        <f t="shared" si="0"/>
        <v>31.52</v>
      </c>
      <c r="E5" s="285"/>
      <c r="F5" s="32">
        <v>800</v>
      </c>
      <c r="G5" s="32" t="s">
        <v>13</v>
      </c>
      <c r="H5" s="43">
        <v>1</v>
      </c>
      <c r="I5" s="119">
        <v>22</v>
      </c>
      <c r="J5" s="8">
        <f t="shared" si="1"/>
        <v>693.43999999999994</v>
      </c>
      <c r="K5" s="137">
        <f t="shared" si="2"/>
        <v>3.9399999999999998E-2</v>
      </c>
    </row>
    <row r="6" spans="1:13" x14ac:dyDescent="0.25">
      <c r="A6" s="30" t="s">
        <v>17</v>
      </c>
      <c r="B6" s="31">
        <v>1</v>
      </c>
      <c r="C6" s="106">
        <v>22.2</v>
      </c>
      <c r="D6" s="6">
        <f t="shared" si="0"/>
        <v>22.2</v>
      </c>
      <c r="E6" s="285"/>
      <c r="F6" s="32">
        <v>800</v>
      </c>
      <c r="G6" s="32" t="s">
        <v>13</v>
      </c>
      <c r="H6" s="43">
        <v>1</v>
      </c>
      <c r="I6" s="119">
        <v>44</v>
      </c>
      <c r="J6" s="8">
        <f>D6*I6</f>
        <v>976.8</v>
      </c>
      <c r="K6" s="137">
        <f t="shared" si="2"/>
        <v>5.5499999999999994E-2</v>
      </c>
    </row>
    <row r="7" spans="1:13" x14ac:dyDescent="0.25">
      <c r="A7" s="30" t="s">
        <v>18</v>
      </c>
      <c r="B7" s="31">
        <v>1</v>
      </c>
      <c r="C7" s="106">
        <v>122.65</v>
      </c>
      <c r="D7" s="6">
        <f t="shared" si="0"/>
        <v>122.65</v>
      </c>
      <c r="E7" s="285"/>
      <c r="F7" s="32">
        <v>800</v>
      </c>
      <c r="G7" s="32" t="s">
        <v>13</v>
      </c>
      <c r="H7" s="43">
        <v>1</v>
      </c>
      <c r="I7" s="119">
        <v>22</v>
      </c>
      <c r="J7" s="8">
        <f>D7*I7</f>
        <v>2698.3</v>
      </c>
      <c r="K7" s="137">
        <f t="shared" si="2"/>
        <v>0.15331249999999999</v>
      </c>
    </row>
    <row r="8" spans="1:13" x14ac:dyDescent="0.25">
      <c r="A8" s="30"/>
      <c r="B8" s="31"/>
      <c r="C8" s="106"/>
      <c r="D8" s="6">
        <f t="shared" si="0"/>
        <v>0</v>
      </c>
      <c r="E8" s="285"/>
      <c r="F8" s="32">
        <v>800</v>
      </c>
      <c r="G8" s="32"/>
      <c r="H8" s="32"/>
      <c r="I8" s="119"/>
      <c r="J8" s="8">
        <f>D8*I8</f>
        <v>0</v>
      </c>
      <c r="K8" s="137">
        <f>J8/F8/22</f>
        <v>0</v>
      </c>
    </row>
    <row r="9" spans="1:13" x14ac:dyDescent="0.25">
      <c r="A9" s="30"/>
      <c r="B9" s="31"/>
      <c r="C9" s="106"/>
      <c r="D9" s="6">
        <f t="shared" si="0"/>
        <v>0</v>
      </c>
      <c r="E9" s="285"/>
      <c r="F9" s="32">
        <v>800</v>
      </c>
      <c r="G9" s="32"/>
      <c r="H9" s="32"/>
      <c r="I9" s="119"/>
      <c r="J9" s="8">
        <f t="shared" ref="J9:J10" si="3">D9*I9</f>
        <v>0</v>
      </c>
      <c r="K9" s="137">
        <f t="shared" si="2"/>
        <v>0</v>
      </c>
    </row>
    <row r="10" spans="1:13" x14ac:dyDescent="0.25">
      <c r="A10" s="30"/>
      <c r="B10" s="31"/>
      <c r="C10" s="106"/>
      <c r="D10" s="6">
        <f t="shared" si="0"/>
        <v>0</v>
      </c>
      <c r="E10" s="285"/>
      <c r="F10" s="32">
        <v>800</v>
      </c>
      <c r="G10" s="32"/>
      <c r="H10" s="32"/>
      <c r="I10" s="119"/>
      <c r="J10" s="8">
        <f t="shared" si="3"/>
        <v>0</v>
      </c>
      <c r="K10" s="137">
        <f t="shared" si="2"/>
        <v>0</v>
      </c>
    </row>
    <row r="11" spans="1:13" x14ac:dyDescent="0.25">
      <c r="A11" s="100"/>
      <c r="B11" s="101"/>
      <c r="C11" s="107"/>
      <c r="D11" s="6">
        <f t="shared" si="0"/>
        <v>0</v>
      </c>
      <c r="E11" s="314" t="s">
        <v>19</v>
      </c>
      <c r="F11" s="102">
        <v>360</v>
      </c>
      <c r="G11" s="102"/>
      <c r="H11" s="103"/>
      <c r="I11" s="121"/>
      <c r="J11" s="25">
        <f>D11*I11</f>
        <v>0</v>
      </c>
      <c r="K11" s="139">
        <f>J11/F11/22</f>
        <v>0</v>
      </c>
      <c r="M11" s="26"/>
    </row>
    <row r="12" spans="1:13" x14ac:dyDescent="0.25">
      <c r="A12" s="50"/>
      <c r="B12" s="51"/>
      <c r="C12" s="108"/>
      <c r="D12" s="6">
        <f t="shared" si="0"/>
        <v>0</v>
      </c>
      <c r="E12" s="315"/>
      <c r="F12" s="52">
        <v>360</v>
      </c>
      <c r="G12" s="52"/>
      <c r="H12" s="53"/>
      <c r="I12" s="122"/>
      <c r="J12" s="8">
        <f t="shared" ref="J12:J14" si="4">D12*I12</f>
        <v>0</v>
      </c>
      <c r="K12" s="140">
        <f t="shared" ref="K12:K14" si="5">J12/F12/22</f>
        <v>0</v>
      </c>
    </row>
    <row r="13" spans="1:13" x14ac:dyDescent="0.25">
      <c r="A13" s="50"/>
      <c r="B13" s="51"/>
      <c r="C13" s="108"/>
      <c r="D13" s="6">
        <f t="shared" si="0"/>
        <v>0</v>
      </c>
      <c r="E13" s="315"/>
      <c r="F13" s="52">
        <v>360</v>
      </c>
      <c r="G13" s="52"/>
      <c r="H13" s="53"/>
      <c r="I13" s="122"/>
      <c r="J13" s="8">
        <f t="shared" si="4"/>
        <v>0</v>
      </c>
      <c r="K13" s="140">
        <f t="shared" si="5"/>
        <v>0</v>
      </c>
    </row>
    <row r="14" spans="1:13" ht="15.75" thickBot="1" x14ac:dyDescent="0.3">
      <c r="A14" s="50"/>
      <c r="B14" s="51"/>
      <c r="C14" s="108"/>
      <c r="D14" s="6">
        <f t="shared" si="0"/>
        <v>0</v>
      </c>
      <c r="E14" s="315"/>
      <c r="F14" s="52">
        <v>360</v>
      </c>
      <c r="G14" s="52"/>
      <c r="H14" s="53"/>
      <c r="I14" s="122"/>
      <c r="J14" s="8">
        <f t="shared" si="4"/>
        <v>0</v>
      </c>
      <c r="K14" s="140">
        <f t="shared" si="5"/>
        <v>0</v>
      </c>
    </row>
    <row r="15" spans="1:13" x14ac:dyDescent="0.25">
      <c r="A15" s="76"/>
      <c r="B15" s="77"/>
      <c r="C15" s="109"/>
      <c r="D15" s="6">
        <f t="shared" si="0"/>
        <v>0</v>
      </c>
      <c r="E15" s="313" t="s">
        <v>20</v>
      </c>
      <c r="F15" s="78">
        <v>1500</v>
      </c>
      <c r="G15" s="78"/>
      <c r="H15" s="78"/>
      <c r="I15" s="123"/>
      <c r="J15" s="134">
        <f>D15*I15</f>
        <v>0</v>
      </c>
      <c r="K15" s="141">
        <f>J15/F15/22</f>
        <v>0</v>
      </c>
    </row>
    <row r="16" spans="1:13" ht="15.75" thickBot="1" x14ac:dyDescent="0.3">
      <c r="A16" s="58"/>
      <c r="B16" s="59"/>
      <c r="C16" s="110"/>
      <c r="D16" s="6">
        <f t="shared" si="0"/>
        <v>0</v>
      </c>
      <c r="E16" s="302"/>
      <c r="F16" s="60">
        <v>1500</v>
      </c>
      <c r="G16" s="60"/>
      <c r="H16" s="60"/>
      <c r="I16" s="124"/>
      <c r="J16" s="8">
        <f>D16*I16</f>
        <v>0</v>
      </c>
      <c r="K16" s="142">
        <f t="shared" ref="K16" si="6">J16/F16/22</f>
        <v>0</v>
      </c>
    </row>
    <row r="17" spans="1:11" ht="15.75" thickBot="1" x14ac:dyDescent="0.3">
      <c r="A17" s="58"/>
      <c r="B17" s="59"/>
      <c r="C17" s="110"/>
      <c r="D17" s="6">
        <f t="shared" si="0"/>
        <v>0</v>
      </c>
      <c r="E17" s="302"/>
      <c r="F17" s="78">
        <v>1500</v>
      </c>
      <c r="G17" s="60"/>
      <c r="H17" s="60"/>
      <c r="I17" s="124"/>
      <c r="J17" s="8"/>
      <c r="K17" s="142"/>
    </row>
    <row r="18" spans="1:11" x14ac:dyDescent="0.25">
      <c r="A18" s="79"/>
      <c r="B18" s="80"/>
      <c r="C18" s="112"/>
      <c r="D18" s="6">
        <f t="shared" si="0"/>
        <v>0</v>
      </c>
      <c r="E18" s="304" t="s">
        <v>21</v>
      </c>
      <c r="F18" s="81">
        <v>1200</v>
      </c>
      <c r="G18" s="81"/>
      <c r="H18" s="81"/>
      <c r="I18" s="126"/>
      <c r="J18" s="134">
        <f>D18*I18</f>
        <v>0</v>
      </c>
      <c r="K18" s="144">
        <f>J18/F18/22</f>
        <v>0</v>
      </c>
    </row>
    <row r="19" spans="1:11" x14ac:dyDescent="0.25">
      <c r="A19" s="64"/>
      <c r="B19" s="65"/>
      <c r="C19" s="113"/>
      <c r="D19" s="6">
        <f t="shared" si="0"/>
        <v>0</v>
      </c>
      <c r="E19" s="305"/>
      <c r="F19" s="66">
        <v>1200</v>
      </c>
      <c r="G19" s="66"/>
      <c r="H19" s="66"/>
      <c r="I19" s="127"/>
      <c r="J19" s="8">
        <f t="shared" ref="J19:J20" si="7">D19*I19</f>
        <v>0</v>
      </c>
      <c r="K19" s="145">
        <f t="shared" ref="K19:K20" si="8">J19/F19/22</f>
        <v>0</v>
      </c>
    </row>
    <row r="20" spans="1:11" ht="15.75" thickBot="1" x14ac:dyDescent="0.3">
      <c r="A20" s="64"/>
      <c r="B20" s="65"/>
      <c r="C20" s="113"/>
      <c r="D20" s="6">
        <f t="shared" si="0"/>
        <v>0</v>
      </c>
      <c r="E20" s="305"/>
      <c r="F20" s="66">
        <v>1200</v>
      </c>
      <c r="G20" s="66"/>
      <c r="H20" s="66"/>
      <c r="I20" s="127"/>
      <c r="J20" s="8">
        <f t="shared" si="7"/>
        <v>0</v>
      </c>
      <c r="K20" s="145">
        <f t="shared" si="8"/>
        <v>0</v>
      </c>
    </row>
    <row r="21" spans="1:11" x14ac:dyDescent="0.25">
      <c r="A21" s="82"/>
      <c r="B21" s="83"/>
      <c r="C21" s="114"/>
      <c r="D21" s="6">
        <f t="shared" si="0"/>
        <v>0</v>
      </c>
      <c r="E21" s="316" t="s">
        <v>22</v>
      </c>
      <c r="F21" s="84">
        <v>1000</v>
      </c>
      <c r="G21" s="84"/>
      <c r="H21" s="84"/>
      <c r="I21" s="128"/>
      <c r="J21" s="134">
        <f>D21*I21</f>
        <v>0</v>
      </c>
      <c r="K21" s="146">
        <f>J21/F21/22</f>
        <v>0</v>
      </c>
    </row>
    <row r="22" spans="1:11" x14ac:dyDescent="0.25">
      <c r="A22" s="67"/>
      <c r="B22" s="68"/>
      <c r="C22" s="115"/>
      <c r="D22" s="6">
        <f t="shared" si="0"/>
        <v>0</v>
      </c>
      <c r="E22" s="317"/>
      <c r="F22" s="69">
        <v>1000</v>
      </c>
      <c r="G22" s="69"/>
      <c r="H22" s="69"/>
      <c r="I22" s="129"/>
      <c r="J22" s="8">
        <f t="shared" ref="J22:J25" si="9">D22*I22</f>
        <v>0</v>
      </c>
      <c r="K22" s="147">
        <f t="shared" ref="K22" si="10">J22/F22/22</f>
        <v>0</v>
      </c>
    </row>
    <row r="23" spans="1:11" x14ac:dyDescent="0.25">
      <c r="A23" s="67"/>
      <c r="B23" s="68"/>
      <c r="C23" s="115"/>
      <c r="D23" s="6">
        <f t="shared" si="0"/>
        <v>0</v>
      </c>
      <c r="E23" s="317"/>
      <c r="F23" s="69">
        <v>1000</v>
      </c>
      <c r="G23" s="69"/>
      <c r="H23" s="69"/>
      <c r="I23" s="129"/>
      <c r="J23" s="8">
        <f t="shared" si="9"/>
        <v>0</v>
      </c>
      <c r="K23" s="147"/>
    </row>
    <row r="24" spans="1:11" x14ac:dyDescent="0.25">
      <c r="A24" s="67"/>
      <c r="B24" s="68"/>
      <c r="C24" s="115"/>
      <c r="D24" s="6">
        <f t="shared" si="0"/>
        <v>0</v>
      </c>
      <c r="E24" s="317"/>
      <c r="F24" s="69">
        <v>1000</v>
      </c>
      <c r="G24" s="69"/>
      <c r="H24" s="69"/>
      <c r="I24" s="129"/>
      <c r="J24" s="8">
        <f t="shared" si="9"/>
        <v>0</v>
      </c>
      <c r="K24" s="147"/>
    </row>
    <row r="25" spans="1:11" ht="15.75" thickBot="1" x14ac:dyDescent="0.3">
      <c r="A25" s="67"/>
      <c r="B25" s="68"/>
      <c r="C25" s="115"/>
      <c r="D25" s="6">
        <f t="shared" si="0"/>
        <v>0</v>
      </c>
      <c r="E25" s="317"/>
      <c r="F25" s="69">
        <v>1000</v>
      </c>
      <c r="G25" s="69"/>
      <c r="H25" s="69"/>
      <c r="I25" s="129"/>
      <c r="J25" s="8">
        <f t="shared" si="9"/>
        <v>0</v>
      </c>
      <c r="K25" s="147"/>
    </row>
    <row r="26" spans="1:11" x14ac:dyDescent="0.25">
      <c r="A26" s="85" t="s">
        <v>23</v>
      </c>
      <c r="B26" s="86">
        <v>1</v>
      </c>
      <c r="C26" s="86">
        <v>92.37</v>
      </c>
      <c r="D26" s="6">
        <f t="shared" si="0"/>
        <v>92.37</v>
      </c>
      <c r="E26" s="318" t="s">
        <v>24</v>
      </c>
      <c r="F26" s="87">
        <v>200</v>
      </c>
      <c r="G26" s="87" t="s">
        <v>13</v>
      </c>
      <c r="H26" s="87">
        <v>2</v>
      </c>
      <c r="I26" s="130">
        <v>44</v>
      </c>
      <c r="J26" s="134">
        <f>D26*I26</f>
        <v>4064.28</v>
      </c>
      <c r="K26" s="148">
        <f>J26/F26/22</f>
        <v>0.92370000000000008</v>
      </c>
    </row>
    <row r="27" spans="1:11" x14ac:dyDescent="0.25">
      <c r="A27" s="70" t="s">
        <v>25</v>
      </c>
      <c r="B27" s="71">
        <v>1</v>
      </c>
      <c r="C27" s="71">
        <v>43.22</v>
      </c>
      <c r="D27" s="6">
        <f t="shared" si="0"/>
        <v>43.22</v>
      </c>
      <c r="E27" s="319"/>
      <c r="F27" s="72">
        <v>200</v>
      </c>
      <c r="G27" s="72" t="s">
        <v>13</v>
      </c>
      <c r="H27" s="72">
        <v>2</v>
      </c>
      <c r="I27" s="131">
        <v>44</v>
      </c>
      <c r="J27" s="8">
        <f t="shared" ref="J27:J32" si="11">D27*I27</f>
        <v>1901.6799999999998</v>
      </c>
      <c r="K27" s="149">
        <f t="shared" ref="K27:K32" si="12">J27/F27/22</f>
        <v>0.43219999999999997</v>
      </c>
    </row>
    <row r="28" spans="1:11" x14ac:dyDescent="0.25">
      <c r="A28" s="70"/>
      <c r="B28" s="71"/>
      <c r="C28" s="71"/>
      <c r="D28" s="6">
        <f t="shared" si="0"/>
        <v>0</v>
      </c>
      <c r="E28" s="319"/>
      <c r="F28" s="72">
        <v>200</v>
      </c>
      <c r="G28" s="72"/>
      <c r="H28" s="72"/>
      <c r="I28" s="131"/>
      <c r="J28" s="8">
        <f t="shared" si="11"/>
        <v>0</v>
      </c>
      <c r="K28" s="149">
        <f t="shared" si="12"/>
        <v>0</v>
      </c>
    </row>
    <row r="29" spans="1:11" x14ac:dyDescent="0.25">
      <c r="A29" s="70"/>
      <c r="B29" s="71"/>
      <c r="C29" s="71"/>
      <c r="D29" s="6">
        <f t="shared" si="0"/>
        <v>0</v>
      </c>
      <c r="E29" s="319"/>
      <c r="F29" s="72">
        <v>200</v>
      </c>
      <c r="G29" s="72"/>
      <c r="H29" s="72"/>
      <c r="I29" s="131"/>
      <c r="J29" s="8">
        <f t="shared" si="11"/>
        <v>0</v>
      </c>
      <c r="K29" s="149">
        <f t="shared" si="12"/>
        <v>0</v>
      </c>
    </row>
    <row r="30" spans="1:11" x14ac:dyDescent="0.25">
      <c r="A30" s="70"/>
      <c r="B30" s="71"/>
      <c r="C30" s="71"/>
      <c r="D30" s="6">
        <f t="shared" si="0"/>
        <v>0</v>
      </c>
      <c r="E30" s="319"/>
      <c r="F30" s="72">
        <v>200</v>
      </c>
      <c r="G30" s="72"/>
      <c r="H30" s="72"/>
      <c r="I30" s="131"/>
      <c r="J30" s="8">
        <f t="shared" si="11"/>
        <v>0</v>
      </c>
      <c r="K30" s="149">
        <f t="shared" si="12"/>
        <v>0</v>
      </c>
    </row>
    <row r="31" spans="1:11" x14ac:dyDescent="0.25">
      <c r="A31" s="70"/>
      <c r="B31" s="71"/>
      <c r="C31" s="71"/>
      <c r="D31" s="6">
        <f t="shared" ref="D31:D72" si="13">B31*C31</f>
        <v>0</v>
      </c>
      <c r="E31" s="319"/>
      <c r="F31" s="72">
        <v>200</v>
      </c>
      <c r="G31" s="72"/>
      <c r="H31" s="72"/>
      <c r="I31" s="131"/>
      <c r="J31" s="8">
        <f t="shared" si="11"/>
        <v>0</v>
      </c>
      <c r="K31" s="149">
        <f t="shared" si="12"/>
        <v>0</v>
      </c>
    </row>
    <row r="32" spans="1:11" ht="15.75" thickBot="1" x14ac:dyDescent="0.3">
      <c r="A32" s="216"/>
      <c r="B32" s="217"/>
      <c r="C32" s="218"/>
      <c r="D32" s="208">
        <f t="shared" si="13"/>
        <v>0</v>
      </c>
      <c r="E32" s="320"/>
      <c r="F32" s="219">
        <v>200</v>
      </c>
      <c r="G32" s="219"/>
      <c r="H32" s="219"/>
      <c r="I32" s="220"/>
      <c r="J32" s="159">
        <f t="shared" si="11"/>
        <v>0</v>
      </c>
      <c r="K32" s="230">
        <f t="shared" si="12"/>
        <v>0</v>
      </c>
    </row>
    <row r="33" spans="1:13" x14ac:dyDescent="0.25">
      <c r="A33" s="27" t="s">
        <v>26</v>
      </c>
      <c r="B33" s="28">
        <v>1</v>
      </c>
      <c r="C33" s="28">
        <v>279</v>
      </c>
      <c r="D33" s="222">
        <f t="shared" si="13"/>
        <v>279</v>
      </c>
      <c r="E33" s="292" t="s">
        <v>27</v>
      </c>
      <c r="F33" s="29">
        <v>1800</v>
      </c>
      <c r="G33" s="29" t="s">
        <v>13</v>
      </c>
      <c r="H33" s="44">
        <v>1</v>
      </c>
      <c r="I33" s="118">
        <v>22</v>
      </c>
      <c r="J33" s="134">
        <f t="shared" ref="J33:J40" si="14">D33*I33</f>
        <v>6138</v>
      </c>
      <c r="K33" s="136">
        <f>J33/F33/22</f>
        <v>0.155</v>
      </c>
      <c r="M33" s="26"/>
    </row>
    <row r="34" spans="1:13" x14ac:dyDescent="0.25">
      <c r="A34" s="30"/>
      <c r="B34" s="31"/>
      <c r="C34" s="31"/>
      <c r="D34" s="221">
        <f t="shared" si="13"/>
        <v>0</v>
      </c>
      <c r="E34" s="293"/>
      <c r="F34" s="32">
        <v>1800</v>
      </c>
      <c r="G34" s="32"/>
      <c r="H34" s="43"/>
      <c r="I34" s="119"/>
      <c r="J34" s="8">
        <f t="shared" si="14"/>
        <v>0</v>
      </c>
      <c r="K34" s="137">
        <f>J34/F34/22</f>
        <v>0</v>
      </c>
    </row>
    <row r="35" spans="1:13" x14ac:dyDescent="0.25">
      <c r="A35" s="30"/>
      <c r="B35" s="31"/>
      <c r="C35" s="31"/>
      <c r="D35" s="221">
        <f t="shared" si="13"/>
        <v>0</v>
      </c>
      <c r="E35" s="293"/>
      <c r="F35" s="32">
        <v>1800</v>
      </c>
      <c r="G35" s="32"/>
      <c r="H35" s="43"/>
      <c r="I35" s="119"/>
      <c r="J35" s="8">
        <f t="shared" si="14"/>
        <v>0</v>
      </c>
      <c r="K35" s="137">
        <f t="shared" ref="K35:K36" si="15">J35/F35/22</f>
        <v>0</v>
      </c>
    </row>
    <row r="36" spans="1:13" ht="15.75" thickBot="1" x14ac:dyDescent="0.3">
      <c r="A36" s="33"/>
      <c r="B36" s="34"/>
      <c r="C36" s="34"/>
      <c r="D36" s="223">
        <f t="shared" si="13"/>
        <v>0</v>
      </c>
      <c r="E36" s="294"/>
      <c r="F36" s="35">
        <v>1800</v>
      </c>
      <c r="G36" s="35"/>
      <c r="H36" s="45"/>
      <c r="I36" s="120"/>
      <c r="J36" s="135">
        <f t="shared" si="14"/>
        <v>0</v>
      </c>
      <c r="K36" s="138">
        <f t="shared" si="15"/>
        <v>0</v>
      </c>
    </row>
    <row r="37" spans="1:13" x14ac:dyDescent="0.25">
      <c r="A37" s="231"/>
      <c r="B37" s="232"/>
      <c r="C37" s="233"/>
      <c r="D37" s="234">
        <f t="shared" si="13"/>
        <v>0</v>
      </c>
      <c r="E37" s="295" t="s">
        <v>28</v>
      </c>
      <c r="F37" s="235">
        <v>6000</v>
      </c>
      <c r="G37" s="235"/>
      <c r="H37" s="236"/>
      <c r="I37" s="237"/>
      <c r="J37" s="25">
        <f t="shared" si="14"/>
        <v>0</v>
      </c>
      <c r="K37" s="238">
        <f>J37/F37/22</f>
        <v>0</v>
      </c>
      <c r="M37" s="26"/>
    </row>
    <row r="38" spans="1:13" x14ac:dyDescent="0.25">
      <c r="A38" s="88"/>
      <c r="B38" s="89"/>
      <c r="C38" s="116"/>
      <c r="D38" s="6">
        <f t="shared" si="13"/>
        <v>0</v>
      </c>
      <c r="E38" s="296"/>
      <c r="F38" s="90">
        <v>6000</v>
      </c>
      <c r="G38" s="90"/>
      <c r="H38" s="91"/>
      <c r="I38" s="133"/>
      <c r="J38" s="8">
        <f t="shared" si="14"/>
        <v>0</v>
      </c>
      <c r="K38" s="151">
        <f t="shared" ref="K38:K39" si="16">J38/F38/22</f>
        <v>0</v>
      </c>
    </row>
    <row r="39" spans="1:13" ht="15.75" thickBot="1" x14ac:dyDescent="0.3">
      <c r="A39" s="261"/>
      <c r="B39" s="262"/>
      <c r="C39" s="263"/>
      <c r="D39" s="208">
        <f t="shared" si="13"/>
        <v>0</v>
      </c>
      <c r="E39" s="297"/>
      <c r="F39" s="264">
        <v>6000</v>
      </c>
      <c r="G39" s="264"/>
      <c r="H39" s="265"/>
      <c r="I39" s="266"/>
      <c r="J39" s="159">
        <f t="shared" si="14"/>
        <v>0</v>
      </c>
      <c r="K39" s="267">
        <f t="shared" si="16"/>
        <v>0</v>
      </c>
    </row>
    <row r="40" spans="1:13" x14ac:dyDescent="0.25">
      <c r="A40" s="46" t="s">
        <v>29</v>
      </c>
      <c r="B40" s="47">
        <v>1</v>
      </c>
      <c r="C40" s="47">
        <v>2403</v>
      </c>
      <c r="D40" s="222">
        <f t="shared" si="13"/>
        <v>2403</v>
      </c>
      <c r="E40" s="298" t="s">
        <v>30</v>
      </c>
      <c r="F40" s="48">
        <v>1800</v>
      </c>
      <c r="G40" s="48" t="s">
        <v>13</v>
      </c>
      <c r="H40" s="49">
        <v>1</v>
      </c>
      <c r="I40" s="276">
        <v>22</v>
      </c>
      <c r="J40" s="253">
        <f t="shared" si="14"/>
        <v>52866</v>
      </c>
      <c r="K40" s="277">
        <f>J40/F40/22</f>
        <v>1.335</v>
      </c>
      <c r="M40" s="26"/>
    </row>
    <row r="41" spans="1:13" x14ac:dyDescent="0.25">
      <c r="A41" s="50"/>
      <c r="B41" s="51"/>
      <c r="C41" s="51"/>
      <c r="D41" s="221"/>
      <c r="E41" s="299"/>
      <c r="F41" s="52">
        <v>1800</v>
      </c>
      <c r="G41" s="52"/>
      <c r="H41" s="53"/>
      <c r="I41" s="275"/>
      <c r="J41" s="252"/>
      <c r="K41" s="278"/>
      <c r="M41" s="26"/>
    </row>
    <row r="42" spans="1:13" x14ac:dyDescent="0.25">
      <c r="A42" s="50"/>
      <c r="B42" s="51"/>
      <c r="C42" s="51"/>
      <c r="D42" s="221"/>
      <c r="E42" s="299"/>
      <c r="F42" s="52">
        <v>1800</v>
      </c>
      <c r="G42" s="52"/>
      <c r="H42" s="53"/>
      <c r="I42" s="275"/>
      <c r="J42" s="252"/>
      <c r="K42" s="278"/>
      <c r="M42" s="26"/>
    </row>
    <row r="43" spans="1:13" x14ac:dyDescent="0.25">
      <c r="A43" s="50"/>
      <c r="B43" s="51"/>
      <c r="C43" s="51"/>
      <c r="D43" s="221"/>
      <c r="E43" s="299"/>
      <c r="F43" s="52">
        <v>1800</v>
      </c>
      <c r="G43" s="52"/>
      <c r="H43" s="53"/>
      <c r="I43" s="275"/>
      <c r="J43" s="252">
        <f t="shared" ref="J43" si="17">D43*I43</f>
        <v>0</v>
      </c>
      <c r="K43" s="278">
        <f t="shared" ref="K43:K45" si="18">J43/F43/22</f>
        <v>0</v>
      </c>
    </row>
    <row r="44" spans="1:13" x14ac:dyDescent="0.25">
      <c r="A44" s="50"/>
      <c r="B44" s="51"/>
      <c r="C44" s="51"/>
      <c r="D44" s="221">
        <f t="shared" si="13"/>
        <v>0</v>
      </c>
      <c r="E44" s="299"/>
      <c r="F44" s="52">
        <v>1800</v>
      </c>
      <c r="G44" s="52"/>
      <c r="H44" s="53"/>
      <c r="I44" s="275"/>
      <c r="J44" s="252">
        <f>D44*I44</f>
        <v>0</v>
      </c>
      <c r="K44" s="278">
        <f t="shared" si="18"/>
        <v>0</v>
      </c>
    </row>
    <row r="45" spans="1:13" ht="15.75" thickBot="1" x14ac:dyDescent="0.3">
      <c r="A45" s="54"/>
      <c r="B45" s="55"/>
      <c r="C45" s="55"/>
      <c r="D45" s="223">
        <f t="shared" si="13"/>
        <v>0</v>
      </c>
      <c r="E45" s="300"/>
      <c r="F45" s="56">
        <v>1800</v>
      </c>
      <c r="G45" s="56"/>
      <c r="H45" s="57"/>
      <c r="I45" s="279"/>
      <c r="J45" s="258">
        <f>D45*I45</f>
        <v>0</v>
      </c>
      <c r="K45" s="280">
        <f t="shared" si="18"/>
        <v>0</v>
      </c>
    </row>
    <row r="46" spans="1:13" x14ac:dyDescent="0.25">
      <c r="A46" s="268"/>
      <c r="B46" s="269"/>
      <c r="C46" s="270"/>
      <c r="D46" s="234">
        <f t="shared" si="13"/>
        <v>0</v>
      </c>
      <c r="E46" s="301" t="s">
        <v>31</v>
      </c>
      <c r="F46" s="271">
        <v>100000</v>
      </c>
      <c r="G46" s="271"/>
      <c r="H46" s="272"/>
      <c r="I46" s="273"/>
      <c r="J46" s="25">
        <f>D46*I46</f>
        <v>0</v>
      </c>
      <c r="K46" s="274">
        <f>J46/F46/22</f>
        <v>0</v>
      </c>
    </row>
    <row r="47" spans="1:13" x14ac:dyDescent="0.25">
      <c r="A47" s="58"/>
      <c r="B47" s="59"/>
      <c r="C47" s="110"/>
      <c r="D47" s="6">
        <f t="shared" si="13"/>
        <v>0</v>
      </c>
      <c r="E47" s="302"/>
      <c r="F47" s="60">
        <v>100000</v>
      </c>
      <c r="G47" s="60"/>
      <c r="H47" s="92"/>
      <c r="I47" s="124"/>
      <c r="J47" s="8">
        <f t="shared" ref="J47" si="19">D47*I47</f>
        <v>0</v>
      </c>
      <c r="K47" s="142">
        <f t="shared" ref="K47:K49" si="20">J47/F47/22</f>
        <v>0</v>
      </c>
    </row>
    <row r="48" spans="1:13" x14ac:dyDescent="0.25">
      <c r="A48" s="58"/>
      <c r="B48" s="59"/>
      <c r="C48" s="110"/>
      <c r="D48" s="6">
        <f t="shared" si="13"/>
        <v>0</v>
      </c>
      <c r="E48" s="302"/>
      <c r="F48" s="60">
        <v>100000</v>
      </c>
      <c r="G48" s="60"/>
      <c r="H48" s="92"/>
      <c r="I48" s="124"/>
      <c r="J48" s="8">
        <f>D48*I48</f>
        <v>0</v>
      </c>
      <c r="K48" s="142">
        <f t="shared" si="20"/>
        <v>0</v>
      </c>
    </row>
    <row r="49" spans="1:11" ht="15.75" thickBot="1" x14ac:dyDescent="0.3">
      <c r="A49" s="61"/>
      <c r="B49" s="62"/>
      <c r="C49" s="111"/>
      <c r="D49" s="6">
        <f t="shared" si="13"/>
        <v>0</v>
      </c>
      <c r="E49" s="303"/>
      <c r="F49" s="63">
        <v>100000</v>
      </c>
      <c r="G49" s="63"/>
      <c r="H49" s="93"/>
      <c r="I49" s="125"/>
      <c r="J49" s="135">
        <f>D49*I49</f>
        <v>0</v>
      </c>
      <c r="K49" s="143">
        <f t="shared" si="20"/>
        <v>0</v>
      </c>
    </row>
    <row r="50" spans="1:11" x14ac:dyDescent="0.25">
      <c r="A50" s="161"/>
      <c r="B50" s="80"/>
      <c r="C50" s="112"/>
      <c r="D50" s="6">
        <f t="shared" si="13"/>
        <v>0</v>
      </c>
      <c r="E50" s="304" t="s">
        <v>32</v>
      </c>
      <c r="F50" s="81">
        <v>130</v>
      </c>
      <c r="G50" s="81"/>
      <c r="H50" s="94"/>
      <c r="I50" s="127"/>
      <c r="J50" s="134">
        <f>D50*I50</f>
        <v>0</v>
      </c>
      <c r="K50" s="144">
        <f>J50/F50/22</f>
        <v>0</v>
      </c>
    </row>
    <row r="51" spans="1:11" x14ac:dyDescent="0.25">
      <c r="A51" s="64"/>
      <c r="B51" s="65"/>
      <c r="C51" s="113"/>
      <c r="D51" s="6">
        <f t="shared" si="13"/>
        <v>0</v>
      </c>
      <c r="E51" s="305"/>
      <c r="F51" s="66">
        <v>130</v>
      </c>
      <c r="G51" s="66"/>
      <c r="H51" s="95"/>
      <c r="I51" s="127"/>
      <c r="J51" s="8">
        <f t="shared" ref="J51" si="21">D51*I51</f>
        <v>0</v>
      </c>
      <c r="K51" s="145">
        <f t="shared" ref="K51" si="22">J51/F51/22</f>
        <v>0</v>
      </c>
    </row>
    <row r="52" spans="1:11" x14ac:dyDescent="0.25">
      <c r="A52" s="64"/>
      <c r="B52" s="65"/>
      <c r="C52" s="155"/>
      <c r="D52" s="6">
        <f t="shared" si="13"/>
        <v>0</v>
      </c>
      <c r="E52" s="306"/>
      <c r="F52" s="66">
        <v>130</v>
      </c>
      <c r="G52" s="156"/>
      <c r="H52" s="157"/>
      <c r="I52" s="158"/>
      <c r="J52" s="159"/>
      <c r="K52" s="160"/>
    </row>
    <row r="53" spans="1:11" ht="15.75" thickBot="1" x14ac:dyDescent="0.3">
      <c r="A53" s="244"/>
      <c r="B53" s="245"/>
      <c r="C53" s="155"/>
      <c r="D53" s="208">
        <f t="shared" si="13"/>
        <v>0</v>
      </c>
      <c r="E53" s="306"/>
      <c r="F53" s="156">
        <v>130</v>
      </c>
      <c r="G53" s="156"/>
      <c r="H53" s="157"/>
      <c r="I53" s="158"/>
      <c r="J53" s="159">
        <f>D53*I53</f>
        <v>0</v>
      </c>
      <c r="K53" s="160">
        <f t="shared" ref="K53" si="23">J53/F53/22</f>
        <v>0</v>
      </c>
    </row>
    <row r="54" spans="1:11" x14ac:dyDescent="0.25">
      <c r="A54" s="82" t="s">
        <v>33</v>
      </c>
      <c r="B54" s="83">
        <v>1</v>
      </c>
      <c r="C54" s="83">
        <v>472.48</v>
      </c>
      <c r="D54" s="222">
        <f t="shared" ref="D54" si="24">B54*C54</f>
        <v>472.48</v>
      </c>
      <c r="E54" s="307" t="s">
        <v>34</v>
      </c>
      <c r="F54" s="84">
        <v>300</v>
      </c>
      <c r="G54" s="84" t="s">
        <v>35</v>
      </c>
      <c r="H54" s="96">
        <v>1</v>
      </c>
      <c r="I54" s="128">
        <v>2</v>
      </c>
      <c r="J54" s="134">
        <f>D54*I54</f>
        <v>944.96</v>
      </c>
      <c r="K54" s="146">
        <f>J54/F54/22</f>
        <v>0.14317575757575757</v>
      </c>
    </row>
    <row r="55" spans="1:11" x14ac:dyDescent="0.25">
      <c r="A55" s="67"/>
      <c r="B55" s="68"/>
      <c r="C55" s="68"/>
      <c r="D55" s="221">
        <f t="shared" si="13"/>
        <v>0</v>
      </c>
      <c r="E55" s="308"/>
      <c r="F55" s="69">
        <v>300</v>
      </c>
      <c r="G55" s="69"/>
      <c r="H55" s="97"/>
      <c r="I55" s="129"/>
      <c r="J55" s="8">
        <f t="shared" ref="J55" si="25">D55*I55</f>
        <v>0</v>
      </c>
      <c r="K55" s="147">
        <f t="shared" ref="K55" si="26">J55/F55/22</f>
        <v>0</v>
      </c>
    </row>
    <row r="56" spans="1:11" x14ac:dyDescent="0.25">
      <c r="A56" s="67"/>
      <c r="B56" s="68"/>
      <c r="C56" s="68"/>
      <c r="D56" s="221">
        <f t="shared" si="13"/>
        <v>0</v>
      </c>
      <c r="E56" s="308"/>
      <c r="F56" s="69">
        <v>300</v>
      </c>
      <c r="G56" s="69"/>
      <c r="H56" s="97"/>
      <c r="I56" s="129"/>
      <c r="J56" s="8"/>
      <c r="K56" s="147"/>
    </row>
    <row r="57" spans="1:11" ht="15.75" thickBot="1" x14ac:dyDescent="0.3">
      <c r="A57" s="254"/>
      <c r="B57" s="255"/>
      <c r="C57" s="255"/>
      <c r="D57" s="223">
        <f t="shared" si="13"/>
        <v>0</v>
      </c>
      <c r="E57" s="309"/>
      <c r="F57" s="256">
        <v>300</v>
      </c>
      <c r="G57" s="256"/>
      <c r="H57" s="257"/>
      <c r="I57" s="259"/>
      <c r="J57" s="135"/>
      <c r="K57" s="260"/>
    </row>
    <row r="58" spans="1:11" x14ac:dyDescent="0.25">
      <c r="A58" s="246" t="s">
        <v>33</v>
      </c>
      <c r="B58" s="247">
        <v>1</v>
      </c>
      <c r="C58" s="247">
        <v>472.48</v>
      </c>
      <c r="D58" s="226">
        <f t="shared" si="13"/>
        <v>472.48</v>
      </c>
      <c r="E58" s="321" t="s">
        <v>36</v>
      </c>
      <c r="F58" s="248">
        <v>300</v>
      </c>
      <c r="G58" s="248" t="s">
        <v>37</v>
      </c>
      <c r="H58" s="249">
        <v>2</v>
      </c>
      <c r="I58" s="250">
        <v>8</v>
      </c>
      <c r="J58" s="25">
        <f>D58*I58</f>
        <v>3779.84</v>
      </c>
      <c r="K58" s="251">
        <f>J58/F58/22</f>
        <v>0.57270303030303027</v>
      </c>
    </row>
    <row r="59" spans="1:11" x14ac:dyDescent="0.25">
      <c r="A59" s="70"/>
      <c r="B59" s="71"/>
      <c r="C59" s="71"/>
      <c r="D59" s="221">
        <f t="shared" si="13"/>
        <v>0</v>
      </c>
      <c r="E59" s="322"/>
      <c r="F59" s="72">
        <v>300</v>
      </c>
      <c r="G59" s="72"/>
      <c r="H59" s="98"/>
      <c r="I59" s="131"/>
      <c r="J59" s="8">
        <f t="shared" ref="J59" si="27">D59*I59</f>
        <v>0</v>
      </c>
      <c r="K59" s="241">
        <f t="shared" ref="K59:K69" si="28">J59/F59/22</f>
        <v>0</v>
      </c>
    </row>
    <row r="60" spans="1:11" x14ac:dyDescent="0.25">
      <c r="A60" s="70"/>
      <c r="B60" s="71"/>
      <c r="C60" s="71"/>
      <c r="D60" s="221">
        <f t="shared" si="13"/>
        <v>0</v>
      </c>
      <c r="E60" s="322"/>
      <c r="F60" s="72">
        <v>300</v>
      </c>
      <c r="G60" s="72"/>
      <c r="H60" s="98"/>
      <c r="I60" s="131"/>
      <c r="J60" s="8">
        <f t="shared" ref="J60:J68" si="29">D60*I60</f>
        <v>0</v>
      </c>
      <c r="K60" s="241">
        <f t="shared" si="28"/>
        <v>0</v>
      </c>
    </row>
    <row r="61" spans="1:11" x14ac:dyDescent="0.25">
      <c r="A61" s="70"/>
      <c r="B61" s="71"/>
      <c r="C61" s="71"/>
      <c r="D61" s="221">
        <f t="shared" si="13"/>
        <v>0</v>
      </c>
      <c r="E61" s="322"/>
      <c r="F61" s="72">
        <v>300</v>
      </c>
      <c r="G61" s="72"/>
      <c r="H61" s="98"/>
      <c r="I61" s="131"/>
      <c r="J61" s="8">
        <f t="shared" si="29"/>
        <v>0</v>
      </c>
      <c r="K61" s="241">
        <f t="shared" si="28"/>
        <v>0</v>
      </c>
    </row>
    <row r="62" spans="1:11" x14ac:dyDescent="0.25">
      <c r="A62" s="70"/>
      <c r="B62" s="71"/>
      <c r="C62" s="71"/>
      <c r="D62" s="221">
        <f t="shared" si="13"/>
        <v>0</v>
      </c>
      <c r="E62" s="322"/>
      <c r="F62" s="72">
        <v>300</v>
      </c>
      <c r="G62" s="72"/>
      <c r="H62" s="98"/>
      <c r="I62" s="131"/>
      <c r="J62" s="8">
        <f t="shared" si="29"/>
        <v>0</v>
      </c>
      <c r="K62" s="241">
        <f t="shared" si="28"/>
        <v>0</v>
      </c>
    </row>
    <row r="63" spans="1:11" x14ac:dyDescent="0.25">
      <c r="A63" s="70"/>
      <c r="B63" s="71"/>
      <c r="C63" s="71"/>
      <c r="D63" s="221">
        <f t="shared" si="13"/>
        <v>0</v>
      </c>
      <c r="E63" s="322"/>
      <c r="F63" s="72">
        <v>300</v>
      </c>
      <c r="G63" s="72"/>
      <c r="H63" s="98"/>
      <c r="I63" s="131"/>
      <c r="J63" s="8">
        <f t="shared" si="29"/>
        <v>0</v>
      </c>
      <c r="K63" s="241">
        <f t="shared" si="28"/>
        <v>0</v>
      </c>
    </row>
    <row r="64" spans="1:11" x14ac:dyDescent="0.25">
      <c r="A64" s="70"/>
      <c r="B64" s="71"/>
      <c r="C64" s="71"/>
      <c r="D64" s="221">
        <f t="shared" si="13"/>
        <v>0</v>
      </c>
      <c r="E64" s="322"/>
      <c r="F64" s="72">
        <v>300</v>
      </c>
      <c r="G64" s="72"/>
      <c r="H64" s="98"/>
      <c r="I64" s="131"/>
      <c r="J64" s="8">
        <f t="shared" si="29"/>
        <v>0</v>
      </c>
      <c r="K64" s="241">
        <f t="shared" si="28"/>
        <v>0</v>
      </c>
    </row>
    <row r="65" spans="1:14" x14ac:dyDescent="0.25">
      <c r="A65" s="70"/>
      <c r="B65" s="71"/>
      <c r="C65" s="71"/>
      <c r="D65" s="221">
        <f t="shared" si="13"/>
        <v>0</v>
      </c>
      <c r="E65" s="322"/>
      <c r="F65" s="72">
        <v>300</v>
      </c>
      <c r="G65" s="72"/>
      <c r="H65" s="98"/>
      <c r="I65" s="131"/>
      <c r="J65" s="8">
        <f t="shared" si="29"/>
        <v>0</v>
      </c>
      <c r="K65" s="241">
        <f t="shared" si="28"/>
        <v>0</v>
      </c>
    </row>
    <row r="66" spans="1:14" x14ac:dyDescent="0.25">
      <c r="A66" s="70"/>
      <c r="B66" s="71"/>
      <c r="C66" s="71"/>
      <c r="D66" s="221">
        <f t="shared" si="13"/>
        <v>0</v>
      </c>
      <c r="E66" s="322"/>
      <c r="F66" s="72">
        <v>300</v>
      </c>
      <c r="G66" s="72"/>
      <c r="H66" s="98"/>
      <c r="I66" s="131"/>
      <c r="J66" s="8">
        <f t="shared" si="29"/>
        <v>0</v>
      </c>
      <c r="K66" s="241">
        <f t="shared" si="28"/>
        <v>0</v>
      </c>
    </row>
    <row r="67" spans="1:14" x14ac:dyDescent="0.25">
      <c r="A67" s="70"/>
      <c r="B67" s="71"/>
      <c r="C67" s="71"/>
      <c r="D67" s="221">
        <f t="shared" si="13"/>
        <v>0</v>
      </c>
      <c r="E67" s="322"/>
      <c r="F67" s="72">
        <v>300</v>
      </c>
      <c r="G67" s="72"/>
      <c r="H67" s="98"/>
      <c r="I67" s="131"/>
      <c r="J67" s="8">
        <f t="shared" si="29"/>
        <v>0</v>
      </c>
      <c r="K67" s="241">
        <f t="shared" si="28"/>
        <v>0</v>
      </c>
    </row>
    <row r="68" spans="1:14" x14ac:dyDescent="0.25">
      <c r="A68" s="70"/>
      <c r="B68" s="71"/>
      <c r="C68" s="71"/>
      <c r="D68" s="221">
        <f t="shared" si="13"/>
        <v>0</v>
      </c>
      <c r="E68" s="322"/>
      <c r="F68" s="72">
        <v>300</v>
      </c>
      <c r="G68" s="72"/>
      <c r="H68" s="98"/>
      <c r="I68" s="131"/>
      <c r="J68" s="8">
        <f t="shared" si="29"/>
        <v>0</v>
      </c>
      <c r="K68" s="241">
        <f t="shared" si="28"/>
        <v>0</v>
      </c>
    </row>
    <row r="69" spans="1:14" ht="15.75" thickBot="1" x14ac:dyDescent="0.3">
      <c r="A69" s="73"/>
      <c r="B69" s="74"/>
      <c r="C69" s="74"/>
      <c r="D69" s="223">
        <f t="shared" si="13"/>
        <v>0</v>
      </c>
      <c r="E69" s="323"/>
      <c r="F69" s="75">
        <v>300</v>
      </c>
      <c r="G69" s="75"/>
      <c r="H69" s="229"/>
      <c r="I69" s="132"/>
      <c r="J69" s="135"/>
      <c r="K69" s="150">
        <f t="shared" si="28"/>
        <v>0</v>
      </c>
    </row>
    <row r="70" spans="1:14" x14ac:dyDescent="0.25">
      <c r="A70" s="224"/>
      <c r="B70" s="225"/>
      <c r="C70" s="225"/>
      <c r="D70" s="226">
        <f t="shared" si="13"/>
        <v>0</v>
      </c>
      <c r="E70" s="338" t="s">
        <v>38</v>
      </c>
      <c r="F70" s="227">
        <v>130</v>
      </c>
      <c r="G70" s="227"/>
      <c r="H70" s="228"/>
      <c r="I70" s="239"/>
      <c r="J70" s="25">
        <f>D70*I70</f>
        <v>0</v>
      </c>
      <c r="K70" s="242">
        <f>J70/F70/22</f>
        <v>0</v>
      </c>
    </row>
    <row r="71" spans="1:14" x14ac:dyDescent="0.25">
      <c r="A71" s="30"/>
      <c r="B71" s="31"/>
      <c r="C71" s="31"/>
      <c r="D71" s="221">
        <f t="shared" si="13"/>
        <v>0</v>
      </c>
      <c r="E71" s="339"/>
      <c r="F71" s="32">
        <v>130</v>
      </c>
      <c r="G71" s="32"/>
      <c r="H71" s="43"/>
      <c r="I71" s="119"/>
      <c r="J71" s="8">
        <f t="shared" ref="J71" si="30">D71*I71</f>
        <v>0</v>
      </c>
      <c r="K71" s="137">
        <f t="shared" ref="K71:K72" si="31">J71/F71/22</f>
        <v>0</v>
      </c>
    </row>
    <row r="72" spans="1:14" ht="15.75" thickBot="1" x14ac:dyDescent="0.3">
      <c r="A72" s="33"/>
      <c r="B72" s="34"/>
      <c r="C72" s="34"/>
      <c r="D72" s="223">
        <f t="shared" si="13"/>
        <v>0</v>
      </c>
      <c r="E72" s="340"/>
      <c r="F72" s="35">
        <v>130</v>
      </c>
      <c r="G72" s="35"/>
      <c r="H72" s="45"/>
      <c r="I72" s="120"/>
      <c r="J72" s="135">
        <f>D72*I72</f>
        <v>0</v>
      </c>
      <c r="K72" s="138">
        <f t="shared" si="31"/>
        <v>0</v>
      </c>
    </row>
    <row r="73" spans="1:14" x14ac:dyDescent="0.25">
      <c r="A73" s="209" t="s">
        <v>39</v>
      </c>
      <c r="B73" s="210">
        <v>1</v>
      </c>
      <c r="C73" s="210">
        <v>15</v>
      </c>
      <c r="D73" s="210">
        <f>C73*B73</f>
        <v>15</v>
      </c>
      <c r="E73" s="353" t="s">
        <v>40</v>
      </c>
      <c r="F73" s="211">
        <v>2</v>
      </c>
      <c r="G73" s="211" t="s">
        <v>41</v>
      </c>
      <c r="H73" s="212">
        <v>1</v>
      </c>
      <c r="I73" s="213">
        <f>1/6</f>
        <v>0.16666666666666666</v>
      </c>
      <c r="J73" s="214">
        <f t="shared" ref="J73:J76" si="32">D73*I73</f>
        <v>2.5</v>
      </c>
      <c r="K73" s="215">
        <f>J73/F73/22</f>
        <v>5.6818181818181816E-2</v>
      </c>
      <c r="M73" s="282"/>
      <c r="N73" s="282"/>
    </row>
    <row r="74" spans="1:14" x14ac:dyDescent="0.25">
      <c r="A74" s="196"/>
      <c r="B74" s="178"/>
      <c r="C74" s="178"/>
      <c r="D74" s="178"/>
      <c r="E74" s="354"/>
      <c r="F74" s="184"/>
      <c r="G74" s="184"/>
      <c r="H74" s="197"/>
      <c r="I74" s="198"/>
      <c r="J74" s="177">
        <f t="shared" ref="J74" si="33">D74*I74</f>
        <v>0</v>
      </c>
      <c r="K74" s="199"/>
      <c r="M74" s="282"/>
      <c r="N74" s="282"/>
    </row>
    <row r="75" spans="1:14" x14ac:dyDescent="0.25">
      <c r="A75" s="196" t="s">
        <v>42</v>
      </c>
      <c r="B75" s="178">
        <v>1</v>
      </c>
      <c r="C75" s="178">
        <v>1</v>
      </c>
      <c r="D75" s="178">
        <f t="shared" ref="D75:D76" si="34">C75*B75</f>
        <v>1</v>
      </c>
      <c r="E75" s="354"/>
      <c r="F75" s="184">
        <v>1</v>
      </c>
      <c r="G75" s="184" t="s">
        <v>41</v>
      </c>
      <c r="H75" s="197">
        <v>1</v>
      </c>
      <c r="I75" s="198">
        <f t="shared" ref="I75" si="35">1/6</f>
        <v>0.16666666666666666</v>
      </c>
      <c r="J75" s="177">
        <f t="shared" si="32"/>
        <v>0.16666666666666666</v>
      </c>
      <c r="K75" s="199">
        <f t="shared" ref="K75:K76" si="36">J75/F75/22</f>
        <v>7.5757575757575751E-3</v>
      </c>
      <c r="M75" s="282"/>
      <c r="N75" s="282"/>
    </row>
    <row r="76" spans="1:14" ht="30" x14ac:dyDescent="0.25">
      <c r="A76" s="200" t="s">
        <v>43</v>
      </c>
      <c r="B76" s="175">
        <v>1</v>
      </c>
      <c r="C76" s="175">
        <f>I78-C40</f>
        <v>1866.6500000000005</v>
      </c>
      <c r="D76" s="175">
        <f t="shared" si="34"/>
        <v>1866.6500000000005</v>
      </c>
      <c r="E76" s="354"/>
      <c r="F76" s="185">
        <v>1800</v>
      </c>
      <c r="G76" s="184" t="s">
        <v>37</v>
      </c>
      <c r="H76" s="197">
        <v>1</v>
      </c>
      <c r="I76" s="176">
        <v>4</v>
      </c>
      <c r="J76" s="177">
        <f t="shared" si="32"/>
        <v>7466.6000000000022</v>
      </c>
      <c r="K76" s="199">
        <f t="shared" si="36"/>
        <v>0.18855050505050511</v>
      </c>
      <c r="M76" s="282"/>
    </row>
    <row r="77" spans="1:14" ht="15.75" thickBot="1" x14ac:dyDescent="0.3">
      <c r="A77" s="201"/>
      <c r="B77" s="202"/>
      <c r="C77" s="202"/>
      <c r="D77" s="202"/>
      <c r="E77" s="355"/>
      <c r="F77" s="203"/>
      <c r="G77" s="203"/>
      <c r="H77" s="204"/>
      <c r="I77" s="205"/>
      <c r="J77" s="206"/>
      <c r="K77" s="207"/>
    </row>
    <row r="78" spans="1:14" ht="15.75" thickBot="1" x14ac:dyDescent="0.3">
      <c r="A78" s="341" t="s">
        <v>44</v>
      </c>
      <c r="B78" s="342"/>
      <c r="C78" s="342"/>
      <c r="D78" s="7">
        <f>SUM(D2:D76)</f>
        <v>7097.2600000000011</v>
      </c>
      <c r="E78" s="351" t="s">
        <v>45</v>
      </c>
      <c r="F78" s="352"/>
      <c r="G78" s="352"/>
      <c r="I78" s="240">
        <f>SUM(D2:D49)</f>
        <v>4269.6500000000005</v>
      </c>
      <c r="J78" s="243"/>
      <c r="K78" s="152" t="s">
        <v>46</v>
      </c>
    </row>
    <row r="79" spans="1:14" ht="15.75" thickBot="1" x14ac:dyDescent="0.3">
      <c r="A79" s="343" t="s">
        <v>47</v>
      </c>
      <c r="B79" s="344"/>
      <c r="C79" s="344"/>
      <c r="D79" s="344"/>
      <c r="E79" s="344"/>
      <c r="F79" s="344"/>
      <c r="G79" s="344"/>
      <c r="H79" s="344"/>
      <c r="I79" s="345"/>
      <c r="J79" s="117">
        <f>SUM(J2:J72)</f>
        <v>107792.38000000002</v>
      </c>
      <c r="K79" s="153"/>
    </row>
    <row r="80" spans="1:14" ht="15.75" thickBot="1" x14ac:dyDescent="0.3">
      <c r="A80" s="346" t="s">
        <v>48</v>
      </c>
      <c r="B80" s="347"/>
      <c r="C80" s="347"/>
      <c r="D80" s="347"/>
      <c r="E80" s="347"/>
      <c r="F80" s="347"/>
      <c r="G80" s="347"/>
      <c r="H80" s="347"/>
      <c r="I80" s="347"/>
      <c r="J80" s="347"/>
      <c r="K80" s="283">
        <f>SUM(K2:K77)</f>
        <v>5.9793607323232321</v>
      </c>
    </row>
    <row r="81" spans="1:11" x14ac:dyDescent="0.25">
      <c r="B81" s="2"/>
      <c r="C81" s="2"/>
    </row>
    <row r="82" spans="1:11" ht="15.75" thickBot="1" x14ac:dyDescent="0.3">
      <c r="H82" s="9"/>
      <c r="J82" s="26"/>
      <c r="K82" s="26"/>
    </row>
    <row r="83" spans="1:11" ht="16.5" thickBot="1" x14ac:dyDescent="0.3">
      <c r="A83" s="289" t="s">
        <v>49</v>
      </c>
      <c r="B83" s="290"/>
      <c r="C83" s="290"/>
      <c r="D83" s="290"/>
      <c r="E83" s="291"/>
      <c r="J83" s="26"/>
    </row>
    <row r="84" spans="1:11" ht="15.75" thickBot="1" x14ac:dyDescent="0.3">
      <c r="A84" s="348" t="s">
        <v>50</v>
      </c>
      <c r="B84" s="349"/>
      <c r="C84" s="349"/>
      <c r="D84" s="349"/>
      <c r="E84" s="350"/>
    </row>
    <row r="85" spans="1:11" ht="6" customHeight="1" thickBot="1" x14ac:dyDescent="0.3"/>
    <row r="86" spans="1:11" ht="15.75" customHeight="1" x14ac:dyDescent="0.25">
      <c r="A86" s="310" t="s">
        <v>51</v>
      </c>
      <c r="B86" s="311"/>
      <c r="C86" s="311"/>
      <c r="D86" s="311"/>
      <c r="E86" s="312"/>
    </row>
    <row r="87" spans="1:11" ht="60" x14ac:dyDescent="0.25">
      <c r="A87" s="21" t="s">
        <v>52</v>
      </c>
      <c r="B87" s="10" t="s">
        <v>53</v>
      </c>
      <c r="C87" s="10" t="s">
        <v>54</v>
      </c>
      <c r="D87" s="11" t="s">
        <v>55</v>
      </c>
      <c r="E87" s="22" t="s">
        <v>56</v>
      </c>
    </row>
    <row r="88" spans="1:11" x14ac:dyDescent="0.25">
      <c r="A88" s="14" t="str">
        <f>E2</f>
        <v>INTERNA -Pisos Frios &amp; Acarpetados</v>
      </c>
      <c r="B88" s="26">
        <f>SUM(J2:J10)</f>
        <v>38097.62000000001</v>
      </c>
      <c r="C88" s="18">
        <f>F2</f>
        <v>800</v>
      </c>
      <c r="D88" s="99">
        <f>((800*B88)/C88)/22</f>
        <v>1731.7100000000005</v>
      </c>
      <c r="E88" s="286"/>
    </row>
    <row r="89" spans="1:11" x14ac:dyDescent="0.25">
      <c r="A89" s="14" t="str">
        <f>E11</f>
        <v>INTERNA -
Laboratórios</v>
      </c>
      <c r="B89" s="26">
        <f>SUM(J11:J14)</f>
        <v>0</v>
      </c>
      <c r="C89" s="18">
        <f>F11</f>
        <v>360</v>
      </c>
      <c r="D89" s="99">
        <f t="shared" ref="D89:D93" si="37">((800*B89)/C89)/22</f>
        <v>0</v>
      </c>
      <c r="E89" s="287"/>
    </row>
    <row r="90" spans="1:11" x14ac:dyDescent="0.25">
      <c r="A90" s="14" t="str">
        <f>E15</f>
        <v>INTERNA -
Almoxarifado / Galpões</v>
      </c>
      <c r="B90" s="26">
        <f>SUM(J15:J17)</f>
        <v>0</v>
      </c>
      <c r="C90" s="18">
        <f>F15</f>
        <v>1500</v>
      </c>
      <c r="D90" s="99">
        <f t="shared" si="37"/>
        <v>0</v>
      </c>
      <c r="E90" s="287"/>
    </row>
    <row r="91" spans="1:11" x14ac:dyDescent="0.25">
      <c r="A91" s="14" t="str">
        <f>E18</f>
        <v>INTERNA -
Oficinas</v>
      </c>
      <c r="B91" s="26">
        <f>SUM(J18:J20)</f>
        <v>0</v>
      </c>
      <c r="C91" s="18">
        <f>F18</f>
        <v>1200</v>
      </c>
      <c r="D91" s="99">
        <f t="shared" si="37"/>
        <v>0</v>
      </c>
      <c r="E91" s="287"/>
    </row>
    <row r="92" spans="1:11" x14ac:dyDescent="0.25">
      <c r="A92" s="14" t="str">
        <f>E21</f>
        <v>INTERNA -
Áreas com espaços livres - saguão, hall e salão</v>
      </c>
      <c r="B92" s="26">
        <f>SUM(J21:J25)</f>
        <v>0</v>
      </c>
      <c r="C92" s="18">
        <f>F21</f>
        <v>1000</v>
      </c>
      <c r="D92" s="99">
        <f t="shared" si="37"/>
        <v>0</v>
      </c>
      <c r="E92" s="287"/>
    </row>
    <row r="93" spans="1:11" x14ac:dyDescent="0.25">
      <c r="A93" s="14" t="str">
        <f>E26</f>
        <v>INTERNA -
Banheiros - copas - refeitorios</v>
      </c>
      <c r="B93" s="26">
        <f>SUM(J26:J32)</f>
        <v>5965.96</v>
      </c>
      <c r="C93" s="18">
        <f>F26</f>
        <v>200</v>
      </c>
      <c r="D93" s="99">
        <f t="shared" si="37"/>
        <v>1084.72</v>
      </c>
      <c r="E93" s="287"/>
    </row>
    <row r="94" spans="1:11" x14ac:dyDescent="0.25">
      <c r="C94" s="18"/>
      <c r="D94" s="99"/>
      <c r="E94" s="288"/>
    </row>
    <row r="95" spans="1:11" ht="30.75" customHeight="1" thickBot="1" x14ac:dyDescent="0.3">
      <c r="A95" s="324" t="s">
        <v>57</v>
      </c>
      <c r="B95" s="325"/>
      <c r="C95" s="325"/>
      <c r="D95" s="104">
        <f>SUM(D88:D94)</f>
        <v>2816.4300000000003</v>
      </c>
      <c r="E95" s="23">
        <f>D95/800</f>
        <v>3.5205375000000005</v>
      </c>
      <c r="G95" s="9"/>
      <c r="H95" s="9"/>
    </row>
    <row r="96" spans="1:11" x14ac:dyDescent="0.25">
      <c r="A96" s="12"/>
      <c r="B96" s="12"/>
      <c r="C96" s="12"/>
      <c r="D96" s="24"/>
      <c r="E96" s="5"/>
    </row>
    <row r="97" spans="1:15" ht="15.75" customHeight="1" thickBot="1" x14ac:dyDescent="0.3">
      <c r="A97" s="12"/>
      <c r="B97" s="12"/>
      <c r="C97" s="12"/>
      <c r="D97" s="13"/>
    </row>
    <row r="98" spans="1:15" ht="15.75" customHeight="1" x14ac:dyDescent="0.25">
      <c r="A98" s="310" t="s">
        <v>58</v>
      </c>
      <c r="B98" s="311"/>
      <c r="C98" s="311"/>
      <c r="D98" s="311"/>
      <c r="E98" s="312"/>
    </row>
    <row r="99" spans="1:15" ht="75" x14ac:dyDescent="0.25">
      <c r="A99" s="21" t="s">
        <v>52</v>
      </c>
      <c r="B99" s="10" t="s">
        <v>59</v>
      </c>
      <c r="C99" s="10" t="s">
        <v>60</v>
      </c>
      <c r="D99" s="11" t="s">
        <v>61</v>
      </c>
      <c r="E99" s="22" t="s">
        <v>56</v>
      </c>
    </row>
    <row r="100" spans="1:15" s="4" customFormat="1" ht="45" x14ac:dyDescent="0.25">
      <c r="A100" s="16" t="str">
        <f>E33</f>
        <v>EXTERNA - 
Pisos pavimentados adjacentes / contíguos às edificações</v>
      </c>
      <c r="B100" s="9">
        <f>SUM(J33:J36)</f>
        <v>6138</v>
      </c>
      <c r="C100" s="19">
        <f>F33</f>
        <v>1800</v>
      </c>
      <c r="D100" s="20">
        <f>((1800*B100)/C100)/22</f>
        <v>279</v>
      </c>
      <c r="E100" s="286"/>
      <c r="I100" s="3"/>
      <c r="J100"/>
      <c r="K100"/>
      <c r="L100"/>
      <c r="M100"/>
      <c r="N100"/>
      <c r="O100"/>
    </row>
    <row r="101" spans="1:15" s="4" customFormat="1" ht="30" x14ac:dyDescent="0.25">
      <c r="A101" s="16" t="str">
        <f>E37</f>
        <v>EXTERNA - 
Varriação de passeios e arruamentos</v>
      </c>
      <c r="B101" s="9">
        <f>SUM(J37:J39)</f>
        <v>0</v>
      </c>
      <c r="C101" s="19">
        <f>F37</f>
        <v>6000</v>
      </c>
      <c r="D101" s="20">
        <f>((1800*B101)/C101)/22</f>
        <v>0</v>
      </c>
      <c r="E101" s="287"/>
      <c r="I101" s="3"/>
      <c r="J101"/>
      <c r="K101"/>
      <c r="L101"/>
      <c r="M101"/>
      <c r="N101"/>
      <c r="O101"/>
    </row>
    <row r="102" spans="1:15" s="4" customFormat="1" ht="45" x14ac:dyDescent="0.25">
      <c r="A102" s="16" t="str">
        <f>E40</f>
        <v>EXTERNA - 
Pátios e áreas verdes com alta, média ou baixa frequência</v>
      </c>
      <c r="B102" s="9">
        <f>SUM(J40:J45)</f>
        <v>52866</v>
      </c>
      <c r="C102" s="19">
        <f>F40</f>
        <v>1800</v>
      </c>
      <c r="D102" s="20">
        <f>((1800*B102)/C102)/22</f>
        <v>2403</v>
      </c>
      <c r="E102" s="287"/>
      <c r="I102" s="3"/>
      <c r="J102"/>
      <c r="K102"/>
      <c r="L102"/>
      <c r="M102"/>
      <c r="N102"/>
      <c r="O102"/>
    </row>
    <row r="103" spans="1:15" s="4" customFormat="1" ht="45" x14ac:dyDescent="0.25">
      <c r="A103" s="16" t="str">
        <f>E46</f>
        <v>EXTERNA - 
Coleta de detritos em pátios e áreas verdes com frequência diária</v>
      </c>
      <c r="B103" s="9">
        <f>SUM(J46:J49)</f>
        <v>0</v>
      </c>
      <c r="C103" s="19">
        <f>F46</f>
        <v>100000</v>
      </c>
      <c r="D103" s="20">
        <f>((1800*B103)/C103)/22</f>
        <v>0</v>
      </c>
      <c r="E103" s="287"/>
      <c r="I103" s="3"/>
      <c r="J103"/>
      <c r="K103"/>
      <c r="L103"/>
      <c r="M103"/>
      <c r="N103"/>
      <c r="O103"/>
    </row>
    <row r="104" spans="1:15" s="4" customFormat="1" x14ac:dyDescent="0.25">
      <c r="A104" s="16"/>
      <c r="B104" s="9"/>
      <c r="C104" s="19"/>
      <c r="D104" s="20"/>
      <c r="E104" s="288"/>
      <c r="I104" s="3"/>
      <c r="J104"/>
      <c r="K104"/>
      <c r="L104"/>
      <c r="M104"/>
      <c r="N104"/>
      <c r="O104"/>
    </row>
    <row r="105" spans="1:15" s="4" customFormat="1" ht="30.75" customHeight="1" thickBot="1" x14ac:dyDescent="0.3">
      <c r="A105" s="324" t="s">
        <v>62</v>
      </c>
      <c r="B105" s="325"/>
      <c r="C105" s="325"/>
      <c r="D105" s="104">
        <f>SUM(D100:D104)</f>
        <v>2682</v>
      </c>
      <c r="E105" s="23">
        <f>D105/1800</f>
        <v>1.49</v>
      </c>
      <c r="I105" s="3"/>
      <c r="J105"/>
      <c r="K105"/>
      <c r="L105"/>
      <c r="M105"/>
      <c r="N105"/>
      <c r="O105"/>
    </row>
    <row r="106" spans="1:15" s="4" customFormat="1" ht="15.75" customHeight="1" x14ac:dyDescent="0.25">
      <c r="A106" s="12"/>
      <c r="B106" s="12"/>
      <c r="C106" s="12"/>
      <c r="D106" s="15"/>
      <c r="I106" s="3"/>
      <c r="J106"/>
      <c r="K106"/>
      <c r="L106"/>
      <c r="M106"/>
      <c r="N106"/>
      <c r="O106"/>
    </row>
    <row r="107" spans="1:15" s="4" customFormat="1" ht="15.75" customHeight="1" thickBot="1" x14ac:dyDescent="0.3">
      <c r="A107" s="12"/>
      <c r="B107" s="12"/>
      <c r="C107" s="12"/>
      <c r="D107" s="15"/>
      <c r="I107" s="3"/>
      <c r="J107"/>
      <c r="K107"/>
      <c r="L107"/>
      <c r="M107"/>
      <c r="N107"/>
      <c r="O107"/>
    </row>
    <row r="108" spans="1:15" s="4" customFormat="1" ht="15.75" customHeight="1" x14ac:dyDescent="0.25">
      <c r="A108" s="310" t="s">
        <v>63</v>
      </c>
      <c r="B108" s="311"/>
      <c r="C108" s="311"/>
      <c r="D108" s="311"/>
      <c r="E108" s="312"/>
      <c r="I108" s="3"/>
      <c r="J108"/>
      <c r="K108"/>
      <c r="L108"/>
      <c r="M108"/>
      <c r="N108"/>
      <c r="O108"/>
    </row>
    <row r="109" spans="1:15" s="4" customFormat="1" ht="75" x14ac:dyDescent="0.25">
      <c r="A109" s="21" t="s">
        <v>52</v>
      </c>
      <c r="B109" s="10" t="s">
        <v>59</v>
      </c>
      <c r="C109" s="10" t="s">
        <v>60</v>
      </c>
      <c r="D109" s="11" t="s">
        <v>64</v>
      </c>
      <c r="E109" s="22" t="s">
        <v>56</v>
      </c>
      <c r="I109" s="3"/>
      <c r="J109"/>
      <c r="K109"/>
      <c r="L109"/>
      <c r="M109"/>
      <c r="N109"/>
      <c r="O109"/>
    </row>
    <row r="110" spans="1:15" s="4" customFormat="1" ht="30" x14ac:dyDescent="0.25">
      <c r="A110" s="17" t="str">
        <f>E50</f>
        <v>ESQUADRIAS EXTERNAS - 
Face externa COM exposição a situação de risco</v>
      </c>
      <c r="B110" s="9">
        <f>SUM(J50:J53)</f>
        <v>0</v>
      </c>
      <c r="C110" s="18">
        <f>F50</f>
        <v>130</v>
      </c>
      <c r="D110" s="20">
        <f>((300*B110)/C110)/22</f>
        <v>0</v>
      </c>
      <c r="E110" s="286"/>
      <c r="I110" s="3"/>
      <c r="J110"/>
      <c r="K110"/>
      <c r="L110"/>
      <c r="M110"/>
      <c r="N110"/>
      <c r="O110"/>
    </row>
    <row r="111" spans="1:15" s="4" customFormat="1" ht="30" x14ac:dyDescent="0.25">
      <c r="A111" s="17" t="str">
        <f>E54</f>
        <v>ESQUADRIAS EXTERNAS - 
Face externa SEM exposição a situação de risco</v>
      </c>
      <c r="B111" s="9">
        <f>SUM(J54:J57)</f>
        <v>944.96</v>
      </c>
      <c r="C111" s="18">
        <f>F54</f>
        <v>300</v>
      </c>
      <c r="D111" s="20">
        <f>((300*B111)/C111)/22</f>
        <v>42.952727272727273</v>
      </c>
      <c r="E111" s="287"/>
      <c r="I111" s="3"/>
      <c r="J111"/>
      <c r="K111"/>
      <c r="L111"/>
      <c r="M111"/>
      <c r="N111"/>
      <c r="O111"/>
    </row>
    <row r="112" spans="1:15" s="4" customFormat="1" ht="30" x14ac:dyDescent="0.25">
      <c r="A112" s="17" t="str">
        <f>E58</f>
        <v>ESQUADRIAS EXTERNAS / INTERNAS - 
Face interna</v>
      </c>
      <c r="B112" s="9">
        <f>SUM(J58:J69)</f>
        <v>3779.84</v>
      </c>
      <c r="C112" s="18">
        <f>F58</f>
        <v>300</v>
      </c>
      <c r="D112" s="20">
        <f>((300*B112)/C112)/22</f>
        <v>171.81090909090909</v>
      </c>
      <c r="E112" s="287"/>
      <c r="I112" s="3"/>
      <c r="J112"/>
      <c r="K112"/>
      <c r="L112"/>
      <c r="M112"/>
      <c r="N112"/>
      <c r="O112"/>
    </row>
    <row r="113" spans="1:15" s="4" customFormat="1" x14ac:dyDescent="0.25">
      <c r="A113" s="17"/>
      <c r="B113" s="9"/>
      <c r="C113" s="18"/>
      <c r="D113" s="20"/>
      <c r="E113" s="288"/>
      <c r="I113" s="3"/>
      <c r="J113"/>
      <c r="K113"/>
      <c r="L113"/>
      <c r="M113"/>
      <c r="N113"/>
      <c r="O113"/>
    </row>
    <row r="114" spans="1:15" s="4" customFormat="1" ht="30.75" customHeight="1" thickBot="1" x14ac:dyDescent="0.3">
      <c r="A114" s="324" t="s">
        <v>65</v>
      </c>
      <c r="B114" s="325"/>
      <c r="C114" s="325"/>
      <c r="D114" s="104">
        <f>SUM(D110:D113)</f>
        <v>214.76363636363635</v>
      </c>
      <c r="E114" s="23">
        <f>D114/300</f>
        <v>0.71587878787878789</v>
      </c>
      <c r="I114" s="3"/>
      <c r="J114"/>
      <c r="K114"/>
      <c r="L114"/>
      <c r="M114"/>
      <c r="N114"/>
      <c r="O114"/>
    </row>
    <row r="116" spans="1:15" s="4" customFormat="1" ht="15.75" thickBot="1" x14ac:dyDescent="0.3">
      <c r="A116"/>
      <c r="B116"/>
      <c r="C116"/>
      <c r="D116" s="2"/>
      <c r="I116" s="3"/>
      <c r="J116"/>
      <c r="K116"/>
      <c r="L116"/>
      <c r="M116"/>
      <c r="N116"/>
      <c r="O116"/>
    </row>
    <row r="117" spans="1:15" s="4" customFormat="1" x14ac:dyDescent="0.25">
      <c r="A117" s="310" t="s">
        <v>66</v>
      </c>
      <c r="B117" s="311"/>
      <c r="C117" s="311"/>
      <c r="D117" s="311"/>
      <c r="E117" s="312"/>
      <c r="I117" s="3"/>
      <c r="J117"/>
      <c r="K117"/>
      <c r="L117"/>
      <c r="M117"/>
      <c r="N117"/>
      <c r="O117"/>
    </row>
    <row r="118" spans="1:15" s="4" customFormat="1" ht="75" x14ac:dyDescent="0.25">
      <c r="A118" s="21" t="s">
        <v>52</v>
      </c>
      <c r="B118" s="10" t="s">
        <v>59</v>
      </c>
      <c r="C118" s="10" t="s">
        <v>60</v>
      </c>
      <c r="D118" s="11" t="s">
        <v>67</v>
      </c>
      <c r="E118" s="22" t="s">
        <v>56</v>
      </c>
      <c r="I118" s="3"/>
      <c r="J118"/>
      <c r="K118"/>
      <c r="L118"/>
      <c r="M118"/>
      <c r="N118"/>
      <c r="O118"/>
    </row>
    <row r="119" spans="1:15" s="4" customFormat="1" x14ac:dyDescent="0.25">
      <c r="A119" s="17" t="str">
        <f>E70</f>
        <v>FACHADAS ENVIDRAÇADAS</v>
      </c>
      <c r="B119" s="9">
        <f>SUM(J70:J72)</f>
        <v>0</v>
      </c>
      <c r="C119" s="18">
        <f>F70</f>
        <v>130</v>
      </c>
      <c r="D119" s="20">
        <f>((130*B119)/C119)/22</f>
        <v>0</v>
      </c>
      <c r="E119" s="286"/>
      <c r="I119" s="3"/>
      <c r="J119"/>
      <c r="K119"/>
      <c r="L119"/>
      <c r="M119"/>
      <c r="N119"/>
      <c r="O119"/>
    </row>
    <row r="120" spans="1:15" s="4" customFormat="1" x14ac:dyDescent="0.25">
      <c r="A120" s="17"/>
      <c r="B120" s="9"/>
      <c r="C120" s="18"/>
      <c r="D120" s="20"/>
      <c r="E120" s="288"/>
      <c r="I120" s="3"/>
      <c r="J120"/>
      <c r="K120"/>
      <c r="L120"/>
      <c r="M120"/>
      <c r="N120"/>
      <c r="O120"/>
    </row>
    <row r="121" spans="1:15" s="4" customFormat="1" ht="30.75" customHeight="1" thickBot="1" x14ac:dyDescent="0.3">
      <c r="A121" s="324" t="s">
        <v>68</v>
      </c>
      <c r="B121" s="325"/>
      <c r="C121" s="325"/>
      <c r="D121" s="104">
        <f>SUM(D119:D120)</f>
        <v>0</v>
      </c>
      <c r="E121" s="23">
        <f>D121/130</f>
        <v>0</v>
      </c>
      <c r="I121" s="3"/>
      <c r="J121"/>
      <c r="K121"/>
      <c r="L121"/>
      <c r="M121"/>
      <c r="N121"/>
      <c r="O121"/>
    </row>
    <row r="122" spans="1:15" s="4" customFormat="1" x14ac:dyDescent="0.25">
      <c r="A122"/>
      <c r="B122"/>
      <c r="C122"/>
      <c r="D122" s="2"/>
      <c r="I122" s="3"/>
      <c r="J122"/>
      <c r="K122"/>
      <c r="L122"/>
      <c r="M122"/>
      <c r="N122"/>
      <c r="O122"/>
    </row>
    <row r="123" spans="1:15" s="4" customFormat="1" ht="15.75" thickBot="1" x14ac:dyDescent="0.3">
      <c r="A123"/>
      <c r="B123"/>
      <c r="C123"/>
      <c r="D123" s="2"/>
      <c r="I123" s="3"/>
      <c r="J123"/>
      <c r="K123"/>
      <c r="L123"/>
      <c r="M123"/>
      <c r="N123"/>
      <c r="O123"/>
    </row>
    <row r="124" spans="1:15" s="4" customFormat="1" x14ac:dyDescent="0.25">
      <c r="A124" s="328" t="s">
        <v>40</v>
      </c>
      <c r="B124" s="311"/>
      <c r="C124" s="311"/>
      <c r="D124" s="311"/>
      <c r="E124" s="312"/>
      <c r="I124" s="3"/>
      <c r="J124"/>
      <c r="K124"/>
      <c r="L124"/>
      <c r="M124"/>
      <c r="N124"/>
      <c r="O124"/>
    </row>
    <row r="125" spans="1:15" s="4" customFormat="1" ht="15.75" thickBot="1" x14ac:dyDescent="0.3">
      <c r="A125" s="331" t="s">
        <v>69</v>
      </c>
      <c r="B125" s="329"/>
      <c r="C125" s="329"/>
      <c r="D125" s="329" t="s">
        <v>56</v>
      </c>
      <c r="E125" s="330"/>
      <c r="I125" s="3"/>
      <c r="J125"/>
      <c r="K125"/>
      <c r="L125"/>
      <c r="M125"/>
      <c r="N125"/>
      <c r="O125"/>
    </row>
    <row r="126" spans="1:15" s="4" customFormat="1" x14ac:dyDescent="0.25">
      <c r="A126" s="332" t="str">
        <f>A73</f>
        <v>limpeza cx d'agua - m³</v>
      </c>
      <c r="B126" s="333"/>
      <c r="C126" s="333"/>
      <c r="D126" s="336">
        <f>K73</f>
        <v>5.6818181818181816E-2</v>
      </c>
      <c r="E126" s="337"/>
      <c r="I126" s="3"/>
      <c r="J126"/>
      <c r="K126"/>
      <c r="L126"/>
      <c r="M126"/>
      <c r="N126"/>
      <c r="O126"/>
    </row>
    <row r="127" spans="1:15" s="4" customFormat="1" x14ac:dyDescent="0.25">
      <c r="A127" s="334"/>
      <c r="B127" s="335"/>
      <c r="C127" s="335"/>
      <c r="D127" s="370">
        <f t="shared" ref="D127:D129" si="38">K74</f>
        <v>0</v>
      </c>
      <c r="E127" s="371"/>
      <c r="I127" s="3"/>
      <c r="J127"/>
      <c r="K127"/>
      <c r="L127"/>
      <c r="M127"/>
      <c r="N127"/>
      <c r="O127"/>
    </row>
    <row r="128" spans="1:15" s="4" customFormat="1" x14ac:dyDescent="0.25">
      <c r="A128" s="334" t="str">
        <f>A75</f>
        <v>Limpeza cx gordura</v>
      </c>
      <c r="B128" s="335"/>
      <c r="C128" s="335"/>
      <c r="D128" s="370">
        <f t="shared" si="38"/>
        <v>7.5757575757575751E-3</v>
      </c>
      <c r="E128" s="371"/>
      <c r="I128" s="3"/>
      <c r="J128"/>
      <c r="K128"/>
      <c r="L128"/>
      <c r="M128"/>
      <c r="N128"/>
      <c r="O128"/>
    </row>
    <row r="129" spans="1:15" s="4" customFormat="1" x14ac:dyDescent="0.25">
      <c r="A129" s="334" t="str">
        <f>A76</f>
        <v>Trocar lâmpadas/torneiras fornecidas pela administração. Pequenas manutenções</v>
      </c>
      <c r="B129" s="335"/>
      <c r="C129" s="335"/>
      <c r="D129" s="370">
        <f t="shared" si="38"/>
        <v>0.18855050505050511</v>
      </c>
      <c r="E129" s="371"/>
      <c r="I129" s="3"/>
      <c r="J129"/>
      <c r="K129"/>
      <c r="L129"/>
      <c r="M129"/>
      <c r="N129"/>
      <c r="O129"/>
    </row>
    <row r="130" spans="1:15" s="4" customFormat="1" x14ac:dyDescent="0.25">
      <c r="A130" s="372"/>
      <c r="B130" s="373"/>
      <c r="C130" s="373"/>
      <c r="D130" s="373"/>
      <c r="E130" s="374"/>
      <c r="I130" s="3"/>
      <c r="J130"/>
      <c r="K130"/>
      <c r="L130"/>
      <c r="M130"/>
      <c r="N130"/>
      <c r="O130"/>
    </row>
    <row r="131" spans="1:15" s="4" customFormat="1" ht="15.75" thickBot="1" x14ac:dyDescent="0.3">
      <c r="A131" s="324" t="s">
        <v>70</v>
      </c>
      <c r="B131" s="325"/>
      <c r="C131" s="325"/>
      <c r="D131" s="104"/>
      <c r="E131" s="23">
        <f>SUM(K73:K77)</f>
        <v>0.25294444444444453</v>
      </c>
      <c r="I131" s="3"/>
      <c r="J131"/>
      <c r="K131"/>
      <c r="L131"/>
      <c r="M131"/>
      <c r="N131"/>
      <c r="O131"/>
    </row>
    <row r="132" spans="1:15" s="4" customFormat="1" ht="15.75" thickBot="1" x14ac:dyDescent="0.3">
      <c r="A132"/>
      <c r="B132"/>
      <c r="C132"/>
      <c r="D132" s="2"/>
      <c r="I132" s="3"/>
      <c r="J132"/>
      <c r="K132"/>
      <c r="L132"/>
      <c r="M132"/>
      <c r="N132"/>
      <c r="O132"/>
    </row>
    <row r="133" spans="1:15" s="4" customFormat="1" ht="15.75" thickBot="1" x14ac:dyDescent="0.3">
      <c r="A133" s="326" t="s">
        <v>71</v>
      </c>
      <c r="B133" s="327"/>
      <c r="C133" s="327"/>
      <c r="D133" s="327"/>
      <c r="E133" s="154">
        <f>E95+E105+E114+E121+E131</f>
        <v>5.979360732323233</v>
      </c>
      <c r="I133" s="3"/>
      <c r="J133"/>
      <c r="K133"/>
      <c r="L133"/>
      <c r="M133"/>
      <c r="N133"/>
      <c r="O133"/>
    </row>
    <row r="135" spans="1:15" ht="15.75" thickBot="1" x14ac:dyDescent="0.3"/>
    <row r="136" spans="1:15" x14ac:dyDescent="0.25">
      <c r="A136" s="359" t="s">
        <v>72</v>
      </c>
      <c r="B136" s="360"/>
      <c r="C136" s="360"/>
      <c r="D136" s="360"/>
      <c r="E136" s="361"/>
    </row>
    <row r="137" spans="1:15" x14ac:dyDescent="0.25">
      <c r="A137" s="362" t="s">
        <v>73</v>
      </c>
      <c r="B137" s="363"/>
      <c r="C137" s="363"/>
      <c r="D137" s="363"/>
      <c r="E137" s="364"/>
    </row>
    <row r="138" spans="1:15" ht="60" x14ac:dyDescent="0.25">
      <c r="A138" s="362" t="s">
        <v>52</v>
      </c>
      <c r="B138" s="363"/>
      <c r="C138" s="365"/>
      <c r="D138" s="10" t="s">
        <v>60</v>
      </c>
      <c r="E138" s="163" t="s">
        <v>74</v>
      </c>
    </row>
    <row r="139" spans="1:15" ht="15.75" thickBot="1" x14ac:dyDescent="0.3">
      <c r="A139" s="366" t="s">
        <v>75</v>
      </c>
      <c r="B139" s="367"/>
      <c r="C139" s="368"/>
      <c r="D139" s="164">
        <v>800</v>
      </c>
      <c r="E139" s="165">
        <f>TRUNC(E133*D139,2)</f>
        <v>4783.4799999999996</v>
      </c>
    </row>
    <row r="140" spans="1:15" x14ac:dyDescent="0.25">
      <c r="A140" s="369"/>
      <c r="B140" s="369"/>
      <c r="C140" s="369"/>
      <c r="D140" s="369"/>
      <c r="E140" s="369"/>
    </row>
    <row r="141" spans="1:15" x14ac:dyDescent="0.25">
      <c r="A141" s="394" t="s">
        <v>76</v>
      </c>
      <c r="B141" s="394"/>
      <c r="C141" s="394"/>
      <c r="D141" s="394"/>
      <c r="E141" s="394"/>
    </row>
    <row r="142" spans="1:15" x14ac:dyDescent="0.25">
      <c r="A142" s="394" t="s">
        <v>77</v>
      </c>
      <c r="B142" s="394"/>
      <c r="C142" s="394"/>
      <c r="D142" s="394"/>
      <c r="E142" s="394"/>
    </row>
    <row r="143" spans="1:15" x14ac:dyDescent="0.25">
      <c r="A143" s="394" t="s">
        <v>78</v>
      </c>
      <c r="B143" s="394"/>
      <c r="C143" s="394"/>
      <c r="D143" s="394"/>
      <c r="E143" s="394"/>
    </row>
    <row r="144" spans="1:15" ht="15.75" thickBot="1" x14ac:dyDescent="0.3">
      <c r="A144" s="390"/>
      <c r="B144" s="390"/>
      <c r="C144" s="390"/>
      <c r="D144" s="390"/>
      <c r="E144" s="390"/>
    </row>
    <row r="145" spans="1:5" x14ac:dyDescent="0.25">
      <c r="A145" s="356" t="s">
        <v>72</v>
      </c>
      <c r="B145" s="357"/>
      <c r="C145" s="357"/>
      <c r="D145" s="357"/>
      <c r="E145" s="358"/>
    </row>
    <row r="146" spans="1:5" x14ac:dyDescent="0.25">
      <c r="A146" s="384" t="s">
        <v>73</v>
      </c>
      <c r="B146" s="385"/>
      <c r="C146" s="385"/>
      <c r="D146" s="385"/>
      <c r="E146" s="386"/>
    </row>
    <row r="147" spans="1:5" ht="60" x14ac:dyDescent="0.25">
      <c r="A147" s="384" t="s">
        <v>52</v>
      </c>
      <c r="B147" s="385"/>
      <c r="C147" s="317"/>
      <c r="D147" s="166" t="s">
        <v>60</v>
      </c>
      <c r="E147" s="167" t="s">
        <v>74</v>
      </c>
    </row>
    <row r="148" spans="1:5" ht="15.75" thickBot="1" x14ac:dyDescent="0.3">
      <c r="A148" s="387" t="s">
        <v>75</v>
      </c>
      <c r="B148" s="388"/>
      <c r="C148" s="389"/>
      <c r="D148" s="168">
        <v>800</v>
      </c>
      <c r="E148" s="169">
        <f>IF(E133*D139&lt;=800,D148,E139)</f>
        <v>4783.4799999999996</v>
      </c>
    </row>
    <row r="149" spans="1:5" x14ac:dyDescent="0.25">
      <c r="A149" s="369"/>
      <c r="B149" s="369"/>
      <c r="C149" s="369"/>
      <c r="D149" s="369"/>
      <c r="E149" s="369"/>
    </row>
    <row r="150" spans="1:5" ht="15.75" thickBot="1" x14ac:dyDescent="0.3">
      <c r="A150" s="390"/>
      <c r="B150" s="390"/>
      <c r="C150" s="390"/>
      <c r="D150" s="390"/>
      <c r="E150" s="390"/>
    </row>
    <row r="151" spans="1:5" ht="32.25" thickBot="1" x14ac:dyDescent="0.3">
      <c r="A151" s="391" t="s">
        <v>79</v>
      </c>
      <c r="B151" s="392"/>
      <c r="C151" s="392"/>
      <c r="D151" s="392"/>
      <c r="E151" s="393"/>
    </row>
    <row r="152" spans="1:5" ht="15.75" thickBot="1" x14ac:dyDescent="0.3">
      <c r="A152" s="170"/>
      <c r="D152" s="171"/>
      <c r="E152" s="162"/>
    </row>
    <row r="153" spans="1:5" ht="30.75" thickBot="1" x14ac:dyDescent="0.3">
      <c r="A153" s="37" t="s">
        <v>0</v>
      </c>
      <c r="B153" s="38" t="s">
        <v>80</v>
      </c>
      <c r="C153" s="181" t="s">
        <v>4</v>
      </c>
      <c r="D153" s="36" t="s">
        <v>81</v>
      </c>
      <c r="E153" s="41" t="s">
        <v>82</v>
      </c>
    </row>
    <row r="154" spans="1:5" ht="30" x14ac:dyDescent="0.25">
      <c r="A154" s="186" t="s">
        <v>83</v>
      </c>
      <c r="B154" s="187">
        <f>I78</f>
        <v>4269.6500000000005</v>
      </c>
      <c r="C154" s="188" t="s">
        <v>84</v>
      </c>
      <c r="D154" s="189">
        <v>10</v>
      </c>
      <c r="E154" s="190">
        <f>TRUNC(D154*B154,2)</f>
        <v>42696.5</v>
      </c>
    </row>
    <row r="155" spans="1:5" x14ac:dyDescent="0.25">
      <c r="A155" s="173"/>
      <c r="B155" s="174"/>
      <c r="C155" s="172"/>
      <c r="D155" s="182"/>
      <c r="E155" s="191"/>
    </row>
    <row r="156" spans="1:5" ht="27.75" x14ac:dyDescent="0.25">
      <c r="A156" s="192" t="s">
        <v>85</v>
      </c>
      <c r="B156" s="175">
        <f>ROUNDUP(SUM(C2:C10)/800*2,0)</f>
        <v>4</v>
      </c>
      <c r="C156" s="183" t="s">
        <v>86</v>
      </c>
      <c r="D156" s="184">
        <v>60</v>
      </c>
      <c r="E156" s="193">
        <f>D156*B156</f>
        <v>240</v>
      </c>
    </row>
    <row r="157" spans="1:5" x14ac:dyDescent="0.25">
      <c r="A157" s="378" t="s">
        <v>87</v>
      </c>
      <c r="B157" s="379"/>
      <c r="C157" s="379"/>
      <c r="D157" s="379"/>
      <c r="E157" s="380"/>
    </row>
    <row r="158" spans="1:5" x14ac:dyDescent="0.25">
      <c r="A158" s="381"/>
      <c r="B158" s="382"/>
      <c r="C158" s="382"/>
      <c r="D158" s="382"/>
      <c r="E158" s="383"/>
    </row>
    <row r="159" spans="1:5" ht="30" x14ac:dyDescent="0.25">
      <c r="A159" s="194" t="s">
        <v>88</v>
      </c>
      <c r="B159" s="281">
        <f>INT(SUM(C40:C41)/800)</f>
        <v>3</v>
      </c>
      <c r="C159" s="180" t="s">
        <v>86</v>
      </c>
      <c r="D159" s="179">
        <v>60</v>
      </c>
      <c r="E159" s="195">
        <f>D159*B159</f>
        <v>180</v>
      </c>
    </row>
    <row r="160" spans="1:5" ht="15" customHeight="1" thickBot="1" x14ac:dyDescent="0.3">
      <c r="A160" s="375" t="s">
        <v>89</v>
      </c>
      <c r="B160" s="376"/>
      <c r="C160" s="376"/>
      <c r="D160" s="376"/>
      <c r="E160" s="377"/>
    </row>
  </sheetData>
  <mergeCells count="65">
    <mergeCell ref="D127:E127"/>
    <mergeCell ref="D128:E128"/>
    <mergeCell ref="D129:E129"/>
    <mergeCell ref="A130:E130"/>
    <mergeCell ref="A160:E160"/>
    <mergeCell ref="A157:E157"/>
    <mergeCell ref="A158:E158"/>
    <mergeCell ref="A146:E146"/>
    <mergeCell ref="A147:C147"/>
    <mergeCell ref="A148:C148"/>
    <mergeCell ref="A149:E150"/>
    <mergeCell ref="A151:E151"/>
    <mergeCell ref="A141:E141"/>
    <mergeCell ref="A142:E142"/>
    <mergeCell ref="A143:E143"/>
    <mergeCell ref="A144:E144"/>
    <mergeCell ref="A145:E145"/>
    <mergeCell ref="A136:E136"/>
    <mergeCell ref="A137:E137"/>
    <mergeCell ref="A138:C138"/>
    <mergeCell ref="A139:C139"/>
    <mergeCell ref="A140:E140"/>
    <mergeCell ref="E70:E72"/>
    <mergeCell ref="A95:C95"/>
    <mergeCell ref="A98:E98"/>
    <mergeCell ref="A105:C105"/>
    <mergeCell ref="A108:E108"/>
    <mergeCell ref="A78:C78"/>
    <mergeCell ref="A79:I79"/>
    <mergeCell ref="A80:J80"/>
    <mergeCell ref="A84:E84"/>
    <mergeCell ref="E78:G78"/>
    <mergeCell ref="E73:E77"/>
    <mergeCell ref="A114:C114"/>
    <mergeCell ref="A133:D133"/>
    <mergeCell ref="E100:E104"/>
    <mergeCell ref="E110:E113"/>
    <mergeCell ref="A117:E117"/>
    <mergeCell ref="E119:E120"/>
    <mergeCell ref="A121:C121"/>
    <mergeCell ref="A124:E124"/>
    <mergeCell ref="A131:C131"/>
    <mergeCell ref="D125:E125"/>
    <mergeCell ref="A125:C125"/>
    <mergeCell ref="A126:C126"/>
    <mergeCell ref="A127:C127"/>
    <mergeCell ref="A128:C128"/>
    <mergeCell ref="A129:C129"/>
    <mergeCell ref="D126:E126"/>
    <mergeCell ref="E2:E10"/>
    <mergeCell ref="E88:E94"/>
    <mergeCell ref="A83:E83"/>
    <mergeCell ref="E33:E36"/>
    <mergeCell ref="E37:E39"/>
    <mergeCell ref="E40:E45"/>
    <mergeCell ref="E46:E49"/>
    <mergeCell ref="E50:E53"/>
    <mergeCell ref="E54:E57"/>
    <mergeCell ref="A86:E86"/>
    <mergeCell ref="E15:E17"/>
    <mergeCell ref="E18:E20"/>
    <mergeCell ref="E11:E14"/>
    <mergeCell ref="E21:E25"/>
    <mergeCell ref="E26:E32"/>
    <mergeCell ref="E58:E69"/>
  </mergeCells>
  <phoneticPr fontId="12" type="noConversion"/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AB62BD8-ADED-4D86-9C66-35F77151209A}">
          <x14:formula1>
            <xm:f>Parâmetros!$A$15:$A$20</xm:f>
          </x14:formula1>
          <xm:sqref>H78 H2:H72</xm:sqref>
        </x14:dataValidation>
        <x14:dataValidation type="list" allowBlank="1" showInputMessage="1" showErrorMessage="1" xr:uid="{56C6ED08-CFEC-434A-95E7-28FC4DD0A746}">
          <x14:formula1>
            <xm:f>Parâmetros!$A$1:$A$9</xm:f>
          </x14:formula1>
          <xm:sqref>G2:G76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DCC58-3A31-43C5-8C6F-79400F86E037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C51B8-8EA4-47AE-99C2-B5FB1D97E4CE}">
  <dimension ref="A1:A20"/>
  <sheetViews>
    <sheetView workbookViewId="0"/>
  </sheetViews>
  <sheetFormatPr defaultRowHeight="15" x14ac:dyDescent="0.25"/>
  <cols>
    <col min="1" max="1" width="14.5703125" customWidth="1"/>
  </cols>
  <sheetData>
    <row r="1" spans="1:1" x14ac:dyDescent="0.25">
      <c r="A1" t="s">
        <v>13</v>
      </c>
    </row>
    <row r="2" spans="1:1" x14ac:dyDescent="0.25">
      <c r="A2" t="s">
        <v>37</v>
      </c>
    </row>
    <row r="3" spans="1:1" x14ac:dyDescent="0.25">
      <c r="A3" t="s">
        <v>35</v>
      </c>
    </row>
    <row r="4" spans="1:1" x14ac:dyDescent="0.25">
      <c r="A4" t="s">
        <v>90</v>
      </c>
    </row>
    <row r="5" spans="1:1" x14ac:dyDescent="0.25">
      <c r="A5" t="s">
        <v>91</v>
      </c>
    </row>
    <row r="6" spans="1:1" x14ac:dyDescent="0.25">
      <c r="A6" t="s">
        <v>92</v>
      </c>
    </row>
    <row r="7" spans="1:1" x14ac:dyDescent="0.25">
      <c r="A7" t="s">
        <v>93</v>
      </c>
    </row>
    <row r="8" spans="1:1" x14ac:dyDescent="0.25">
      <c r="A8" t="s">
        <v>41</v>
      </c>
    </row>
    <row r="9" spans="1:1" x14ac:dyDescent="0.25">
      <c r="A9" t="s">
        <v>94</v>
      </c>
    </row>
    <row r="14" spans="1:1" x14ac:dyDescent="0.25">
      <c r="A14" t="s">
        <v>95</v>
      </c>
    </row>
    <row r="15" spans="1:1" x14ac:dyDescent="0.25">
      <c r="A15">
        <v>1</v>
      </c>
    </row>
    <row r="16" spans="1:1" x14ac:dyDescent="0.25">
      <c r="A16">
        <v>2</v>
      </c>
    </row>
    <row r="17" spans="1:1" x14ac:dyDescent="0.25">
      <c r="A17">
        <v>3</v>
      </c>
    </row>
    <row r="18" spans="1:1" x14ac:dyDescent="0.25">
      <c r="A18">
        <v>4</v>
      </c>
    </row>
    <row r="19" spans="1:1" x14ac:dyDescent="0.25">
      <c r="A19">
        <v>5</v>
      </c>
    </row>
    <row r="20" spans="1:1" x14ac:dyDescent="0.25">
      <c r="A20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Areas (m²) a serem limpas</vt:lpstr>
      <vt:lpstr>Planilha1</vt:lpstr>
      <vt:lpstr>Parâmetros</vt:lpstr>
      <vt:lpstr>'Areas (m²) a serem limpas'!Titulos_de_impressao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2025-08-24T17:40:32Z</dcterms:modified>
  <cp:category/>
  <cp:contentStatus/>
</cp:coreProperties>
</file>