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01 - CORAPA - MG/PROCESSOS - LIMPEZA/Limpeza - ES PA e UAPA/PCFP'S/"/>
    </mc:Choice>
  </mc:AlternateContent>
  <xr:revisionPtr revIDLastSave="65" documentId="13_ncr:1_{91B3920D-5A83-42A2-AB54-959519F0CB95}" xr6:coauthVersionLast="47" xr6:coauthVersionMax="47" xr10:uidLastSave="{89A7FD89-9D71-4F3F-BCCC-633C16E4268B}"/>
  <bookViews>
    <workbookView xWindow="-28920" yWindow="-90" windowWidth="29040" windowHeight="15840" tabRatio="924" firstSheet="1" activeTab="1" xr2:uid="{00000000-000D-0000-FFFF-FFFF00000000}"/>
  </bookViews>
  <sheets>
    <sheet name="Mód2.2" sheetId="9" state="hidden" r:id="rId1"/>
    <sheet name="Resumo" sheetId="18" r:id="rId2"/>
    <sheet name="Limpeza - Item 1" sheetId="4" r:id="rId3"/>
    <sheet name="Controle de pragas - Item 2" sheetId="22" r:id="rId4"/>
    <sheet name="Remanejamento - Item 3" sheetId="20" r:id="rId5"/>
    <sheet name="Jardinagem - Item4" sheetId="21" r:id="rId6"/>
    <sheet name="Mód2.3 " sheetId="12" r:id="rId7"/>
    <sheet name="Uniform&amp;EPIs " sheetId="11" r:id="rId8"/>
    <sheet name="Materiais" sheetId="14" r:id="rId9"/>
    <sheet name="Equipamentos" sheetId="15" r:id="rId10"/>
    <sheet name="Mód3" sheetId="8" state="hidden" r:id="rId11"/>
    <sheet name="Mód6" sheetId="6" state="hidden" r:id="rId12"/>
    <sheet name="Mód4" sheetId="10" state="hidden" r:id="rId13"/>
    <sheet name="FatorK" sheetId="7" r:id="rId14"/>
    <sheet name="MemóriaCálculo" sheetId="16"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4" l="1"/>
  <c r="J10" i="12"/>
  <c r="J9" i="12"/>
  <c r="E42" i="12"/>
  <c r="I32" i="21"/>
  <c r="J12" i="12" l="1"/>
  <c r="AA84" i="4" s="1"/>
  <c r="K12" i="15"/>
  <c r="L12" i="15" s="1"/>
  <c r="L36" i="15" l="1"/>
  <c r="K65" i="15" l="1"/>
  <c r="L65" i="15" s="1"/>
  <c r="K68" i="15" s="1"/>
  <c r="K70" i="15" s="1"/>
  <c r="I144" i="22" s="1"/>
  <c r="K30" i="14" l="1"/>
  <c r="L30" i="14" s="1"/>
  <c r="B171" i="22" l="1"/>
  <c r="B169" i="22"/>
  <c r="B168" i="22"/>
  <c r="B167" i="22"/>
  <c r="B166" i="22"/>
  <c r="B165" i="22"/>
  <c r="H158" i="22"/>
  <c r="I132" i="22"/>
  <c r="I137" i="22" s="1"/>
  <c r="H132" i="22"/>
  <c r="H107" i="22"/>
  <c r="H75" i="22"/>
  <c r="H110" i="22" s="1"/>
  <c r="H52" i="22"/>
  <c r="H54" i="22" s="1"/>
  <c r="I39" i="22"/>
  <c r="I41" i="22" s="1"/>
  <c r="I28" i="22"/>
  <c r="H127" i="22" l="1"/>
  <c r="H55" i="22"/>
  <c r="H56" i="22"/>
  <c r="I40" i="22"/>
  <c r="I45" i="22" s="1"/>
  <c r="I7" i="18"/>
  <c r="I6" i="18"/>
  <c r="I123" i="22" l="1"/>
  <c r="I108" i="22"/>
  <c r="I165" i="22"/>
  <c r="I121" i="22"/>
  <c r="I72" i="22"/>
  <c r="I55" i="22"/>
  <c r="I106" i="22"/>
  <c r="I71" i="22"/>
  <c r="I111" i="22"/>
  <c r="I70" i="22"/>
  <c r="I122" i="22"/>
  <c r="I73" i="22"/>
  <c r="I69" i="22"/>
  <c r="I125" i="22"/>
  <c r="I68" i="22"/>
  <c r="I53" i="22"/>
  <c r="I124" i="22"/>
  <c r="I109" i="22"/>
  <c r="I110" i="22" s="1"/>
  <c r="I67" i="22"/>
  <c r="I52" i="22"/>
  <c r="I74" i="22"/>
  <c r="K31" i="14"/>
  <c r="L31" i="14" s="1"/>
  <c r="K11" i="14"/>
  <c r="I107" i="22" l="1"/>
  <c r="I112" i="22" s="1"/>
  <c r="I167" i="22" s="1"/>
  <c r="I75" i="22"/>
  <c r="I100" i="22" s="1"/>
  <c r="I54" i="22"/>
  <c r="I56" i="22" s="1"/>
  <c r="I99" i="22" s="1"/>
  <c r="I126" i="22"/>
  <c r="K26" i="15"/>
  <c r="L26" i="15" s="1"/>
  <c r="I127" i="22" l="1"/>
  <c r="I128" i="22" s="1"/>
  <c r="I136" i="22" s="1"/>
  <c r="I138" i="22" s="1"/>
  <c r="I168" i="22" s="1"/>
  <c r="E10" i="12"/>
  <c r="M10" i="12"/>
  <c r="P10" i="12"/>
  <c r="P9" i="12"/>
  <c r="K54" i="14"/>
  <c r="L54" i="14" s="1"/>
  <c r="K41" i="14"/>
  <c r="L41" i="14" s="1"/>
  <c r="K42" i="14"/>
  <c r="L42" i="14" s="1"/>
  <c r="K43" i="14"/>
  <c r="L43" i="14" s="1"/>
  <c r="K44" i="14"/>
  <c r="L44" i="14" s="1"/>
  <c r="K45" i="14"/>
  <c r="L45" i="14" s="1"/>
  <c r="K46" i="14"/>
  <c r="L46" i="14" s="1"/>
  <c r="K47" i="14"/>
  <c r="L47" i="14" s="1"/>
  <c r="K48" i="14"/>
  <c r="L48" i="14" s="1"/>
  <c r="K49" i="14"/>
  <c r="L49" i="14" s="1"/>
  <c r="K50" i="14"/>
  <c r="L50" i="14" s="1"/>
  <c r="K51" i="14"/>
  <c r="L51" i="14" s="1"/>
  <c r="K52" i="14"/>
  <c r="L52" i="14" s="1"/>
  <c r="K53" i="14"/>
  <c r="L53" i="14" s="1"/>
  <c r="B171" i="21"/>
  <c r="B169" i="21"/>
  <c r="B168" i="21"/>
  <c r="B167" i="21"/>
  <c r="B166" i="21"/>
  <c r="B165" i="21"/>
  <c r="H158" i="21"/>
  <c r="I132" i="21"/>
  <c r="I137" i="21" s="1"/>
  <c r="H132" i="21"/>
  <c r="H107" i="21"/>
  <c r="H75" i="21"/>
  <c r="H52" i="21"/>
  <c r="H54" i="21" s="1"/>
  <c r="I39" i="21"/>
  <c r="I28" i="21"/>
  <c r="P12" i="12" l="1"/>
  <c r="I84" i="21" s="1"/>
  <c r="I41" i="21"/>
  <c r="I40" i="21"/>
  <c r="H55" i="21"/>
  <c r="H56" i="21" s="1"/>
  <c r="H127" i="21"/>
  <c r="H110" i="21"/>
  <c r="K22" i="14"/>
  <c r="K19" i="11"/>
  <c r="L19" i="11" s="1"/>
  <c r="K22" i="15"/>
  <c r="L22" i="15" s="1"/>
  <c r="K23" i="15"/>
  <c r="L23" i="15" s="1"/>
  <c r="K24" i="15"/>
  <c r="L24" i="15" s="1"/>
  <c r="K25" i="15"/>
  <c r="L25" i="15" s="1"/>
  <c r="K27" i="15"/>
  <c r="L27" i="15" s="1"/>
  <c r="E51" i="12"/>
  <c r="E59" i="12"/>
  <c r="E60" i="12" s="1"/>
  <c r="M9" i="12"/>
  <c r="E9" i="12"/>
  <c r="I28" i="20"/>
  <c r="Z174" i="4"/>
  <c r="E185" i="4" s="1"/>
  <c r="K39" i="15" s="1"/>
  <c r="I45" i="21" l="1"/>
  <c r="I109" i="21" s="1"/>
  <c r="I110" i="21" s="1"/>
  <c r="I88" i="22"/>
  <c r="I88" i="21"/>
  <c r="I88" i="4"/>
  <c r="I87" i="21"/>
  <c r="I87" i="22"/>
  <c r="I53" i="21"/>
  <c r="H175" i="4"/>
  <c r="I111" i="21" l="1"/>
  <c r="I121" i="21"/>
  <c r="I124" i="21"/>
  <c r="I74" i="21"/>
  <c r="I67" i="21"/>
  <c r="I75" i="21" s="1"/>
  <c r="I100" i="21" s="1"/>
  <c r="I165" i="21"/>
  <c r="I68" i="21"/>
  <c r="I70" i="21"/>
  <c r="I71" i="21"/>
  <c r="I122" i="21"/>
  <c r="I73" i="21"/>
  <c r="I55" i="21"/>
  <c r="I125" i="21"/>
  <c r="I106" i="21"/>
  <c r="I108" i="21"/>
  <c r="I69" i="21"/>
  <c r="I52" i="21"/>
  <c r="I54" i="21" s="1"/>
  <c r="I56" i="21" s="1"/>
  <c r="I99" i="21" s="1"/>
  <c r="I72" i="21"/>
  <c r="I123" i="21"/>
  <c r="I107" i="21"/>
  <c r="F185" i="4"/>
  <c r="I112" i="21" l="1"/>
  <c r="I167" i="21" s="1"/>
  <c r="I126" i="21"/>
  <c r="I127" i="21" s="1"/>
  <c r="I128" i="21" s="1"/>
  <c r="I136" i="21" s="1"/>
  <c r="I138" i="21" s="1"/>
  <c r="I168" i="21" s="1"/>
  <c r="B171" i="20"/>
  <c r="B169" i="20"/>
  <c r="B168" i="20"/>
  <c r="B167" i="20"/>
  <c r="B166" i="20"/>
  <c r="B165" i="20"/>
  <c r="H158" i="20"/>
  <c r="I132" i="20"/>
  <c r="I137" i="20" s="1"/>
  <c r="H132" i="20"/>
  <c r="H107" i="20"/>
  <c r="H75" i="20"/>
  <c r="H110" i="20" s="1"/>
  <c r="H52" i="20"/>
  <c r="H54" i="20" s="1"/>
  <c r="I39" i="20"/>
  <c r="I40" i="20" s="1"/>
  <c r="H127" i="20" l="1"/>
  <c r="H55" i="20"/>
  <c r="H56" i="20" s="1"/>
  <c r="I41" i="20"/>
  <c r="I45" i="20" s="1"/>
  <c r="I70" i="20" l="1"/>
  <c r="I111" i="20"/>
  <c r="I125" i="20"/>
  <c r="I69" i="20"/>
  <c r="I124" i="20"/>
  <c r="I109" i="20"/>
  <c r="I110" i="20" s="1"/>
  <c r="I68" i="20"/>
  <c r="I53" i="20"/>
  <c r="I123" i="20"/>
  <c r="I108" i="20"/>
  <c r="I67" i="20"/>
  <c r="I52" i="20"/>
  <c r="I122" i="20"/>
  <c r="I74" i="20"/>
  <c r="I165" i="20"/>
  <c r="I121" i="20"/>
  <c r="I73" i="20"/>
  <c r="I106" i="20"/>
  <c r="I72" i="20"/>
  <c r="I55" i="20"/>
  <c r="I71" i="20"/>
  <c r="I126" i="20" l="1"/>
  <c r="I107" i="20"/>
  <c r="I112" i="20" s="1"/>
  <c r="I167" i="20" s="1"/>
  <c r="I54" i="20"/>
  <c r="I56" i="20" s="1"/>
  <c r="I99" i="20" s="1"/>
  <c r="I75" i="20"/>
  <c r="I100" i="20" s="1"/>
  <c r="I127" i="20" l="1"/>
  <c r="I128" i="20" s="1"/>
  <c r="I136" i="20" s="1"/>
  <c r="I138" i="20" s="1"/>
  <c r="I168" i="20" s="1"/>
  <c r="L171" i="4" l="1"/>
  <c r="L169" i="4"/>
  <c r="L168" i="4"/>
  <c r="L167" i="4"/>
  <c r="L166" i="4"/>
  <c r="L165" i="4"/>
  <c r="AA145" i="4" l="1"/>
  <c r="T171" i="4"/>
  <c r="T169" i="4"/>
  <c r="T168" i="4"/>
  <c r="T167" i="4"/>
  <c r="T166" i="4"/>
  <c r="T165" i="4"/>
  <c r="Z158" i="4"/>
  <c r="AA132" i="4"/>
  <c r="AA137" i="4" s="1"/>
  <c r="Z132" i="4"/>
  <c r="Z107" i="4"/>
  <c r="Z75" i="4"/>
  <c r="Z110" i="4" s="1"/>
  <c r="Z52" i="4"/>
  <c r="Z54" i="4" s="1"/>
  <c r="AA39" i="4"/>
  <c r="AA40" i="4" s="1"/>
  <c r="AA28" i="4"/>
  <c r="M12" i="12" l="1"/>
  <c r="Z127" i="4"/>
  <c r="Z55" i="4"/>
  <c r="Z56" i="4" s="1"/>
  <c r="AA41" i="4"/>
  <c r="AA45" i="4" s="1"/>
  <c r="I84" i="22" l="1"/>
  <c r="AA123" i="4"/>
  <c r="AA73" i="4"/>
  <c r="AA124" i="4"/>
  <c r="AA74" i="4"/>
  <c r="AA125" i="4"/>
  <c r="AA67" i="4"/>
  <c r="AA121" i="4"/>
  <c r="AA68" i="4"/>
  <c r="AA55" i="4"/>
  <c r="AA69" i="4"/>
  <c r="AA53" i="4"/>
  <c r="AA70" i="4"/>
  <c r="AA52" i="4"/>
  <c r="AA71" i="4"/>
  <c r="AA122" i="4"/>
  <c r="AA72" i="4"/>
  <c r="AA109" i="4"/>
  <c r="AA110" i="4" s="1"/>
  <c r="AA165" i="4"/>
  <c r="AA108" i="4"/>
  <c r="AA106" i="4"/>
  <c r="AA111" i="4"/>
  <c r="AA54" i="4" l="1"/>
  <c r="AA126" i="4"/>
  <c r="AA127" i="4" s="1"/>
  <c r="AA128" i="4" s="1"/>
  <c r="AA136" i="4" s="1"/>
  <c r="AA138" i="4" s="1"/>
  <c r="AA168" i="4" s="1"/>
  <c r="AA75" i="4"/>
  <c r="AA100" i="4" s="1"/>
  <c r="AA56" i="4"/>
  <c r="AA99" i="4" s="1"/>
  <c r="AA107" i="4"/>
  <c r="AA112" i="4" s="1"/>
  <c r="AA167" i="4" l="1"/>
  <c r="I5" i="18" l="1"/>
  <c r="I3" i="18"/>
  <c r="K11" i="15" l="1"/>
  <c r="L11" i="15" s="1"/>
  <c r="K13" i="15"/>
  <c r="L13" i="15" s="1"/>
  <c r="K14" i="15"/>
  <c r="L14" i="15" s="1"/>
  <c r="K15" i="15"/>
  <c r="L15" i="15" s="1"/>
  <c r="K16" i="15"/>
  <c r="L16" i="15" s="1"/>
  <c r="K17" i="15"/>
  <c r="L17" i="15" s="1"/>
  <c r="K18" i="15"/>
  <c r="L18" i="15" s="1"/>
  <c r="K19" i="15"/>
  <c r="L19" i="15" s="1"/>
  <c r="K20" i="15"/>
  <c r="L20" i="15" s="1"/>
  <c r="K21" i="15"/>
  <c r="L21" i="15" s="1"/>
  <c r="K25" i="14"/>
  <c r="K29" i="14" l="1"/>
  <c r="L29" i="14" s="1"/>
  <c r="K28" i="14"/>
  <c r="L28" i="14" s="1"/>
  <c r="K27" i="14"/>
  <c r="L27" i="14" s="1"/>
  <c r="K26" i="14"/>
  <c r="L26" i="14" s="1"/>
  <c r="L25" i="14"/>
  <c r="K24" i="14"/>
  <c r="L24" i="14" s="1"/>
  <c r="K23" i="14"/>
  <c r="L23" i="14" s="1"/>
  <c r="L22" i="14"/>
  <c r="K21" i="14"/>
  <c r="L21" i="14" s="1"/>
  <c r="K20" i="14"/>
  <c r="L20" i="14" s="1"/>
  <c r="K19" i="14"/>
  <c r="L19" i="14" s="1"/>
  <c r="K18" i="14"/>
  <c r="L18" i="14" s="1"/>
  <c r="K17" i="14"/>
  <c r="L17" i="14" s="1"/>
  <c r="K16" i="14"/>
  <c r="L16" i="14" s="1"/>
  <c r="K15" i="14"/>
  <c r="L15" i="14" s="1"/>
  <c r="K14" i="14"/>
  <c r="L14" i="14" s="1"/>
  <c r="K13" i="14"/>
  <c r="L13" i="14" s="1"/>
  <c r="K12" i="14"/>
  <c r="L12" i="14" s="1"/>
  <c r="L11" i="14"/>
  <c r="K32" i="14" l="1"/>
  <c r="K18" i="1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K34" i="14" l="1"/>
  <c r="K20" i="11"/>
  <c r="K22" i="11" s="1"/>
  <c r="K25" i="11" s="1"/>
  <c r="I76" i="16"/>
  <c r="I77" i="16" s="1"/>
  <c r="I78" i="16" s="1"/>
  <c r="K55" i="14"/>
  <c r="K57" i="14" s="1"/>
  <c r="K28" i="15"/>
  <c r="K30" i="15" s="1"/>
  <c r="I142" i="21" l="1"/>
  <c r="I146" i="21" s="1"/>
  <c r="I169" i="21" s="1"/>
  <c r="I142" i="22"/>
  <c r="I146" i="22" s="1"/>
  <c r="I169" i="22" s="1"/>
  <c r="K42" i="15"/>
  <c r="I142" i="20"/>
  <c r="I146" i="20" s="1"/>
  <c r="AA142" i="4" a="1"/>
  <c r="AA142" i="4" s="1"/>
  <c r="I142" i="4"/>
  <c r="K61" i="14"/>
  <c r="K60" i="14"/>
  <c r="I19" i="10"/>
  <c r="I25" i="10"/>
  <c r="I23" i="10"/>
  <c r="I21" i="10"/>
  <c r="I17" i="10"/>
  <c r="H107" i="4"/>
  <c r="AA144" i="4" l="1"/>
  <c r="I144" i="4"/>
  <c r="I169" i="20"/>
  <c r="K62" i="14"/>
  <c r="I143" i="4" s="1"/>
  <c r="J27" i="10"/>
  <c r="P31" i="10"/>
  <c r="AA143" i="4" l="1"/>
  <c r="AA146" i="4" l="1"/>
  <c r="AA169" i="4" s="1"/>
  <c r="H132" i="4"/>
  <c r="I132" i="4"/>
  <c r="I137" i="4" s="1"/>
  <c r="H158" i="4" l="1"/>
  <c r="H1" i="6" l="1"/>
  <c r="E13" i="8"/>
  <c r="E12" i="8"/>
  <c r="E21" i="12"/>
  <c r="H75" i="4"/>
  <c r="H110" i="4" l="1"/>
  <c r="H127" i="4"/>
  <c r="P39" i="8"/>
  <c r="C26" i="8"/>
  <c r="G26" i="8"/>
  <c r="G39" i="8"/>
  <c r="E25" i="12"/>
  <c r="I85" i="21" l="1"/>
  <c r="I85" i="22"/>
  <c r="I85" i="20"/>
  <c r="I146" i="4"/>
  <c r="J91" i="8"/>
  <c r="G25" i="8"/>
  <c r="G51" i="8"/>
  <c r="C51" i="8"/>
  <c r="C25" i="8"/>
  <c r="B89" i="8"/>
  <c r="G76" i="8"/>
  <c r="B88" i="8"/>
  <c r="B87" i="8"/>
  <c r="B86" i="8"/>
  <c r="B85" i="8"/>
  <c r="P65" i="8"/>
  <c r="AA89" i="4"/>
  <c r="I85" i="4"/>
  <c r="C17" i="9"/>
  <c r="C16" i="9"/>
  <c r="H52" i="4"/>
  <c r="H54" i="4" s="1"/>
  <c r="I87" i="20" l="1"/>
  <c r="AA85" i="4"/>
  <c r="I87" i="4"/>
  <c r="H55" i="4"/>
  <c r="H56" i="4" s="1"/>
  <c r="G52" i="8"/>
  <c r="AA87" i="4" l="1"/>
  <c r="G65" i="8"/>
  <c r="C52" i="8"/>
  <c r="I169" i="4" l="1"/>
  <c r="G63" i="8"/>
  <c r="G37" i="8"/>
  <c r="H9" i="9"/>
  <c r="C9" i="9"/>
  <c r="F19" i="9" l="1"/>
  <c r="I39" i="4"/>
  <c r="E12" i="12" s="1"/>
  <c r="I28" i="4"/>
  <c r="I84" i="4" l="1"/>
  <c r="I84" i="20"/>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21" l="1"/>
  <c r="I90" i="21" s="1"/>
  <c r="I101" i="21" s="1"/>
  <c r="I102" i="21" s="1"/>
  <c r="I166" i="21" s="1"/>
  <c r="I170" i="21" s="1"/>
  <c r="I152" i="21" s="1"/>
  <c r="I86" i="22"/>
  <c r="I90" i="22" s="1"/>
  <c r="I101" i="22" s="1"/>
  <c r="I102" i="22" s="1"/>
  <c r="I166" i="22" s="1"/>
  <c r="I170" i="22" s="1"/>
  <c r="I152" i="22" s="1"/>
  <c r="I86" i="20"/>
  <c r="I86" i="4"/>
  <c r="I126" i="4"/>
  <c r="I127" i="4" s="1"/>
  <c r="I128" i="4" s="1"/>
  <c r="I136" i="4" s="1"/>
  <c r="I138" i="4" s="1"/>
  <c r="I168" i="4" s="1"/>
  <c r="I54" i="4"/>
  <c r="I56" i="4" s="1"/>
  <c r="I99" i="4" s="1"/>
  <c r="I107" i="4"/>
  <c r="I112" i="4" s="1"/>
  <c r="I167" i="4" s="1"/>
  <c r="I75" i="4"/>
  <c r="I87" i="8"/>
  <c r="I91" i="8" s="1"/>
  <c r="I153" i="21" l="1"/>
  <c r="I172" i="21"/>
  <c r="G181" i="21" s="1"/>
  <c r="I181" i="21" s="1"/>
  <c r="I182" i="21" s="1"/>
  <c r="I153" i="22"/>
  <c r="I172" i="22" s="1"/>
  <c r="I88" i="20"/>
  <c r="I90" i="20" s="1"/>
  <c r="I101" i="20" s="1"/>
  <c r="I102" i="20" s="1"/>
  <c r="I166" i="20" s="1"/>
  <c r="I170" i="20" s="1"/>
  <c r="I152" i="20" s="1"/>
  <c r="I153" i="20" s="1"/>
  <c r="I172" i="20" s="1"/>
  <c r="AA86" i="4"/>
  <c r="C6" i="9"/>
  <c r="C7" i="9" s="1"/>
  <c r="C11" i="9" s="1"/>
  <c r="G22" i="8" s="1"/>
  <c r="G74" i="8"/>
  <c r="G78" i="8" s="1"/>
  <c r="H89" i="8" s="1"/>
  <c r="G34" i="8"/>
  <c r="G35" i="8" s="1"/>
  <c r="G41" i="8" s="1"/>
  <c r="G60" i="8"/>
  <c r="G61" i="8" s="1"/>
  <c r="G67" i="8" s="1"/>
  <c r="H6" i="9"/>
  <c r="H7" i="9" s="1"/>
  <c r="H11" i="9" s="1"/>
  <c r="P33" i="8" s="1"/>
  <c r="P35" i="8" s="1"/>
  <c r="P41" i="8" s="1"/>
  <c r="I100" i="4"/>
  <c r="I156" i="21" l="1"/>
  <c r="I155" i="21"/>
  <c r="I157" i="21"/>
  <c r="I156" i="22"/>
  <c r="I155" i="22"/>
  <c r="G180" i="22"/>
  <c r="I180" i="22" s="1"/>
  <c r="I181" i="22" s="1"/>
  <c r="J5" i="18" s="1"/>
  <c r="K5" i="18" s="1"/>
  <c r="I157" i="22"/>
  <c r="J7" i="18"/>
  <c r="K7" i="18" s="1"/>
  <c r="G181" i="20"/>
  <c r="I181" i="20" s="1"/>
  <c r="I182" i="20" s="1"/>
  <c r="J6" i="18" s="1"/>
  <c r="I156" i="20"/>
  <c r="I157" i="20"/>
  <c r="I155" i="20"/>
  <c r="I90" i="4"/>
  <c r="I101" i="4" s="1"/>
  <c r="I102" i="4" s="1"/>
  <c r="I166" i="4" s="1"/>
  <c r="I170" i="4" s="1"/>
  <c r="AA88" i="4"/>
  <c r="AA90" i="4" s="1"/>
  <c r="AA101" i="4" s="1"/>
  <c r="AA102" i="4" s="1"/>
  <c r="AA166" i="4" s="1"/>
  <c r="AA170" i="4" s="1"/>
  <c r="AA152" i="4" s="1"/>
  <c r="AA153" i="4" s="1"/>
  <c r="AA172" i="4" s="1"/>
  <c r="AA174" i="4" s="1"/>
  <c r="C22" i="8"/>
  <c r="H86" i="8"/>
  <c r="P59" i="8"/>
  <c r="P61" i="8" s="1"/>
  <c r="P67" i="8" s="1"/>
  <c r="H88" i="8"/>
  <c r="K88" i="8"/>
  <c r="K86" i="8"/>
  <c r="F16" i="9"/>
  <c r="F17" i="9"/>
  <c r="I158" i="21" l="1"/>
  <c r="I171" i="21" s="1"/>
  <c r="I158" i="22"/>
  <c r="I171" i="22" s="1"/>
  <c r="I158" i="20"/>
  <c r="I171" i="20" s="1"/>
  <c r="AA157" i="4"/>
  <c r="AA156" i="4"/>
  <c r="AA155" i="4"/>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I174" i="4" l="1"/>
  <c r="I156" i="4"/>
  <c r="I155" i="4"/>
  <c r="I157" i="4"/>
  <c r="B3" i="7"/>
  <c r="A175" i="4" l="1"/>
  <c r="G185" i="4" s="1"/>
  <c r="I185" i="4" s="1"/>
  <c r="AA158" i="4"/>
  <c r="AA171" i="4" s="1"/>
  <c r="K6" i="18"/>
  <c r="I158" i="4"/>
  <c r="I171" i="4" s="1"/>
  <c r="G193" i="4" l="1"/>
  <c r="I193" i="4" s="1"/>
  <c r="I194" i="4" s="1"/>
  <c r="I186" i="4"/>
  <c r="J3" i="18" s="1"/>
  <c r="G202" i="4"/>
  <c r="K3" i="18" l="1"/>
  <c r="G211" i="4"/>
  <c r="I211" i="4" s="1"/>
  <c r="I212" i="4" s="1"/>
  <c r="I202" i="4"/>
  <c r="I203" i="4" s="1"/>
  <c r="K8"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<sst xmlns="http://schemas.openxmlformats.org/spreadsheetml/2006/main" count="2227" uniqueCount="570">
  <si>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</si>
  <si>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</si>
  <si>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</si>
  <si>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</si>
  <si>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</si>
  <si>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</si>
  <si>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</si>
  <si>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</si>
  <si>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</si>
  <si>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</si>
  <si>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</si>
  <si>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</si>
  <si>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</si>
  <si>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</si>
  <si>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</si>
  <si>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</si>
  <si>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</si>
  <si>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</si>
  <si>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</si>
  <si>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</si>
  <si>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</si>
  <si>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</si>
  <si>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</si>
  <si>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</si>
  <si>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</si>
  <si>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</si>
  <si>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</si>
  <si>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</si>
  <si>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r>
      <t xml:space="preserve">Controle de pragas - Desinsetização / Desratização / Dedetização - </t>
    </r>
    <r>
      <rPr>
        <sz val="10"/>
        <color rgb="FFFF0000"/>
        <rFont val="Arial"/>
        <family val="2"/>
      </rPr>
      <t>(sob  demanda)</t>
    </r>
  </si>
  <si>
    <t>Sob demanda</t>
  </si>
  <si>
    <r>
      <t xml:space="preserve">Remanejamento de equipamento / mobiliário </t>
    </r>
    <r>
      <rPr>
        <sz val="10"/>
        <color rgb="FFFF0000"/>
        <rFont val="Arial"/>
        <family val="2"/>
      </rPr>
      <t>(sob  demanda)</t>
    </r>
  </si>
  <si>
    <t>unidade (DIA)</t>
  </si>
  <si>
    <r>
      <t xml:space="preserve">Prestação de serviço de jardinagem </t>
    </r>
    <r>
      <rPr>
        <sz val="10"/>
        <color rgb="FFFF0000"/>
        <rFont val="Arial"/>
        <family val="2"/>
      </rPr>
      <t>(sob  demanda)</t>
    </r>
  </si>
  <si>
    <t>Belém/PA - Valor total do contrato para 60 meses</t>
  </si>
  <si>
    <t>MODELO DE PLANILHA DE CUSTOS E FORMAÇÃO DE PREÇOS</t>
  </si>
  <si>
    <t>PCFP</t>
  </si>
  <si>
    <r>
      <rPr>
        <b/>
        <sz val="10"/>
        <color rgb="FF000000"/>
        <rFont val="Arial"/>
        <family val="2"/>
      </rPr>
      <t>Nº do Processo</t>
    </r>
    <r>
      <rPr>
        <sz val="10"/>
        <color rgb="FF000000"/>
        <rFont val="Arial"/>
        <family val="2"/>
      </rPr>
      <t>:   48051.004918/2025-15</t>
    </r>
  </si>
  <si>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</si>
  <si>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</si>
  <si>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</si>
  <si>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</si>
  <si>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</si>
  <si>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</si>
  <si>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</si>
  <si>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</si>
  <si>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Belém/PA</t>
  </si>
  <si>
    <t>C</t>
  </si>
  <si>
    <t>Número e ano do Acordo, Convenção ou Dissídio Coletivo:</t>
  </si>
  <si>
    <t>PA000133/2025</t>
  </si>
  <si>
    <t>D</t>
  </si>
  <si>
    <t>Número de meses de execução contratual:</t>
  </si>
  <si>
    <t>Identificação do Serviço</t>
  </si>
  <si>
    <t>Tipo de Serviço</t>
  </si>
  <si>
    <t>Unidade de Medida</t>
  </si>
  <si>
    <t>Quantidade total a contratar (em função da unidade de medida)</t>
  </si>
  <si>
    <t>Limpeza e Conservação</t>
  </si>
  <si>
    <t>Unidade</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</si>
  <si>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</si>
  <si>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</si>
  <si>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</si>
  <si>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</si>
  <si>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</si>
  <si>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</si>
  <si>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</si>
  <si>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</si>
  <si>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</si>
  <si>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</si>
  <si>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</si>
  <si>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4101-05</t>
  </si>
  <si>
    <t>Salário Nominativo da Categoria Profissional</t>
  </si>
  <si>
    <t>Categoria profissional (vinculada à execução contratual)</t>
  </si>
  <si>
    <t>Servente</t>
  </si>
  <si>
    <t>Encarregado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</si>
  <si>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</si>
  <si>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</si>
  <si>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</si>
  <si>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</si>
  <si>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</si>
  <si>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</si>
  <si>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</si>
  <si>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</si>
  <si>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</si>
  <si>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</si>
  <si>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</si>
  <si>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</si>
  <si>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</si>
  <si>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</si>
  <si>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</si>
  <si>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</si>
  <si>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</si>
  <si>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</si>
  <si>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</si>
  <si>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</si>
  <si>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</si>
  <si>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</si>
  <si>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</si>
  <si>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</si>
  <si>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</si>
  <si>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</si>
  <si>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</si>
  <si>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</si>
  <si>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</si>
  <si>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</si>
  <si>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</si>
  <si>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</si>
  <si>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</si>
  <si>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</si>
  <si>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</si>
  <si>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</si>
  <si>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</si>
  <si>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</si>
  <si>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</si>
  <si>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</si>
  <si>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</si>
  <si>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</si>
  <si>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</si>
  <si>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</si>
  <si>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</si>
  <si>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</si>
  <si>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</si>
  <si>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</si>
  <si>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</si>
  <si>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</si>
  <si>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</si>
  <si>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</si>
  <si>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</si>
  <si>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</si>
  <si>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</si>
  <si>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</si>
  <si>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</si>
  <si>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Odontológico</t>
    </r>
    <r>
      <rPr>
        <i/>
        <sz val="10"/>
        <color rgb="FFFF0000"/>
        <rFont val="Arial"/>
        <family val="2"/>
      </rPr>
      <t xml:space="preserv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</si>
  <si>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</si>
  <si>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</si>
  <si>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</si>
  <si>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</si>
  <si>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</si>
  <si>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</si>
  <si>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</si>
  <si>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</si>
  <si>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</si>
  <si>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</si>
  <si>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</si>
  <si>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</si>
  <si>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</si>
  <si>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</si>
  <si>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</si>
  <si>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</si>
  <si>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</si>
  <si>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</si>
  <si>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</si>
  <si>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</si>
  <si>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</si>
  <si>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</si>
  <si>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</si>
  <si>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</si>
  <si>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</si>
  <si>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</si>
  <si>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</si>
  <si>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</si>
  <si>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</si>
  <si>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</si>
  <si>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</si>
  <si>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</si>
  <si>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</si>
  <si>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</si>
  <si>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</si>
  <si>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</si>
  <si>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</si>
  <si>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</si>
  <si>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</si>
  <si>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</si>
  <si>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</si>
  <si>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</si>
  <si>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</si>
  <si>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</si>
  <si>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</si>
  <si>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</si>
  <si>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</si>
  <si>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</si>
  <si>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</si>
  <si>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</si>
  <si>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</si>
  <si>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</si>
  <si>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</si>
  <si>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</si>
  <si>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</si>
  <si>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</si>
  <si>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</si>
  <si>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</si>
  <si>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</si>
  <si>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</si>
  <si>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</si>
  <si>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</si>
  <si>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</si>
  <si>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</si>
  <si>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</si>
  <si>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</si>
  <si>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</si>
  <si>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</si>
  <si>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</si>
  <si>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</si>
  <si>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</si>
  <si>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</si>
  <si>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</si>
  <si>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</si>
  <si>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</si>
  <si>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Encarregado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</si>
  <si>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</si>
  <si>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</si>
  <si>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</si>
  <si>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</si>
  <si>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</si>
  <si>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</si>
  <si>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</si>
  <si>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</si>
  <si>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 limpador de vidors e encarregado</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</si>
  <si>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</si>
  <si>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</si>
  <si>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</si>
  <si>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</si>
  <si>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</si>
  <si>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</si>
  <si>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</si>
  <si>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</si>
  <si>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</si>
  <si>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</si>
  <si>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</si>
  <si>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</si>
  <si>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</si>
  <si>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</si>
  <si>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</si>
  <si>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</si>
  <si>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Controle de pragas</t>
  </si>
  <si>
    <t>5199-10</t>
  </si>
  <si>
    <t>Dedetizador</t>
  </si>
  <si>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</si>
  <si>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t>Materias já inclusos no custos de limpeza</t>
  </si>
  <si>
    <t>PREÇO UNITÁRIO</t>
  </si>
  <si>
    <t>Desinsetização / Desratização / Dedetização</t>
  </si>
  <si>
    <t xml:space="preserve">
PRODUTIVIDADE m²/dia
</t>
  </si>
  <si>
    <t>Servente/Dedetização</t>
  </si>
  <si>
    <t>Materias  já inclusos no custos de limpeza</t>
  </si>
  <si>
    <t>Remanejamento de Equipamentos e móveis</t>
  </si>
  <si>
    <t>Materias e equipamentos já inclusos no custos de limpeza</t>
  </si>
  <si>
    <t>Remanejamento de equipamento / mobiliário (sob  demanda)</t>
  </si>
  <si>
    <t>Outros serviços</t>
  </si>
  <si>
    <t>Jardinagem</t>
  </si>
  <si>
    <t>6220-10</t>
  </si>
  <si>
    <t>Jardineiro / Podador</t>
  </si>
  <si>
    <t>Vale Transporte - Aux. de Limpeza</t>
  </si>
  <si>
    <t>Vale Transporte - Encarregado de Limpeza</t>
  </si>
  <si>
    <t>Vale Transporte - Dedetizador</t>
  </si>
  <si>
    <t>Vale Transporte - Jardineiro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</si>
  <si>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</si>
  <si>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</si>
  <si>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</si>
  <si>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</si>
  <si>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</si>
  <si>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</si>
  <si>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</si>
  <si>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</si>
  <si>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</si>
  <si>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</si>
  <si>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</si>
  <si>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</si>
  <si>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</si>
  <si>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</si>
  <si>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</si>
  <si>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</si>
  <si>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</si>
  <si>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Odontológico</t>
  </si>
  <si>
    <t>Aux. Odontológico</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</si>
  <si>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</si>
  <si>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</si>
  <si>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</si>
  <si>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</si>
  <si>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</si>
  <si>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</si>
  <si>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</si>
  <si>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</si>
  <si>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</si>
  <si>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</si>
  <si>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</si>
  <si>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</si>
  <si>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</si>
  <si>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</si>
  <si>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</si>
  <si>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</si>
  <si>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</si>
  <si>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</si>
  <si>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</si>
  <si>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</si>
  <si>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</si>
  <si>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</si>
  <si>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</si>
  <si>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</si>
  <si>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</si>
  <si>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</si>
  <si>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</si>
  <si>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</si>
  <si>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</si>
  <si>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</si>
  <si>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</si>
  <si>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</si>
  <si>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Camisas unissex sem gola, malha confeccionada com 67% poliéster e 33% viscose,  manga curta,   e logomarca da empresa;</t>
  </si>
  <si>
    <t>Pç</t>
  </si>
  <si>
    <t>Camisas unissex,  malha confeccionada com 67% poliéster e 33% viscose, manga longa  e logomarca da empresa;</t>
  </si>
  <si>
    <t>Calças compridas de Brim tactel unissex na cor azul escuro, com 2 bolsos dianteiros</t>
  </si>
  <si>
    <t>Par</t>
  </si>
  <si>
    <t>Meias cano curto, preferencialmente na cor preta, 100% algodão, adequadas à prestação dos serviços.</t>
  </si>
  <si>
    <t>Crachá de identificação</t>
  </si>
  <si>
    <t>Calçado de couro, tipo bota cano curto, preferencialmente na cor preta;</t>
  </si>
  <si>
    <t>Óculos de proteção</t>
  </si>
  <si>
    <t>Bota de borracha/PVC cano longo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</si>
  <si>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</si>
  <si>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</si>
  <si>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</si>
  <si>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</si>
  <si>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</si>
  <si>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</si>
  <si>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</si>
  <si>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</si>
  <si>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</si>
  <si>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</si>
  <si>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</si>
  <si>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</si>
  <si>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</si>
  <si>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</si>
  <si>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</si>
  <si>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rPr>
        <b/>
        <sz val="10"/>
        <color rgb="FF000000"/>
        <rFont val="Arial"/>
        <family val="2"/>
      </rPr>
      <t>ALCOOL etílico</t>
    </r>
    <r>
      <rPr>
        <sz val="10"/>
        <color rgb="FF000000"/>
        <rFont val="Arial"/>
        <family val="2"/>
      </rPr>
      <t xml:space="preserve"> líquido, </t>
    </r>
    <r>
      <rPr>
        <b/>
        <sz val="10"/>
        <color rgb="FF000000"/>
        <rFont val="Arial"/>
        <family val="2"/>
      </rPr>
      <t>1 Litro</t>
    </r>
    <r>
      <rPr>
        <sz val="10"/>
        <color rgb="FF000000"/>
        <rFont val="Arial"/>
        <family val="2"/>
      </rPr>
      <t>, 70% INPM, para limpeza geral</t>
    </r>
  </si>
  <si>
    <t>Litro</t>
  </si>
  <si>
    <r>
      <rPr>
        <b/>
        <sz val="10"/>
        <color rgb="FF000000"/>
        <rFont val="Arial"/>
        <family val="2"/>
      </rPr>
      <t xml:space="preserve">CLORO </t>
    </r>
    <r>
      <rPr>
        <sz val="10"/>
        <color rgb="FF000000"/>
        <rFont val="Arial"/>
        <family val="2"/>
      </rPr>
      <t xml:space="preserve">(água sanitária), uso doméstico, a base de hipoclorito de sódio. </t>
    </r>
    <r>
      <rPr>
        <b/>
        <sz val="10"/>
        <color rgb="FF000000"/>
        <rFont val="Arial"/>
        <family val="2"/>
      </rPr>
      <t>Embalagem plástica de 05 litro</t>
    </r>
    <r>
      <rPr>
        <sz val="10"/>
        <color rgb="FF000000"/>
        <rFont val="Arial"/>
        <family val="2"/>
      </rPr>
      <t>s, com dados de identificação do produto, marca do fabricante, data de fabricação, prazo de validade e registro no Ministério da Saúde</t>
    </r>
  </si>
  <si>
    <t>Galão de 5 litros</t>
  </si>
  <si>
    <r>
      <rPr>
        <b/>
        <sz val="10"/>
        <color rgb="FF000000"/>
        <rFont val="Arial"/>
        <family val="2"/>
      </rPr>
      <t>DESINFETANTE l</t>
    </r>
    <r>
      <rPr>
        <sz val="10"/>
        <color rgb="FF000000"/>
        <rFont val="Arial"/>
        <family val="2"/>
      </rPr>
      <t xml:space="preserve">íquido concentrado com poder desinfetante, super concentrado, fragrância pinho, aparência líquido viscoso, coloração verde, para limpeza geral e pesada e conservação da área, </t>
    </r>
    <r>
      <rPr>
        <b/>
        <sz val="10"/>
        <color rgb="FF000000"/>
        <rFont val="Arial"/>
        <family val="2"/>
      </rPr>
      <t>5 Litros</t>
    </r>
  </si>
  <si>
    <r>
      <rPr>
        <b/>
        <sz val="10"/>
        <color rgb="FF000000"/>
        <rFont val="Arial"/>
        <family val="2"/>
      </rPr>
      <t>DETERGENTE</t>
    </r>
    <r>
      <rPr>
        <sz val="10"/>
        <color rgb="FF000000"/>
        <rFont val="Arial"/>
        <family val="2"/>
      </rPr>
      <t xml:space="preserve"> líquido </t>
    </r>
    <r>
      <rPr>
        <b/>
        <sz val="10"/>
        <color rgb="FF000000"/>
        <rFont val="Arial"/>
        <family val="2"/>
      </rPr>
      <t>5 litros</t>
    </r>
    <r>
      <rPr>
        <sz val="10"/>
        <color rgb="FF000000"/>
        <rFont val="Arial"/>
        <family val="2"/>
      </rPr>
      <t>, neutro, concentrado, inodoro, biodegradável, com dados de identificação do produto, marca do fabricante, data de fabricação e prazo de validade</t>
    </r>
  </si>
  <si>
    <r>
      <rPr>
        <b/>
        <sz val="10"/>
        <color rgb="FF000000"/>
        <rFont val="Arial"/>
        <family val="2"/>
      </rPr>
      <t>ESPONJA sintética</t>
    </r>
    <r>
      <rPr>
        <sz val="10"/>
        <color rgb="FF000000"/>
        <rFont val="Arial"/>
        <family val="2"/>
      </rPr>
      <t xml:space="preserve">, dupla face, um lado em espuma poliuretano e outro em fibra sintética abrasiva, dimensões 100 x 70 x 20 mm, com variação de +/- 10 mm. </t>
    </r>
    <r>
      <rPr>
        <b/>
        <sz val="10"/>
        <color rgb="FF000000"/>
        <rFont val="Arial"/>
        <family val="2"/>
      </rPr>
      <t>Embalagem 3M C/10 unidades</t>
    </r>
  </si>
  <si>
    <t>Pacotes</t>
  </si>
  <si>
    <r>
      <rPr>
        <b/>
        <sz val="10"/>
        <color rgb="FF000000"/>
        <rFont val="Arial"/>
        <family val="2"/>
      </rPr>
      <t xml:space="preserve">FLANELA </t>
    </r>
    <r>
      <rPr>
        <sz val="10"/>
        <color rgb="FF000000"/>
        <rFont val="Arial"/>
        <family val="2"/>
      </rPr>
      <t>40 x 60, 100% algodão, para uso geral</t>
    </r>
  </si>
  <si>
    <r>
      <rPr>
        <b/>
        <sz val="10"/>
        <color rgb="FF000000"/>
        <rFont val="Arial"/>
        <family val="2"/>
      </rPr>
      <t>LIMPA MÓVEL</t>
    </r>
    <r>
      <rPr>
        <sz val="10"/>
        <color rgb="FF000000"/>
        <rFont val="Arial"/>
        <family val="2"/>
      </rPr>
      <t xml:space="preserve"> de madeira, a base de óleo de peroba. Embalagem com </t>
    </r>
    <r>
      <rPr>
        <b/>
        <sz val="10"/>
        <color rgb="FF000000"/>
        <rFont val="Arial"/>
        <family val="2"/>
      </rPr>
      <t>200 ml</t>
    </r>
    <r>
      <rPr>
        <sz val="10"/>
        <color rgb="FF000000"/>
        <rFont val="Arial"/>
        <family val="2"/>
      </rPr>
      <t>, com dados de identificação do produto, marca do fabricante, data de fabricação, prazo de validade</t>
    </r>
    <r>
      <rPr>
        <sz val="10"/>
        <color rgb="FF000000"/>
        <rFont val="Arial"/>
        <family val="2"/>
      </rPr>
      <t>. (De qualidade igual ou superior ao "Lustra-Móveis Ypê Lavanda" ou ao "Lustra-móveis Peroba Lavanda)</t>
    </r>
  </si>
  <si>
    <r>
      <rPr>
        <b/>
        <sz val="10"/>
        <color rgb="FF000000"/>
        <rFont val="Arial"/>
        <family val="2"/>
      </rPr>
      <t>Oleo de peroba</t>
    </r>
    <r>
      <rPr>
        <sz val="10"/>
        <color rgb="FF000000"/>
        <rFont val="Arial"/>
        <family val="2"/>
      </rPr>
      <t xml:space="preserve"> para movéis de madeira com </t>
    </r>
    <r>
      <rPr>
        <b/>
        <sz val="10"/>
        <color rgb="FF000000"/>
        <rFont val="Arial"/>
        <family val="2"/>
      </rPr>
      <t>100 ml.</t>
    </r>
  </si>
  <si>
    <r>
      <rPr>
        <b/>
        <sz val="10"/>
        <color rgb="FF000000"/>
        <rFont val="Arial"/>
        <family val="2"/>
      </rPr>
      <t>LIMPADOR</t>
    </r>
    <r>
      <rPr>
        <sz val="10"/>
        <color rgb="FF000000"/>
        <rFont val="Arial"/>
        <family val="2"/>
      </rPr>
      <t xml:space="preserve"> de vidros. Embalagem de </t>
    </r>
    <r>
      <rPr>
        <b/>
        <sz val="10"/>
        <color rgb="FF000000"/>
        <rFont val="Arial"/>
        <family val="2"/>
      </rPr>
      <t xml:space="preserve">500ml </t>
    </r>
    <r>
      <rPr>
        <sz val="10"/>
        <color rgb="FF000000"/>
        <rFont val="Arial"/>
        <family val="2"/>
      </rPr>
      <t>na versão pulverizador, marca Veja ou similar</t>
    </r>
  </si>
  <si>
    <r>
      <rPr>
        <b/>
        <sz val="10"/>
        <color rgb="FF000000"/>
        <rFont val="Arial"/>
        <family val="2"/>
      </rPr>
      <t>PANO de chão</t>
    </r>
    <r>
      <rPr>
        <sz val="10"/>
        <color rgb="FF000000"/>
        <rFont val="Arial"/>
        <family val="2"/>
      </rPr>
      <t xml:space="preserve"> cru alvejado</t>
    </r>
  </si>
  <si>
    <r>
      <t>Tela Aromatizante para mictório, e</t>
    </r>
    <r>
      <rPr>
        <sz val="10"/>
        <color rgb="FF000000"/>
        <rFont val="Arial"/>
        <family val="2"/>
      </rPr>
      <t>mbalegem com 1 unidade</t>
    </r>
  </si>
  <si>
    <t>unidade</t>
  </si>
  <si>
    <r>
      <rPr>
        <b/>
        <sz val="10"/>
        <color rgb="FF000000"/>
        <rFont val="Arial"/>
        <family val="2"/>
      </rPr>
      <t>SABÃO em barra,</t>
    </r>
    <r>
      <rPr>
        <sz val="10"/>
        <color rgb="FF000000"/>
        <rFont val="Arial"/>
        <family val="2"/>
      </rPr>
      <t xml:space="preserve"> 1 kg</t>
    </r>
  </si>
  <si>
    <r>
      <rPr>
        <b/>
        <sz val="10"/>
        <color rgb="FF000000"/>
        <rFont val="Arial"/>
        <family val="2"/>
      </rPr>
      <t xml:space="preserve">SACO </t>
    </r>
    <r>
      <rPr>
        <sz val="10"/>
        <color rgb="FF000000"/>
        <rFont val="Arial"/>
        <family val="2"/>
      </rPr>
      <t>de lixo preto, 100  litros, pacote com 100 unidades</t>
    </r>
  </si>
  <si>
    <t>Pacote</t>
  </si>
  <si>
    <r>
      <rPr>
        <b/>
        <sz val="10"/>
        <color rgb="FF000000"/>
        <rFont val="Arial"/>
        <family val="2"/>
      </rPr>
      <t xml:space="preserve">SACO </t>
    </r>
    <r>
      <rPr>
        <sz val="10"/>
        <color rgb="FF000000"/>
        <rFont val="Arial"/>
        <family val="2"/>
      </rPr>
      <t>de lixo petro , 40 litros, pacote com 100 unidades</t>
    </r>
  </si>
  <si>
    <r>
      <rPr>
        <b/>
        <sz val="10"/>
        <color rgb="FF000000"/>
        <rFont val="Arial"/>
        <family val="2"/>
      </rPr>
      <t>Veja Gold</t>
    </r>
    <r>
      <rPr>
        <sz val="10"/>
        <color rgb="FF000000"/>
        <rFont val="Arial"/>
        <family val="2"/>
      </rPr>
      <t xml:space="preserve"> Original - Limpador Multiuso, </t>
    </r>
    <r>
      <rPr>
        <b/>
        <sz val="10"/>
        <color rgb="FF000000"/>
        <rFont val="Arial"/>
        <family val="2"/>
      </rPr>
      <t>embalagem de 500ml</t>
    </r>
  </si>
  <si>
    <r>
      <rPr>
        <b/>
        <sz val="10"/>
        <color rgb="FF000000"/>
        <rFont val="Arial"/>
        <family val="2"/>
      </rPr>
      <t>Bom Ar</t>
    </r>
    <r>
      <rPr>
        <sz val="10"/>
        <color rgb="FF000000"/>
        <rFont val="Arial"/>
        <family val="2"/>
      </rPr>
      <t xml:space="preserve">, purifcador de ar, spray automático, embalagem de </t>
    </r>
    <r>
      <rPr>
        <b/>
        <sz val="10"/>
        <color rgb="FF000000"/>
        <rFont val="Arial"/>
        <family val="2"/>
      </rPr>
      <t>40 ml/250 gramas</t>
    </r>
    <r>
      <rPr>
        <sz val="10"/>
        <color rgb="FF000000"/>
        <rFont val="Arial"/>
        <family val="2"/>
      </rPr>
      <t>.</t>
    </r>
  </si>
  <si>
    <r>
      <rPr>
        <b/>
        <sz val="10"/>
        <rFont val="Arial"/>
        <family val="2"/>
      </rP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</si>
  <si>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</si>
  <si>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rPr>
        <b/>
        <sz val="10"/>
        <rFont val="Arial"/>
        <family val="2"/>
      </rP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</si>
  <si>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t>Fardo com 6 rolos de 200 metros</t>
  </si>
  <si>
    <r>
      <rPr>
        <b/>
        <sz val="10"/>
        <rFont val="Arial"/>
        <family val="2"/>
      </rPr>
      <t>SABONETE LÍQUIDO PERFUMADO</t>
    </r>
    <r>
      <rPr>
        <sz val="10"/>
        <rFont val="Arial"/>
        <family val="2"/>
      </rPr>
      <t>. (</t>
    </r>
    <r>
      <rPr>
        <b/>
        <sz val="10"/>
        <rFont val="Arial"/>
        <family val="2"/>
      </rPr>
      <t>Embalagem: 5 litros</t>
    </r>
    <r>
      <rPr>
        <sz val="10"/>
        <rFont val="Arial"/>
        <family val="2"/>
      </rPr>
      <t xml:space="preserve">. Fragrância: erva doce. Material: Sabonete Viscoso. PH: 6,0 - 8,0.) </t>
    </r>
  </si>
  <si>
    <t>Inseticida/raticida para controle de pragas - Desinsetização / Desratização / Dedetização(previsto 4 litros por dedetização, 2 dedetizações por ano)</t>
  </si>
  <si>
    <t>Cloro granulado para utilização no espelho d'agua</t>
  </si>
  <si>
    <t>Kg</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</si>
  <si>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</si>
  <si>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</si>
  <si>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</si>
  <si>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rPr>
        <b/>
        <sz val="10"/>
        <color rgb="FF000000"/>
        <rFont val="Arial"/>
        <family val="2"/>
      </rPr>
      <t>BALDE PLÁSTICO</t>
    </r>
    <r>
      <rPr>
        <sz val="10"/>
        <color rgb="FF000000"/>
        <rFont val="Arial"/>
        <family val="2"/>
      </rPr>
      <t xml:space="preserve"> para limpeza  20L</t>
    </r>
  </si>
  <si>
    <r>
      <rPr>
        <b/>
        <sz val="10"/>
        <color rgb="FF000000"/>
        <rFont val="Arial"/>
        <family val="2"/>
      </rPr>
      <t>DESENTUPIDOR DE VASO</t>
    </r>
    <r>
      <rPr>
        <sz val="10"/>
        <color rgb="FF000000"/>
        <rFont val="Arial"/>
        <family val="2"/>
      </rPr>
      <t xml:space="preserve"> Sanitário</t>
    </r>
  </si>
  <si>
    <r>
      <rPr>
        <b/>
        <sz val="10"/>
        <color rgb="FF000000"/>
        <rFont val="Arial"/>
        <family val="2"/>
      </rPr>
      <t>ESCOVA</t>
    </r>
    <r>
      <rPr>
        <sz val="10"/>
        <color rgb="FF000000"/>
        <rFont val="Arial"/>
        <family val="2"/>
      </rPr>
      <t xml:space="preserve"> para lavar pano</t>
    </r>
  </si>
  <si>
    <r>
      <rPr>
        <b/>
        <sz val="10"/>
        <color rgb="FF000000"/>
        <rFont val="Arial"/>
        <family val="2"/>
      </rPr>
      <t>LUVA EM LÁTEX</t>
    </r>
    <r>
      <rPr>
        <sz val="10"/>
        <color rgb="FF000000"/>
        <rFont val="Arial"/>
        <family val="2"/>
      </rPr>
      <t xml:space="preserve"> de borracha natural, internamente forrada com flocos de algodão, tamanho M, cor amarela, pacote com 1 par. </t>
    </r>
  </si>
  <si>
    <r>
      <rPr>
        <b/>
        <sz val="10"/>
        <color rgb="FF000000"/>
        <rFont val="Arial"/>
        <family val="2"/>
      </rPr>
      <t xml:space="preserve">LUVA EM LÁTEX  </t>
    </r>
    <r>
      <rPr>
        <sz val="10"/>
        <color rgb="FF000000"/>
        <rFont val="Arial"/>
        <family val="2"/>
      </rPr>
      <t>de borracha natural de borracha natural, internamente forrada com flocos de algodão , tamanho G, cor amarela, pacote com 1 par.</t>
    </r>
  </si>
  <si>
    <r>
      <rPr>
        <b/>
        <sz val="10"/>
        <color rgb="FF000000"/>
        <rFont val="Arial"/>
        <family val="2"/>
      </rPr>
      <t>RODO</t>
    </r>
    <r>
      <rPr>
        <sz val="10"/>
        <color rgb="FF000000"/>
        <rFont val="Arial"/>
        <family val="2"/>
      </rPr>
      <t xml:space="preserve"> com duas borrachas 40cm com cabo longo</t>
    </r>
  </si>
  <si>
    <r>
      <rPr>
        <b/>
        <sz val="10"/>
        <color rgb="FF000000"/>
        <rFont val="Arial"/>
        <family val="2"/>
      </rPr>
      <t xml:space="preserve">RODO </t>
    </r>
    <r>
      <rPr>
        <sz val="10"/>
        <color rgb="FF000000"/>
        <rFont val="Arial"/>
        <family val="2"/>
      </rPr>
      <t>com duas borrachas  60cm com cabo longo</t>
    </r>
  </si>
  <si>
    <r>
      <rPr>
        <b/>
        <sz val="10"/>
        <color rgb="FF000000"/>
        <rFont val="Arial"/>
        <family val="2"/>
      </rPr>
      <t>VASSOURA</t>
    </r>
    <r>
      <rPr>
        <sz val="10"/>
        <color rgb="FF000000"/>
        <rFont val="Arial"/>
        <family val="2"/>
      </rPr>
      <t xml:space="preserve">  de piaçava</t>
    </r>
  </si>
  <si>
    <r>
      <rPr>
        <b/>
        <sz val="10"/>
        <color rgb="FF000000"/>
        <rFont val="Arial"/>
        <family val="2"/>
      </rPr>
      <t>VASSOURA</t>
    </r>
    <r>
      <rPr>
        <sz val="10"/>
        <color rgb="FF000000"/>
        <rFont val="Arial"/>
        <family val="2"/>
      </rPr>
      <t xml:space="preserve">  de pelo com cabo para piso de cerâmica</t>
    </r>
  </si>
  <si>
    <t>Pá de aço para limpeza de cabo grande.</t>
  </si>
  <si>
    <r>
      <rPr>
        <b/>
        <sz val="10"/>
        <color rgb="FF000000"/>
        <rFont val="Arial"/>
        <family val="2"/>
      </rPr>
      <t>RODO</t>
    </r>
    <r>
      <rPr>
        <sz val="10"/>
        <color rgb="FF000000"/>
        <rFont val="Arial"/>
        <family val="2"/>
      </rPr>
      <t xml:space="preserve"> limpa vidro com cabo longo- mínimo 1,5M</t>
    </r>
  </si>
  <si>
    <r>
      <rPr>
        <b/>
        <sz val="10"/>
        <color rgb="FF000000"/>
        <rFont val="Arial"/>
        <family val="2"/>
      </rPr>
      <t>Disco Removedor Preto</t>
    </r>
    <r>
      <rPr>
        <sz val="10"/>
        <color rgb="FF000000"/>
        <rFont val="Arial"/>
        <family val="2"/>
      </rPr>
      <t xml:space="preserve"> 350m Enceradeira Cleaner Deep Allclean</t>
    </r>
  </si>
  <si>
    <r>
      <rPr>
        <b/>
        <sz val="10"/>
        <color rgb="FF000000"/>
        <rFont val="Arial"/>
        <family val="2"/>
      </rPr>
      <t>Suporte Lt</t>
    </r>
    <r>
      <rPr>
        <sz val="10"/>
        <color rgb="FF000000"/>
        <rFont val="Arial"/>
        <family val="2"/>
      </rPr>
      <t xml:space="preserve"> Velcro Com Cabo 1,4 Metros</t>
    </r>
  </si>
  <si>
    <r>
      <rPr>
        <b/>
        <sz val="10"/>
        <color rgb="FF000000"/>
        <rFont val="Arial"/>
        <family val="2"/>
      </rPr>
      <t>Fibra de lã verde</t>
    </r>
    <r>
      <rPr>
        <sz val="10"/>
        <color rgb="FF000000"/>
        <rFont val="Arial"/>
        <family val="2"/>
      </rPr>
      <t xml:space="preserve"> para suporte  Lt Velcro pacote com 10 unidades</t>
    </r>
  </si>
  <si>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</si>
  <si>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</si>
  <si>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</si>
  <si>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</si>
  <si>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</si>
  <si>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</si>
  <si>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</si>
  <si>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</si>
  <si>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Dispenser para papel higiênico (compativel com o papel fornecido)</t>
  </si>
  <si>
    <t>Dispenser para papel toalha com sistema autocortante (compativel com o papel fornecido)</t>
  </si>
  <si>
    <t xml:space="preserve">Dispenser/Saboneteira líquida de parede </t>
  </si>
  <si>
    <t>Aspirador de pó</t>
  </si>
  <si>
    <t>Carrinho de mão</t>
  </si>
  <si>
    <t>Enceradeira industrial</t>
  </si>
  <si>
    <t>Escada de alumínio com 7 degraus</t>
  </si>
  <si>
    <t>Lavadora de alta pressão</t>
  </si>
  <si>
    <t>Mangueira de jardim 100 metros</t>
  </si>
  <si>
    <t>Tesoura de poda,48,2C x 15,6L centímetros, Borda da lâmina, reto.</t>
  </si>
  <si>
    <t>Tesoura para Poda 18cm Palisad</t>
  </si>
  <si>
    <t xml:space="preserve">Pá para jardim </t>
  </si>
  <si>
    <t>Enxada para jardim</t>
  </si>
  <si>
    <t xml:space="preserve">Rastelo para jardim </t>
  </si>
  <si>
    <t>Tesourão para Poda com Cabo Telescópico 66cm a 1M TS-40836 Trapp, Lâmina em aço Carbono teflonado
- Cabo telescópico facilmente ajustável
- Empunhadeira ergonômica em plástico aderente
- Ideal para serviços pesados de poda em árvores</t>
  </si>
  <si>
    <t xml:space="preserve">Roçadeira Sthil a gasolina </t>
  </si>
  <si>
    <t>Carrinho de limpeza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</si>
  <si>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</si>
  <si>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</si>
  <si>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</si>
  <si>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</si>
  <si>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</si>
  <si>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</si>
  <si>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</si>
  <si>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</si>
  <si>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</si>
  <si>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</si>
  <si>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Especificação dos Equipamentos, Ferramentas e Acessórios para dedetização</t>
  </si>
  <si>
    <t>Pulverizador Costal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</si>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</sst>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b/>
      <sz val="11"/>
      <name val="Arial"/>
      <family val="2"/>
    </font>
    <font>
      <sz val="10"/>
      <color rgb="FF000000"/>
      <name val="Calibri"/>
      <family val="2"/>
    </font>
    <font>
      <sz val="7"/>
      <name val="Segoe UI"/>
      <family val="2"/>
    </font>
    <font>
      <sz val="11"/>
      <color rgb="FF000000"/>
      <name val="Calibri"/>
      <family val="2"/>
      <charset val="1"/>
    </font>
  </fonts>
  <fills count="22">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FFFFFF"/>
        <bgColor rgb="FF000000"/>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medium">
        <color indexed="64"/>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7" fillId="0" borderId="0"/>
  </cellStyleXfs>
  <cellXfs count="793">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2" xfId="0" applyFont="1" applyBorder="1" applyAlignment="1">
      <alignment horizontal="center"/>
    </xf>
    <xf numFmtId="10" fontId="6" fillId="0" borderId="33" xfId="2" applyNumberFormat="1" applyFont="1" applyBorder="1" applyAlignment="1"/>
    <xf numFmtId="2" fontId="6" fillId="0" borderId="34" xfId="0" applyNumberFormat="1" applyFont="1" applyBorder="1"/>
    <xf numFmtId="0" fontId="6" fillId="0" borderId="35" xfId="0" applyFont="1" applyBorder="1" applyAlignment="1">
      <alignment horizontal="center"/>
    </xf>
    <xf numFmtId="10" fontId="6" fillId="0" borderId="0" xfId="2" applyNumberFormat="1" applyFont="1" applyBorder="1" applyAlignment="1"/>
    <xf numFmtId="2" fontId="6" fillId="0" borderId="36" xfId="0" applyNumberFormat="1" applyFont="1" applyBorder="1"/>
    <xf numFmtId="0" fontId="5" fillId="0" borderId="35" xfId="0" applyFont="1" applyBorder="1"/>
    <xf numFmtId="0" fontId="6" fillId="0" borderId="22" xfId="0" applyFont="1" applyBorder="1" applyAlignment="1">
      <alignment horizontal="center"/>
    </xf>
    <xf numFmtId="10" fontId="6" fillId="0" borderId="23" xfId="2" applyNumberFormat="1" applyFont="1" applyBorder="1" applyAlignment="1"/>
    <xf numFmtId="2" fontId="6" fillId="0" borderId="24"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9"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2" xfId="0" applyBorder="1" applyAlignment="1">
      <alignment vertical="center"/>
    </xf>
    <xf numFmtId="0" fontId="0" fillId="0" borderId="33" xfId="0" applyBorder="1"/>
    <xf numFmtId="0" fontId="0" fillId="0" borderId="22" xfId="0" applyBorder="1" applyAlignment="1">
      <alignment vertical="center"/>
    </xf>
    <xf numFmtId="0" fontId="0" fillId="0" borderId="23" xfId="0" applyBorder="1"/>
    <xf numFmtId="0" fontId="0" fillId="0" borderId="11"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3" xfId="0" applyNumberFormat="1" applyFont="1" applyFill="1" applyBorder="1"/>
    <xf numFmtId="0" fontId="11" fillId="0" borderId="0" xfId="0" applyFont="1" applyAlignment="1">
      <alignment vertical="center"/>
    </xf>
    <xf numFmtId="0" fontId="0" fillId="0" borderId="37" xfId="0" applyBorder="1"/>
    <xf numFmtId="0" fontId="0" fillId="0" borderId="41" xfId="0" applyBorder="1"/>
    <xf numFmtId="0" fontId="2" fillId="0" borderId="37" xfId="0" applyFont="1" applyBorder="1"/>
    <xf numFmtId="2" fontId="0" fillId="0" borderId="41" xfId="0" applyNumberFormat="1" applyBorder="1"/>
    <xf numFmtId="2" fontId="2" fillId="0" borderId="41" xfId="0" applyNumberFormat="1" applyFont="1" applyBorder="1"/>
    <xf numFmtId="10" fontId="2" fillId="0" borderId="41" xfId="2" applyNumberFormat="1" applyFont="1" applyBorder="1"/>
    <xf numFmtId="0" fontId="2" fillId="0" borderId="0" xfId="2" applyNumberFormat="1" applyFont="1" applyBorder="1"/>
    <xf numFmtId="165" fontId="2" fillId="0" borderId="41" xfId="3" applyNumberFormat="1" applyFont="1" applyBorder="1"/>
    <xf numFmtId="0" fontId="2" fillId="0" borderId="21" xfId="0" applyFont="1" applyBorder="1"/>
    <xf numFmtId="0" fontId="0" fillId="0" borderId="19" xfId="0" applyBorder="1"/>
    <xf numFmtId="0" fontId="0" fillId="0" borderId="13" xfId="0" applyBorder="1" applyAlignment="1">
      <alignment horizontal="center" vertical="center"/>
    </xf>
    <xf numFmtId="2" fontId="2" fillId="4" borderId="13" xfId="0" applyNumberFormat="1" applyFont="1" applyFill="1" applyBorder="1" applyAlignment="1">
      <alignment horizontal="center" vertical="center"/>
    </xf>
    <xf numFmtId="0" fontId="2" fillId="0" borderId="40" xfId="0" applyFont="1" applyBorder="1" applyAlignment="1">
      <alignment horizontal="center" vertical="center"/>
    </xf>
    <xf numFmtId="0" fontId="10" fillId="0" borderId="0" xfId="0" applyFont="1"/>
    <xf numFmtId="0" fontId="2" fillId="4" borderId="19" xfId="0" applyFont="1" applyFill="1" applyBorder="1"/>
    <xf numFmtId="0" fontId="0" fillId="0" borderId="21" xfId="0" applyBorder="1"/>
    <xf numFmtId="2" fontId="2" fillId="4" borderId="10" xfId="0" applyNumberFormat="1" applyFont="1" applyFill="1" applyBorder="1" applyAlignment="1">
      <alignment horizontal="center" vertical="center"/>
    </xf>
    <xf numFmtId="2" fontId="2" fillId="0" borderId="41" xfId="2" applyNumberFormat="1" applyFont="1" applyBorder="1"/>
    <xf numFmtId="0" fontId="19" fillId="0" borderId="0" xfId="0" applyFont="1"/>
    <xf numFmtId="10" fontId="1" fillId="0" borderId="0" xfId="2" applyNumberFormat="1"/>
    <xf numFmtId="0" fontId="2" fillId="3" borderId="0" xfId="0" applyFont="1" applyFill="1"/>
    <xf numFmtId="0" fontId="2" fillId="0" borderId="19" xfId="0" applyFont="1" applyBorder="1"/>
    <xf numFmtId="2" fontId="2" fillId="0" borderId="13"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6" xfId="0" applyBorder="1"/>
    <xf numFmtId="0" fontId="0" fillId="0" borderId="58" xfId="0" applyBorder="1"/>
    <xf numFmtId="0" fontId="0" fillId="0" borderId="57" xfId="0" applyBorder="1"/>
    <xf numFmtId="0" fontId="0" fillId="0" borderId="30" xfId="0" applyBorder="1"/>
    <xf numFmtId="0" fontId="0" fillId="0" borderId="31" xfId="0" applyBorder="1"/>
    <xf numFmtId="0" fontId="0" fillId="0" borderId="49" xfId="0" applyBorder="1"/>
    <xf numFmtId="0" fontId="2" fillId="0" borderId="56" xfId="0" applyFont="1" applyBorder="1" applyAlignment="1">
      <alignment horizontal="center" vertical="center"/>
    </xf>
    <xf numFmtId="0" fontId="2" fillId="0" borderId="58" xfId="0" applyFont="1" applyBorder="1" applyAlignment="1">
      <alignment horizontal="center" vertical="center"/>
    </xf>
    <xf numFmtId="0" fontId="2" fillId="0" borderId="57"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41" xfId="0" applyFont="1" applyBorder="1"/>
    <xf numFmtId="0" fontId="2" fillId="0" borderId="59" xfId="0" applyFont="1" applyBorder="1" applyAlignment="1">
      <alignment horizontal="center" vertical="center"/>
    </xf>
    <xf numFmtId="0" fontId="0" fillId="0" borderId="59" xfId="0" applyBorder="1"/>
    <xf numFmtId="2" fontId="0" fillId="0" borderId="59" xfId="0" applyNumberFormat="1" applyBorder="1"/>
    <xf numFmtId="0" fontId="2" fillId="0" borderId="60" xfId="0" applyFont="1" applyBorder="1" applyAlignment="1">
      <alignment horizontal="center" vertical="center"/>
    </xf>
    <xf numFmtId="2" fontId="2" fillId="0" borderId="18" xfId="0" applyNumberFormat="1" applyFont="1" applyBorder="1"/>
    <xf numFmtId="0" fontId="0" fillId="0" borderId="18" xfId="0" applyBorder="1"/>
    <xf numFmtId="0" fontId="2" fillId="0" borderId="37" xfId="0" applyFont="1" applyBorder="1" applyAlignment="1">
      <alignment horizontal="center" vertical="center"/>
    </xf>
    <xf numFmtId="0" fontId="7" fillId="4" borderId="21" xfId="0" applyFont="1" applyFill="1" applyBorder="1"/>
    <xf numFmtId="2" fontId="0" fillId="0" borderId="18" xfId="0" applyNumberFormat="1" applyBorder="1"/>
    <xf numFmtId="166" fontId="0" fillId="0" borderId="0" xfId="0" applyNumberFormat="1"/>
    <xf numFmtId="166" fontId="2" fillId="4" borderId="13"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2" fillId="0" borderId="13" xfId="0" applyNumberFormat="1" applyFont="1" applyBorder="1" applyAlignment="1">
      <alignment horizontal="center" vertical="center"/>
    </xf>
    <xf numFmtId="0" fontId="0" fillId="0" borderId="49"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3"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3" xfId="0" applyFont="1" applyFill="1" applyBorder="1" applyAlignment="1">
      <alignment horizontal="center" vertical="center"/>
    </xf>
    <xf numFmtId="0" fontId="2" fillId="10" borderId="13" xfId="0" applyFont="1" applyFill="1" applyBorder="1" applyAlignment="1">
      <alignment horizontal="center" vertical="center"/>
    </xf>
    <xf numFmtId="166" fontId="2" fillId="10" borderId="16" xfId="0" applyNumberFormat="1" applyFont="1" applyFill="1" applyBorder="1" applyAlignment="1">
      <alignment horizontal="center" vertical="center"/>
    </xf>
    <xf numFmtId="166" fontId="0" fillId="10" borderId="17" xfId="0" applyNumberFormat="1" applyFill="1" applyBorder="1" applyAlignment="1">
      <alignment horizontal="center" vertical="center"/>
    </xf>
    <xf numFmtId="166"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6" fontId="2" fillId="0" borderId="10"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21" xfId="0" applyFont="1" applyBorder="1"/>
    <xf numFmtId="0" fontId="27" fillId="0" borderId="19" xfId="0" applyFont="1" applyBorder="1"/>
    <xf numFmtId="0" fontId="27" fillId="0" borderId="13" xfId="0" applyFont="1" applyBorder="1" applyAlignment="1">
      <alignment horizontal="center" vertical="center"/>
    </xf>
    <xf numFmtId="0" fontId="27" fillId="0" borderId="0" xfId="0" applyFont="1" applyAlignment="1">
      <alignment horizontal="center" vertical="center"/>
    </xf>
    <xf numFmtId="0" fontId="26" fillId="4" borderId="21" xfId="0" applyFont="1" applyFill="1" applyBorder="1"/>
    <xf numFmtId="0" fontId="26" fillId="4" borderId="19" xfId="0" applyFont="1" applyFill="1" applyBorder="1"/>
    <xf numFmtId="2" fontId="26" fillId="4" borderId="13" xfId="0" applyNumberFormat="1" applyFont="1" applyFill="1" applyBorder="1"/>
    <xf numFmtId="166" fontId="2" fillId="0" borderId="13"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4" fillId="0" borderId="0" xfId="0" applyFont="1" applyAlignment="1">
      <alignment horizontal="justify" vertical="center" wrapText="1"/>
    </xf>
    <xf numFmtId="0" fontId="35" fillId="13" borderId="64" xfId="0" applyFont="1" applyFill="1" applyBorder="1" applyAlignment="1">
      <alignment horizontal="center" vertical="center" wrapText="1"/>
    </xf>
    <xf numFmtId="0" fontId="37" fillId="13" borderId="65" xfId="0" applyFont="1" applyFill="1" applyBorder="1" applyAlignment="1">
      <alignment horizontal="center" vertical="center" wrapText="1"/>
    </xf>
    <xf numFmtId="0" fontId="33" fillId="0" borderId="66" xfId="0" applyFont="1" applyBorder="1" applyAlignment="1">
      <alignment horizontal="center" vertical="center" wrapText="1"/>
    </xf>
    <xf numFmtId="10" fontId="33" fillId="0" borderId="67" xfId="0" applyNumberFormat="1" applyFont="1" applyBorder="1" applyAlignment="1">
      <alignment horizontal="center" vertical="center" wrapText="1"/>
    </xf>
    <xf numFmtId="0" fontId="37" fillId="14" borderId="66" xfId="0" applyFont="1" applyFill="1" applyBorder="1" applyAlignment="1">
      <alignment horizontal="center" vertical="center" wrapText="1"/>
    </xf>
    <xf numFmtId="10" fontId="37" fillId="14" borderId="67"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6" xfId="0" applyFont="1" applyBorder="1" applyAlignment="1">
      <alignment horizontal="center" vertical="center"/>
    </xf>
    <xf numFmtId="0" fontId="15" fillId="0" borderId="46"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8"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0" xfId="0" applyNumberFormat="1" applyFont="1" applyFill="1" applyBorder="1" applyAlignment="1">
      <alignment horizontal="center" vertical="center"/>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0" fontId="0" fillId="0" borderId="0" xfId="0" applyAlignment="1">
      <alignment horizontal="center"/>
    </xf>
    <xf numFmtId="0" fontId="2" fillId="0" borderId="27" xfId="0" applyFont="1" applyBorder="1" applyAlignment="1">
      <alignment horizontal="center" vertical="justify" wrapText="1"/>
    </xf>
    <xf numFmtId="0" fontId="2" fillId="6" borderId="27" xfId="0" applyFont="1" applyFill="1" applyBorder="1" applyAlignment="1">
      <alignment horizontal="center" vertical="justify" wrapText="1"/>
    </xf>
    <xf numFmtId="0" fontId="2" fillId="0" borderId="38"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7" xfId="0" applyFont="1" applyBorder="1" applyAlignment="1">
      <alignment horizontal="center" vertical="justify" wrapText="1"/>
    </xf>
    <xf numFmtId="0" fontId="15" fillId="0" borderId="61" xfId="0" applyFont="1" applyBorder="1" applyAlignment="1">
      <alignment horizontal="center" vertical="center"/>
    </xf>
    <xf numFmtId="0" fontId="15" fillId="0" borderId="61" xfId="0" applyFont="1" applyBorder="1" applyAlignment="1">
      <alignment horizontal="center" vertical="center" wrapText="1"/>
    </xf>
    <xf numFmtId="0" fontId="18" fillId="6" borderId="47" xfId="0" applyFont="1" applyFill="1" applyBorder="1" applyAlignment="1">
      <alignment horizontal="center" vertical="center" wrapText="1"/>
    </xf>
    <xf numFmtId="0" fontId="18" fillId="6" borderId="6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8" fillId="0" borderId="0" xfId="0" applyFont="1" applyAlignment="1">
      <alignment vertical="center"/>
    </xf>
    <xf numFmtId="0" fontId="39" fillId="0" borderId="0" xfId="0" applyFont="1" applyAlignment="1">
      <alignment wrapText="1"/>
    </xf>
    <xf numFmtId="44" fontId="0" fillId="0" borderId="0" xfId="0" applyNumberFormat="1"/>
    <xf numFmtId="44" fontId="0" fillId="0" borderId="41" xfId="0" applyNumberFormat="1" applyBorder="1"/>
    <xf numFmtId="44" fontId="7" fillId="0" borderId="0" xfId="0" applyNumberFormat="1" applyFont="1" applyAlignment="1">
      <alignment horizontal="center" vertical="center"/>
    </xf>
    <xf numFmtId="0" fontId="36"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2" fillId="6" borderId="2" xfId="0" applyFont="1" applyFill="1" applyBorder="1" applyAlignment="1">
      <alignment horizontal="center" vertical="center" wrapText="1"/>
    </xf>
    <xf numFmtId="0" fontId="43" fillId="6" borderId="45" xfId="0" applyFont="1" applyFill="1" applyBorder="1" applyAlignment="1">
      <alignment horizontal="center" vertical="center" wrapText="1"/>
    </xf>
    <xf numFmtId="0" fontId="42" fillId="0" borderId="5" xfId="0" applyFont="1" applyBorder="1" applyAlignment="1">
      <alignment horizontal="center" vertical="center" wrapText="1"/>
    </xf>
    <xf numFmtId="0" fontId="43" fillId="0" borderId="1" xfId="0" applyFont="1" applyBorder="1" applyAlignment="1">
      <alignment horizontal="center" vertical="center" wrapText="1"/>
    </xf>
    <xf numFmtId="0" fontId="42" fillId="6" borderId="5" xfId="0" applyFont="1" applyFill="1" applyBorder="1" applyAlignment="1">
      <alignment horizontal="center" vertical="center" wrapText="1"/>
    </xf>
    <xf numFmtId="0" fontId="43" fillId="6" borderId="1"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2" fillId="0" borderId="6" xfId="0" applyFont="1" applyBorder="1" applyAlignment="1">
      <alignment horizontal="center" vertical="center" wrapText="1"/>
    </xf>
    <xf numFmtId="0" fontId="43" fillId="0" borderId="46" xfId="0" applyFont="1" applyBorder="1" applyAlignment="1">
      <alignment horizontal="center" vertical="center"/>
    </xf>
    <xf numFmtId="0" fontId="43" fillId="0" borderId="46" xfId="0" applyFont="1" applyBorder="1" applyAlignment="1">
      <alignment horizontal="center" vertical="center" wrapText="1"/>
    </xf>
    <xf numFmtId="0" fontId="42" fillId="6" borderId="2" xfId="0" applyFont="1" applyFill="1" applyBorder="1" applyAlignment="1">
      <alignment horizontal="center" vertical="justify" wrapText="1"/>
    </xf>
    <xf numFmtId="0" fontId="42" fillId="0" borderId="5" xfId="0" applyFont="1" applyBorder="1" applyAlignment="1">
      <alignment horizontal="center" vertical="justify" wrapText="1"/>
    </xf>
    <xf numFmtId="0" fontId="42" fillId="6" borderId="5" xfId="0" applyFont="1" applyFill="1" applyBorder="1" applyAlignment="1">
      <alignment horizontal="center" vertical="justify" wrapText="1"/>
    </xf>
    <xf numFmtId="0" fontId="42" fillId="6" borderId="53" xfId="0" applyFont="1" applyFill="1" applyBorder="1" applyAlignment="1">
      <alignment horizontal="center" vertical="justify" wrapText="1"/>
    </xf>
    <xf numFmtId="0" fontId="42" fillId="0" borderId="27" xfId="0" applyFont="1" applyBorder="1" applyAlignment="1">
      <alignment horizontal="center" vertical="justify" wrapText="1"/>
    </xf>
    <xf numFmtId="0" fontId="42" fillId="6" borderId="27" xfId="0" applyFont="1" applyFill="1" applyBorder="1" applyAlignment="1">
      <alignment horizontal="center" vertical="justify" wrapText="1"/>
    </xf>
    <xf numFmtId="0" fontId="43" fillId="6" borderId="1" xfId="0" applyFont="1" applyFill="1" applyBorder="1" applyAlignment="1">
      <alignment horizontal="center"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3" fontId="0" fillId="0" borderId="0" xfId="0" applyNumberFormat="1" applyAlignment="1">
      <alignment horizontal="center" vertical="center"/>
    </xf>
    <xf numFmtId="0" fontId="15" fillId="6" borderId="45" xfId="0" applyFont="1" applyFill="1" applyBorder="1" applyAlignment="1">
      <alignment horizontal="center" vertical="center" wrapText="1"/>
    </xf>
    <xf numFmtId="0" fontId="15" fillId="6" borderId="9" xfId="0" applyFont="1" applyFill="1" applyBorder="1" applyAlignment="1">
      <alignment horizontal="center" vertical="center"/>
    </xf>
    <xf numFmtId="4" fontId="1" fillId="0" borderId="9"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7" xfId="0" applyFont="1" applyFill="1" applyBorder="1" applyAlignment="1">
      <alignment horizontal="center" vertical="center"/>
    </xf>
    <xf numFmtId="0" fontId="15" fillId="6" borderId="53" xfId="0" applyFont="1" applyFill="1" applyBorder="1" applyAlignment="1">
      <alignment horizontal="center" vertical="center"/>
    </xf>
    <xf numFmtId="0" fontId="41" fillId="0" borderId="58" xfId="0" applyFont="1" applyBorder="1" applyAlignment="1">
      <alignment horizontal="center" vertical="center" wrapText="1"/>
    </xf>
    <xf numFmtId="0" fontId="41" fillId="0" borderId="57" xfId="0" applyFont="1" applyBorder="1" applyAlignment="1">
      <alignment horizontal="center" vertical="center" wrapText="1"/>
    </xf>
    <xf numFmtId="2" fontId="7" fillId="16" borderId="69" xfId="0" applyNumberFormat="1" applyFont="1" applyFill="1" applyBorder="1" applyAlignment="1">
      <alignment horizontal="center" vertical="center" wrapText="1"/>
    </xf>
    <xf numFmtId="2" fontId="7" fillId="16" borderId="54" xfId="0" applyNumberFormat="1" applyFont="1" applyFill="1" applyBorder="1" applyAlignment="1">
      <alignment horizontal="center" vertical="center" wrapText="1"/>
    </xf>
    <xf numFmtId="2" fontId="7" fillId="16" borderId="70" xfId="0" applyNumberFormat="1" applyFont="1" applyFill="1" applyBorder="1" applyAlignment="1">
      <alignment horizontal="center" vertical="center" wrapText="1"/>
    </xf>
    <xf numFmtId="2" fontId="7" fillId="16" borderId="71" xfId="0" applyNumberFormat="1" applyFont="1" applyFill="1" applyBorder="1" applyAlignment="1">
      <alignment horizontal="center" vertical="center" wrapText="1"/>
    </xf>
    <xf numFmtId="2" fontId="7" fillId="12" borderId="72"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6"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7"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5" xfId="0" applyFont="1" applyBorder="1" applyAlignment="1">
      <alignment horizontal="center" vertical="center" wrapText="1"/>
    </xf>
    <xf numFmtId="0" fontId="14" fillId="0" borderId="45"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6" xfId="0" applyBorder="1" applyAlignment="1">
      <alignment horizontal="center" vertical="center"/>
    </xf>
    <xf numFmtId="166" fontId="13" fillId="0" borderId="1" xfId="0" applyNumberFormat="1" applyFont="1" applyBorder="1" applyAlignment="1">
      <alignment horizontal="center" vertical="center"/>
    </xf>
    <xf numFmtId="0" fontId="47" fillId="9" borderId="31" xfId="0" applyFont="1" applyFill="1" applyBorder="1" applyAlignment="1">
      <alignment vertical="center"/>
    </xf>
    <xf numFmtId="0" fontId="47" fillId="0" borderId="0" xfId="0" applyFont="1" applyAlignment="1">
      <alignment vertical="center"/>
    </xf>
    <xf numFmtId="0" fontId="47" fillId="9" borderId="19" xfId="0" applyFont="1" applyFill="1" applyBorder="1" applyAlignment="1">
      <alignment vertical="center"/>
    </xf>
    <xf numFmtId="2" fontId="47" fillId="9" borderId="12" xfId="0" applyNumberFormat="1" applyFont="1" applyFill="1" applyBorder="1" applyAlignment="1">
      <alignment vertical="center"/>
    </xf>
    <xf numFmtId="0" fontId="5" fillId="0" borderId="0" xfId="0" applyFont="1" applyAlignment="1">
      <alignment horizontal="center" vertical="center" wrapText="1"/>
    </xf>
    <xf numFmtId="4" fontId="0" fillId="0" borderId="0" xfId="0" applyNumberFormat="1"/>
    <xf numFmtId="2" fontId="0" fillId="0" borderId="0" xfId="0" applyNumberFormat="1" applyAlignment="1">
      <alignment horizontal="right"/>
    </xf>
    <xf numFmtId="2" fontId="1" fillId="0" borderId="0" xfId="0" applyNumberFormat="1" applyFont="1"/>
    <xf numFmtId="14" fontId="0" fillId="0" borderId="0" xfId="0" applyNumberFormat="1" applyAlignment="1">
      <alignment horizontal="center"/>
    </xf>
    <xf numFmtId="169" fontId="1" fillId="0" borderId="0" xfId="1" applyNumberFormat="1" applyFill="1" applyBorder="1" applyAlignment="1">
      <alignment horizontal="center"/>
    </xf>
    <xf numFmtId="4" fontId="2" fillId="0" borderId="0" xfId="0" applyNumberFormat="1" applyFont="1"/>
    <xf numFmtId="2" fontId="0" fillId="0" borderId="0" xfId="0" applyNumberFormat="1" applyAlignment="1">
      <alignment vertical="center"/>
    </xf>
    <xf numFmtId="2" fontId="0" fillId="0" borderId="0" xfId="0" applyNumberFormat="1" applyAlignment="1">
      <alignment horizontal="right" vertical="center"/>
    </xf>
    <xf numFmtId="2" fontId="13" fillId="0" borderId="0" xfId="0" applyNumberFormat="1" applyFont="1"/>
    <xf numFmtId="2" fontId="0" fillId="0" borderId="0" xfId="0" applyNumberFormat="1" applyAlignment="1">
      <alignment horizontal="center"/>
    </xf>
    <xf numFmtId="0" fontId="0" fillId="10" borderId="11" xfId="0" applyFill="1" applyBorder="1" applyAlignment="1">
      <alignment vertical="center"/>
    </xf>
    <xf numFmtId="0" fontId="0" fillId="10" borderId="11" xfId="0" applyFill="1" applyBorder="1" applyAlignment="1">
      <alignment horizontal="right" vertical="center"/>
    </xf>
    <xf numFmtId="0" fontId="1" fillId="0" borderId="37" xfId="0" applyFont="1" applyBorder="1" applyAlignment="1">
      <alignment horizontal="center"/>
    </xf>
    <xf numFmtId="0" fontId="1" fillId="0" borderId="41" xfId="0" applyFont="1" applyBorder="1" applyAlignment="1">
      <alignment horizontal="center"/>
    </xf>
    <xf numFmtId="0" fontId="1" fillId="0" borderId="37" xfId="0" applyFont="1" applyBorder="1" applyAlignment="1">
      <alignment horizontal="left"/>
    </xf>
    <xf numFmtId="0" fontId="1" fillId="0" borderId="41"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7" xfId="0" applyBorder="1" applyAlignment="1">
      <alignment horizontal="center" wrapText="1"/>
    </xf>
    <xf numFmtId="0" fontId="1" fillId="0" borderId="41" xfId="0" applyFont="1" applyBorder="1" applyAlignment="1">
      <alignment horizontal="center" vertical="center"/>
    </xf>
    <xf numFmtId="0" fontId="0" fillId="0" borderId="37" xfId="0" applyBorder="1" applyAlignment="1">
      <alignment horizontal="left" vertical="center"/>
    </xf>
    <xf numFmtId="0" fontId="9" fillId="0" borderId="37" xfId="0" applyFont="1" applyBorder="1" applyAlignment="1">
      <alignment vertical="center"/>
    </xf>
    <xf numFmtId="0" fontId="1" fillId="0" borderId="41" xfId="0" applyFont="1" applyBorder="1" applyAlignment="1">
      <alignment horizontal="right" vertical="center"/>
    </xf>
    <xf numFmtId="0" fontId="2" fillId="0" borderId="37"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8" borderId="4" xfId="0" applyFill="1" applyBorder="1" applyAlignment="1">
      <alignment horizontal="center" vertical="center" wrapText="1"/>
    </xf>
    <xf numFmtId="14" fontId="1" fillId="0" borderId="41"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7"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4"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1" xfId="0" applyFont="1" applyBorder="1" applyAlignment="1">
      <alignment horizontal="center"/>
    </xf>
    <xf numFmtId="0" fontId="2" fillId="2" borderId="5" xfId="0" applyFont="1" applyFill="1" applyBorder="1" applyAlignment="1">
      <alignment horizontal="center"/>
    </xf>
    <xf numFmtId="0" fontId="2" fillId="0" borderId="37" xfId="0" applyFont="1" applyBorder="1" applyAlignment="1">
      <alignment vertical="center"/>
    </xf>
    <xf numFmtId="0" fontId="2" fillId="0" borderId="41" xfId="0" applyFont="1" applyBorder="1" applyAlignment="1">
      <alignment vertical="center"/>
    </xf>
    <xf numFmtId="0" fontId="3" fillId="0" borderId="37"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1"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7" fillId="9" borderId="12" xfId="0" applyNumberFormat="1" applyFont="1" applyFill="1" applyBorder="1" applyAlignment="1">
      <alignment horizontal="right" vertical="center"/>
    </xf>
    <xf numFmtId="172" fontId="0" fillId="0" borderId="0" xfId="0" applyNumberFormat="1"/>
    <xf numFmtId="173" fontId="0" fillId="0" borderId="0" xfId="0" applyNumberFormat="1"/>
    <xf numFmtId="0" fontId="47" fillId="9" borderId="21" xfId="0" applyFont="1" applyFill="1" applyBorder="1" applyAlignment="1">
      <alignment vertical="center"/>
    </xf>
    <xf numFmtId="0" fontId="47" fillId="9" borderId="30"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7" fillId="9" borderId="20" xfId="0" applyFont="1" applyFill="1" applyBorder="1" applyAlignment="1">
      <alignment horizontal="center" vertical="center"/>
    </xf>
    <xf numFmtId="0" fontId="0" fillId="10" borderId="70" xfId="0" applyFill="1" applyBorder="1" applyAlignment="1">
      <alignment horizontal="center" vertical="center"/>
    </xf>
    <xf numFmtId="4" fontId="1" fillId="0" borderId="78" xfId="0" applyNumberFormat="1" applyFont="1" applyBorder="1" applyAlignment="1">
      <alignment horizontal="center" vertical="center" wrapText="1"/>
    </xf>
    <xf numFmtId="1" fontId="7" fillId="10" borderId="78" xfId="0" applyNumberFormat="1" applyFont="1" applyFill="1" applyBorder="1" applyAlignment="1">
      <alignment horizontal="center" vertical="center" wrapText="1"/>
    </xf>
    <xf numFmtId="1" fontId="7" fillId="10" borderId="9" xfId="0" applyNumberFormat="1" applyFont="1" applyFill="1" applyBorder="1" applyAlignment="1">
      <alignment horizontal="center" vertical="center" wrapText="1"/>
    </xf>
    <xf numFmtId="4" fontId="0" fillId="0" borderId="1" xfId="0" applyNumberFormat="1" applyBorder="1" applyAlignment="1">
      <alignment vertical="center" wrapText="1"/>
    </xf>
    <xf numFmtId="1" fontId="7" fillId="10" borderId="1" xfId="0" applyNumberFormat="1" applyFont="1" applyFill="1" applyBorder="1" applyAlignment="1">
      <alignment horizontal="center" vertical="center" wrapText="1"/>
    </xf>
    <xf numFmtId="4" fontId="52" fillId="3" borderId="1" xfId="0" applyNumberFormat="1" applyFont="1" applyFill="1" applyBorder="1" applyAlignment="1">
      <alignment vertical="center" wrapText="1"/>
    </xf>
    <xf numFmtId="4" fontId="52" fillId="3" borderId="1" xfId="0" applyNumberFormat="1" applyFont="1" applyFill="1" applyBorder="1" applyAlignment="1">
      <alignment horizontal="center" vertical="center" wrapText="1"/>
    </xf>
    <xf numFmtId="1" fontId="53" fillId="10"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2" fontId="15" fillId="0" borderId="1" xfId="0" applyNumberFormat="1" applyFont="1" applyBorder="1" applyAlignment="1">
      <alignment horizontal="center" vertical="center"/>
    </xf>
    <xf numFmtId="0" fontId="18" fillId="6" borderId="69" xfId="0" applyFont="1" applyFill="1" applyBorder="1" applyAlignment="1">
      <alignment horizontal="center" vertical="center" wrapText="1"/>
    </xf>
    <xf numFmtId="0" fontId="17" fillId="6" borderId="69" xfId="0" applyFont="1" applyFill="1" applyBorder="1" applyAlignment="1">
      <alignment horizontal="center" vertical="center" wrapText="1"/>
    </xf>
    <xf numFmtId="0" fontId="17" fillId="6" borderId="69" xfId="0" applyFont="1" applyFill="1" applyBorder="1" applyAlignment="1">
      <alignment horizontal="center" vertical="center"/>
    </xf>
    <xf numFmtId="0" fontId="15" fillId="6" borderId="69" xfId="0" applyFont="1" applyFill="1" applyBorder="1" applyAlignment="1">
      <alignment horizontal="center" vertical="center"/>
    </xf>
    <xf numFmtId="2" fontId="15" fillId="0" borderId="45" xfId="0" applyNumberFormat="1" applyFont="1" applyBorder="1" applyAlignment="1">
      <alignment horizontal="center" vertical="center"/>
    </xf>
    <xf numFmtId="0" fontId="45" fillId="0" borderId="1" xfId="0" applyFont="1" applyBorder="1" applyAlignment="1">
      <alignment horizontal="center" vertical="center"/>
    </xf>
    <xf numFmtId="0" fontId="37" fillId="10" borderId="1" xfId="0" applyFont="1" applyFill="1" applyBorder="1" applyAlignment="1">
      <alignment horizontal="center" vertical="center"/>
    </xf>
    <xf numFmtId="0" fontId="45" fillId="0" borderId="26" xfId="0" applyFont="1" applyBorder="1" applyAlignment="1">
      <alignment vertical="center" wrapText="1"/>
    </xf>
    <xf numFmtId="0" fontId="2" fillId="10" borderId="1" xfId="0" applyFont="1" applyFill="1" applyBorder="1" applyAlignment="1">
      <alignment horizontal="center" vertical="center" wrapText="1"/>
    </xf>
    <xf numFmtId="0" fontId="45" fillId="0" borderId="71" xfId="0" applyFont="1" applyBorder="1" applyAlignment="1">
      <alignment vertical="center" wrapText="1"/>
    </xf>
    <xf numFmtId="0" fontId="2" fillId="15" borderId="69" xfId="0" applyFont="1" applyFill="1" applyBorder="1" applyAlignment="1">
      <alignment horizontal="center" vertical="center" wrapText="1"/>
    </xf>
    <xf numFmtId="2" fontId="9" fillId="0" borderId="9" xfId="0" applyNumberFormat="1" applyFont="1" applyBorder="1" applyAlignment="1">
      <alignment horizontal="center" vertical="center"/>
    </xf>
    <xf numFmtId="0" fontId="45" fillId="0" borderId="76" xfId="0" applyFont="1" applyBorder="1" applyAlignment="1">
      <alignment vertical="center" wrapText="1"/>
    </xf>
    <xf numFmtId="0" fontId="2" fillId="15" borderId="77"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45" fillId="0" borderId="45" xfId="0" applyFont="1" applyBorder="1" applyAlignment="1">
      <alignment horizontal="justify" vertical="center"/>
    </xf>
    <xf numFmtId="0" fontId="45" fillId="0" borderId="1" xfId="0" applyFont="1" applyBorder="1" applyAlignment="1">
      <alignment horizontal="justify" vertical="center"/>
    </xf>
    <xf numFmtId="0" fontId="45" fillId="0" borderId="1" xfId="0" applyFont="1" applyBorder="1" applyAlignment="1">
      <alignment horizontal="justify" vertical="center" wrapText="1"/>
    </xf>
    <xf numFmtId="0" fontId="45" fillId="0" borderId="1" xfId="0" applyFont="1" applyBorder="1" applyAlignment="1">
      <alignment horizontal="center" vertical="center" wrapText="1"/>
    </xf>
    <xf numFmtId="0" fontId="45" fillId="0" borderId="1" xfId="0" applyFont="1" applyBorder="1" applyAlignment="1">
      <alignment vertical="center" wrapText="1"/>
    </xf>
    <xf numFmtId="0" fontId="37" fillId="0" borderId="1" xfId="0" applyFont="1" applyBorder="1" applyAlignment="1">
      <alignment vertical="center" wrapText="1"/>
    </xf>
    <xf numFmtId="0" fontId="0" fillId="0" borderId="1" xfId="0" applyBorder="1" applyAlignment="1">
      <alignment vertical="center" wrapText="1"/>
    </xf>
    <xf numFmtId="4" fontId="0" fillId="0" borderId="9" xfId="0" applyNumberFormat="1" applyBorder="1" applyAlignment="1">
      <alignment horizontal="center" vertical="center" wrapText="1"/>
    </xf>
    <xf numFmtId="0" fontId="0" fillId="0" borderId="71" xfId="0" applyBorder="1" applyAlignment="1">
      <alignment vertical="center" wrapText="1"/>
    </xf>
    <xf numFmtId="4" fontId="0" fillId="0" borderId="61" xfId="0" applyNumberFormat="1" applyBorder="1" applyAlignment="1">
      <alignment horizontal="center" vertical="center" wrapText="1"/>
    </xf>
    <xf numFmtId="4" fontId="0" fillId="3" borderId="26" xfId="0" applyNumberFormat="1" applyFill="1" applyBorder="1" applyAlignment="1">
      <alignment vertical="center" wrapText="1"/>
    </xf>
    <xf numFmtId="2" fontId="0" fillId="0" borderId="9" xfId="0" applyNumberFormat="1" applyBorder="1" applyAlignment="1">
      <alignment horizontal="center" vertical="center"/>
    </xf>
    <xf numFmtId="0" fontId="45" fillId="0" borderId="24" xfId="0" applyFont="1" applyBorder="1" applyAlignment="1">
      <alignment horizontal="justify" vertical="center"/>
    </xf>
    <xf numFmtId="0" fontId="45" fillId="0" borderId="26" xfId="0" applyFont="1" applyBorder="1" applyAlignment="1">
      <alignment horizontal="justify" vertical="center"/>
    </xf>
    <xf numFmtId="3" fontId="0" fillId="0" borderId="1" xfId="0" applyNumberFormat="1" applyBorder="1" applyAlignment="1">
      <alignment horizontal="center" vertical="center" wrapText="1"/>
    </xf>
    <xf numFmtId="0" fontId="45" fillId="3" borderId="26" xfId="0" applyFont="1" applyFill="1" applyBorder="1"/>
    <xf numFmtId="4" fontId="0" fillId="0" borderId="26" xfId="0" applyNumberFormat="1" applyBorder="1" applyAlignment="1">
      <alignment vertical="center" wrapText="1"/>
    </xf>
    <xf numFmtId="0" fontId="0" fillId="0" borderId="26" xfId="0" applyBorder="1" applyAlignment="1">
      <alignment vertical="center" wrapText="1"/>
    </xf>
    <xf numFmtId="2" fontId="7" fillId="16" borderId="69" xfId="0" applyNumberFormat="1" applyFont="1" applyFill="1" applyBorder="1" applyAlignment="1">
      <alignment horizontal="center" vertical="center"/>
    </xf>
    <xf numFmtId="2" fontId="0" fillId="10" borderId="4" xfId="0" applyNumberFormat="1" applyFill="1" applyBorder="1" applyAlignment="1">
      <alignment horizontal="right" vertical="center"/>
    </xf>
    <xf numFmtId="0" fontId="0" fillId="10" borderId="4" xfId="0" applyFill="1" applyBorder="1" applyAlignment="1">
      <alignment horizontal="right" vertical="center"/>
    </xf>
    <xf numFmtId="0" fontId="15" fillId="6" borderId="38" xfId="0" applyFont="1" applyFill="1" applyBorder="1" applyAlignment="1">
      <alignment horizontal="center" vertical="center"/>
    </xf>
    <xf numFmtId="0" fontId="0" fillId="0" borderId="61" xfId="0" applyBorder="1" applyAlignment="1">
      <alignment vertical="center" wrapText="1"/>
    </xf>
    <xf numFmtId="0" fontId="45" fillId="0" borderId="61" xfId="0" applyFont="1" applyBorder="1" applyAlignment="1">
      <alignment horizontal="center" vertical="center" wrapText="1"/>
    </xf>
    <xf numFmtId="0" fontId="37" fillId="10" borderId="61" xfId="0" applyFont="1" applyFill="1" applyBorder="1" applyAlignment="1">
      <alignment horizontal="center" vertical="center"/>
    </xf>
    <xf numFmtId="2" fontId="7" fillId="16" borderId="76" xfId="0" applyNumberFormat="1" applyFont="1" applyFill="1" applyBorder="1" applyAlignment="1">
      <alignment horizontal="center" vertical="center" wrapText="1"/>
    </xf>
    <xf numFmtId="2" fontId="7" fillId="16" borderId="75" xfId="0" applyNumberFormat="1" applyFont="1" applyFill="1" applyBorder="1" applyAlignment="1">
      <alignment horizontal="center" vertical="center" wrapText="1"/>
    </xf>
    <xf numFmtId="165" fontId="0" fillId="0" borderId="1" xfId="0" applyNumberFormat="1" applyBorder="1" applyAlignment="1">
      <alignment horizontal="center" vertical="center"/>
    </xf>
    <xf numFmtId="169" fontId="2" fillId="0" borderId="7" xfId="0" applyNumberFormat="1" applyFont="1" applyBorder="1" applyAlignment="1">
      <alignment horizontal="right" vertical="center"/>
    </xf>
    <xf numFmtId="0" fontId="15" fillId="6" borderId="33" xfId="0" applyFont="1" applyFill="1" applyBorder="1" applyAlignment="1">
      <alignment horizontal="center" vertical="center"/>
    </xf>
    <xf numFmtId="0" fontId="55" fillId="0" borderId="69" xfId="0" applyFont="1" applyBorder="1" applyAlignment="1">
      <alignment horizontal="center" vertical="center"/>
    </xf>
    <xf numFmtId="0" fontId="45" fillId="0" borderId="1" xfId="0" applyFont="1" applyBorder="1" applyAlignment="1">
      <alignment horizontal="left" vertical="center" wrapText="1"/>
    </xf>
    <xf numFmtId="0" fontId="56" fillId="0" borderId="0" xfId="0" applyFont="1" applyAlignment="1">
      <alignment wrapText="1"/>
    </xf>
    <xf numFmtId="2" fontId="37" fillId="10" borderId="1" xfId="0" applyNumberFormat="1" applyFont="1" applyFill="1" applyBorder="1" applyAlignment="1">
      <alignment horizontal="center" vertical="center"/>
    </xf>
    <xf numFmtId="1" fontId="7" fillId="10" borderId="69" xfId="0" applyNumberFormat="1" applyFont="1" applyFill="1" applyBorder="1" applyAlignment="1">
      <alignment horizontal="center" vertical="center"/>
    </xf>
    <xf numFmtId="2" fontId="0" fillId="0" borderId="69" xfId="0" applyNumberFormat="1" applyBorder="1" applyAlignment="1">
      <alignment horizontal="center" vertical="center"/>
    </xf>
    <xf numFmtId="2" fontId="7" fillId="0" borderId="69" xfId="0" applyNumberFormat="1" applyFont="1" applyBorder="1" applyAlignment="1">
      <alignment horizontal="center" vertical="center"/>
    </xf>
    <xf numFmtId="0" fontId="57" fillId="0" borderId="61" xfId="10" applyBorder="1" applyAlignment="1">
      <alignment horizontal="left" vertical="center" wrapText="1"/>
    </xf>
    <xf numFmtId="4" fontId="1" fillId="0" borderId="61" xfId="0" applyNumberFormat="1" applyFont="1" applyBorder="1" applyAlignment="1">
      <alignment horizontal="center" vertical="center" wrapText="1"/>
    </xf>
    <xf numFmtId="44" fontId="2" fillId="0" borderId="45"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applyAlignment="1">
      <alignment horizontal="center"/>
    </xf>
    <xf numFmtId="0" fontId="0" fillId="0" borderId="4" xfId="0" applyBorder="1" applyAlignment="1">
      <alignment horizontal="center" vertical="center"/>
    </xf>
    <xf numFmtId="0" fontId="0" fillId="0" borderId="0" xfId="0" applyAlignment="1">
      <alignment horizontal="justify" vertical="center" wrapText="1"/>
    </xf>
    <xf numFmtId="0" fontId="0" fillId="0" borderId="26" xfId="0" applyBorder="1" applyAlignment="1">
      <alignment horizontal="justify" vertical="center" wrapText="1"/>
    </xf>
    <xf numFmtId="0" fontId="15" fillId="0" borderId="45" xfId="0" applyFont="1" applyBorder="1" applyAlignment="1">
      <alignment horizontal="center" vertical="center"/>
    </xf>
    <xf numFmtId="8" fontId="15" fillId="0" borderId="40" xfId="0" applyNumberFormat="1" applyFont="1" applyBorder="1"/>
    <xf numFmtId="8" fontId="0" fillId="0" borderId="69" xfId="0" applyNumberFormat="1" applyBorder="1"/>
    <xf numFmtId="8" fontId="15" fillId="21" borderId="1" xfId="0" applyNumberFormat="1" applyFont="1" applyFill="1" applyBorder="1"/>
    <xf numFmtId="8" fontId="15" fillId="0" borderId="9" xfId="0" applyNumberFormat="1" applyFont="1" applyBorder="1"/>
    <xf numFmtId="2" fontId="15" fillId="21" borderId="1" xfId="0" applyNumberFormat="1" applyFont="1" applyFill="1" applyBorder="1" applyAlignment="1">
      <alignment horizontal="center" vertical="center"/>
    </xf>
    <xf numFmtId="0" fontId="15" fillId="21" borderId="69" xfId="0" applyFont="1" applyFill="1" applyBorder="1"/>
    <xf numFmtId="0" fontId="15" fillId="0" borderId="69" xfId="0" applyFont="1" applyBorder="1"/>
    <xf numFmtId="8" fontId="15" fillId="21" borderId="45" xfId="0" applyNumberFormat="1" applyFont="1" applyFill="1" applyBorder="1" applyAlignment="1">
      <alignment horizontal="center" vertical="center"/>
    </xf>
    <xf numFmtId="8" fontId="15" fillId="0" borderId="45" xfId="0" applyNumberFormat="1" applyFont="1" applyBorder="1" applyAlignment="1">
      <alignment horizontal="center" vertical="center"/>
    </xf>
    <xf numFmtId="2" fontId="54" fillId="19" borderId="69" xfId="0" applyNumberFormat="1" applyFont="1" applyFill="1" applyBorder="1" applyAlignment="1">
      <alignment horizontal="center" vertical="center" wrapText="1"/>
    </xf>
    <xf numFmtId="2" fontId="9" fillId="0" borderId="22" xfId="0" applyNumberFormat="1" applyFont="1" applyBorder="1" applyAlignment="1">
      <alignment horizontal="center" vertical="center"/>
    </xf>
    <xf numFmtId="1" fontId="0" fillId="0" borderId="1" xfId="0" applyNumberFormat="1" applyBorder="1" applyAlignment="1">
      <alignment horizontal="center" vertical="center" wrapText="1"/>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3" xfId="0" applyFont="1" applyFill="1" applyBorder="1" applyAlignment="1">
      <alignment horizontal="center" vertical="center"/>
    </xf>
    <xf numFmtId="0" fontId="48" fillId="17" borderId="1" xfId="0" applyFont="1" applyFill="1" applyBorder="1" applyAlignment="1">
      <alignment horizontal="center" vertical="center"/>
    </xf>
    <xf numFmtId="0" fontId="48" fillId="17"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6" xfId="0" applyNumberFormat="1" applyFont="1" applyBorder="1" applyAlignment="1">
      <alignment horizontal="center" vertical="center"/>
    </xf>
    <xf numFmtId="0" fontId="0" fillId="0" borderId="1" xfId="0" applyBorder="1" applyAlignment="1">
      <alignment horizontal="left"/>
    </xf>
    <xf numFmtId="0" fontId="0" fillId="0" borderId="1" xfId="0" applyBorder="1"/>
    <xf numFmtId="0" fontId="2"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1" fillId="0" borderId="1" xfId="0" applyFont="1" applyBorder="1" applyAlignment="1">
      <alignment horizontal="left"/>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 fillId="0" borderId="1" xfId="0" applyFont="1" applyBorder="1" applyAlignment="1">
      <alignment horizontal="center"/>
    </xf>
    <xf numFmtId="0" fontId="2" fillId="2" borderId="38" xfId="0" applyFont="1" applyFill="1" applyBorder="1" applyAlignment="1">
      <alignment horizontal="center"/>
    </xf>
    <xf numFmtId="0" fontId="2" fillId="2" borderId="33" xfId="0" applyFont="1" applyFill="1" applyBorder="1" applyAlignment="1">
      <alignment horizontal="center"/>
    </xf>
    <xf numFmtId="0" fontId="2" fillId="2" borderId="75" xfId="0" applyFont="1" applyFill="1" applyBorder="1" applyAlignment="1">
      <alignment horizontal="center"/>
    </xf>
    <xf numFmtId="0" fontId="2" fillId="0" borderId="25" xfId="0" applyFont="1" applyBorder="1" applyAlignment="1">
      <alignment horizontal="center" vertical="center"/>
    </xf>
    <xf numFmtId="0" fontId="2" fillId="0" borderId="11"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1" xfId="0" applyBorder="1" applyAlignment="1">
      <alignment horizontal="left" vertical="center"/>
    </xf>
    <xf numFmtId="0" fontId="0" fillId="0" borderId="26" xfId="0" applyBorder="1" applyAlignment="1">
      <alignment horizontal="left" vertical="center"/>
    </xf>
    <xf numFmtId="0" fontId="2" fillId="4" borderId="25" xfId="0" applyFont="1" applyFill="1" applyBorder="1" applyAlignment="1">
      <alignment horizontal="center"/>
    </xf>
    <xf numFmtId="0" fontId="2" fillId="4" borderId="11" xfId="0" applyFont="1" applyFill="1" applyBorder="1" applyAlignment="1">
      <alignment horizontal="center"/>
    </xf>
    <xf numFmtId="0" fontId="2" fillId="4" borderId="26" xfId="0" applyFont="1" applyFill="1" applyBorder="1" applyAlignment="1">
      <alignment horizontal="center"/>
    </xf>
    <xf numFmtId="0" fontId="0" fillId="0" borderId="25" xfId="0" applyBorder="1" applyAlignment="1">
      <alignment horizontal="left"/>
    </xf>
    <xf numFmtId="0" fontId="0" fillId="0" borderId="11" xfId="0" applyBorder="1" applyAlignment="1">
      <alignment horizontal="left"/>
    </xf>
    <xf numFmtId="0" fontId="0" fillId="0" borderId="26" xfId="0" applyBorder="1" applyAlignment="1">
      <alignment horizontal="left"/>
    </xf>
    <xf numFmtId="0" fontId="2" fillId="4" borderId="27" xfId="0" applyFont="1" applyFill="1" applyBorder="1" applyAlignment="1">
      <alignment horizontal="center"/>
    </xf>
    <xf numFmtId="0" fontId="0" fillId="0" borderId="1" xfId="0" applyBorder="1" applyAlignment="1">
      <alignment horizontal="left" wrapText="1"/>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3"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2" fillId="0" borderId="5" xfId="0" applyFont="1" applyBorder="1" applyAlignment="1">
      <alignment horizontal="center"/>
    </xf>
    <xf numFmtId="0" fontId="2" fillId="0" borderId="61"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vertical="center" wrapText="1"/>
    </xf>
    <xf numFmtId="0" fontId="1" fillId="0" borderId="25" xfId="0" applyFont="1" applyBorder="1" applyAlignment="1">
      <alignment horizontal="center" vertical="center" wrapText="1"/>
    </xf>
    <xf numFmtId="0" fontId="45"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10" borderId="69" xfId="0" applyFill="1" applyBorder="1" applyAlignment="1">
      <alignment horizontal="center" vertical="center"/>
    </xf>
    <xf numFmtId="0" fontId="0" fillId="0" borderId="1" xfId="0" applyBorder="1" applyAlignment="1">
      <alignment horizontal="left" vertical="center"/>
    </xf>
    <xf numFmtId="0" fontId="18" fillId="0" borderId="1" xfId="0" applyFont="1" applyBorder="1" applyAlignment="1">
      <alignment horizontal="left"/>
    </xf>
    <xf numFmtId="0" fontId="2" fillId="0" borderId="27" xfId="0" applyFont="1" applyBorder="1" applyAlignment="1">
      <alignment horizontal="center"/>
    </xf>
    <xf numFmtId="0" fontId="2" fillId="0" borderId="11" xfId="0" applyFont="1" applyBorder="1" applyAlignment="1">
      <alignment horizontal="center"/>
    </xf>
    <xf numFmtId="0" fontId="2" fillId="0" borderId="70" xfId="0" applyFont="1" applyBorder="1" applyAlignment="1">
      <alignment horizontal="center"/>
    </xf>
    <xf numFmtId="0" fontId="20" fillId="0" borderId="1" xfId="0" applyFont="1" applyBorder="1"/>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5" fillId="0" borderId="25" xfId="0" applyFont="1" applyBorder="1" applyAlignment="1">
      <alignment horizontal="center"/>
    </xf>
    <xf numFmtId="0" fontId="25" fillId="0" borderId="11" xfId="0" applyFont="1" applyBorder="1" applyAlignment="1">
      <alignment horizontal="center"/>
    </xf>
    <xf numFmtId="0" fontId="25" fillId="0" borderId="26" xfId="0" applyFont="1" applyBorder="1" applyAlignment="1">
      <alignment horizontal="center"/>
    </xf>
    <xf numFmtId="0" fontId="2" fillId="4" borderId="2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2" xfId="0" applyFont="1" applyBorder="1" applyAlignment="1">
      <alignment vertical="center" wrapText="1"/>
    </xf>
    <xf numFmtId="0" fontId="31" fillId="0" borderId="33" xfId="0" applyFont="1" applyBorder="1" applyAlignment="1">
      <alignment vertical="center" wrapText="1"/>
    </xf>
    <xf numFmtId="0" fontId="31" fillId="0" borderId="34" xfId="0" applyFont="1" applyBorder="1" applyAlignment="1">
      <alignment vertical="center" wrapText="1"/>
    </xf>
    <xf numFmtId="0" fontId="31" fillId="0" borderId="22"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2" fillId="0" borderId="25" xfId="0" applyFont="1" applyBorder="1" applyAlignment="1">
      <alignment horizontal="left"/>
    </xf>
    <xf numFmtId="0" fontId="2" fillId="0" borderId="11" xfId="0" applyFont="1" applyBorder="1" applyAlignment="1">
      <alignment horizontal="left"/>
    </xf>
    <xf numFmtId="0" fontId="2" fillId="0" borderId="26" xfId="0" applyFont="1" applyBorder="1" applyAlignment="1">
      <alignment horizontal="left"/>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2" fillId="0" borderId="1" xfId="0" applyFont="1" applyBorder="1" applyAlignment="1">
      <alignment horizontal="center" vertical="center" wrapText="1"/>
    </xf>
    <xf numFmtId="0" fontId="0" fillId="0" borderId="1" xfId="0" applyBorder="1" applyAlignment="1">
      <alignment wrapText="1"/>
    </xf>
    <xf numFmtId="0" fontId="13" fillId="4" borderId="6" xfId="0" applyFont="1" applyFill="1" applyBorder="1" applyAlignment="1">
      <alignment horizontal="center"/>
    </xf>
    <xf numFmtId="0" fontId="13" fillId="4" borderId="46" xfId="0" applyFont="1" applyFill="1" applyBorder="1" applyAlignment="1">
      <alignment horizontal="center"/>
    </xf>
    <xf numFmtId="0" fontId="47" fillId="9" borderId="21" xfId="0" applyFont="1" applyFill="1" applyBorder="1" applyAlignment="1">
      <alignment horizontal="center" vertical="center"/>
    </xf>
    <xf numFmtId="0" fontId="47" fillId="9" borderId="13" xfId="0" applyFont="1" applyFill="1" applyBorder="1" applyAlignment="1">
      <alignment horizontal="center" vertical="center"/>
    </xf>
    <xf numFmtId="0" fontId="47" fillId="9" borderId="50" xfId="0" applyFont="1" applyFill="1" applyBorder="1" applyAlignment="1">
      <alignment horizontal="center" vertical="center"/>
    </xf>
    <xf numFmtId="0" fontId="47" fillId="9" borderId="55" xfId="0" applyFont="1" applyFill="1" applyBorder="1" applyAlignment="1">
      <alignment horizontal="center" vertical="center"/>
    </xf>
    <xf numFmtId="0" fontId="50" fillId="9" borderId="21" xfId="0" applyFont="1" applyFill="1" applyBorder="1" applyAlignment="1">
      <alignment horizontal="center" vertical="center"/>
    </xf>
    <xf numFmtId="0" fontId="50" fillId="9" borderId="19" xfId="0" applyFont="1" applyFill="1" applyBorder="1" applyAlignment="1">
      <alignment horizontal="center" vertical="center"/>
    </xf>
    <xf numFmtId="169" fontId="49" fillId="9" borderId="21" xfId="0" applyNumberFormat="1" applyFont="1" applyFill="1" applyBorder="1" applyAlignment="1">
      <alignment horizontal="center" vertical="center"/>
    </xf>
    <xf numFmtId="169" fontId="49" fillId="9" borderId="19" xfId="0" applyNumberFormat="1" applyFont="1" applyFill="1" applyBorder="1" applyAlignment="1">
      <alignment horizontal="center" vertical="center"/>
    </xf>
    <xf numFmtId="0" fontId="47" fillId="9" borderId="20" xfId="0" applyFont="1" applyFill="1" applyBorder="1" applyAlignment="1">
      <alignment horizontal="center" vertical="center"/>
    </xf>
    <xf numFmtId="0" fontId="47" fillId="9" borderId="73" xfId="0" applyFont="1" applyFill="1" applyBorder="1" applyAlignment="1">
      <alignment horizontal="center" vertical="center"/>
    </xf>
    <xf numFmtId="0" fontId="45" fillId="10" borderId="1" xfId="0" applyFont="1" applyFill="1" applyBorder="1" applyAlignment="1">
      <alignment horizontal="left" vertical="center"/>
    </xf>
    <xf numFmtId="0" fontId="0" fillId="10" borderId="25" xfId="0" applyFill="1" applyBorder="1" applyAlignment="1">
      <alignment horizontal="center" vertical="center"/>
    </xf>
    <xf numFmtId="0" fontId="0" fillId="10" borderId="11" xfId="0" applyFill="1" applyBorder="1" applyAlignment="1">
      <alignment horizontal="center" vertical="center"/>
    </xf>
    <xf numFmtId="0" fontId="0" fillId="10" borderId="26" xfId="0" applyFill="1" applyBorder="1" applyAlignment="1">
      <alignment horizontal="center" vertical="center"/>
    </xf>
    <xf numFmtId="0" fontId="2" fillId="0" borderId="25" xfId="0" applyFont="1" applyBorder="1" applyAlignment="1">
      <alignment horizontal="center"/>
    </xf>
    <xf numFmtId="0" fontId="0" fillId="0" borderId="1" xfId="0" applyBorder="1" applyAlignment="1">
      <alignment vertical="center"/>
    </xf>
    <xf numFmtId="0" fontId="13"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1" xfId="0" applyFont="1" applyFill="1" applyBorder="1" applyAlignment="1">
      <alignment horizontal="center" vertical="center"/>
    </xf>
    <xf numFmtId="0" fontId="0" fillId="0" borderId="0" xfId="0" applyAlignment="1">
      <alignment horizontal="left" vertical="top" wrapText="1"/>
    </xf>
    <xf numFmtId="0" fontId="56" fillId="0" borderId="0" xfId="0" applyFont="1" applyAlignment="1">
      <alignment horizontal="center" vertical="center" wrapText="1"/>
    </xf>
    <xf numFmtId="0" fontId="0" fillId="0" borderId="56" xfId="0" applyBorder="1" applyAlignment="1">
      <alignment horizontal="center"/>
    </xf>
    <xf numFmtId="0" fontId="0" fillId="0" borderId="57" xfId="0" applyBorder="1" applyAlignment="1">
      <alignment horizontal="center"/>
    </xf>
    <xf numFmtId="0" fontId="0" fillId="0" borderId="37" xfId="0" applyBorder="1" applyAlignment="1">
      <alignment horizontal="center"/>
    </xf>
    <xf numFmtId="0" fontId="0" fillId="0" borderId="41" xfId="0" applyBorder="1" applyAlignment="1">
      <alignment horizontal="center"/>
    </xf>
    <xf numFmtId="0" fontId="0" fillId="0" borderId="30" xfId="0" applyBorder="1" applyAlignment="1">
      <alignment horizontal="center"/>
    </xf>
    <xf numFmtId="0" fontId="0" fillId="0" borderId="49" xfId="0" applyBorder="1" applyAlignment="1">
      <alignment horizontal="center"/>
    </xf>
    <xf numFmtId="0" fontId="2" fillId="6" borderId="43" xfId="0" applyFont="1" applyFill="1" applyBorder="1" applyAlignment="1">
      <alignment horizontal="center" vertical="center" textRotation="90" wrapText="1"/>
    </xf>
    <xf numFmtId="0" fontId="2" fillId="6" borderId="59" xfId="0" applyFont="1" applyFill="1" applyBorder="1" applyAlignment="1">
      <alignment horizontal="center" vertical="center" textRotation="90" wrapText="1"/>
    </xf>
    <xf numFmtId="0" fontId="2" fillId="6" borderId="42" xfId="0" applyFont="1" applyFill="1" applyBorder="1" applyAlignment="1">
      <alignment horizontal="center" vertical="center" textRotation="90" wrapText="1"/>
    </xf>
    <xf numFmtId="0" fontId="15" fillId="0" borderId="56" xfId="0" applyFont="1" applyBorder="1" applyAlignment="1">
      <alignment horizontal="left" vertical="top" wrapText="1"/>
    </xf>
    <xf numFmtId="0" fontId="15" fillId="0" borderId="58" xfId="0" applyFont="1" applyBorder="1" applyAlignment="1">
      <alignment horizontal="left" vertical="top" wrapText="1"/>
    </xf>
    <xf numFmtId="0" fontId="15" fillId="0" borderId="57" xfId="0" applyFont="1" applyBorder="1" applyAlignment="1">
      <alignment horizontal="left" vertical="top" wrapText="1"/>
    </xf>
    <xf numFmtId="0" fontId="15" fillId="0" borderId="37" xfId="0" applyFont="1" applyBorder="1" applyAlignment="1">
      <alignment horizontal="left" vertical="top" wrapText="1"/>
    </xf>
    <xf numFmtId="0" fontId="15" fillId="0" borderId="0" xfId="0" applyFont="1" applyAlignment="1">
      <alignment horizontal="left" vertical="top" wrapText="1"/>
    </xf>
    <xf numFmtId="0" fontId="15" fillId="0" borderId="41" xfId="0" applyFont="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0" fontId="15" fillId="0" borderId="49" xfId="0" applyFont="1" applyBorder="1" applyAlignment="1">
      <alignment horizontal="left" vertical="top" wrapText="1"/>
    </xf>
    <xf numFmtId="0" fontId="0" fillId="0" borderId="56" xfId="0" applyBorder="1" applyAlignment="1">
      <alignment horizontal="left" vertical="top" wrapText="1"/>
    </xf>
    <xf numFmtId="0" fontId="0" fillId="0" borderId="58" xfId="0" applyBorder="1" applyAlignment="1">
      <alignment horizontal="left" vertical="top" wrapText="1"/>
    </xf>
    <xf numFmtId="0" fontId="0" fillId="0" borderId="57" xfId="0" applyBorder="1" applyAlignment="1">
      <alignment horizontal="left" vertical="top" wrapText="1"/>
    </xf>
    <xf numFmtId="0" fontId="0" fillId="0" borderId="37" xfId="0" applyBorder="1" applyAlignment="1">
      <alignment horizontal="left" vertical="top" wrapText="1"/>
    </xf>
    <xf numFmtId="0" fontId="0" fillId="0" borderId="41"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49" xfId="0" applyBorder="1" applyAlignment="1">
      <alignment horizontal="left" vertical="top" wrapText="1"/>
    </xf>
    <xf numFmtId="0" fontId="0" fillId="0" borderId="56" xfId="0"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57" xfId="0" applyFont="1" applyBorder="1" applyAlignment="1" applyProtection="1">
      <alignment horizontal="justify" vertical="top" wrapText="1"/>
      <protection locked="0"/>
    </xf>
    <xf numFmtId="0" fontId="1" fillId="0" borderId="37"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1" xfId="0" applyFont="1" applyBorder="1" applyAlignment="1" applyProtection="1">
      <alignment horizontal="justify" vertical="top" wrapText="1"/>
      <protection locked="0"/>
    </xf>
    <xf numFmtId="0" fontId="1" fillId="0" borderId="30"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49" xfId="0" applyFont="1" applyBorder="1" applyAlignment="1" applyProtection="1">
      <alignment horizontal="justify" vertical="top" wrapText="1"/>
      <protection locked="0"/>
    </xf>
    <xf numFmtId="3" fontId="43" fillId="7" borderId="1" xfId="0" applyNumberFormat="1" applyFont="1" applyFill="1" applyBorder="1" applyAlignment="1">
      <alignment horizontal="left" vertical="center"/>
    </xf>
    <xf numFmtId="0" fontId="43" fillId="7" borderId="4" xfId="0" applyFont="1" applyFill="1" applyBorder="1" applyAlignment="1">
      <alignment horizontal="left" vertical="center"/>
    </xf>
    <xf numFmtId="3" fontId="43" fillId="0" borderId="46" xfId="0" applyNumberFormat="1" applyFont="1" applyBorder="1" applyAlignment="1">
      <alignment horizontal="left" vertical="center"/>
    </xf>
    <xf numFmtId="0" fontId="43"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5"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45"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6"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3" xfId="0" applyFont="1" applyFill="1" applyBorder="1" applyAlignment="1">
      <alignment horizontal="center"/>
    </xf>
    <xf numFmtId="0" fontId="1" fillId="6" borderId="14" xfId="0" applyFont="1" applyFill="1" applyBorder="1" applyAlignment="1">
      <alignment horizontal="center"/>
    </xf>
    <xf numFmtId="0" fontId="1" fillId="6" borderId="54" xfId="0" applyFont="1" applyFill="1" applyBorder="1" applyAlignment="1">
      <alignment horizontal="center"/>
    </xf>
    <xf numFmtId="0" fontId="2" fillId="6" borderId="53"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43" fillId="0" borderId="46" xfId="0" applyFont="1" applyBorder="1" applyAlignment="1">
      <alignment horizontal="left" vertical="center"/>
    </xf>
    <xf numFmtId="0" fontId="16" fillId="0" borderId="46" xfId="4" applyBorder="1" applyAlignment="1" applyProtection="1">
      <alignment horizontal="left" vertical="center" wrapText="1"/>
    </xf>
    <xf numFmtId="0" fontId="43" fillId="0" borderId="46" xfId="0" applyFont="1" applyBorder="1" applyAlignment="1">
      <alignment horizontal="left" vertical="center" wrapText="1"/>
    </xf>
    <xf numFmtId="0" fontId="43"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4" fillId="7" borderId="1" xfId="4" applyFont="1" applyFill="1" applyBorder="1" applyAlignment="1" applyProtection="1">
      <alignment horizontal="left" vertical="center" wrapText="1"/>
    </xf>
    <xf numFmtId="0" fontId="41" fillId="0" borderId="21" xfId="0" applyFont="1" applyBorder="1" applyAlignment="1">
      <alignment horizontal="left" vertical="center" wrapText="1"/>
    </xf>
    <xf numFmtId="0" fontId="41" fillId="0" borderId="19" xfId="0" applyFont="1" applyBorder="1" applyAlignment="1">
      <alignment horizontal="left" vertical="center" wrapText="1"/>
    </xf>
    <xf numFmtId="0" fontId="41" fillId="0" borderId="13" xfId="0" applyFont="1" applyBorder="1" applyAlignment="1">
      <alignment horizontal="left" vertical="center" wrapText="1"/>
    </xf>
    <xf numFmtId="0" fontId="15" fillId="6" borderId="45"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5" xfId="0" applyFont="1" applyFill="1" applyBorder="1" applyAlignment="1">
      <alignment horizontal="left" vertical="center"/>
    </xf>
    <xf numFmtId="0" fontId="16" fillId="6" borderId="45" xfId="4" applyFill="1" applyBorder="1" applyAlignment="1" applyProtection="1">
      <alignment horizontal="left" vertical="center" wrapText="1"/>
    </xf>
    <xf numFmtId="0" fontId="46" fillId="0" borderId="1" xfId="4" applyFont="1" applyBorder="1" applyAlignment="1" applyProtection="1">
      <alignment horizontal="left" vertical="center" wrapText="1"/>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3" xfId="0" applyFont="1" applyFill="1" applyBorder="1" applyAlignment="1">
      <alignment horizontal="center" vertical="center"/>
    </xf>
    <xf numFmtId="44" fontId="7" fillId="8" borderId="30" xfId="0" applyNumberFormat="1" applyFont="1" applyFill="1" applyBorder="1" applyAlignment="1">
      <alignment horizontal="center" vertical="center"/>
    </xf>
    <xf numFmtId="44" fontId="7" fillId="8" borderId="49" xfId="0" applyNumberFormat="1" applyFont="1" applyFill="1" applyBorder="1" applyAlignment="1">
      <alignment horizontal="center" vertical="center"/>
    </xf>
    <xf numFmtId="44" fontId="2" fillId="9" borderId="21" xfId="0" applyNumberFormat="1" applyFont="1" applyFill="1" applyBorder="1" applyAlignment="1">
      <alignment horizontal="center"/>
    </xf>
    <xf numFmtId="44" fontId="2" fillId="9" borderId="13"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44" fontId="14" fillId="10" borderId="21" xfId="0" applyNumberFormat="1" applyFont="1" applyFill="1" applyBorder="1" applyAlignment="1">
      <alignment horizontal="center" vertical="center" wrapText="1"/>
    </xf>
    <xf numFmtId="44" fontId="14" fillId="10" borderId="13" xfId="0" applyNumberFormat="1" applyFont="1" applyFill="1" applyBorder="1" applyAlignment="1">
      <alignment horizontal="center" vertical="center" wrapText="1"/>
    </xf>
    <xf numFmtId="2" fontId="2" fillId="0" borderId="45" xfId="0" applyNumberFormat="1" applyFont="1" applyBorder="1" applyAlignment="1">
      <alignment horizontal="center"/>
    </xf>
    <xf numFmtId="2" fontId="2" fillId="0" borderId="3" xfId="0" applyNumberFormat="1" applyFont="1" applyBorder="1" applyAlignment="1">
      <alignment horizontal="center"/>
    </xf>
    <xf numFmtId="0" fontId="7" fillId="12" borderId="20" xfId="0" applyFont="1" applyFill="1" applyBorder="1" applyAlignment="1">
      <alignment horizontal="left" vertical="center"/>
    </xf>
    <xf numFmtId="0" fontId="7" fillId="12" borderId="44" xfId="0" applyFont="1" applyFill="1" applyBorder="1" applyAlignment="1">
      <alignment horizontal="left" vertical="center"/>
    </xf>
    <xf numFmtId="0" fontId="7" fillId="12" borderId="12"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2" xfId="0" applyNumberFormat="1" applyFont="1" applyFill="1" applyBorder="1" applyAlignment="1">
      <alignment horizontal="center"/>
    </xf>
    <xf numFmtId="0" fontId="15" fillId="0" borderId="47" xfId="0" applyFont="1" applyBorder="1" applyAlignment="1">
      <alignment horizontal="left" vertical="center"/>
    </xf>
    <xf numFmtId="0" fontId="15" fillId="0" borderId="61" xfId="0" applyFont="1" applyBorder="1" applyAlignment="1">
      <alignment horizontal="left" vertical="center"/>
    </xf>
    <xf numFmtId="0" fontId="15" fillId="0" borderId="2" xfId="0" applyFont="1" applyBorder="1" applyAlignment="1">
      <alignment horizontal="left" vertical="center"/>
    </xf>
    <xf numFmtId="0" fontId="15" fillId="0" borderId="45" xfId="0" applyFont="1" applyBorder="1" applyAlignment="1">
      <alignment horizontal="left" vertical="center"/>
    </xf>
    <xf numFmtId="2" fontId="2" fillId="0" borderId="61" xfId="0" applyNumberFormat="1" applyFont="1" applyBorder="1" applyAlignment="1">
      <alignment horizontal="center"/>
    </xf>
    <xf numFmtId="2" fontId="2" fillId="0" borderId="48" xfId="0" applyNumberFormat="1" applyFont="1" applyBorder="1" applyAlignment="1">
      <alignment horizontal="center"/>
    </xf>
    <xf numFmtId="2" fontId="7" fillId="8" borderId="30" xfId="0" applyNumberFormat="1" applyFont="1" applyFill="1" applyBorder="1" applyAlignment="1">
      <alignment horizontal="center" vertical="center"/>
    </xf>
    <xf numFmtId="2" fontId="7" fillId="8" borderId="49" xfId="0" applyNumberFormat="1" applyFont="1" applyFill="1" applyBorder="1" applyAlignment="1">
      <alignment horizontal="center" vertical="center"/>
    </xf>
    <xf numFmtId="0" fontId="7" fillId="6" borderId="21"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13" xfId="0"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3" xfId="0" applyNumberFormat="1" applyFont="1" applyFill="1" applyBorder="1" applyAlignment="1">
      <alignment horizontal="center"/>
    </xf>
    <xf numFmtId="0" fontId="7" fillId="6" borderId="56" xfId="0" applyFont="1" applyFill="1" applyBorder="1" applyAlignment="1">
      <alignment horizontal="center" vertical="center"/>
    </xf>
    <xf numFmtId="0" fontId="7" fillId="6" borderId="58" xfId="0" applyFont="1" applyFill="1" applyBorder="1" applyAlignment="1">
      <alignment horizontal="center" vertical="center"/>
    </xf>
    <xf numFmtId="0" fontId="7" fillId="6" borderId="57" xfId="0" applyFont="1" applyFill="1" applyBorder="1" applyAlignment="1">
      <alignment horizontal="center" vertical="center"/>
    </xf>
    <xf numFmtId="2" fontId="2" fillId="7" borderId="56" xfId="0" applyNumberFormat="1" applyFont="1" applyFill="1" applyBorder="1" applyAlignment="1">
      <alignment horizontal="center"/>
    </xf>
    <xf numFmtId="2" fontId="2" fillId="7" borderId="57" xfId="0" applyNumberFormat="1" applyFont="1" applyFill="1" applyBorder="1" applyAlignment="1">
      <alignment horizontal="center"/>
    </xf>
    <xf numFmtId="0" fontId="2" fillId="6" borderId="30" xfId="0" applyFont="1" applyFill="1" applyBorder="1" applyAlignment="1">
      <alignment horizontal="center" vertical="center"/>
    </xf>
    <xf numFmtId="0" fontId="2" fillId="6" borderId="31" xfId="0" applyFont="1" applyFill="1" applyBorder="1" applyAlignment="1">
      <alignment horizontal="center" vertical="center"/>
    </xf>
    <xf numFmtId="0" fontId="2" fillId="6" borderId="49"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46" xfId="0" applyFont="1" applyFill="1" applyBorder="1" applyAlignment="1">
      <alignment horizontal="center" vertical="center"/>
    </xf>
    <xf numFmtId="0" fontId="2" fillId="6" borderId="62"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15" fillId="6" borderId="2" xfId="0" applyFont="1" applyFill="1" applyBorder="1" applyAlignment="1">
      <alignment horizontal="left" vertical="center" wrapText="1"/>
    </xf>
    <xf numFmtId="0" fontId="16" fillId="6" borderId="45" xfId="4" applyFill="1" applyBorder="1" applyAlignment="1" applyProtection="1">
      <alignment horizontal="left" vertical="top" wrapText="1"/>
    </xf>
    <xf numFmtId="0" fontId="15" fillId="6" borderId="45"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6"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6" xfId="0" applyFont="1" applyBorder="1" applyAlignment="1">
      <alignment horizontal="left" vertical="center"/>
    </xf>
    <xf numFmtId="0" fontId="16" fillId="0" borderId="28" xfId="4" applyBorder="1" applyAlignment="1" applyProtection="1">
      <alignment horizontal="left" vertical="center" wrapText="1"/>
    </xf>
    <xf numFmtId="0" fontId="15" fillId="0" borderId="15" xfId="0" applyFont="1" applyBorder="1" applyAlignment="1">
      <alignment horizontal="left" vertical="center" wrapText="1"/>
    </xf>
    <xf numFmtId="0" fontId="15" fillId="0" borderId="29" xfId="0" applyFont="1" applyBorder="1" applyAlignment="1">
      <alignment horizontal="left" vertical="center" wrapText="1"/>
    </xf>
    <xf numFmtId="0" fontId="15" fillId="0" borderId="7" xfId="0" applyFont="1" applyBorder="1" applyAlignment="1">
      <alignment horizontal="left" vertical="center"/>
    </xf>
    <xf numFmtId="0" fontId="2" fillId="6" borderId="47" xfId="0" applyFont="1" applyFill="1" applyBorder="1" applyAlignment="1">
      <alignment horizontal="center" vertical="center" textRotation="90"/>
    </xf>
    <xf numFmtId="0" fontId="2" fillId="6" borderId="61" xfId="0" applyFont="1" applyFill="1" applyBorder="1" applyAlignment="1">
      <alignment horizontal="center" vertical="center"/>
    </xf>
    <xf numFmtId="0" fontId="2" fillId="6" borderId="61"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43" fillId="6" borderId="45" xfId="0" applyFont="1" applyFill="1" applyBorder="1" applyAlignment="1">
      <alignment horizontal="left" vertical="center" wrapText="1"/>
    </xf>
    <xf numFmtId="0" fontId="43" fillId="6" borderId="3" xfId="0" applyFont="1" applyFill="1" applyBorder="1" applyAlignment="1">
      <alignment horizontal="left" vertical="center" wrapText="1"/>
    </xf>
    <xf numFmtId="3" fontId="43" fillId="0" borderId="1" xfId="0" applyNumberFormat="1" applyFont="1" applyBorder="1" applyAlignment="1">
      <alignment horizontal="left" vertical="center"/>
    </xf>
    <xf numFmtId="0" fontId="43" fillId="0" borderId="4" xfId="0" applyFont="1" applyBorder="1" applyAlignment="1">
      <alignment horizontal="left" vertical="center"/>
    </xf>
    <xf numFmtId="0" fontId="43" fillId="6" borderId="1" xfId="0" applyFont="1" applyFill="1" applyBorder="1" applyAlignment="1">
      <alignment horizontal="left" vertical="center" wrapText="1"/>
    </xf>
    <xf numFmtId="0" fontId="43"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69" xfId="0" applyFont="1" applyFill="1" applyBorder="1" applyAlignment="1">
      <alignment horizontal="center" vertical="center"/>
    </xf>
    <xf numFmtId="0" fontId="2" fillId="6" borderId="69" xfId="0" applyFont="1" applyFill="1" applyBorder="1" applyAlignment="1">
      <alignment horizontal="center" vertical="center" wrapText="1"/>
    </xf>
    <xf numFmtId="0" fontId="16" fillId="0" borderId="61" xfId="4" applyBorder="1" applyAlignment="1" applyProtection="1">
      <alignment horizontal="left" vertical="center" wrapText="1"/>
    </xf>
    <xf numFmtId="0" fontId="15" fillId="0" borderId="61" xfId="0" applyFont="1" applyBorder="1" applyAlignment="1">
      <alignment horizontal="left" vertical="center" wrapText="1"/>
    </xf>
    <xf numFmtId="0" fontId="15" fillId="0" borderId="48" xfId="0" applyFont="1" applyBorder="1" applyAlignment="1">
      <alignment horizontal="left" vertical="center"/>
    </xf>
    <xf numFmtId="0" fontId="2" fillId="6" borderId="69" xfId="0" applyFont="1" applyFill="1" applyBorder="1" applyAlignment="1">
      <alignment horizontal="center" vertical="center" textRotation="90"/>
    </xf>
    <xf numFmtId="0" fontId="1" fillId="6" borderId="69" xfId="0" applyFont="1" applyFill="1" applyBorder="1" applyAlignment="1">
      <alignment horizontal="center"/>
    </xf>
    <xf numFmtId="0" fontId="1" fillId="0" borderId="56" xfId="0" applyFont="1" applyBorder="1" applyAlignment="1">
      <alignment horizontal="left" vertical="top" wrapText="1"/>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70" xfId="0" applyBorder="1" applyAlignment="1">
      <alignment horizontal="center" vertical="center"/>
    </xf>
    <xf numFmtId="0" fontId="0" fillId="0" borderId="79" xfId="0" applyBorder="1" applyAlignment="1">
      <alignment horizontal="center"/>
    </xf>
    <xf numFmtId="0" fontId="0" fillId="0" borderId="15" xfId="0" applyBorder="1" applyAlignment="1">
      <alignment horizontal="center"/>
    </xf>
    <xf numFmtId="0" fontId="0" fillId="0" borderId="29" xfId="0" applyBorder="1" applyAlignment="1">
      <alignment horizontal="center"/>
    </xf>
    <xf numFmtId="44" fontId="2" fillId="20" borderId="28" xfId="0" applyNumberFormat="1" applyFont="1" applyFill="1" applyBorder="1" applyAlignment="1">
      <alignment horizontal="center"/>
    </xf>
    <xf numFmtId="44" fontId="2" fillId="20" borderId="80" xfId="0" applyNumberFormat="1" applyFont="1" applyFill="1" applyBorder="1" applyAlignment="1">
      <alignment horizontal="center"/>
    </xf>
    <xf numFmtId="0" fontId="2" fillId="0" borderId="2" xfId="0" applyFont="1" applyBorder="1" applyAlignment="1">
      <alignment horizontal="center" vertical="center"/>
    </xf>
    <xf numFmtId="0" fontId="2" fillId="0" borderId="45"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49" xfId="0" applyFont="1" applyBorder="1" applyAlignment="1">
      <alignment horizontal="center" vertical="center"/>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3" xfId="0" applyFont="1" applyFill="1" applyBorder="1" applyAlignment="1">
      <alignment horizontal="center" vertical="center"/>
    </xf>
    <xf numFmtId="0" fontId="12" fillId="4" borderId="21" xfId="0" applyFont="1" applyFill="1" applyBorder="1" applyAlignment="1">
      <alignment horizontal="center" vertical="center"/>
    </xf>
    <xf numFmtId="0" fontId="12" fillId="4" borderId="19" xfId="0" applyFont="1" applyFill="1" applyBorder="1" applyAlignment="1">
      <alignment horizontal="center" vertical="center"/>
    </xf>
    <xf numFmtId="0" fontId="12" fillId="4" borderId="13" xfId="0" applyFont="1" applyFill="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3" xfId="0" applyFont="1" applyBorder="1" applyAlignment="1">
      <alignment horizontal="center"/>
    </xf>
    <xf numFmtId="0" fontId="7" fillId="4" borderId="19" xfId="0" applyFont="1" applyFill="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center" vertical="center"/>
    </xf>
    <xf numFmtId="0" fontId="2" fillId="4" borderId="20" xfId="0" applyFont="1" applyFill="1" applyBorder="1" applyAlignment="1">
      <alignment horizontal="center" vertical="center"/>
    </xf>
    <xf numFmtId="0" fontId="2" fillId="4" borderId="44"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9" xfId="0" applyFont="1" applyBorder="1" applyAlignment="1">
      <alignment horizontal="center" vertical="center"/>
    </xf>
    <xf numFmtId="0" fontId="6" fillId="0" borderId="33" xfId="0" applyFont="1" applyBorder="1" applyAlignment="1">
      <alignment horizontal="left"/>
    </xf>
    <xf numFmtId="0" fontId="6" fillId="0" borderId="0" xfId="0" applyFont="1" applyAlignment="1">
      <alignment horizontal="left"/>
    </xf>
    <xf numFmtId="0" fontId="6"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3" xfId="0" applyFont="1" applyBorder="1" applyAlignment="1">
      <alignment horizontal="left" vertical="center"/>
    </xf>
    <xf numFmtId="0" fontId="26" fillId="4" borderId="21" xfId="0" applyFont="1" applyFill="1" applyBorder="1" applyAlignment="1">
      <alignment horizontal="center" vertical="center"/>
    </xf>
    <xf numFmtId="0" fontId="26" fillId="4" borderId="19" xfId="0" applyFont="1" applyFill="1" applyBorder="1" applyAlignment="1">
      <alignment horizontal="center" vertical="center"/>
    </xf>
    <xf numFmtId="0" fontId="26" fillId="4" borderId="13" xfId="0" applyFont="1" applyFill="1" applyBorder="1" applyAlignment="1">
      <alignment horizontal="center" vertical="center"/>
    </xf>
    <xf numFmtId="0" fontId="2" fillId="0" borderId="1" xfId="0" applyFont="1" applyBorder="1" applyAlignment="1">
      <alignment horizontal="left" wrapText="1"/>
    </xf>
    <xf numFmtId="10" fontId="37" fillId="14" borderId="68" xfId="0" applyNumberFormat="1" applyFont="1" applyFill="1" applyBorder="1" applyAlignment="1">
      <alignment horizontal="center" vertical="center" wrapText="1"/>
    </xf>
    <xf numFmtId="10" fontId="37" fillId="14" borderId="65"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5" xfId="0" applyBorder="1" applyAlignment="1">
      <alignment horizontal="left" wrapText="1"/>
    </xf>
    <xf numFmtId="0" fontId="0" fillId="0" borderId="11" xfId="0" applyBorder="1" applyAlignment="1">
      <alignment horizontal="left" wrapText="1"/>
    </xf>
    <xf numFmtId="0" fontId="0" fillId="0" borderId="26" xfId="0"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3" xfId="0" quotePrefix="1" applyFont="1" applyBorder="1" applyAlignment="1">
      <alignment horizontal="center" vertical="center" wrapText="1"/>
    </xf>
    <xf numFmtId="0" fontId="0" fillId="0" borderId="0" xfId="0" quotePrefix="1" applyAlignment="1">
      <alignment horizontal="left" vertical="center" wrapText="1"/>
    </xf>
    <xf numFmtId="44" fontId="2" fillId="10" borderId="4" xfId="0" applyNumberFormat="1" applyFont="1" applyFill="1" applyBorder="1"/>
    <xf numFmtId="44" fontId="2" fillId="10" borderId="4" xfId="0" applyNumberFormat="1" applyFont="1" applyFill="1" applyBorder="1" applyAlignment="1">
      <alignment horizontal="center"/>
    </xf>
    <xf numFmtId="2" fontId="0" fillId="10" borderId="1" xfId="0" applyNumberFormat="1" applyFill="1" applyBorder="1" applyAlignment="1">
      <alignment vertical="center"/>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A2F40759-24E5-4516-9DE5-510B021649EB}"/>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17</xdr:col>
      <xdr:colOff>415636</xdr:colOff>
      <xdr:row>1</xdr:row>
      <xdr:rowOff>129886</xdr:rowOff>
    </xdr:from>
    <xdr:to>
      <xdr:col>22</xdr:col>
      <xdr:colOff>417549</xdr:colOff>
      <xdr:row>6</xdr:row>
      <xdr:rowOff>69272</xdr:rowOff>
    </xdr:to>
    <xdr:pic>
      <xdr:nvPicPr>
        <xdr:cNvPr id="5" name="Imagem 4">
          <a:extLst>
            <a:ext uri="{FF2B5EF4-FFF2-40B4-BE49-F238E27FC236}">
              <a16:creationId xmlns:a16="http://schemas.microsoft.com/office/drawing/2014/main" id="{843616FE-3CF5-28A3-2305-46868E5A55DE}"/>
            </a:ext>
          </a:extLst>
        </xdr:cNvPr>
        <xdr:cNvPicPr>
          <a:picLocks noChangeAspect="1"/>
        </xdr:cNvPicPr>
      </xdr:nvPicPr>
      <xdr:blipFill>
        <a:blip xmlns:r="http://schemas.openxmlformats.org/officeDocument/2006/relationships" r:embed="rId1"/>
        <a:stretch>
          <a:fillRect/>
        </a:stretch>
      </xdr:blipFill>
      <xdr:spPr>
        <a:xfrm>
          <a:off x="18669000" y="303068"/>
          <a:ext cx="3032595" cy="770659"/>
        </a:xfrm>
        <a:prstGeom prst="rect">
          <a:avLst/>
        </a:prstGeom>
      </xdr:spPr>
    </xdr:pic>
    <xdr:clientData/>
  </xdr:twoCellAnchor>
  <xdr:twoCellAnchor editAs="oneCell">
    <xdr:from>
      <xdr:col>17</xdr:col>
      <xdr:colOff>329045</xdr:colOff>
      <xdr:row>8</xdr:row>
      <xdr:rowOff>51956</xdr:rowOff>
    </xdr:from>
    <xdr:to>
      <xdr:col>22</xdr:col>
      <xdr:colOff>303067</xdr:colOff>
      <xdr:row>11</xdr:row>
      <xdr:rowOff>48943</xdr:rowOff>
    </xdr:to>
    <xdr:pic>
      <xdr:nvPicPr>
        <xdr:cNvPr id="6" name="Imagem 5">
          <a:extLst>
            <a:ext uri="{FF2B5EF4-FFF2-40B4-BE49-F238E27FC236}">
              <a16:creationId xmlns:a16="http://schemas.microsoft.com/office/drawing/2014/main" id="{039AA203-B8F4-946D-2E98-50226D73DF7E}"/>
            </a:ext>
          </a:extLst>
        </xdr:cNvPr>
        <xdr:cNvPicPr>
          <a:picLocks noChangeAspect="1"/>
        </xdr:cNvPicPr>
      </xdr:nvPicPr>
      <xdr:blipFill>
        <a:blip xmlns:r="http://schemas.openxmlformats.org/officeDocument/2006/relationships" r:embed="rId2"/>
        <a:stretch>
          <a:fillRect/>
        </a:stretch>
      </xdr:blipFill>
      <xdr:spPr>
        <a:xfrm>
          <a:off x="18582409" y="1385456"/>
          <a:ext cx="3004704" cy="499214"/>
        </a:xfrm>
        <a:prstGeom prst="rect">
          <a:avLst/>
        </a:prstGeom>
      </xdr:spPr>
    </xdr:pic>
    <xdr:clientData/>
  </xdr:twoCellAnchor>
  <xdr:twoCellAnchor editAs="oneCell">
    <xdr:from>
      <xdr:col>6</xdr:col>
      <xdr:colOff>25978</xdr:colOff>
      <xdr:row>14</xdr:row>
      <xdr:rowOff>147204</xdr:rowOff>
    </xdr:from>
    <xdr:to>
      <xdr:col>10</xdr:col>
      <xdr:colOff>398319</xdr:colOff>
      <xdr:row>18</xdr:row>
      <xdr:rowOff>20161</xdr:rowOff>
    </xdr:to>
    <xdr:pic>
      <xdr:nvPicPr>
        <xdr:cNvPr id="2" name="Imagem 1">
          <a:extLst>
            <a:ext uri="{FF2B5EF4-FFF2-40B4-BE49-F238E27FC236}">
              <a16:creationId xmlns:a16="http://schemas.microsoft.com/office/drawing/2014/main" id="{D8BE9BC1-1DAE-5601-0487-C2D320F76516}"/>
            </a:ext>
          </a:extLst>
        </xdr:cNvPr>
        <xdr:cNvPicPr>
          <a:picLocks noChangeAspect="1"/>
        </xdr:cNvPicPr>
      </xdr:nvPicPr>
      <xdr:blipFill>
        <a:blip xmlns:r="http://schemas.openxmlformats.org/officeDocument/2006/relationships" r:embed="rId3"/>
        <a:stretch>
          <a:fillRect/>
        </a:stretch>
      </xdr:blipFill>
      <xdr:spPr>
        <a:xfrm>
          <a:off x="5455228" y="2493818"/>
          <a:ext cx="4017818" cy="539707"/>
        </a:xfrm>
        <a:prstGeom prst="rect">
          <a:avLst/>
        </a:prstGeom>
      </xdr:spPr>
    </xdr:pic>
    <xdr:clientData/>
  </xdr:twoCellAnchor>
  <xdr:twoCellAnchor editAs="oneCell">
    <xdr:from>
      <xdr:col>6</xdr:col>
      <xdr:colOff>0</xdr:colOff>
      <xdr:row>18</xdr:row>
      <xdr:rowOff>1</xdr:rowOff>
    </xdr:from>
    <xdr:to>
      <xdr:col>10</xdr:col>
      <xdr:colOff>428845</xdr:colOff>
      <xdr:row>23</xdr:row>
      <xdr:rowOff>103910</xdr:rowOff>
    </xdr:to>
    <xdr:pic>
      <xdr:nvPicPr>
        <xdr:cNvPr id="3" name="Imagem 2">
          <a:extLst>
            <a:ext uri="{FF2B5EF4-FFF2-40B4-BE49-F238E27FC236}">
              <a16:creationId xmlns:a16="http://schemas.microsoft.com/office/drawing/2014/main" id="{0E5ACEA1-063C-CCA8-490E-7AA7E308D9C4}"/>
            </a:ext>
          </a:extLst>
        </xdr:cNvPr>
        <xdr:cNvPicPr>
          <a:picLocks noChangeAspect="1"/>
        </xdr:cNvPicPr>
      </xdr:nvPicPr>
      <xdr:blipFill>
        <a:blip xmlns:r="http://schemas.openxmlformats.org/officeDocument/2006/relationships" r:embed="rId4"/>
        <a:stretch>
          <a:fillRect/>
        </a:stretch>
      </xdr:blipFill>
      <xdr:spPr>
        <a:xfrm>
          <a:off x="5429250" y="3013365"/>
          <a:ext cx="4074322" cy="926522"/>
        </a:xfrm>
        <a:prstGeom prst="rect">
          <a:avLst/>
        </a:prstGeom>
      </xdr:spPr>
    </xdr:pic>
    <xdr:clientData/>
  </xdr:twoCellAnchor>
  <xdr:twoCellAnchor editAs="oneCell">
    <xdr:from>
      <xdr:col>10</xdr:col>
      <xdr:colOff>415637</xdr:colOff>
      <xdr:row>16</xdr:row>
      <xdr:rowOff>17318</xdr:rowOff>
    </xdr:from>
    <xdr:to>
      <xdr:col>12</xdr:col>
      <xdr:colOff>658304</xdr:colOff>
      <xdr:row>18</xdr:row>
      <xdr:rowOff>144895</xdr:rowOff>
    </xdr:to>
    <xdr:pic>
      <xdr:nvPicPr>
        <xdr:cNvPr id="4" name="Imagem 3">
          <a:extLst>
            <a:ext uri="{FF2B5EF4-FFF2-40B4-BE49-F238E27FC236}">
              <a16:creationId xmlns:a16="http://schemas.microsoft.com/office/drawing/2014/main" id="{E4751E3C-343F-EE4D-0647-F5B35EBEDB95}"/>
            </a:ext>
          </a:extLst>
        </xdr:cNvPr>
        <xdr:cNvPicPr>
          <a:picLocks noChangeAspect="1"/>
        </xdr:cNvPicPr>
      </xdr:nvPicPr>
      <xdr:blipFill>
        <a:blip xmlns:r="http://schemas.openxmlformats.org/officeDocument/2006/relationships" r:embed="rId5"/>
        <a:stretch>
          <a:fillRect/>
        </a:stretch>
      </xdr:blipFill>
      <xdr:spPr>
        <a:xfrm>
          <a:off x="9490364" y="2701636"/>
          <a:ext cx="3688985" cy="450273"/>
        </a:xfrm>
        <a:prstGeom prst="rect">
          <a:avLst/>
        </a:prstGeom>
      </xdr:spPr>
    </xdr:pic>
    <xdr:clientData/>
  </xdr:twoCellAnchor>
  <xdr:twoCellAnchor editAs="oneCell">
    <xdr:from>
      <xdr:col>5</xdr:col>
      <xdr:colOff>562841</xdr:colOff>
      <xdr:row>44</xdr:row>
      <xdr:rowOff>25979</xdr:rowOff>
    </xdr:from>
    <xdr:to>
      <xdr:col>10</xdr:col>
      <xdr:colOff>545523</xdr:colOff>
      <xdr:row>47</xdr:row>
      <xdr:rowOff>142948</xdr:rowOff>
    </xdr:to>
    <xdr:pic>
      <xdr:nvPicPr>
        <xdr:cNvPr id="7" name="Imagem 6">
          <a:extLst>
            <a:ext uri="{FF2B5EF4-FFF2-40B4-BE49-F238E27FC236}">
              <a16:creationId xmlns:a16="http://schemas.microsoft.com/office/drawing/2014/main" id="{0A783A2B-CB02-473A-1142-BE230DF98049}"/>
            </a:ext>
          </a:extLst>
        </xdr:cNvPr>
        <xdr:cNvPicPr>
          <a:picLocks noChangeAspect="1"/>
        </xdr:cNvPicPr>
      </xdr:nvPicPr>
      <xdr:blipFill>
        <a:blip xmlns:r="http://schemas.openxmlformats.org/officeDocument/2006/relationships" r:embed="rId6"/>
        <a:stretch>
          <a:fillRect/>
        </a:stretch>
      </xdr:blipFill>
      <xdr:spPr>
        <a:xfrm>
          <a:off x="5385955" y="7429502"/>
          <a:ext cx="4234295" cy="619196"/>
        </a:xfrm>
        <a:prstGeom prst="rect">
          <a:avLst/>
        </a:prstGeom>
      </xdr:spPr>
    </xdr:pic>
    <xdr:clientData/>
  </xdr:twoCellAnchor>
  <xdr:twoCellAnchor editAs="oneCell">
    <xdr:from>
      <xdr:col>5</xdr:col>
      <xdr:colOff>554183</xdr:colOff>
      <xdr:row>48</xdr:row>
      <xdr:rowOff>1</xdr:rowOff>
    </xdr:from>
    <xdr:to>
      <xdr:col>10</xdr:col>
      <xdr:colOff>426606</xdr:colOff>
      <xdr:row>50</xdr:row>
      <xdr:rowOff>39419</xdr:rowOff>
    </xdr:to>
    <xdr:pic>
      <xdr:nvPicPr>
        <xdr:cNvPr id="8" name="Imagem 7">
          <a:extLst>
            <a:ext uri="{FF2B5EF4-FFF2-40B4-BE49-F238E27FC236}">
              <a16:creationId xmlns:a16="http://schemas.microsoft.com/office/drawing/2014/main" id="{0C709D28-469B-5FC5-6154-8C1C9EA05EA4}"/>
            </a:ext>
          </a:extLst>
        </xdr:cNvPr>
        <xdr:cNvPicPr>
          <a:picLocks noChangeAspect="1"/>
        </xdr:cNvPicPr>
      </xdr:nvPicPr>
      <xdr:blipFill>
        <a:blip xmlns:r="http://schemas.openxmlformats.org/officeDocument/2006/relationships" r:embed="rId7"/>
        <a:stretch>
          <a:fillRect/>
        </a:stretch>
      </xdr:blipFill>
      <xdr:spPr>
        <a:xfrm>
          <a:off x="5377297" y="8070274"/>
          <a:ext cx="4130386" cy="3771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70</xdr:row>
      <xdr:rowOff>57150</xdr:rowOff>
    </xdr:from>
    <xdr:to>
      <xdr:col>1</xdr:col>
      <xdr:colOff>361950</xdr:colOff>
      <xdr:row>71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47</xdr:row>
      <xdr:rowOff>104775</xdr:rowOff>
    </xdr:from>
    <xdr:to>
      <xdr:col>1</xdr:col>
      <xdr:colOff>1962150</xdr:colOff>
      <xdr:row>48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101600</xdr:rowOff>
    </xdr:from>
    <xdr:to>
      <xdr:col>1</xdr:col>
      <xdr:colOff>1962150</xdr:colOff>
      <xdr:row>48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46</xdr:row>
      <xdr:rowOff>46956</xdr:rowOff>
    </xdr:from>
    <xdr:to>
      <xdr:col>1</xdr:col>
      <xdr:colOff>2971800</xdr:colOff>
      <xdr:row>47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48</xdr:row>
      <xdr:rowOff>6183</xdr:rowOff>
    </xdr:from>
    <xdr:to>
      <xdr:col>3</xdr:col>
      <xdr:colOff>277561</xdr:colOff>
      <xdr:row>48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48</xdr:row>
      <xdr:rowOff>77203</xdr:rowOff>
    </xdr:from>
    <xdr:to>
      <xdr:col>1</xdr:col>
      <xdr:colOff>1975686</xdr:colOff>
      <xdr:row>49</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61" t="s">
        <v>0</v>
      </c>
      <c r="B2" s="462"/>
      <c r="C2" s="463"/>
      <c r="F2" s="461" t="s">
        <v>1</v>
      </c>
      <c r="G2" s="462"/>
      <c r="H2" s="463"/>
    </row>
    <row r="4" spans="1:8" ht="13" x14ac:dyDescent="0.3">
      <c r="A4" s="10" t="s">
        <v>2</v>
      </c>
      <c r="F4" s="10" t="s">
        <v>2</v>
      </c>
    </row>
    <row r="5" spans="1:8" x14ac:dyDescent="0.25">
      <c r="A5" t="s">
        <v>3</v>
      </c>
      <c r="C5" s="7">
        <f>'Limpeza - Item 1'!I45</f>
        <v>0</v>
      </c>
      <c r="F5" t="s">
        <v>3</v>
      </c>
      <c r="H5" s="7">
        <f>'Limpeza - Item 1'!I45</f>
        <v>0</v>
      </c>
    </row>
    <row r="6" spans="1:8" x14ac:dyDescent="0.25">
      <c r="A6" t="s">
        <v>4</v>
      </c>
      <c r="C6" s="7">
        <f>'Limpeza - Item 1'!I54</f>
        <v>0</v>
      </c>
      <c r="F6" t="s">
        <v>4</v>
      </c>
      <c r="H6" s="7">
        <f>'Limpeza - Item 1'!I54</f>
        <v>0</v>
      </c>
    </row>
    <row r="7" spans="1:8" ht="13" x14ac:dyDescent="0.3">
      <c r="A7" s="10" t="s">
        <v>5</v>
      </c>
      <c r="C7" s="4">
        <f>SUM(C5:C6)</f>
        <v>0</v>
      </c>
      <c r="F7" s="10" t="s">
        <v>5</v>
      </c>
      <c r="H7" s="4">
        <f>SUM(H5:H6)</f>
        <v>0</v>
      </c>
    </row>
    <row r="9" spans="1:8" ht="13" x14ac:dyDescent="0.3">
      <c r="A9" s="10" t="s">
        <v>6</v>
      </c>
      <c r="C9" s="63">
        <f>(SUM('Limpeza - Item 1'!H67:H73))</f>
        <v>0.28800000000000003</v>
      </c>
      <c r="F9" s="10" t="s">
        <v>6</v>
      </c>
      <c r="H9" s="63">
        <f>'Limpeza - Item 1'!H74</f>
        <v>0.08</v>
      </c>
    </row>
    <row r="10" spans="1:8" ht="13" thickBot="1" x14ac:dyDescent="0.3"/>
    <row r="11" spans="1:8" ht="13.5" thickBot="1" x14ac:dyDescent="0.35">
      <c r="A11" s="64" t="s">
        <v>7</v>
      </c>
      <c r="B11" s="65"/>
      <c r="C11" s="66">
        <f>C7*C9</f>
        <v>0</v>
      </c>
      <c r="F11" s="64" t="s">
        <v>8</v>
      </c>
      <c r="G11" s="65"/>
      <c r="H11" s="66">
        <f>H7*H9</f>
        <v>0</v>
      </c>
    </row>
    <row r="13" spans="1:8" ht="13" thickBot="1" x14ac:dyDescent="0.3"/>
    <row r="14" spans="1:8" ht="13.5" thickBot="1" x14ac:dyDescent="0.3">
      <c r="C14" s="458" t="s">
        <v>9</v>
      </c>
      <c r="D14" s="459"/>
      <c r="E14" s="459"/>
      <c r="F14" s="460"/>
    </row>
    <row r="16" spans="1:8" x14ac:dyDescent="0.25">
      <c r="C16" t="str">
        <f>A11</f>
        <v>Valor GPS</v>
      </c>
      <c r="F16" s="7">
        <f>C11</f>
        <v>0</v>
      </c>
    </row>
    <row r="17" spans="3:8" x14ac:dyDescent="0.25">
      <c r="C17" t="str">
        <f>F11</f>
        <v>Valor FGTS</v>
      </c>
      <c r="F17" s="7">
        <f>H11</f>
        <v>0</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70"/>
  <sheetViews>
    <sheetView zoomScale="85" zoomScaleNormal="85" workbookViewId="0">
      <selection activeCell="J66" sqref="J66"/>
    </sheetView>
  </sheetViews>
  <sheetFormatPr defaultRowHeight="12.5" x14ac:dyDescent="0.25"/>
  <cols>
    <col min="1" max="1" width="3.7265625" style="200"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7.1796875" bestFit="1" customWidth="1"/>
    <col min="12" max="12" width="17.54296875" bestFit="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x14ac:dyDescent="0.25">
      <c r="A1">
        <v>252</v>
      </c>
      <c r="B1" s="278"/>
      <c r="C1" s="278"/>
      <c r="D1" s="278"/>
      <c r="E1" s="278"/>
      <c r="F1" s="278"/>
      <c r="G1" s="278"/>
      <c r="H1" s="278"/>
      <c r="I1" s="278"/>
      <c r="J1" s="278"/>
      <c r="K1" s="278"/>
      <c r="L1" s="279"/>
    </row>
    <row r="2" spans="1:14" ht="13" customHeight="1" x14ac:dyDescent="0.25">
      <c r="A2" s="244" t="s">
        <v>41</v>
      </c>
      <c r="B2" s="647"/>
      <c r="C2" s="647"/>
      <c r="D2" s="647"/>
      <c r="E2" s="262" t="s">
        <v>289</v>
      </c>
      <c r="F2" s="658"/>
      <c r="G2" s="647"/>
      <c r="H2" s="647"/>
      <c r="I2" s="647"/>
      <c r="J2" s="234" t="s">
        <v>290</v>
      </c>
      <c r="K2" s="719"/>
      <c r="L2" s="720"/>
    </row>
    <row r="3" spans="1:14" ht="13" customHeight="1" x14ac:dyDescent="0.25">
      <c r="A3" s="245" t="s">
        <v>43</v>
      </c>
      <c r="B3" s="653"/>
      <c r="C3" s="653"/>
      <c r="D3" s="653"/>
      <c r="E3" s="265" t="s">
        <v>289</v>
      </c>
      <c r="F3" s="655"/>
      <c r="G3" s="649"/>
      <c r="H3" s="649"/>
      <c r="I3" s="649"/>
      <c r="J3" s="236" t="s">
        <v>290</v>
      </c>
      <c r="K3" s="721"/>
      <c r="L3" s="722"/>
    </row>
    <row r="4" spans="1:14" ht="13" customHeight="1" x14ac:dyDescent="0.25">
      <c r="A4" s="246" t="s">
        <v>46</v>
      </c>
      <c r="B4" s="651"/>
      <c r="C4" s="651"/>
      <c r="D4" s="651"/>
      <c r="E4" s="187" t="s">
        <v>289</v>
      </c>
      <c r="F4" s="656"/>
      <c r="G4" s="708"/>
      <c r="H4" s="708"/>
      <c r="I4" s="708"/>
      <c r="J4" s="238" t="s">
        <v>290</v>
      </c>
      <c r="K4" s="723"/>
      <c r="L4" s="724"/>
    </row>
    <row r="5" spans="1:14" ht="13" x14ac:dyDescent="0.25">
      <c r="A5" s="205" t="s">
        <v>49</v>
      </c>
      <c r="B5" s="653"/>
      <c r="C5" s="653"/>
      <c r="D5" s="653"/>
      <c r="E5" s="186" t="s">
        <v>289</v>
      </c>
      <c r="F5" s="655"/>
      <c r="G5" s="649"/>
      <c r="H5" s="649"/>
      <c r="I5" s="649"/>
      <c r="J5" s="186" t="s">
        <v>290</v>
      </c>
      <c r="K5" s="725"/>
      <c r="L5" s="654"/>
    </row>
    <row r="6" spans="1:14" ht="13" x14ac:dyDescent="0.25">
      <c r="A6" s="206" t="s">
        <v>86</v>
      </c>
      <c r="B6" s="651"/>
      <c r="C6" s="651"/>
      <c r="D6" s="651"/>
      <c r="E6" s="187" t="s">
        <v>289</v>
      </c>
      <c r="F6" s="656"/>
      <c r="G6" s="651"/>
      <c r="H6" s="651"/>
      <c r="I6" s="651"/>
      <c r="J6" s="187" t="s">
        <v>290</v>
      </c>
      <c r="K6" s="651"/>
      <c r="L6" s="652"/>
    </row>
    <row r="7" spans="1:14" ht="13" x14ac:dyDescent="0.25">
      <c r="A7" s="207" t="s">
        <v>88</v>
      </c>
      <c r="B7" s="679"/>
      <c r="C7" s="679"/>
      <c r="D7" s="679"/>
      <c r="E7" s="208" t="s">
        <v>289</v>
      </c>
      <c r="F7" s="728"/>
      <c r="G7" s="729"/>
      <c r="H7" s="729"/>
      <c r="I7" s="729"/>
      <c r="J7" s="209" t="s">
        <v>290</v>
      </c>
      <c r="K7" s="679"/>
      <c r="L7" s="730"/>
    </row>
    <row r="8" spans="1:14" ht="13" x14ac:dyDescent="0.25">
      <c r="A8" s="731" t="s">
        <v>295</v>
      </c>
      <c r="B8" s="727" t="s">
        <v>382</v>
      </c>
      <c r="C8" s="731" t="s">
        <v>297</v>
      </c>
      <c r="D8" s="731" t="s">
        <v>298</v>
      </c>
      <c r="E8" s="732" t="s">
        <v>299</v>
      </c>
      <c r="F8" s="732"/>
      <c r="G8" s="732"/>
      <c r="H8" s="732"/>
      <c r="I8" s="732"/>
      <c r="J8" s="732"/>
      <c r="K8" s="726" t="s">
        <v>300</v>
      </c>
      <c r="L8" s="726"/>
    </row>
    <row r="9" spans="1:14" ht="13.5" x14ac:dyDescent="0.25">
      <c r="A9" s="731"/>
      <c r="B9" s="727"/>
      <c r="C9" s="731"/>
      <c r="D9" s="731"/>
      <c r="E9" s="386" t="s">
        <v>41</v>
      </c>
      <c r="F9" s="387" t="s">
        <v>43</v>
      </c>
      <c r="G9" s="387" t="s">
        <v>46</v>
      </c>
      <c r="H9" s="387" t="s">
        <v>49</v>
      </c>
      <c r="I9" s="387" t="s">
        <v>86</v>
      </c>
      <c r="J9" s="387" t="s">
        <v>88</v>
      </c>
      <c r="K9" s="727" t="s">
        <v>301</v>
      </c>
      <c r="L9" s="727" t="s">
        <v>302</v>
      </c>
    </row>
    <row r="10" spans="1:14" ht="23.25" customHeight="1" x14ac:dyDescent="0.25">
      <c r="A10" s="731"/>
      <c r="B10" s="727"/>
      <c r="C10" s="731"/>
      <c r="D10" s="731"/>
      <c r="E10" s="385" t="s">
        <v>303</v>
      </c>
      <c r="F10" s="385" t="s">
        <v>303</v>
      </c>
      <c r="G10" s="385" t="s">
        <v>303</v>
      </c>
      <c r="H10" s="385" t="s">
        <v>303</v>
      </c>
      <c r="I10" s="385" t="s">
        <v>303</v>
      </c>
      <c r="J10" s="385" t="s">
        <v>303</v>
      </c>
      <c r="K10" s="727"/>
      <c r="L10" s="727"/>
    </row>
    <row r="11" spans="1:14" s="194" customFormat="1" ht="25" x14ac:dyDescent="0.25">
      <c r="A11" s="388">
        <v>1</v>
      </c>
      <c r="B11" s="410" t="s">
        <v>383</v>
      </c>
      <c r="C11" s="215" t="s">
        <v>297</v>
      </c>
      <c r="D11" s="379">
        <v>11</v>
      </c>
      <c r="E11" s="450">
        <v>0</v>
      </c>
      <c r="F11" s="384"/>
      <c r="G11" s="384"/>
      <c r="H11" s="384"/>
      <c r="I11" s="384"/>
      <c r="J11" s="384"/>
      <c r="K11" s="418">
        <f>AVERAGE(E11:J11)</f>
        <v>0</v>
      </c>
      <c r="L11" s="418">
        <f>K11*D11</f>
        <v>0</v>
      </c>
    </row>
    <row r="12" spans="1:14" s="194" customFormat="1" ht="25" x14ac:dyDescent="0.25">
      <c r="A12" s="388">
        <v>2</v>
      </c>
      <c r="B12" s="410" t="s">
        <v>384</v>
      </c>
      <c r="C12" s="215" t="s">
        <v>297</v>
      </c>
      <c r="D12" s="379">
        <v>7</v>
      </c>
      <c r="E12" s="450">
        <v>0</v>
      </c>
      <c r="F12" s="265"/>
      <c r="G12" s="265"/>
      <c r="H12" s="265"/>
      <c r="I12" s="265"/>
      <c r="J12" s="265"/>
      <c r="K12" s="418">
        <f t="shared" ref="K12:K27" si="0">AVERAGE(E12:J12)</f>
        <v>0</v>
      </c>
      <c r="L12" s="418">
        <f t="shared" ref="L12:L27" si="1">K12*D12</f>
        <v>0</v>
      </c>
    </row>
    <row r="13" spans="1:14" s="194" customFormat="1" ht="14.15" customHeight="1" x14ac:dyDescent="0.25">
      <c r="A13" s="388">
        <v>3</v>
      </c>
      <c r="B13" s="410" t="s">
        <v>385</v>
      </c>
      <c r="C13" s="215" t="s">
        <v>297</v>
      </c>
      <c r="D13" s="379">
        <v>7</v>
      </c>
      <c r="E13" s="450">
        <v>0</v>
      </c>
      <c r="F13" s="384"/>
      <c r="G13" s="384"/>
      <c r="H13" s="384"/>
      <c r="I13" s="384"/>
      <c r="J13" s="384"/>
      <c r="K13" s="418">
        <f t="shared" si="0"/>
        <v>0</v>
      </c>
      <c r="L13" s="418">
        <f t="shared" si="1"/>
        <v>0</v>
      </c>
    </row>
    <row r="14" spans="1:14" s="194" customFormat="1" ht="12.65" customHeight="1" x14ac:dyDescent="0.25">
      <c r="A14" s="388">
        <v>4</v>
      </c>
      <c r="B14" s="412" t="s">
        <v>386</v>
      </c>
      <c r="C14" s="215" t="s">
        <v>297</v>
      </c>
      <c r="D14" s="377">
        <v>7</v>
      </c>
      <c r="E14" s="450">
        <v>0</v>
      </c>
      <c r="F14" s="411"/>
      <c r="G14" s="411"/>
      <c r="H14" s="411"/>
      <c r="I14" s="411"/>
      <c r="J14" s="411"/>
      <c r="K14" s="418">
        <f t="shared" si="0"/>
        <v>0</v>
      </c>
      <c r="L14" s="418">
        <f t="shared" si="1"/>
        <v>0</v>
      </c>
      <c r="N14" s="204"/>
    </row>
    <row r="15" spans="1:14" s="194" customFormat="1" ht="12.65" customHeight="1" x14ac:dyDescent="0.25">
      <c r="A15" s="388">
        <v>5</v>
      </c>
      <c r="B15" s="413" t="s">
        <v>387</v>
      </c>
      <c r="C15" s="215" t="s">
        <v>297</v>
      </c>
      <c r="D15" s="379">
        <v>1</v>
      </c>
      <c r="E15" s="450">
        <v>0</v>
      </c>
      <c r="F15" s="384"/>
      <c r="G15" s="384"/>
      <c r="H15" s="384"/>
      <c r="I15" s="384"/>
      <c r="J15" s="384"/>
      <c r="K15" s="418">
        <f t="shared" si="0"/>
        <v>0</v>
      </c>
      <c r="L15" s="418">
        <f t="shared" si="1"/>
        <v>0</v>
      </c>
    </row>
    <row r="16" spans="1:14" s="194" customFormat="1" ht="12.65" customHeight="1" x14ac:dyDescent="0.25">
      <c r="A16" s="388">
        <v>6</v>
      </c>
      <c r="B16" s="413" t="s">
        <v>388</v>
      </c>
      <c r="C16" s="414" t="s">
        <v>297</v>
      </c>
      <c r="D16" s="379">
        <v>2</v>
      </c>
      <c r="E16" s="450">
        <v>0</v>
      </c>
      <c r="F16" s="411"/>
      <c r="G16" s="411"/>
      <c r="H16" s="411"/>
      <c r="I16" s="411"/>
      <c r="J16" s="411"/>
      <c r="K16" s="418">
        <f t="shared" si="0"/>
        <v>0</v>
      </c>
      <c r="L16" s="418">
        <f t="shared" si="1"/>
        <v>0</v>
      </c>
    </row>
    <row r="17" spans="1:12" s="194" customFormat="1" ht="12.65" customHeight="1" x14ac:dyDescent="0.25">
      <c r="A17" s="388">
        <v>7</v>
      </c>
      <c r="B17" s="413" t="s">
        <v>389</v>
      </c>
      <c r="C17" s="215" t="s">
        <v>297</v>
      </c>
      <c r="D17" s="379">
        <v>1</v>
      </c>
      <c r="E17" s="450">
        <v>0</v>
      </c>
      <c r="F17" s="265"/>
      <c r="G17" s="265"/>
      <c r="H17" s="265"/>
      <c r="I17" s="265"/>
      <c r="J17" s="265"/>
      <c r="K17" s="418">
        <f t="shared" si="0"/>
        <v>0</v>
      </c>
      <c r="L17" s="418">
        <f t="shared" si="1"/>
        <v>0</v>
      </c>
    </row>
    <row r="18" spans="1:12" s="194" customFormat="1" ht="12.65" customHeight="1" x14ac:dyDescent="0.25">
      <c r="A18" s="388">
        <v>8</v>
      </c>
      <c r="B18" s="413" t="s">
        <v>390</v>
      </c>
      <c r="C18" s="215" t="s">
        <v>297</v>
      </c>
      <c r="D18" s="379">
        <v>2</v>
      </c>
      <c r="E18" s="450">
        <v>0</v>
      </c>
      <c r="F18" s="265"/>
      <c r="G18" s="265"/>
      <c r="H18" s="265"/>
      <c r="I18" s="265"/>
      <c r="J18" s="265"/>
      <c r="K18" s="418">
        <f t="shared" si="0"/>
        <v>0</v>
      </c>
      <c r="L18" s="418">
        <f t="shared" si="1"/>
        <v>0</v>
      </c>
    </row>
    <row r="19" spans="1:12" s="194" customFormat="1" ht="12.65" customHeight="1" x14ac:dyDescent="0.25">
      <c r="A19" s="388">
        <v>9</v>
      </c>
      <c r="B19" s="415" t="s">
        <v>391</v>
      </c>
      <c r="C19" s="215" t="s">
        <v>297</v>
      </c>
      <c r="D19" s="379">
        <v>1</v>
      </c>
      <c r="E19" s="450">
        <v>0</v>
      </c>
      <c r="F19" s="265"/>
      <c r="G19" s="265"/>
      <c r="H19" s="265"/>
      <c r="I19" s="265"/>
      <c r="J19" s="265"/>
      <c r="K19" s="418">
        <f t="shared" si="0"/>
        <v>0</v>
      </c>
      <c r="L19" s="418">
        <f t="shared" si="1"/>
        <v>0</v>
      </c>
    </row>
    <row r="20" spans="1:12" s="194" customFormat="1" ht="24.75" customHeight="1" x14ac:dyDescent="0.25">
      <c r="A20" s="388">
        <v>10</v>
      </c>
      <c r="B20" s="416" t="s">
        <v>392</v>
      </c>
      <c r="C20" s="215" t="s">
        <v>297</v>
      </c>
      <c r="D20" s="379">
        <v>1</v>
      </c>
      <c r="E20" s="450">
        <v>0</v>
      </c>
      <c r="F20" s="411"/>
      <c r="G20" s="411"/>
      <c r="H20" s="411"/>
      <c r="I20" s="411"/>
      <c r="J20" s="411"/>
      <c r="K20" s="418">
        <f t="shared" si="0"/>
        <v>0</v>
      </c>
      <c r="L20" s="418">
        <f t="shared" si="1"/>
        <v>0</v>
      </c>
    </row>
    <row r="21" spans="1:12" s="194" customFormat="1" ht="12.65" customHeight="1" x14ac:dyDescent="0.25">
      <c r="A21" s="388">
        <v>11</v>
      </c>
      <c r="B21" s="416" t="s">
        <v>393</v>
      </c>
      <c r="C21" s="215" t="s">
        <v>297</v>
      </c>
      <c r="D21" s="379">
        <v>2</v>
      </c>
      <c r="E21" s="450">
        <v>0</v>
      </c>
      <c r="F21" s="411"/>
      <c r="G21" s="411"/>
      <c r="H21" s="411"/>
      <c r="I21" s="411"/>
      <c r="J21" s="411"/>
      <c r="K21" s="418">
        <f t="shared" si="0"/>
        <v>0</v>
      </c>
      <c r="L21" s="418">
        <f t="shared" si="1"/>
        <v>0</v>
      </c>
    </row>
    <row r="22" spans="1:12" s="194" customFormat="1" ht="12.65" customHeight="1" x14ac:dyDescent="0.25">
      <c r="A22" s="388">
        <v>12</v>
      </c>
      <c r="B22" s="416" t="s">
        <v>394</v>
      </c>
      <c r="C22" s="215" t="s">
        <v>297</v>
      </c>
      <c r="D22" s="379">
        <v>2</v>
      </c>
      <c r="E22" s="450">
        <v>0</v>
      </c>
      <c r="F22" s="265"/>
      <c r="G22" s="265"/>
      <c r="H22" s="265"/>
      <c r="I22" s="265"/>
      <c r="J22" s="265"/>
      <c r="K22" s="418">
        <f t="shared" si="0"/>
        <v>0</v>
      </c>
      <c r="L22" s="418">
        <f t="shared" si="1"/>
        <v>0</v>
      </c>
    </row>
    <row r="23" spans="1:12" s="194" customFormat="1" ht="12.65" customHeight="1" x14ac:dyDescent="0.25">
      <c r="A23" s="388">
        <v>13</v>
      </c>
      <c r="B23" s="413" t="s">
        <v>395</v>
      </c>
      <c r="C23" s="215" t="s">
        <v>297</v>
      </c>
      <c r="D23" s="379">
        <v>2</v>
      </c>
      <c r="E23" s="450">
        <v>0</v>
      </c>
      <c r="F23" s="384"/>
      <c r="G23" s="384"/>
      <c r="H23" s="384"/>
      <c r="I23" s="384"/>
      <c r="J23" s="384"/>
      <c r="K23" s="418">
        <f t="shared" si="0"/>
        <v>0</v>
      </c>
      <c r="L23" s="418">
        <f t="shared" si="1"/>
        <v>0</v>
      </c>
    </row>
    <row r="24" spans="1:12" s="194" customFormat="1" ht="12.65" customHeight="1" x14ac:dyDescent="0.25">
      <c r="A24" s="388">
        <v>14</v>
      </c>
      <c r="B24" s="417" t="s">
        <v>396</v>
      </c>
      <c r="C24" s="215" t="s">
        <v>297</v>
      </c>
      <c r="D24" s="379">
        <v>4</v>
      </c>
      <c r="E24" s="450">
        <v>0</v>
      </c>
      <c r="F24" s="384"/>
      <c r="G24" s="384"/>
      <c r="H24" s="384"/>
      <c r="I24" s="384"/>
      <c r="J24" s="384"/>
      <c r="K24" s="418">
        <f t="shared" si="0"/>
        <v>0</v>
      </c>
      <c r="L24" s="418">
        <f t="shared" si="1"/>
        <v>0</v>
      </c>
    </row>
    <row r="25" spans="1:12" s="194" customFormat="1" ht="72.75" customHeight="1" x14ac:dyDescent="0.25">
      <c r="A25" s="388">
        <v>15</v>
      </c>
      <c r="B25" s="444" t="s">
        <v>397</v>
      </c>
      <c r="C25" s="215" t="s">
        <v>297</v>
      </c>
      <c r="D25" s="379">
        <v>2</v>
      </c>
      <c r="E25" s="450">
        <v>0</v>
      </c>
      <c r="F25" s="265"/>
      <c r="G25" s="265"/>
      <c r="H25" s="265"/>
      <c r="I25" s="411"/>
      <c r="J25" s="411"/>
      <c r="K25" s="418">
        <f t="shared" si="0"/>
        <v>0</v>
      </c>
      <c r="L25" s="418">
        <f t="shared" si="1"/>
        <v>0</v>
      </c>
    </row>
    <row r="26" spans="1:12" s="194" customFormat="1" ht="38.5" customHeight="1" x14ac:dyDescent="0.25">
      <c r="A26" s="388">
        <v>16</v>
      </c>
      <c r="B26" s="417" t="s">
        <v>398</v>
      </c>
      <c r="C26" s="215" t="s">
        <v>297</v>
      </c>
      <c r="D26" s="379">
        <v>1</v>
      </c>
      <c r="E26" s="450">
        <v>0</v>
      </c>
      <c r="F26" s="411"/>
      <c r="G26" s="411"/>
      <c r="H26" s="411"/>
      <c r="I26" s="411"/>
      <c r="J26" s="411"/>
      <c r="K26" s="418">
        <f t="shared" ref="K26" si="2">AVERAGE(E26:J26)</f>
        <v>0</v>
      </c>
      <c r="L26" s="418">
        <f t="shared" ref="L26" si="3">K26*D26</f>
        <v>0</v>
      </c>
    </row>
    <row r="27" spans="1:12" s="194" customFormat="1" ht="28.5" customHeight="1" x14ac:dyDescent="0.25">
      <c r="A27" s="388">
        <v>17</v>
      </c>
      <c r="B27" s="401" t="s">
        <v>399</v>
      </c>
      <c r="C27" s="215" t="s">
        <v>297</v>
      </c>
      <c r="D27" s="379">
        <v>4</v>
      </c>
      <c r="E27" s="450">
        <v>0</v>
      </c>
      <c r="F27" s="411"/>
      <c r="G27" s="411"/>
      <c r="H27" s="411"/>
      <c r="I27" s="411"/>
      <c r="J27" s="411"/>
      <c r="K27" s="418">
        <f t="shared" si="0"/>
        <v>0</v>
      </c>
      <c r="L27" s="418">
        <f t="shared" si="1"/>
        <v>0</v>
      </c>
    </row>
    <row r="28" spans="1:12" s="194" customFormat="1" ht="13" customHeight="1" thickBot="1" x14ac:dyDescent="0.3">
      <c r="A28" s="696" t="s">
        <v>400</v>
      </c>
      <c r="B28" s="697"/>
      <c r="C28" s="697"/>
      <c r="D28" s="697"/>
      <c r="E28" s="697"/>
      <c r="F28" s="697"/>
      <c r="G28" s="697"/>
      <c r="H28" s="697"/>
      <c r="I28" s="697"/>
      <c r="J28" s="698"/>
      <c r="K28" s="663">
        <f>SUM(L11:L27)</f>
        <v>0</v>
      </c>
      <c r="L28" s="664"/>
    </row>
    <row r="29" spans="1:12" s="194" customFormat="1" ht="13" customHeight="1" x14ac:dyDescent="0.25">
      <c r="A29" s="184"/>
      <c r="B29" s="184"/>
      <c r="C29" s="184"/>
      <c r="D29" s="184"/>
      <c r="E29" s="184"/>
      <c r="F29" s="184"/>
      <c r="G29" s="184"/>
      <c r="H29" s="184"/>
      <c r="I29" s="184"/>
      <c r="J29" s="184"/>
      <c r="K29" s="228"/>
      <c r="L29" s="228"/>
    </row>
    <row r="30" spans="1:12" s="194" customFormat="1" ht="13" customHeight="1" x14ac:dyDescent="0.3">
      <c r="A30" s="660" t="s">
        <v>401</v>
      </c>
      <c r="B30" s="661"/>
      <c r="C30" s="661"/>
      <c r="D30" s="661"/>
      <c r="E30" s="661"/>
      <c r="F30" s="661"/>
      <c r="G30" s="661"/>
      <c r="H30" s="661"/>
      <c r="I30" s="661"/>
      <c r="J30" s="662"/>
      <c r="K30" s="665">
        <f>K28/60/'Limpeza - Item 1'!E185</f>
        <v>0</v>
      </c>
      <c r="L30" s="666"/>
    </row>
    <row r="31" spans="1:12" s="194" customFormat="1" ht="13" customHeight="1" thickBot="1" x14ac:dyDescent="0.3">
      <c r="A31" s="184"/>
      <c r="B31" s="184"/>
      <c r="C31" s="184"/>
      <c r="D31" s="184"/>
      <c r="E31" s="184"/>
      <c r="F31" s="184"/>
      <c r="G31" s="184"/>
      <c r="H31" s="184"/>
      <c r="I31" s="184"/>
      <c r="J31" s="184"/>
      <c r="K31" s="222"/>
      <c r="L31" s="222"/>
    </row>
    <row r="32" spans="1:12" s="194" customFormat="1" ht="13" customHeight="1" x14ac:dyDescent="0.3">
      <c r="A32" s="184"/>
      <c r="B32" s="742" t="s">
        <v>402</v>
      </c>
      <c r="C32" s="743"/>
      <c r="D32" s="743"/>
      <c r="E32" s="743"/>
      <c r="F32" s="743"/>
      <c r="G32" s="743"/>
      <c r="H32" s="743"/>
      <c r="I32" s="743"/>
      <c r="J32" s="743"/>
      <c r="K32" s="439" t="s">
        <v>26</v>
      </c>
      <c r="L32" s="440" t="s">
        <v>403</v>
      </c>
    </row>
    <row r="33" spans="1:12" s="194" customFormat="1" ht="13" customHeight="1" x14ac:dyDescent="0.3">
      <c r="A33" s="184"/>
      <c r="B33" s="466" t="s">
        <v>404</v>
      </c>
      <c r="C33" s="521"/>
      <c r="D33" s="521"/>
      <c r="E33" s="521"/>
      <c r="F33" s="521"/>
      <c r="G33" s="521"/>
      <c r="H33" s="521"/>
      <c r="I33" s="521"/>
      <c r="J33" s="521"/>
      <c r="K33" s="371"/>
      <c r="L33" s="790"/>
    </row>
    <row r="34" spans="1:12" s="194" customFormat="1" ht="13" customHeight="1" x14ac:dyDescent="0.3">
      <c r="A34" s="184"/>
      <c r="B34" s="466" t="s">
        <v>405</v>
      </c>
      <c r="C34" s="521"/>
      <c r="D34" s="521"/>
      <c r="E34" s="521"/>
      <c r="F34" s="521"/>
      <c r="G34" s="521"/>
      <c r="H34" s="521"/>
      <c r="I34" s="521"/>
      <c r="J34" s="521"/>
      <c r="K34" s="371"/>
      <c r="L34" s="790"/>
    </row>
    <row r="35" spans="1:12" s="194" customFormat="1" ht="13" customHeight="1" x14ac:dyDescent="0.3">
      <c r="A35" s="184"/>
      <c r="B35" s="466" t="s">
        <v>406</v>
      </c>
      <c r="C35" s="521"/>
      <c r="D35" s="521"/>
      <c r="E35" s="521"/>
      <c r="F35" s="521"/>
      <c r="G35" s="521"/>
      <c r="H35" s="521"/>
      <c r="I35" s="521"/>
      <c r="J35" s="521"/>
      <c r="K35" s="371"/>
      <c r="L35" s="791"/>
    </row>
    <row r="36" spans="1:12" s="194" customFormat="1" ht="13" customHeight="1" x14ac:dyDescent="0.3">
      <c r="A36" s="184"/>
      <c r="B36" s="466" t="s">
        <v>407</v>
      </c>
      <c r="C36" s="521"/>
      <c r="D36" s="521"/>
      <c r="E36" s="521"/>
      <c r="F36" s="521"/>
      <c r="G36" s="521"/>
      <c r="H36" s="521"/>
      <c r="I36" s="521"/>
      <c r="J36" s="521"/>
      <c r="K36" s="792"/>
      <c r="L36" s="441">
        <f>K36*60</f>
        <v>0</v>
      </c>
    </row>
    <row r="37" spans="1:12" s="194" customFormat="1" ht="13" customHeight="1" x14ac:dyDescent="0.25">
      <c r="A37" s="184"/>
      <c r="B37" s="466"/>
      <c r="C37" s="521"/>
      <c r="D37" s="521"/>
      <c r="E37" s="521"/>
      <c r="F37" s="521"/>
      <c r="G37" s="521"/>
      <c r="H37" s="521"/>
      <c r="I37" s="521"/>
      <c r="J37" s="521"/>
      <c r="K37" s="371"/>
      <c r="L37" s="442"/>
    </row>
    <row r="38" spans="1:12" s="194" customFormat="1" ht="13" customHeight="1" x14ac:dyDescent="0.25">
      <c r="A38" s="184"/>
      <c r="B38" s="734"/>
      <c r="C38" s="735"/>
      <c r="D38" s="735"/>
      <c r="E38" s="735"/>
      <c r="F38" s="735"/>
      <c r="G38" s="735"/>
      <c r="H38" s="735"/>
      <c r="I38" s="735"/>
      <c r="J38" s="735"/>
      <c r="K38" s="735"/>
      <c r="L38" s="736"/>
    </row>
    <row r="39" spans="1:12" s="194" customFormat="1" ht="13" customHeight="1" thickBot="1" x14ac:dyDescent="0.35">
      <c r="A39" s="184"/>
      <c r="B39" s="737" t="s">
        <v>408</v>
      </c>
      <c r="C39" s="738"/>
      <c r="D39" s="738"/>
      <c r="E39" s="738"/>
      <c r="F39" s="738"/>
      <c r="G39" s="738"/>
      <c r="H39" s="738"/>
      <c r="I39" s="738"/>
      <c r="J39" s="739"/>
      <c r="K39" s="740">
        <f>(L33+L34+L35+L36)/60/'Limpeza - Item 1'!E185</f>
        <v>0</v>
      </c>
      <c r="L39" s="741"/>
    </row>
    <row r="40" spans="1:12" s="194" customFormat="1" ht="13" customHeight="1" x14ac:dyDescent="0.25">
      <c r="A40" s="184"/>
      <c r="B40" s="184"/>
      <c r="C40" s="184"/>
      <c r="D40" s="184"/>
      <c r="E40" s="184"/>
      <c r="F40" s="184"/>
      <c r="G40" s="184"/>
      <c r="H40" s="184"/>
      <c r="I40" s="184"/>
      <c r="J40" s="184"/>
      <c r="K40" s="222"/>
      <c r="L40" s="222"/>
    </row>
    <row r="41" spans="1:12" s="194" customFormat="1" ht="13" customHeight="1" thickBot="1" x14ac:dyDescent="0.3">
      <c r="A41" s="184"/>
      <c r="B41" s="184"/>
      <c r="C41" s="184"/>
      <c r="D41" s="184"/>
      <c r="E41" s="184"/>
      <c r="F41" s="184"/>
      <c r="G41" s="184"/>
      <c r="H41" s="184"/>
      <c r="I41" s="184"/>
      <c r="J41" s="184"/>
      <c r="K41" s="222"/>
      <c r="L41" s="222"/>
    </row>
    <row r="42" spans="1:12" s="194" customFormat="1" ht="13" customHeight="1" thickBot="1" x14ac:dyDescent="0.35">
      <c r="A42" s="660" t="s">
        <v>401</v>
      </c>
      <c r="B42" s="661"/>
      <c r="C42" s="661"/>
      <c r="D42" s="661"/>
      <c r="E42" s="661"/>
      <c r="F42" s="661"/>
      <c r="G42" s="661"/>
      <c r="H42" s="661"/>
      <c r="I42" s="661"/>
      <c r="J42" s="662"/>
      <c r="K42" s="665">
        <f>K30+K39</f>
        <v>0</v>
      </c>
      <c r="L42" s="666"/>
    </row>
    <row r="43" spans="1:12" s="194" customFormat="1" ht="13" customHeight="1" x14ac:dyDescent="0.25">
      <c r="A43" s="184"/>
      <c r="B43" s="184"/>
      <c r="C43" s="184"/>
      <c r="D43" s="184"/>
      <c r="E43" s="184"/>
      <c r="F43" s="184"/>
      <c r="G43" s="184"/>
      <c r="H43" s="184"/>
      <c r="I43" s="184"/>
      <c r="J43" s="184"/>
      <c r="K43" s="222"/>
      <c r="L43" s="222"/>
    </row>
    <row r="44" spans="1:12" s="194" customFormat="1" ht="13" customHeight="1" x14ac:dyDescent="0.25">
      <c r="A44" s="184"/>
      <c r="B44" s="184"/>
      <c r="C44" s="184"/>
      <c r="D44" s="184"/>
      <c r="E44" s="184"/>
      <c r="F44" s="184"/>
      <c r="G44" s="184"/>
      <c r="H44" s="184"/>
      <c r="I44" s="184"/>
      <c r="J44" s="184"/>
      <c r="K44" s="222"/>
      <c r="L44" s="222"/>
    </row>
    <row r="45" spans="1:12" s="194" customFormat="1" ht="13" customHeight="1" x14ac:dyDescent="0.25">
      <c r="A45" s="184"/>
      <c r="B45" s="184"/>
      <c r="C45" s="184"/>
      <c r="D45" s="184"/>
      <c r="E45" s="184"/>
      <c r="F45" s="184"/>
      <c r="G45" s="184"/>
      <c r="H45" s="184"/>
      <c r="I45" s="184"/>
      <c r="J45" s="184"/>
      <c r="K45" s="222"/>
      <c r="L45" s="222"/>
    </row>
    <row r="46" spans="1:12" s="194" customFormat="1" ht="13" customHeight="1" thickBot="1" x14ac:dyDescent="0.3">
      <c r="A46" s="184"/>
      <c r="B46" s="184"/>
      <c r="C46" s="184"/>
      <c r="D46" s="184"/>
      <c r="E46" s="184"/>
      <c r="F46" s="184"/>
      <c r="G46" s="184"/>
      <c r="H46" s="184"/>
      <c r="I46" s="184"/>
      <c r="J46" s="184"/>
      <c r="K46" s="222"/>
      <c r="L46" s="222"/>
    </row>
    <row r="47" spans="1:12" s="194" customFormat="1" x14ac:dyDescent="0.25">
      <c r="A47" s="578"/>
      <c r="B47" s="579"/>
      <c r="C47" s="584" t="s">
        <v>318</v>
      </c>
      <c r="D47" s="587"/>
      <c r="E47" s="588"/>
      <c r="F47" s="588"/>
      <c r="G47" s="588"/>
      <c r="H47" s="588"/>
      <c r="I47" s="588"/>
      <c r="J47" s="588"/>
      <c r="K47" s="588"/>
      <c r="L47" s="589"/>
    </row>
    <row r="48" spans="1:12" s="194" customFormat="1" x14ac:dyDescent="0.25">
      <c r="A48" s="580"/>
      <c r="B48" s="581"/>
      <c r="C48" s="585"/>
      <c r="D48" s="590"/>
      <c r="E48" s="591"/>
      <c r="F48" s="591"/>
      <c r="G48" s="591"/>
      <c r="H48" s="591"/>
      <c r="I48" s="591"/>
      <c r="J48" s="591"/>
      <c r="K48" s="591"/>
      <c r="L48" s="592"/>
    </row>
    <row r="49" spans="1:12" x14ac:dyDescent="0.25">
      <c r="A49" s="580"/>
      <c r="B49" s="581"/>
      <c r="C49" s="585"/>
      <c r="D49" s="590"/>
      <c r="E49" s="591"/>
      <c r="F49" s="591"/>
      <c r="G49" s="591"/>
      <c r="H49" s="591"/>
      <c r="I49" s="591"/>
      <c r="J49" s="591"/>
      <c r="K49" s="591"/>
      <c r="L49" s="592"/>
    </row>
    <row r="50" spans="1:12" x14ac:dyDescent="0.25">
      <c r="A50" s="582"/>
      <c r="B50" s="583"/>
      <c r="C50" s="586"/>
      <c r="D50" s="593"/>
      <c r="E50" s="594"/>
      <c r="F50" s="594"/>
      <c r="G50" s="594"/>
      <c r="H50" s="594"/>
      <c r="I50" s="594"/>
      <c r="J50" s="594"/>
      <c r="K50" s="594"/>
      <c r="L50" s="595"/>
    </row>
    <row r="52" spans="1:12" x14ac:dyDescent="0.25">
      <c r="A52" s="733" t="s">
        <v>409</v>
      </c>
      <c r="B52" s="597"/>
      <c r="C52" s="597"/>
      <c r="D52" s="597"/>
      <c r="E52" s="597"/>
      <c r="F52" s="597"/>
      <c r="G52" s="597"/>
      <c r="H52" s="597"/>
      <c r="I52" s="597"/>
      <c r="J52" s="597"/>
      <c r="K52" s="597"/>
      <c r="L52" s="598"/>
    </row>
    <row r="53" spans="1:12" ht="20.25" customHeight="1" x14ac:dyDescent="0.25">
      <c r="A53" s="599"/>
      <c r="B53" s="576"/>
      <c r="C53" s="576"/>
      <c r="D53" s="576"/>
      <c r="E53" s="576"/>
      <c r="F53" s="576"/>
      <c r="G53" s="576"/>
      <c r="H53" s="576"/>
      <c r="I53" s="576"/>
      <c r="J53" s="576"/>
      <c r="K53" s="576"/>
      <c r="L53" s="600"/>
    </row>
    <row r="54" spans="1:12" x14ac:dyDescent="0.25">
      <c r="A54" s="599"/>
      <c r="B54" s="576"/>
      <c r="C54" s="576"/>
      <c r="D54" s="576"/>
      <c r="E54" s="576"/>
      <c r="F54" s="576"/>
      <c r="G54" s="576"/>
      <c r="H54" s="576"/>
      <c r="I54" s="576"/>
      <c r="J54" s="576"/>
      <c r="K54" s="576"/>
      <c r="L54" s="600"/>
    </row>
    <row r="55" spans="1:12" ht="14.25" customHeight="1" x14ac:dyDescent="0.25">
      <c r="A55" s="599"/>
      <c r="B55" s="576"/>
      <c r="C55" s="576"/>
      <c r="D55" s="576"/>
      <c r="E55" s="576"/>
      <c r="F55" s="576"/>
      <c r="G55" s="576"/>
      <c r="H55" s="576"/>
      <c r="I55" s="576"/>
      <c r="J55" s="576"/>
      <c r="K55" s="576"/>
      <c r="L55" s="600"/>
    </row>
    <row r="56" spans="1:12" x14ac:dyDescent="0.25">
      <c r="A56" s="601"/>
      <c r="B56" s="602"/>
      <c r="C56" s="602"/>
      <c r="D56" s="602"/>
      <c r="E56" s="602"/>
      <c r="F56" s="602"/>
      <c r="G56" s="602"/>
      <c r="H56" s="602"/>
      <c r="I56" s="602"/>
      <c r="J56" s="602"/>
      <c r="K56" s="602"/>
      <c r="L56" s="603"/>
    </row>
    <row r="62" spans="1:12" ht="13" x14ac:dyDescent="0.25">
      <c r="A62" s="731" t="s">
        <v>295</v>
      </c>
      <c r="B62" s="727" t="s">
        <v>410</v>
      </c>
      <c r="C62" s="731" t="s">
        <v>297</v>
      </c>
      <c r="D62" s="731" t="s">
        <v>298</v>
      </c>
      <c r="E62" s="732" t="s">
        <v>299</v>
      </c>
      <c r="F62" s="732"/>
      <c r="G62" s="732"/>
      <c r="H62" s="732"/>
      <c r="I62" s="732"/>
      <c r="J62" s="732"/>
      <c r="K62" s="726" t="s">
        <v>300</v>
      </c>
      <c r="L62" s="726"/>
    </row>
    <row r="63" spans="1:12" ht="13.5" x14ac:dyDescent="0.25">
      <c r="A63" s="731"/>
      <c r="B63" s="727"/>
      <c r="C63" s="731"/>
      <c r="D63" s="731"/>
      <c r="E63" s="386" t="s">
        <v>41</v>
      </c>
      <c r="F63" s="387" t="s">
        <v>43</v>
      </c>
      <c r="G63" s="387" t="s">
        <v>46</v>
      </c>
      <c r="H63" s="387" t="s">
        <v>49</v>
      </c>
      <c r="I63" s="387" t="s">
        <v>86</v>
      </c>
      <c r="J63" s="387" t="s">
        <v>88</v>
      </c>
      <c r="K63" s="727" t="s">
        <v>301</v>
      </c>
      <c r="L63" s="727" t="s">
        <v>302</v>
      </c>
    </row>
    <row r="64" spans="1:12" x14ac:dyDescent="0.25">
      <c r="A64" s="731"/>
      <c r="B64" s="727"/>
      <c r="C64" s="731"/>
      <c r="D64" s="731"/>
      <c r="E64" s="385" t="s">
        <v>303</v>
      </c>
      <c r="F64" s="385" t="s">
        <v>303</v>
      </c>
      <c r="G64" s="385" t="s">
        <v>303</v>
      </c>
      <c r="H64" s="385" t="s">
        <v>303</v>
      </c>
      <c r="I64" s="385" t="s">
        <v>303</v>
      </c>
      <c r="J64" s="385" t="s">
        <v>303</v>
      </c>
      <c r="K64" s="727"/>
      <c r="L64" s="727"/>
    </row>
    <row r="65" spans="1:12" x14ac:dyDescent="0.25">
      <c r="A65" s="388">
        <v>1</v>
      </c>
      <c r="B65" s="401" t="s">
        <v>411</v>
      </c>
      <c r="C65" s="196" t="s">
        <v>297</v>
      </c>
      <c r="D65" s="434">
        <v>1</v>
      </c>
      <c r="E65" s="451"/>
      <c r="F65" s="452"/>
      <c r="G65" s="452"/>
      <c r="H65" s="452"/>
      <c r="I65" s="452"/>
      <c r="J65" s="452">
        <v>0</v>
      </c>
      <c r="K65" s="436">
        <f>AVERAGE(E65:J65)</f>
        <v>0</v>
      </c>
      <c r="L65" s="436">
        <f>K65*D65</f>
        <v>0</v>
      </c>
    </row>
    <row r="66" spans="1:12" x14ac:dyDescent="0.25">
      <c r="A66" s="388">
        <v>2</v>
      </c>
      <c r="B66" s="401"/>
      <c r="C66" s="215" t="s">
        <v>297</v>
      </c>
      <c r="D66" s="434"/>
      <c r="E66" s="384"/>
      <c r="F66" s="384"/>
      <c r="G66" s="384"/>
      <c r="H66" s="435"/>
      <c r="I66" s="435"/>
      <c r="J66" s="435"/>
      <c r="K66" s="436"/>
      <c r="L66" s="436"/>
    </row>
    <row r="67" spans="1:12" ht="14.5" x14ac:dyDescent="0.25">
      <c r="A67" s="388">
        <v>3</v>
      </c>
      <c r="B67" s="437"/>
      <c r="C67" s="438" t="s">
        <v>297</v>
      </c>
      <c r="D67" s="434"/>
      <c r="E67" s="384"/>
      <c r="F67" s="384"/>
      <c r="G67" s="384"/>
      <c r="H67" s="435"/>
      <c r="I67" s="435"/>
      <c r="J67" s="435"/>
      <c r="K67" s="436"/>
      <c r="L67" s="436"/>
    </row>
    <row r="68" spans="1:12" ht="13.5" thickBot="1" x14ac:dyDescent="0.3">
      <c r="A68" s="696" t="s">
        <v>400</v>
      </c>
      <c r="B68" s="697"/>
      <c r="C68" s="697"/>
      <c r="D68" s="697"/>
      <c r="E68" s="697"/>
      <c r="F68" s="697"/>
      <c r="G68" s="697"/>
      <c r="H68" s="697"/>
      <c r="I68" s="697"/>
      <c r="J68" s="698"/>
      <c r="K68" s="663">
        <f>SUM(L65:L67)</f>
        <v>0</v>
      </c>
      <c r="L68" s="664"/>
    </row>
    <row r="69" spans="1:12" ht="13.5" thickBot="1" x14ac:dyDescent="0.3">
      <c r="A69" s="184"/>
      <c r="B69" s="184"/>
      <c r="C69" s="184"/>
      <c r="D69" s="184"/>
      <c r="E69" s="184"/>
      <c r="F69" s="184"/>
      <c r="G69" s="184"/>
      <c r="H69" s="184"/>
      <c r="I69" s="184"/>
      <c r="J69" s="184"/>
      <c r="K69" s="228"/>
      <c r="L69" s="228"/>
    </row>
    <row r="70" spans="1:12" ht="13.5" thickBot="1" x14ac:dyDescent="0.35">
      <c r="A70" s="660" t="s">
        <v>401</v>
      </c>
      <c r="B70" s="661"/>
      <c r="C70" s="661"/>
      <c r="D70" s="661"/>
      <c r="E70" s="661"/>
      <c r="F70" s="661"/>
      <c r="G70" s="661"/>
      <c r="H70" s="661"/>
      <c r="I70" s="661"/>
      <c r="J70" s="662"/>
      <c r="K70" s="665">
        <f>(K68*20%)/12</f>
        <v>0</v>
      </c>
      <c r="L70" s="666"/>
    </row>
  </sheetData>
  <mergeCells count="57">
    <mergeCell ref="A70:J70"/>
    <mergeCell ref="K70:L70"/>
    <mergeCell ref="B32:J32"/>
    <mergeCell ref="B33:J33"/>
    <mergeCell ref="B34:J34"/>
    <mergeCell ref="A42:J42"/>
    <mergeCell ref="K42:L42"/>
    <mergeCell ref="K62:L62"/>
    <mergeCell ref="K63:K64"/>
    <mergeCell ref="L63:L64"/>
    <mergeCell ref="A68:J68"/>
    <mergeCell ref="K68:L68"/>
    <mergeCell ref="A62:A64"/>
    <mergeCell ref="B62:B64"/>
    <mergeCell ref="C62:C64"/>
    <mergeCell ref="D62:D64"/>
    <mergeCell ref="E62:J62"/>
    <mergeCell ref="A52:L56"/>
    <mergeCell ref="A28:J28"/>
    <mergeCell ref="K28:L28"/>
    <mergeCell ref="A30:J30"/>
    <mergeCell ref="K30:L30"/>
    <mergeCell ref="A47:B50"/>
    <mergeCell ref="C47:C50"/>
    <mergeCell ref="D47:L50"/>
    <mergeCell ref="B35:J35"/>
    <mergeCell ref="B36:J36"/>
    <mergeCell ref="B37:J37"/>
    <mergeCell ref="B38:L38"/>
    <mergeCell ref="B39:J39"/>
    <mergeCell ref="K39:L39"/>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412</v>
      </c>
    </row>
    <row r="3" spans="1:8" ht="13" thickBot="1" x14ac:dyDescent="0.3">
      <c r="A3" s="50"/>
    </row>
    <row r="4" spans="1:8" ht="13.5" thickBot="1" x14ac:dyDescent="0.35">
      <c r="A4" s="760" t="s">
        <v>413</v>
      </c>
      <c r="B4" s="761"/>
      <c r="C4" s="761"/>
      <c r="D4" s="761"/>
      <c r="E4" s="762"/>
      <c r="H4" s="10" t="s">
        <v>414</v>
      </c>
    </row>
    <row r="5" spans="1:8" ht="13.5" thickBot="1" x14ac:dyDescent="0.3">
      <c r="A5" s="763" t="s">
        <v>415</v>
      </c>
      <c r="B5" s="763"/>
      <c r="C5" s="763"/>
      <c r="D5" s="763"/>
      <c r="E5" s="80" t="s">
        <v>6</v>
      </c>
    </row>
    <row r="6" spans="1:8" ht="13" x14ac:dyDescent="0.25">
      <c r="A6" s="57" t="s">
        <v>416</v>
      </c>
      <c r="B6" s="62"/>
      <c r="C6" s="62"/>
      <c r="D6" s="62"/>
      <c r="E6" s="134">
        <v>88.61</v>
      </c>
      <c r="F6" s="107" t="s">
        <v>417</v>
      </c>
      <c r="G6" s="132">
        <v>0.5</v>
      </c>
      <c r="H6" t="s">
        <v>418</v>
      </c>
    </row>
    <row r="7" spans="1:8" ht="13.5" thickBot="1" x14ac:dyDescent="0.3">
      <c r="A7" s="57" t="s">
        <v>419</v>
      </c>
      <c r="B7" s="62"/>
      <c r="C7" s="62"/>
      <c r="D7" s="62"/>
      <c r="E7" s="135">
        <v>1.35</v>
      </c>
      <c r="G7" s="133">
        <v>0.5</v>
      </c>
      <c r="H7" t="s">
        <v>420</v>
      </c>
    </row>
    <row r="8" spans="1:8" ht="13.5" thickBot="1" x14ac:dyDescent="0.3">
      <c r="A8" s="60" t="s">
        <v>421</v>
      </c>
      <c r="B8" s="61"/>
      <c r="C8" s="61"/>
      <c r="D8" s="61"/>
      <c r="E8" s="136">
        <v>10.039999999999999</v>
      </c>
    </row>
    <row r="9" spans="1:8" ht="13" thickBot="1" x14ac:dyDescent="0.3">
      <c r="A9" s="50"/>
    </row>
    <row r="10" spans="1:8" ht="13.5" thickBot="1" x14ac:dyDescent="0.3">
      <c r="A10" s="760" t="s">
        <v>413</v>
      </c>
      <c r="B10" s="761"/>
      <c r="C10" s="761"/>
      <c r="D10" s="761"/>
      <c r="E10" s="762"/>
    </row>
    <row r="11" spans="1:8" ht="13.5" thickBot="1" x14ac:dyDescent="0.3">
      <c r="A11" s="763" t="s">
        <v>415</v>
      </c>
      <c r="B11" s="763"/>
      <c r="C11" s="763"/>
      <c r="D11" s="763"/>
      <c r="E11" s="80" t="s">
        <v>6</v>
      </c>
    </row>
    <row r="12" spans="1:8" ht="13" x14ac:dyDescent="0.25">
      <c r="A12" s="58" t="s">
        <v>422</v>
      </c>
      <c r="B12" s="59"/>
      <c r="C12" s="59"/>
      <c r="D12" s="59"/>
      <c r="E12" s="137">
        <f>E6*G6</f>
        <v>44.305</v>
      </c>
    </row>
    <row r="13" spans="1:8" ht="13.5" thickBot="1" x14ac:dyDescent="0.3">
      <c r="A13" s="57" t="s">
        <v>423</v>
      </c>
      <c r="B13" s="62"/>
      <c r="C13" s="62"/>
      <c r="D13" s="62"/>
      <c r="E13" s="138">
        <f>E6*G7</f>
        <v>44.305</v>
      </c>
    </row>
    <row r="14" spans="1:8" ht="13" thickBot="1" x14ac:dyDescent="0.3">
      <c r="A14" s="50"/>
    </row>
    <row r="15" spans="1:8" ht="13.5" thickBot="1" x14ac:dyDescent="0.35">
      <c r="A15" s="76" t="s">
        <v>424</v>
      </c>
      <c r="B15" s="77"/>
      <c r="C15" s="140">
        <v>12</v>
      </c>
      <c r="E15" s="76" t="s">
        <v>424</v>
      </c>
      <c r="F15" s="77"/>
      <c r="G15" s="139">
        <v>18</v>
      </c>
      <c r="H15" s="37" t="s">
        <v>425</v>
      </c>
    </row>
    <row r="16" spans="1:8" ht="13" thickBot="1" x14ac:dyDescent="0.3">
      <c r="A16" s="50"/>
      <c r="E16" s="50"/>
    </row>
    <row r="17" spans="1:16" ht="13.5" thickBot="1" x14ac:dyDescent="0.3">
      <c r="A17" s="747" t="s">
        <v>426</v>
      </c>
      <c r="B17" s="748"/>
      <c r="C17" s="749"/>
      <c r="E17" s="747" t="s">
        <v>426</v>
      </c>
      <c r="F17" s="748"/>
      <c r="G17" s="749"/>
    </row>
    <row r="18" spans="1:16" x14ac:dyDescent="0.25">
      <c r="A18" s="68"/>
      <c r="C18" s="69"/>
      <c r="E18" s="68"/>
      <c r="G18" s="69"/>
    </row>
    <row r="19" spans="1:16" ht="13" x14ac:dyDescent="0.3">
      <c r="A19" s="70" t="s">
        <v>2</v>
      </c>
      <c r="C19" s="69"/>
      <c r="E19" s="70" t="s">
        <v>2</v>
      </c>
      <c r="G19" s="69"/>
    </row>
    <row r="20" spans="1:16" x14ac:dyDescent="0.25">
      <c r="A20" s="68" t="s">
        <v>3</v>
      </c>
      <c r="C20" s="71">
        <f>'Limpeza - Item 1'!I45</f>
        <v>0</v>
      </c>
      <c r="E20" s="68" t="s">
        <v>3</v>
      </c>
      <c r="G20" s="71">
        <f>'Limpeza - Item 1'!I45</f>
        <v>0</v>
      </c>
    </row>
    <row r="21" spans="1:16" x14ac:dyDescent="0.25">
      <c r="A21" s="68" t="s">
        <v>427</v>
      </c>
      <c r="C21" s="71">
        <f>'Limpeza - Item 1'!I102</f>
        <v>0</v>
      </c>
      <c r="E21" s="68" t="s">
        <v>427</v>
      </c>
      <c r="G21" s="71">
        <f>'Limpeza - Item 1'!I102</f>
        <v>0</v>
      </c>
    </row>
    <row r="22" spans="1:16" ht="13" x14ac:dyDescent="0.25">
      <c r="A22" s="68" t="s">
        <v>428</v>
      </c>
      <c r="C22" s="71">
        <f>-'Mód2.2'!C11</f>
        <v>0</v>
      </c>
      <c r="D22" s="115" t="s">
        <v>429</v>
      </c>
      <c r="E22" s="68" t="s">
        <v>428</v>
      </c>
      <c r="G22" s="71">
        <f>-'Mód2.2'!C11</f>
        <v>0</v>
      </c>
    </row>
    <row r="23" spans="1:16" ht="13" x14ac:dyDescent="0.3">
      <c r="A23" s="70" t="s">
        <v>5</v>
      </c>
      <c r="C23" s="72">
        <f>SUM(C20:C22)</f>
        <v>0</v>
      </c>
      <c r="E23" s="70" t="s">
        <v>5</v>
      </c>
      <c r="G23" s="72">
        <f>SUM(G20:G22)</f>
        <v>0</v>
      </c>
    </row>
    <row r="24" spans="1:16" x14ac:dyDescent="0.25">
      <c r="A24" s="68"/>
      <c r="C24" s="69"/>
      <c r="E24" s="68"/>
      <c r="G24" s="69"/>
    </row>
    <row r="25" spans="1:16" ht="13" x14ac:dyDescent="0.3">
      <c r="A25" s="70" t="s">
        <v>424</v>
      </c>
      <c r="C25" s="75">
        <f>C15</f>
        <v>12</v>
      </c>
      <c r="E25" s="70" t="s">
        <v>424</v>
      </c>
      <c r="G25" s="75">
        <f>G15</f>
        <v>18</v>
      </c>
    </row>
    <row r="26" spans="1:16" ht="13" x14ac:dyDescent="0.3">
      <c r="A26" s="70" t="s">
        <v>430</v>
      </c>
      <c r="C26" s="85">
        <f>E12</f>
        <v>44.305</v>
      </c>
      <c r="E26" s="70" t="s">
        <v>430</v>
      </c>
      <c r="G26" s="85">
        <f>E12</f>
        <v>44.305</v>
      </c>
    </row>
    <row r="27" spans="1:16" ht="13" thickBot="1" x14ac:dyDescent="0.3">
      <c r="A27" s="68"/>
      <c r="C27" s="69"/>
      <c r="E27" s="68"/>
      <c r="G27" s="69"/>
    </row>
    <row r="28" spans="1:16" ht="13.5" thickBot="1" x14ac:dyDescent="0.35">
      <c r="A28" s="64" t="s">
        <v>431</v>
      </c>
      <c r="B28" s="65"/>
      <c r="C28" s="79">
        <f>C23/C25*C26%</f>
        <v>0</v>
      </c>
      <c r="E28" s="116" t="s">
        <v>432</v>
      </c>
      <c r="F28" s="65"/>
      <c r="G28" s="79">
        <f>G23/G25*G26%</f>
        <v>0</v>
      </c>
    </row>
    <row r="29" spans="1:16" ht="13" thickBot="1" x14ac:dyDescent="0.3"/>
    <row r="30" spans="1:16" ht="13.5" thickBot="1" x14ac:dyDescent="0.3">
      <c r="A30" s="461" t="s">
        <v>433</v>
      </c>
      <c r="B30" s="462"/>
      <c r="C30" s="462"/>
      <c r="D30" s="462"/>
      <c r="E30" s="462"/>
      <c r="F30" s="462"/>
      <c r="G30" s="463"/>
      <c r="J30" s="461" t="s">
        <v>433</v>
      </c>
      <c r="K30" s="462"/>
      <c r="L30" s="462"/>
      <c r="M30" s="462"/>
      <c r="N30" s="462"/>
      <c r="O30" s="462"/>
      <c r="P30" s="463"/>
    </row>
    <row r="31" spans="1:16" x14ac:dyDescent="0.25">
      <c r="A31" s="68"/>
      <c r="G31" s="69"/>
      <c r="J31" s="68"/>
      <c r="P31" s="69"/>
    </row>
    <row r="32" spans="1:16" ht="13" x14ac:dyDescent="0.3">
      <c r="A32" s="70" t="s">
        <v>2</v>
      </c>
      <c r="G32" s="69"/>
      <c r="J32" s="70" t="s">
        <v>2</v>
      </c>
      <c r="P32" s="69"/>
    </row>
    <row r="33" spans="1:19" x14ac:dyDescent="0.25">
      <c r="A33" s="68" t="s">
        <v>3</v>
      </c>
      <c r="G33" s="71">
        <f>'Limpeza - Item 1'!I45</f>
        <v>0</v>
      </c>
      <c r="J33" s="68" t="s">
        <v>1</v>
      </c>
      <c r="P33" s="71">
        <f>'Mód2.2'!H11</f>
        <v>0</v>
      </c>
    </row>
    <row r="34" spans="1:19" x14ac:dyDescent="0.25">
      <c r="A34" s="68" t="s">
        <v>4</v>
      </c>
      <c r="G34" s="71">
        <f>'Limpeza - Item 1'!I54</f>
        <v>0</v>
      </c>
      <c r="J34" s="68"/>
      <c r="P34" s="71"/>
    </row>
    <row r="35" spans="1:19" ht="13" x14ac:dyDescent="0.3">
      <c r="A35" s="70" t="s">
        <v>5</v>
      </c>
      <c r="G35" s="72">
        <f>SUM(G33:G34)</f>
        <v>0</v>
      </c>
      <c r="H35" s="757" t="s">
        <v>429</v>
      </c>
      <c r="I35" s="758"/>
      <c r="J35" s="70" t="s">
        <v>5</v>
      </c>
      <c r="P35" s="72">
        <f>SUM(P33:P34)</f>
        <v>0</v>
      </c>
    </row>
    <row r="36" spans="1:19" x14ac:dyDescent="0.25">
      <c r="A36" s="68"/>
      <c r="G36" s="69"/>
      <c r="J36" s="68"/>
      <c r="P36" s="69"/>
    </row>
    <row r="37" spans="1:19" ht="13" x14ac:dyDescent="0.3">
      <c r="A37" s="70" t="s">
        <v>434</v>
      </c>
      <c r="G37" s="73">
        <f>'Limpeza - Item 1'!H74</f>
        <v>0.08</v>
      </c>
      <c r="J37" s="70"/>
      <c r="P37" s="73"/>
    </row>
    <row r="38" spans="1:19" ht="13" x14ac:dyDescent="0.3">
      <c r="A38" s="70" t="s">
        <v>435</v>
      </c>
      <c r="G38" s="73">
        <v>0.4</v>
      </c>
      <c r="J38" s="70" t="s">
        <v>435</v>
      </c>
      <c r="P38" s="73">
        <v>0.4</v>
      </c>
    </row>
    <row r="39" spans="1:19" ht="13" x14ac:dyDescent="0.3">
      <c r="A39" s="70" t="s">
        <v>430</v>
      </c>
      <c r="C39" s="74"/>
      <c r="G39" s="85">
        <f>E12</f>
        <v>44.305</v>
      </c>
      <c r="J39" s="70" t="s">
        <v>430</v>
      </c>
      <c r="L39" s="74"/>
      <c r="P39" s="85">
        <f>E12</f>
        <v>44.305</v>
      </c>
    </row>
    <row r="40" spans="1:19" ht="13" thickBot="1" x14ac:dyDescent="0.3">
      <c r="A40" s="68"/>
      <c r="G40" s="69"/>
      <c r="J40" s="68"/>
      <c r="P40" s="69"/>
    </row>
    <row r="41" spans="1:19" ht="13.5" thickBot="1" x14ac:dyDescent="0.3">
      <c r="A41" s="461" t="s">
        <v>436</v>
      </c>
      <c r="B41" s="462"/>
      <c r="C41" s="462"/>
      <c r="D41" s="462"/>
      <c r="E41" s="462"/>
      <c r="F41" s="462"/>
      <c r="G41" s="79">
        <f>G35*G37*G38*G39%</f>
        <v>0</v>
      </c>
      <c r="J41" s="575" t="s">
        <v>437</v>
      </c>
      <c r="K41" s="756"/>
      <c r="L41" s="756"/>
      <c r="M41" s="756"/>
      <c r="N41" s="756"/>
      <c r="O41" s="756"/>
      <c r="P41" s="79">
        <f>P35*P38*P39%</f>
        <v>0</v>
      </c>
    </row>
    <row r="43" spans="1:19" ht="13" thickBot="1" x14ac:dyDescent="0.3"/>
    <row r="44" spans="1:19" ht="13.5" thickBot="1" x14ac:dyDescent="0.3">
      <c r="A44" s="750" t="s">
        <v>438</v>
      </c>
      <c r="B44" s="751"/>
      <c r="C44" s="752"/>
      <c r="E44" s="750" t="s">
        <v>438</v>
      </c>
      <c r="F44" s="751"/>
      <c r="G44" s="752"/>
    </row>
    <row r="45" spans="1:19" ht="13" x14ac:dyDescent="0.3">
      <c r="A45" s="68"/>
      <c r="C45" s="69"/>
      <c r="E45" s="68"/>
      <c r="G45" s="69"/>
      <c r="J45" s="86" t="s">
        <v>439</v>
      </c>
    </row>
    <row r="46" spans="1:19" ht="13" x14ac:dyDescent="0.3">
      <c r="A46" s="70" t="s">
        <v>2</v>
      </c>
      <c r="C46" s="69"/>
      <c r="E46" s="70" t="s">
        <v>2</v>
      </c>
      <c r="G46" s="69"/>
    </row>
    <row r="47" spans="1:19" ht="12.75" customHeight="1" x14ac:dyDescent="0.25">
      <c r="A47" s="68" t="s">
        <v>3</v>
      </c>
      <c r="C47" s="71">
        <f>'Limpeza - Item 1'!I45</f>
        <v>0</v>
      </c>
      <c r="E47" s="68" t="s">
        <v>3</v>
      </c>
      <c r="G47" s="71">
        <f>'Limpeza - Item 1'!I45</f>
        <v>0</v>
      </c>
      <c r="J47" s="576" t="s">
        <v>440</v>
      </c>
      <c r="K47" s="576"/>
      <c r="L47" s="576"/>
      <c r="M47" s="576"/>
      <c r="N47" s="576"/>
      <c r="O47" s="576"/>
      <c r="P47" s="576"/>
      <c r="Q47" s="576"/>
      <c r="R47" s="576"/>
      <c r="S47" s="576"/>
    </row>
    <row r="48" spans="1:19" ht="13" x14ac:dyDescent="0.25">
      <c r="A48" s="68" t="s">
        <v>427</v>
      </c>
      <c r="C48" s="71">
        <f>'Limpeza - Item 1'!I102</f>
        <v>0</v>
      </c>
      <c r="E48" s="68" t="s">
        <v>427</v>
      </c>
      <c r="G48" s="71">
        <f>'Limpeza - Item 1'!I102</f>
        <v>0</v>
      </c>
      <c r="H48" s="53"/>
      <c r="I48" s="53"/>
      <c r="J48" s="576"/>
      <c r="K48" s="576"/>
      <c r="L48" s="576"/>
      <c r="M48" s="576"/>
      <c r="N48" s="576"/>
      <c r="O48" s="576"/>
      <c r="P48" s="576"/>
      <c r="Q48" s="576"/>
      <c r="R48" s="576"/>
      <c r="S48" s="576"/>
    </row>
    <row r="49" spans="1:19" ht="13" x14ac:dyDescent="0.3">
      <c r="A49" s="70" t="s">
        <v>5</v>
      </c>
      <c r="C49" s="72">
        <f>SUM(C47:C48)</f>
        <v>0</v>
      </c>
      <c r="D49" s="115" t="s">
        <v>429</v>
      </c>
      <c r="E49" s="70" t="s">
        <v>5</v>
      </c>
      <c r="G49" s="72">
        <f>SUM(G47:G48)</f>
        <v>0</v>
      </c>
      <c r="H49" s="759" t="s">
        <v>429</v>
      </c>
      <c r="I49" s="759"/>
      <c r="J49" s="576"/>
      <c r="K49" s="576"/>
      <c r="L49" s="576"/>
      <c r="M49" s="576"/>
      <c r="N49" s="576"/>
      <c r="O49" s="576"/>
      <c r="P49" s="576"/>
      <c r="Q49" s="576"/>
      <c r="R49" s="576"/>
      <c r="S49" s="576"/>
    </row>
    <row r="50" spans="1:19" x14ac:dyDescent="0.25">
      <c r="A50" s="68"/>
      <c r="C50" s="69"/>
      <c r="E50" s="68"/>
      <c r="G50" s="69"/>
      <c r="J50" s="576"/>
      <c r="K50" s="576"/>
      <c r="L50" s="576"/>
      <c r="M50" s="576"/>
      <c r="N50" s="576"/>
      <c r="O50" s="576"/>
      <c r="P50" s="576"/>
      <c r="Q50" s="576"/>
      <c r="R50" s="576"/>
      <c r="S50" s="576"/>
    </row>
    <row r="51" spans="1:19" ht="13.5" thickBot="1" x14ac:dyDescent="0.35">
      <c r="A51" s="70" t="s">
        <v>424</v>
      </c>
      <c r="C51" s="75">
        <f>C15</f>
        <v>12</v>
      </c>
      <c r="E51" s="70" t="s">
        <v>424</v>
      </c>
      <c r="G51" s="75">
        <f>G15</f>
        <v>18</v>
      </c>
      <c r="J51" s="576"/>
      <c r="K51" s="576"/>
      <c r="L51" s="576"/>
      <c r="M51" s="576"/>
      <c r="N51" s="576"/>
      <c r="O51" s="576"/>
      <c r="P51" s="576"/>
      <c r="Q51" s="576"/>
      <c r="R51" s="576"/>
      <c r="S51" s="576"/>
    </row>
    <row r="52" spans="1:19" ht="13.5" thickBot="1" x14ac:dyDescent="0.35">
      <c r="A52" s="70" t="s">
        <v>430</v>
      </c>
      <c r="C52" s="85">
        <f>E13</f>
        <v>44.305</v>
      </c>
      <c r="E52" s="70" t="s">
        <v>430</v>
      </c>
      <c r="G52" s="85">
        <f>E13</f>
        <v>44.305</v>
      </c>
      <c r="J52" s="84">
        <f>'Limpeza - Item 1'!I45*1.94%</f>
        <v>0</v>
      </c>
      <c r="M52" s="7"/>
    </row>
    <row r="53" spans="1:19" ht="13" thickBot="1" x14ac:dyDescent="0.3">
      <c r="A53" s="68"/>
      <c r="C53" s="69"/>
      <c r="E53" s="68"/>
      <c r="G53" s="69"/>
    </row>
    <row r="54" spans="1:19" ht="13.5" thickBot="1" x14ac:dyDescent="0.35">
      <c r="A54" s="64" t="s">
        <v>441</v>
      </c>
      <c r="B54" s="65"/>
      <c r="C54" s="79">
        <f>C49/C51*C52%</f>
        <v>0</v>
      </c>
      <c r="E54" s="116" t="s">
        <v>442</v>
      </c>
      <c r="F54" s="65"/>
      <c r="G54" s="79">
        <f>G49/G51*G52%</f>
        <v>0</v>
      </c>
    </row>
    <row r="55" spans="1:19" ht="13" thickBot="1" x14ac:dyDescent="0.3"/>
    <row r="56" spans="1:19" ht="13.5" thickBot="1" x14ac:dyDescent="0.3">
      <c r="A56" s="461" t="s">
        <v>443</v>
      </c>
      <c r="B56" s="462"/>
      <c r="C56" s="462"/>
      <c r="D56" s="462"/>
      <c r="E56" s="462"/>
      <c r="F56" s="462"/>
      <c r="G56" s="463"/>
      <c r="J56" s="461" t="s">
        <v>443</v>
      </c>
      <c r="K56" s="462"/>
      <c r="L56" s="462"/>
      <c r="M56" s="462"/>
      <c r="N56" s="462"/>
      <c r="O56" s="462"/>
      <c r="P56" s="463"/>
    </row>
    <row r="57" spans="1:19" x14ac:dyDescent="0.25">
      <c r="A57" s="68"/>
      <c r="G57" s="69"/>
      <c r="J57" s="68"/>
      <c r="P57" s="69"/>
    </row>
    <row r="58" spans="1:19" ht="13" x14ac:dyDescent="0.3">
      <c r="A58" s="70" t="s">
        <v>2</v>
      </c>
      <c r="G58" s="69"/>
      <c r="J58" s="70" t="s">
        <v>2</v>
      </c>
      <c r="P58" s="69"/>
    </row>
    <row r="59" spans="1:19" x14ac:dyDescent="0.25">
      <c r="A59" s="68" t="s">
        <v>3</v>
      </c>
      <c r="G59" s="71">
        <f>'Limpeza - Item 1'!I45</f>
        <v>0</v>
      </c>
      <c r="J59" s="68" t="s">
        <v>1</v>
      </c>
      <c r="P59" s="71">
        <f>'Mód2.2'!H11</f>
        <v>0</v>
      </c>
    </row>
    <row r="60" spans="1:19" x14ac:dyDescent="0.25">
      <c r="A60" s="68" t="s">
        <v>4</v>
      </c>
      <c r="G60" s="71">
        <f>'Limpeza - Item 1'!I54</f>
        <v>0</v>
      </c>
      <c r="J60" s="68"/>
      <c r="P60" s="71"/>
    </row>
    <row r="61" spans="1:19" ht="13" x14ac:dyDescent="0.3">
      <c r="A61" s="70" t="s">
        <v>5</v>
      </c>
      <c r="G61" s="72">
        <f>SUM(G59:G60)</f>
        <v>0</v>
      </c>
      <c r="J61" s="70" t="s">
        <v>5</v>
      </c>
      <c r="P61" s="72">
        <f>SUM(P59:P60)</f>
        <v>0</v>
      </c>
    </row>
    <row r="62" spans="1:19" ht="13" x14ac:dyDescent="0.25">
      <c r="A62" s="68"/>
      <c r="G62" s="69"/>
      <c r="H62" s="757" t="s">
        <v>429</v>
      </c>
      <c r="I62" s="758"/>
      <c r="J62" s="68"/>
      <c r="P62" s="69"/>
    </row>
    <row r="63" spans="1:19" ht="13" x14ac:dyDescent="0.3">
      <c r="A63" s="70" t="s">
        <v>434</v>
      </c>
      <c r="G63" s="73">
        <f>'Limpeza - Item 1'!H74</f>
        <v>0.08</v>
      </c>
      <c r="J63" s="70"/>
      <c r="P63" s="73"/>
    </row>
    <row r="64" spans="1:19" ht="13" x14ac:dyDescent="0.3">
      <c r="A64" s="70" t="s">
        <v>435</v>
      </c>
      <c r="G64" s="73">
        <v>0.4</v>
      </c>
      <c r="J64" s="70" t="s">
        <v>435</v>
      </c>
      <c r="P64" s="73">
        <v>0.4</v>
      </c>
    </row>
    <row r="65" spans="1:16" ht="13" x14ac:dyDescent="0.3">
      <c r="A65" s="70" t="s">
        <v>430</v>
      </c>
      <c r="C65" s="74"/>
      <c r="G65" s="85">
        <f>E13</f>
        <v>44.305</v>
      </c>
      <c r="J65" s="70" t="s">
        <v>430</v>
      </c>
      <c r="L65" s="74"/>
      <c r="P65" s="85">
        <f>E13</f>
        <v>44.305</v>
      </c>
    </row>
    <row r="66" spans="1:16" ht="13" thickBot="1" x14ac:dyDescent="0.3">
      <c r="A66" s="68"/>
      <c r="G66" s="69"/>
      <c r="J66" s="68"/>
      <c r="P66" s="69"/>
    </row>
    <row r="67" spans="1:16" ht="13.5" thickBot="1" x14ac:dyDescent="0.3">
      <c r="A67" s="461" t="s">
        <v>444</v>
      </c>
      <c r="B67" s="462"/>
      <c r="C67" s="462"/>
      <c r="D67" s="462"/>
      <c r="E67" s="462"/>
      <c r="F67" s="462"/>
      <c r="G67" s="79">
        <f>G61*G63*G64*G65%</f>
        <v>0</v>
      </c>
      <c r="J67" s="575" t="s">
        <v>445</v>
      </c>
      <c r="K67" s="756"/>
      <c r="L67" s="756"/>
      <c r="M67" s="756"/>
      <c r="N67" s="756"/>
      <c r="O67" s="756"/>
      <c r="P67" s="79">
        <f>P61*P64*P65%</f>
        <v>0</v>
      </c>
    </row>
    <row r="70" spans="1:16" ht="13" thickBot="1" x14ac:dyDescent="0.3"/>
    <row r="71" spans="1:16" ht="13.5" thickBot="1" x14ac:dyDescent="0.3">
      <c r="A71" s="461" t="s">
        <v>446</v>
      </c>
      <c r="B71" s="462"/>
      <c r="C71" s="462"/>
      <c r="D71" s="462"/>
      <c r="E71" s="462"/>
      <c r="F71" s="462"/>
      <c r="G71" s="463"/>
    </row>
    <row r="72" spans="1:16" x14ac:dyDescent="0.25">
      <c r="A72" s="96"/>
      <c r="B72" s="97"/>
      <c r="C72" s="97"/>
      <c r="D72" s="97"/>
      <c r="E72" s="97"/>
      <c r="F72" s="97"/>
      <c r="G72" s="98"/>
    </row>
    <row r="73" spans="1:16" ht="13" x14ac:dyDescent="0.3">
      <c r="A73" s="70" t="s">
        <v>2</v>
      </c>
      <c r="G73" s="69"/>
    </row>
    <row r="74" spans="1:16" x14ac:dyDescent="0.25">
      <c r="A74" s="68" t="s">
        <v>447</v>
      </c>
      <c r="G74" s="71">
        <f>-'Limpeza - Item 1'!I54</f>
        <v>0</v>
      </c>
    </row>
    <row r="75" spans="1:16" x14ac:dyDescent="0.25">
      <c r="A75" s="68"/>
      <c r="G75" s="69"/>
    </row>
    <row r="76" spans="1:16" ht="13" x14ac:dyDescent="0.3">
      <c r="A76" s="70" t="s">
        <v>430</v>
      </c>
      <c r="G76" s="108">
        <f>E7</f>
        <v>1.35</v>
      </c>
    </row>
    <row r="77" spans="1:16" ht="13" thickBot="1" x14ac:dyDescent="0.3">
      <c r="A77" s="99"/>
      <c r="B77" s="100"/>
      <c r="C77" s="100"/>
      <c r="D77" s="100"/>
      <c r="E77" s="100"/>
      <c r="F77" s="100"/>
      <c r="G77" s="101"/>
    </row>
    <row r="78" spans="1:16" ht="13.5" thickBot="1" x14ac:dyDescent="0.3">
      <c r="A78" s="461" t="s">
        <v>448</v>
      </c>
      <c r="B78" s="462"/>
      <c r="C78" s="462"/>
      <c r="D78" s="462"/>
      <c r="E78" s="462"/>
      <c r="F78" s="462"/>
      <c r="G78" s="79">
        <f>G74*G76%</f>
        <v>0</v>
      </c>
    </row>
    <row r="80" spans="1:16" ht="13" thickBot="1" x14ac:dyDescent="0.3"/>
    <row r="81" spans="2:11" ht="13.5" thickBot="1" x14ac:dyDescent="0.35">
      <c r="B81" s="753" t="s">
        <v>449</v>
      </c>
      <c r="C81" s="754"/>
      <c r="D81" s="754"/>
      <c r="E81" s="754"/>
      <c r="F81" s="754"/>
      <c r="G81" s="754"/>
      <c r="H81" s="754"/>
      <c r="I81" s="754"/>
      <c r="J81" s="754"/>
      <c r="K81" s="755"/>
    </row>
    <row r="82" spans="2:11" ht="13" x14ac:dyDescent="0.25">
      <c r="B82" s="96"/>
      <c r="C82" s="97"/>
      <c r="D82" s="97"/>
      <c r="E82" s="97"/>
      <c r="F82" s="97"/>
      <c r="G82" s="98"/>
      <c r="H82" s="109" t="s">
        <v>450</v>
      </c>
      <c r="I82" s="109" t="s">
        <v>451</v>
      </c>
      <c r="J82" s="109" t="s">
        <v>452</v>
      </c>
      <c r="K82" s="109" t="s">
        <v>453</v>
      </c>
    </row>
    <row r="83" spans="2:11" ht="13.5" thickBot="1" x14ac:dyDescent="0.3">
      <c r="B83" s="744" t="s">
        <v>454</v>
      </c>
      <c r="C83" s="745"/>
      <c r="D83" s="745"/>
      <c r="E83" s="745"/>
      <c r="F83" s="745"/>
      <c r="G83" s="746"/>
      <c r="H83" s="112" t="s">
        <v>455</v>
      </c>
      <c r="I83" s="112" t="s">
        <v>456</v>
      </c>
      <c r="J83" s="112"/>
      <c r="K83" s="112" t="s">
        <v>457</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458</v>
      </c>
      <c r="C91" s="89"/>
      <c r="D91" s="89"/>
      <c r="E91" s="89"/>
      <c r="F91" s="89"/>
      <c r="G91" s="89"/>
      <c r="H91" s="113">
        <f>SUM(H85:H90)</f>
        <v>0</v>
      </c>
      <c r="I91" s="117">
        <f>SUM(I85:I90)</f>
        <v>0</v>
      </c>
      <c r="J91" s="114">
        <f>SUM(J85:J90)</f>
        <v>0</v>
      </c>
      <c r="K91" s="117">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459</v>
      </c>
      <c r="B1" s="764" t="s">
        <v>460</v>
      </c>
      <c r="C1" s="764"/>
      <c r="D1" s="764"/>
      <c r="E1" s="764"/>
      <c r="F1" s="764"/>
      <c r="G1" s="764"/>
      <c r="H1" s="12">
        <f>'Limpeza - Item 1'!H155+'Limpeza - Item 1'!H156+'Limpeza - Item 1'!H157</f>
        <v>0.14250000000000002</v>
      </c>
      <c r="I1" s="13"/>
    </row>
    <row r="2" spans="1:9" ht="13" x14ac:dyDescent="0.3">
      <c r="A2" s="14"/>
      <c r="B2" s="765">
        <v>100</v>
      </c>
      <c r="C2" s="765"/>
      <c r="D2" s="765"/>
      <c r="E2" s="765"/>
      <c r="F2" s="765"/>
      <c r="G2" s="765"/>
      <c r="H2" s="15"/>
      <c r="I2" s="16"/>
    </row>
    <row r="3" spans="1:9" ht="13" x14ac:dyDescent="0.3">
      <c r="A3" s="17"/>
      <c r="B3" s="35"/>
      <c r="C3" s="35"/>
      <c r="D3" s="35"/>
      <c r="E3" s="35"/>
      <c r="F3" s="35"/>
      <c r="G3" s="35"/>
      <c r="H3" s="15"/>
      <c r="I3" s="16"/>
    </row>
    <row r="4" spans="1:9" ht="13" x14ac:dyDescent="0.3">
      <c r="A4" s="14" t="s">
        <v>461</v>
      </c>
      <c r="B4" s="765" t="s">
        <v>462</v>
      </c>
      <c r="C4" s="765"/>
      <c r="D4" s="765"/>
      <c r="E4" s="765"/>
      <c r="F4" s="765"/>
      <c r="G4" s="765"/>
      <c r="H4" s="15"/>
      <c r="I4" s="16">
        <f>'Limpeza - Item 1'!I152+'Limpeza - Item 1'!I153+'Limpeza - Item 1'!I170</f>
        <v>0</v>
      </c>
    </row>
    <row r="5" spans="1:9" ht="13" x14ac:dyDescent="0.3">
      <c r="A5" s="14"/>
      <c r="B5" s="35"/>
      <c r="C5" s="35"/>
      <c r="D5" s="35"/>
      <c r="E5" s="35"/>
      <c r="F5" s="35"/>
      <c r="G5" s="35"/>
      <c r="H5" s="15"/>
      <c r="I5" s="16"/>
    </row>
    <row r="6" spans="1:9" ht="13" x14ac:dyDescent="0.3">
      <c r="A6" s="14" t="s">
        <v>463</v>
      </c>
      <c r="B6" s="765" t="s">
        <v>464</v>
      </c>
      <c r="C6" s="765"/>
      <c r="D6" s="765"/>
      <c r="E6" s="765"/>
      <c r="F6" s="765"/>
      <c r="G6" s="765"/>
      <c r="H6" s="15"/>
      <c r="I6" s="16">
        <f>I4/(1-H1)</f>
        <v>0</v>
      </c>
    </row>
    <row r="7" spans="1:9" ht="13" x14ac:dyDescent="0.3">
      <c r="A7" s="14"/>
      <c r="B7" s="35"/>
      <c r="C7" s="35"/>
      <c r="D7" s="35"/>
      <c r="E7" s="35"/>
      <c r="F7" s="35"/>
      <c r="G7" s="35"/>
      <c r="H7" s="15"/>
      <c r="I7" s="16"/>
    </row>
    <row r="8" spans="1:9" ht="13" x14ac:dyDescent="0.3">
      <c r="A8" s="18"/>
      <c r="B8" s="766" t="s">
        <v>465</v>
      </c>
      <c r="C8" s="766"/>
      <c r="D8" s="766"/>
      <c r="E8" s="766"/>
      <c r="F8" s="766"/>
      <c r="G8" s="766"/>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61" t="s">
        <v>466</v>
      </c>
      <c r="B1" s="462"/>
      <c r="C1" s="462"/>
      <c r="D1" s="462"/>
      <c r="E1" s="462"/>
      <c r="F1" s="462"/>
      <c r="G1" s="462"/>
      <c r="H1" s="462"/>
      <c r="I1" s="463"/>
    </row>
    <row r="3" spans="1:16" ht="13" x14ac:dyDescent="0.3">
      <c r="A3" s="81" t="s">
        <v>467</v>
      </c>
    </row>
    <row r="5" spans="1:16" ht="13" x14ac:dyDescent="0.3">
      <c r="A5" s="10" t="s">
        <v>2</v>
      </c>
      <c r="B5" s="10"/>
    </row>
    <row r="7" spans="1:16" x14ac:dyDescent="0.25">
      <c r="A7" t="s">
        <v>468</v>
      </c>
      <c r="D7" s="7">
        <f>'Limpeza - Item 1'!I45</f>
        <v>0</v>
      </c>
    </row>
    <row r="8" spans="1:16" x14ac:dyDescent="0.25">
      <c r="A8" t="s">
        <v>469</v>
      </c>
      <c r="D8" s="7">
        <f>'Limpeza - Item 1'!I102</f>
        <v>0</v>
      </c>
    </row>
    <row r="9" spans="1:16" x14ac:dyDescent="0.25">
      <c r="A9" t="s">
        <v>470</v>
      </c>
      <c r="D9" s="7">
        <f>'Limpeza - Item 1'!I112</f>
        <v>0</v>
      </c>
    </row>
    <row r="10" spans="1:16" x14ac:dyDescent="0.25">
      <c r="D10" s="7"/>
    </row>
    <row r="11" spans="1:16" ht="13" x14ac:dyDescent="0.3">
      <c r="A11" s="10" t="s">
        <v>471</v>
      </c>
      <c r="B11" s="10"/>
      <c r="C11" s="10"/>
      <c r="D11" s="4">
        <f>SUM(D7:D10)</f>
        <v>0</v>
      </c>
    </row>
    <row r="12" spans="1:16" ht="13" thickBot="1" x14ac:dyDescent="0.3"/>
    <row r="13" spans="1:16" ht="13" thickBot="1" x14ac:dyDescent="0.3">
      <c r="A13" s="83" t="s">
        <v>472</v>
      </c>
      <c r="B13" s="77"/>
      <c r="C13" s="77"/>
      <c r="D13" s="78">
        <v>30</v>
      </c>
      <c r="F13" s="767"/>
      <c r="G13" s="767"/>
      <c r="H13" s="767"/>
      <c r="I13" s="767"/>
      <c r="J13" s="767"/>
      <c r="K13" s="767"/>
      <c r="L13" s="767"/>
      <c r="M13" s="767"/>
    </row>
    <row r="14" spans="1:16" ht="13" thickBot="1" x14ac:dyDescent="0.3"/>
    <row r="15" spans="1:16" ht="13.5" thickBot="1" x14ac:dyDescent="0.35">
      <c r="A15" s="64" t="s">
        <v>473</v>
      </c>
      <c r="B15" s="82"/>
      <c r="C15" s="82"/>
      <c r="D15" s="66">
        <f>D11/D13</f>
        <v>0</v>
      </c>
      <c r="P15" s="10" t="s">
        <v>414</v>
      </c>
    </row>
    <row r="16" spans="1:16" ht="13" thickBot="1" x14ac:dyDescent="0.3"/>
    <row r="17" spans="1:17" ht="13.5" thickBot="1" x14ac:dyDescent="0.3">
      <c r="A17" s="83" t="s">
        <v>474</v>
      </c>
      <c r="B17" s="77"/>
      <c r="C17" s="77"/>
      <c r="D17" s="77"/>
      <c r="E17" s="77"/>
      <c r="F17" s="77"/>
      <c r="G17" s="77"/>
      <c r="H17" s="77"/>
      <c r="I17" s="158">
        <f>P17</f>
        <v>20.9589</v>
      </c>
      <c r="P17" s="141">
        <v>20.9589</v>
      </c>
      <c r="Q17" t="s">
        <v>475</v>
      </c>
    </row>
    <row r="18" spans="1:17" ht="13" thickBot="1" x14ac:dyDescent="0.3">
      <c r="P18" s="142">
        <v>1</v>
      </c>
      <c r="Q18" t="s">
        <v>476</v>
      </c>
    </row>
    <row r="19" spans="1:17" ht="13.5" thickBot="1" x14ac:dyDescent="0.3">
      <c r="A19" s="83" t="s">
        <v>477</v>
      </c>
      <c r="B19" s="77"/>
      <c r="C19" s="77"/>
      <c r="D19" s="77"/>
      <c r="E19" s="77"/>
      <c r="F19" s="77"/>
      <c r="G19" s="77"/>
      <c r="H19" s="77"/>
      <c r="I19" s="158">
        <f>P18+SUM(P21:P26)+P29</f>
        <v>4.8740000000000006</v>
      </c>
      <c r="P19" s="142">
        <v>0</v>
      </c>
      <c r="Q19" t="s">
        <v>478</v>
      </c>
    </row>
    <row r="20" spans="1:17" ht="13.5" thickBot="1" x14ac:dyDescent="0.3">
      <c r="P20" s="143">
        <v>0.96589999999999998</v>
      </c>
      <c r="Q20" t="s">
        <v>479</v>
      </c>
    </row>
    <row r="21" spans="1:17" ht="13.5" thickBot="1" x14ac:dyDescent="0.3">
      <c r="A21" s="83" t="s">
        <v>480</v>
      </c>
      <c r="B21" s="77"/>
      <c r="C21" s="77"/>
      <c r="D21" s="77"/>
      <c r="E21" s="77"/>
      <c r="F21" s="77"/>
      <c r="G21" s="77"/>
      <c r="H21" s="77"/>
      <c r="I21" s="158">
        <f>P27</f>
        <v>0.19969999999999999</v>
      </c>
      <c r="P21" s="142">
        <v>3.4931999999999999</v>
      </c>
      <c r="Q21" t="s">
        <v>481</v>
      </c>
    </row>
    <row r="22" spans="1:17" ht="13" thickBot="1" x14ac:dyDescent="0.3">
      <c r="P22" s="142">
        <v>0.26879999999999998</v>
      </c>
      <c r="Q22" t="s">
        <v>482</v>
      </c>
    </row>
    <row r="23" spans="1:17" ht="13.5" thickBot="1" x14ac:dyDescent="0.3">
      <c r="A23" s="83" t="s">
        <v>483</v>
      </c>
      <c r="B23" s="77"/>
      <c r="C23" s="77"/>
      <c r="D23" s="77"/>
      <c r="E23" s="77"/>
      <c r="F23" s="77"/>
      <c r="G23" s="77"/>
      <c r="H23" s="77"/>
      <c r="I23" s="158">
        <f>P20</f>
        <v>0.96589999999999998</v>
      </c>
      <c r="P23" s="142">
        <v>4.2700000000000002E-2</v>
      </c>
      <c r="Q23" t="s">
        <v>484</v>
      </c>
    </row>
    <row r="24" spans="1:17" ht="13" thickBot="1" x14ac:dyDescent="0.3">
      <c r="P24" s="142">
        <v>3.5499999999999997E-2</v>
      </c>
      <c r="Q24" t="s">
        <v>485</v>
      </c>
    </row>
    <row r="25" spans="1:17" ht="13.5" thickBot="1" x14ac:dyDescent="0.3">
      <c r="A25" s="83" t="s">
        <v>486</v>
      </c>
      <c r="B25" s="77"/>
      <c r="C25" s="77"/>
      <c r="D25" s="77"/>
      <c r="E25" s="77"/>
      <c r="F25" s="77"/>
      <c r="G25" s="77"/>
      <c r="H25" s="77"/>
      <c r="I25" s="158">
        <f>P28</f>
        <v>2.4752999999999998</v>
      </c>
      <c r="P25" s="142">
        <v>0.02</v>
      </c>
      <c r="Q25" t="s">
        <v>487</v>
      </c>
    </row>
    <row r="26" spans="1:17" ht="13" thickBot="1" x14ac:dyDescent="0.3">
      <c r="P26" s="142">
        <v>4.0000000000000001E-3</v>
      </c>
      <c r="Q26" t="s">
        <v>488</v>
      </c>
    </row>
    <row r="27" spans="1:17" ht="13.5" thickBot="1" x14ac:dyDescent="0.3">
      <c r="I27" s="83" t="s">
        <v>489</v>
      </c>
      <c r="J27" s="119">
        <f>SUM(I17:I25)</f>
        <v>29.473800000000004</v>
      </c>
      <c r="P27" s="143">
        <v>0.19969999999999999</v>
      </c>
      <c r="Q27" t="s">
        <v>490</v>
      </c>
    </row>
    <row r="28" spans="1:17" ht="13.5" thickBot="1" x14ac:dyDescent="0.3">
      <c r="A28" s="83" t="s">
        <v>491</v>
      </c>
      <c r="B28" s="77"/>
      <c r="C28" s="77"/>
      <c r="D28" s="77"/>
      <c r="E28" s="79">
        <f>D15*I17/12</f>
        <v>0</v>
      </c>
      <c r="P28" s="143">
        <v>2.4752999999999998</v>
      </c>
      <c r="Q28" t="s">
        <v>492</v>
      </c>
    </row>
    <row r="29" spans="1:17" ht="13" thickBot="1" x14ac:dyDescent="0.3">
      <c r="P29" s="144">
        <v>9.7999999999999997E-3</v>
      </c>
      <c r="Q29" t="s">
        <v>493</v>
      </c>
    </row>
    <row r="30" spans="1:17" ht="13.5" thickBot="1" x14ac:dyDescent="0.3">
      <c r="A30" s="83" t="s">
        <v>494</v>
      </c>
      <c r="B30" s="77"/>
      <c r="C30" s="77"/>
      <c r="D30" s="77"/>
      <c r="E30" s="79">
        <f>D15*I19/12</f>
        <v>0</v>
      </c>
    </row>
    <row r="31" spans="1:17" ht="13.5" thickBot="1" x14ac:dyDescent="0.35">
      <c r="P31" s="145">
        <f>SUM(P17:P29)</f>
        <v>29.473799999999997</v>
      </c>
      <c r="Q31" s="37" t="s">
        <v>495</v>
      </c>
    </row>
    <row r="32" spans="1:17" ht="13.5" thickBot="1" x14ac:dyDescent="0.3">
      <c r="A32" s="83" t="s">
        <v>496</v>
      </c>
      <c r="B32" s="77"/>
      <c r="C32" s="77"/>
      <c r="D32" s="77"/>
      <c r="E32" s="79">
        <f>D15*I21/12</f>
        <v>0</v>
      </c>
    </row>
    <row r="33" spans="1:16" ht="13" thickBot="1" x14ac:dyDescent="0.3"/>
    <row r="34" spans="1:16" ht="13.5" thickBot="1" x14ac:dyDescent="0.3">
      <c r="A34" s="83" t="s">
        <v>497</v>
      </c>
      <c r="B34" s="77"/>
      <c r="C34" s="77"/>
      <c r="D34" s="77"/>
      <c r="E34" s="79">
        <f>D15*I23/12</f>
        <v>0</v>
      </c>
      <c r="P34" s="118"/>
    </row>
    <row r="35" spans="1:16" ht="13" thickBot="1" x14ac:dyDescent="0.3"/>
    <row r="36" spans="1:16" ht="13.5" thickBot="1" x14ac:dyDescent="0.3">
      <c r="A36" s="83" t="s">
        <v>498</v>
      </c>
      <c r="B36" s="77"/>
      <c r="C36" s="77"/>
      <c r="D36" s="77"/>
      <c r="E36" s="79">
        <f>D15*I25/12</f>
        <v>0</v>
      </c>
    </row>
    <row r="37" spans="1:16" ht="13" thickBot="1" x14ac:dyDescent="0.3"/>
    <row r="38" spans="1:16" ht="13.5" thickBot="1" x14ac:dyDescent="0.3">
      <c r="C38" s="768" t="s">
        <v>499</v>
      </c>
      <c r="D38" s="769"/>
      <c r="E38" s="769"/>
      <c r="F38" s="769"/>
      <c r="G38" s="769"/>
      <c r="H38" s="769"/>
      <c r="I38" s="770"/>
      <c r="J38" s="79">
        <f>SUM(E28:E36)</f>
        <v>0</v>
      </c>
    </row>
    <row r="41" spans="1:16" ht="13" thickBot="1" x14ac:dyDescent="0.3"/>
    <row r="42" spans="1:16" ht="13.5" thickBot="1" x14ac:dyDescent="0.3">
      <c r="A42" s="771" t="s">
        <v>500</v>
      </c>
      <c r="B42" s="772"/>
      <c r="C42" s="772"/>
      <c r="D42" s="773"/>
      <c r="E42" s="146"/>
      <c r="F42" s="146"/>
      <c r="G42" s="146"/>
      <c r="H42" s="53"/>
      <c r="I42" s="53"/>
    </row>
    <row r="43" spans="1:16" x14ac:dyDescent="0.25">
      <c r="A43" s="147"/>
      <c r="B43" s="147"/>
      <c r="C43" s="147"/>
      <c r="D43" s="147"/>
      <c r="E43" s="147"/>
      <c r="F43" s="147"/>
      <c r="G43" s="147"/>
    </row>
    <row r="44" spans="1:16" ht="13" x14ac:dyDescent="0.3">
      <c r="A44" s="148" t="s">
        <v>2</v>
      </c>
      <c r="B44" s="148"/>
      <c r="C44" s="147"/>
      <c r="D44" s="147"/>
      <c r="E44" s="147"/>
      <c r="F44" s="147"/>
      <c r="G44" s="147"/>
    </row>
    <row r="45" spans="1:16" x14ac:dyDescent="0.25">
      <c r="A45" s="147"/>
      <c r="B45" s="147"/>
      <c r="C45" s="147"/>
      <c r="D45" s="147"/>
      <c r="E45" s="147"/>
      <c r="F45" s="147"/>
      <c r="G45" s="147"/>
    </row>
    <row r="46" spans="1:16" x14ac:dyDescent="0.25">
      <c r="A46" s="147" t="s">
        <v>468</v>
      </c>
      <c r="B46" s="147"/>
      <c r="C46" s="147"/>
      <c r="D46" s="149">
        <f>'Limpeza - Item 1'!I45</f>
        <v>0</v>
      </c>
      <c r="E46" s="147"/>
      <c r="F46" s="147"/>
      <c r="G46" s="147"/>
    </row>
    <row r="47" spans="1:16" x14ac:dyDescent="0.25">
      <c r="A47" s="147" t="s">
        <v>469</v>
      </c>
      <c r="B47" s="147"/>
      <c r="C47" s="147"/>
      <c r="D47" s="149">
        <f>'Limpeza - Item 1'!I102</f>
        <v>0</v>
      </c>
      <c r="E47" s="147"/>
      <c r="F47" s="147"/>
      <c r="G47" s="147"/>
    </row>
    <row r="48" spans="1:16" x14ac:dyDescent="0.25">
      <c r="A48" s="147" t="s">
        <v>470</v>
      </c>
      <c r="B48" s="147"/>
      <c r="C48" s="147"/>
      <c r="D48" s="149">
        <f>'Limpeza - Item 1'!I112</f>
        <v>0</v>
      </c>
      <c r="E48" s="147"/>
      <c r="F48" s="147"/>
      <c r="G48" s="147"/>
    </row>
    <row r="49" spans="1:10" x14ac:dyDescent="0.25">
      <c r="A49" s="147"/>
      <c r="B49" s="147"/>
      <c r="C49" s="147"/>
      <c r="D49" s="149"/>
      <c r="E49" s="147"/>
      <c r="F49" s="147"/>
      <c r="G49" s="147"/>
    </row>
    <row r="50" spans="1:10" ht="13" x14ac:dyDescent="0.3">
      <c r="A50" s="148" t="s">
        <v>471</v>
      </c>
      <c r="B50" s="148"/>
      <c r="C50" s="148"/>
      <c r="D50" s="150">
        <f>SUM(D46:D49)</f>
        <v>0</v>
      </c>
      <c r="E50" s="147"/>
      <c r="F50" s="147"/>
      <c r="G50" s="147"/>
    </row>
    <row r="51" spans="1:10" ht="13" thickBot="1" x14ac:dyDescent="0.3">
      <c r="A51" s="147"/>
      <c r="B51" s="147"/>
      <c r="C51" s="147"/>
      <c r="D51" s="147"/>
      <c r="E51" s="147"/>
      <c r="F51" s="147"/>
      <c r="G51" s="147"/>
    </row>
    <row r="52" spans="1:10" ht="13" thickBot="1" x14ac:dyDescent="0.3">
      <c r="A52" s="151" t="s">
        <v>501</v>
      </c>
      <c r="B52" s="152"/>
      <c r="C52" s="152"/>
      <c r="D52" s="153">
        <v>220</v>
      </c>
      <c r="E52" s="154" t="s">
        <v>502</v>
      </c>
      <c r="F52" s="147" t="s">
        <v>503</v>
      </c>
      <c r="G52" s="147"/>
    </row>
    <row r="53" spans="1:10" ht="13" thickBot="1" x14ac:dyDescent="0.3">
      <c r="A53" s="147"/>
      <c r="B53" s="147"/>
      <c r="C53" s="147"/>
      <c r="D53" s="147"/>
      <c r="E53" s="147"/>
      <c r="F53" s="147"/>
      <c r="G53" s="147"/>
    </row>
    <row r="54" spans="1:10" ht="13.5" thickBot="1" x14ac:dyDescent="0.35">
      <c r="A54" s="155" t="s">
        <v>504</v>
      </c>
      <c r="B54" s="156"/>
      <c r="C54" s="156"/>
      <c r="D54" s="157">
        <f>D50/D52</f>
        <v>0</v>
      </c>
      <c r="E54" s="147"/>
      <c r="F54" s="147"/>
      <c r="G54" s="147"/>
    </row>
    <row r="55" spans="1:10" ht="13" thickBot="1" x14ac:dyDescent="0.3">
      <c r="A55" s="147"/>
      <c r="B55" s="147"/>
      <c r="C55" s="147"/>
      <c r="D55" s="147"/>
      <c r="E55" s="147"/>
      <c r="F55" s="147"/>
      <c r="G55" s="147"/>
    </row>
    <row r="56" spans="1:10" ht="13" thickBot="1" x14ac:dyDescent="0.3">
      <c r="A56" s="151" t="s">
        <v>505</v>
      </c>
      <c r="B56" s="152"/>
      <c r="C56" s="152"/>
      <c r="D56" s="153">
        <v>15</v>
      </c>
      <c r="E56" s="147"/>
      <c r="F56" s="147"/>
      <c r="G56" s="147"/>
    </row>
    <row r="57" spans="1:10" ht="13" thickBot="1" x14ac:dyDescent="0.3">
      <c r="A57" s="147"/>
      <c r="B57" s="147"/>
      <c r="C57" s="147"/>
      <c r="D57" s="147"/>
      <c r="E57" s="147"/>
      <c r="F57" s="147"/>
      <c r="G57" s="147"/>
    </row>
    <row r="58" spans="1:10" ht="13.5" thickBot="1" x14ac:dyDescent="0.35">
      <c r="A58" s="155" t="s">
        <v>506</v>
      </c>
      <c r="B58" s="156"/>
      <c r="C58" s="156"/>
      <c r="D58" s="157">
        <f>D54*D56</f>
        <v>0</v>
      </c>
      <c r="E58" s="147"/>
      <c r="F58" s="147"/>
      <c r="G58" s="147"/>
    </row>
    <row r="62" spans="1:10" x14ac:dyDescent="0.25">
      <c r="A62" s="573" t="s">
        <v>507</v>
      </c>
      <c r="B62" s="573"/>
      <c r="C62" s="573"/>
      <c r="D62" s="573"/>
      <c r="E62" s="573"/>
      <c r="F62" s="573"/>
      <c r="G62" s="573"/>
      <c r="H62" s="573"/>
      <c r="I62" s="573"/>
      <c r="J62" s="573"/>
    </row>
    <row r="63" spans="1:10" x14ac:dyDescent="0.25">
      <c r="A63" s="573"/>
      <c r="B63" s="573"/>
      <c r="C63" s="573"/>
      <c r="D63" s="573"/>
      <c r="E63" s="573"/>
      <c r="F63" s="573"/>
      <c r="G63" s="573"/>
      <c r="H63" s="573"/>
      <c r="I63" s="573"/>
      <c r="J63" s="573"/>
    </row>
    <row r="64" spans="1:10" x14ac:dyDescent="0.25">
      <c r="A64" s="573"/>
      <c r="B64" s="573"/>
      <c r="C64" s="573"/>
      <c r="D64" s="573"/>
      <c r="E64" s="573"/>
      <c r="F64" s="573"/>
      <c r="G64" s="573"/>
      <c r="H64" s="573"/>
      <c r="I64" s="573"/>
      <c r="J64" s="573"/>
    </row>
    <row r="65" spans="1:10" x14ac:dyDescent="0.25">
      <c r="A65" s="573"/>
      <c r="B65" s="573"/>
      <c r="C65" s="573"/>
      <c r="D65" s="573"/>
      <c r="E65" s="573"/>
      <c r="F65" s="573"/>
      <c r="G65" s="573"/>
      <c r="H65" s="573"/>
      <c r="I65" s="573"/>
      <c r="J65" s="573"/>
    </row>
    <row r="66" spans="1:10" x14ac:dyDescent="0.25">
      <c r="A66" s="573"/>
      <c r="B66" s="573"/>
      <c r="C66" s="573"/>
      <c r="D66" s="573"/>
      <c r="E66" s="573"/>
      <c r="F66" s="573"/>
      <c r="G66" s="573"/>
      <c r="H66" s="573"/>
      <c r="I66" s="573"/>
      <c r="J66" s="573"/>
    </row>
    <row r="67" spans="1:10" x14ac:dyDescent="0.25">
      <c r="A67" s="573"/>
      <c r="B67" s="573"/>
      <c r="C67" s="573"/>
      <c r="D67" s="573"/>
      <c r="E67" s="573"/>
      <c r="F67" s="573"/>
      <c r="G67" s="573"/>
      <c r="H67" s="573"/>
      <c r="I67" s="573"/>
      <c r="J67" s="57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508</v>
      </c>
    </row>
    <row r="3" spans="1:4" ht="13" x14ac:dyDescent="0.3">
      <c r="A3" s="10" t="s">
        <v>509</v>
      </c>
      <c r="B3" t="e">
        <f>'Limpeza - Item 1'!I172/'Limpeza - Item 1'!I39</f>
        <v>#DIV/0!</v>
      </c>
    </row>
    <row r="5" spans="1:4" x14ac:dyDescent="0.25">
      <c r="A5" t="s">
        <v>510</v>
      </c>
    </row>
    <row r="7" spans="1:4" x14ac:dyDescent="0.25">
      <c r="A7" t="s">
        <v>511</v>
      </c>
    </row>
    <row r="9" spans="1:4" x14ac:dyDescent="0.25">
      <c r="A9" s="41">
        <v>2.2799999999999998</v>
      </c>
      <c r="B9" t="s">
        <v>512</v>
      </c>
      <c r="D9" s="159" t="s">
        <v>513</v>
      </c>
    </row>
    <row r="10" spans="1:4" x14ac:dyDescent="0.25">
      <c r="A10" s="41" t="s">
        <v>514</v>
      </c>
      <c r="B10" t="s">
        <v>515</v>
      </c>
      <c r="D10" t="s">
        <v>516</v>
      </c>
    </row>
    <row r="11" spans="1:4" x14ac:dyDescent="0.25">
      <c r="A11" s="41" t="s">
        <v>517</v>
      </c>
      <c r="B11" t="s">
        <v>518</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99" t="s">
        <v>519</v>
      </c>
      <c r="B1" s="500"/>
      <c r="C1" s="500"/>
      <c r="D1" s="500"/>
      <c r="E1" s="500"/>
      <c r="F1" s="500"/>
      <c r="G1" s="500"/>
      <c r="H1" s="500"/>
      <c r="I1" s="501"/>
    </row>
    <row r="2" spans="1:9" ht="13" x14ac:dyDescent="0.25">
      <c r="A2" s="38"/>
      <c r="B2" s="38"/>
      <c r="C2" s="38"/>
      <c r="D2" s="38"/>
      <c r="E2" s="38"/>
      <c r="F2" s="38"/>
      <c r="G2" s="38"/>
      <c r="H2" s="38"/>
      <c r="I2" s="38"/>
    </row>
    <row r="3" spans="1:9" ht="13" x14ac:dyDescent="0.25">
      <c r="A3" s="38" t="s">
        <v>520</v>
      </c>
      <c r="B3" s="38"/>
      <c r="C3" s="38"/>
      <c r="D3" s="38"/>
      <c r="E3" s="38"/>
      <c r="F3" s="38"/>
      <c r="G3" s="38"/>
      <c r="H3" s="38"/>
      <c r="I3" s="38"/>
    </row>
    <row r="4" spans="1:9" ht="15" customHeight="1" x14ac:dyDescent="0.25">
      <c r="A4" s="789" t="s">
        <v>521</v>
      </c>
      <c r="B4" s="789"/>
      <c r="C4" s="789"/>
      <c r="D4" s="789"/>
      <c r="E4" s="789"/>
      <c r="F4" s="789"/>
      <c r="G4" s="789"/>
      <c r="H4" s="789"/>
      <c r="I4" s="789"/>
    </row>
    <row r="5" spans="1:9" ht="15" customHeight="1" x14ac:dyDescent="0.25">
      <c r="A5" s="789" t="s">
        <v>522</v>
      </c>
      <c r="B5" s="789"/>
      <c r="C5" s="789"/>
      <c r="D5" s="789"/>
      <c r="E5" s="789"/>
      <c r="F5" s="789"/>
      <c r="G5" s="789"/>
      <c r="H5" s="789"/>
      <c r="I5" s="789"/>
    </row>
    <row r="6" spans="1:9" ht="15" customHeight="1" x14ac:dyDescent="0.25">
      <c r="A6" s="789" t="s">
        <v>523</v>
      </c>
      <c r="B6" s="789"/>
      <c r="C6" s="789"/>
      <c r="D6" s="789"/>
      <c r="E6" s="789"/>
      <c r="F6" s="789"/>
      <c r="G6" s="789"/>
      <c r="H6" s="789"/>
      <c r="I6" s="789"/>
    </row>
    <row r="7" spans="1:9" ht="15" customHeight="1" x14ac:dyDescent="0.25">
      <c r="A7" s="789"/>
      <c r="B7" s="789"/>
      <c r="C7" s="789"/>
      <c r="D7" s="789"/>
      <c r="E7" s="789"/>
      <c r="F7" s="789"/>
      <c r="G7" s="789"/>
      <c r="H7" s="789"/>
      <c r="I7" s="789"/>
    </row>
    <row r="8" spans="1:9" ht="27" customHeight="1" x14ac:dyDescent="0.25">
      <c r="A8" s="789" t="s">
        <v>524</v>
      </c>
      <c r="B8" s="789"/>
      <c r="C8" s="789"/>
      <c r="D8" s="789"/>
      <c r="E8" s="789"/>
      <c r="F8" s="789"/>
      <c r="G8" s="789"/>
      <c r="H8" s="789"/>
      <c r="I8" s="789"/>
    </row>
    <row r="9" spans="1:9" ht="15" customHeight="1" x14ac:dyDescent="0.25">
      <c r="A9" s="781" t="s">
        <v>525</v>
      </c>
      <c r="B9" s="781"/>
      <c r="C9" s="781"/>
      <c r="D9" s="781"/>
      <c r="E9" s="781"/>
      <c r="F9" s="781"/>
      <c r="G9" s="781"/>
      <c r="H9" s="781"/>
      <c r="I9" s="781"/>
    </row>
    <row r="10" spans="1:9" ht="15" customHeight="1" x14ac:dyDescent="0.25">
      <c r="A10" s="781"/>
      <c r="B10" s="781"/>
      <c r="C10" s="781"/>
      <c r="D10" s="781"/>
      <c r="E10" s="781"/>
      <c r="F10" s="781"/>
      <c r="G10" s="781"/>
      <c r="H10" s="781"/>
      <c r="I10" s="781"/>
    </row>
    <row r="11" spans="1:9" ht="30" customHeight="1" x14ac:dyDescent="0.25">
      <c r="A11" s="789" t="s">
        <v>526</v>
      </c>
      <c r="B11" s="789"/>
      <c r="C11" s="789"/>
      <c r="D11" s="789"/>
      <c r="E11" s="789"/>
      <c r="F11" s="789"/>
      <c r="G11" s="789"/>
      <c r="H11" s="789"/>
      <c r="I11" s="789"/>
    </row>
    <row r="12" spans="1:9" ht="30" customHeight="1" x14ac:dyDescent="0.25">
      <c r="A12" s="789" t="s">
        <v>527</v>
      </c>
      <c r="B12" s="789"/>
      <c r="C12" s="789"/>
      <c r="D12" s="789"/>
      <c r="E12" s="789"/>
      <c r="F12" s="789"/>
      <c r="G12" s="789"/>
      <c r="H12" s="789"/>
      <c r="I12" s="789"/>
    </row>
    <row r="13" spans="1:9" ht="30" customHeight="1" x14ac:dyDescent="0.25">
      <c r="A13" s="789" t="s">
        <v>528</v>
      </c>
      <c r="B13" s="789"/>
      <c r="C13" s="789"/>
      <c r="D13" s="789"/>
      <c r="E13" s="789"/>
      <c r="F13" s="789"/>
      <c r="G13" s="789"/>
      <c r="H13" s="789"/>
      <c r="I13" s="789"/>
    </row>
    <row r="14" spans="1:9" ht="30" customHeight="1" x14ac:dyDescent="0.25">
      <c r="A14" s="789" t="s">
        <v>529</v>
      </c>
      <c r="B14" s="789"/>
      <c r="C14" s="789"/>
      <c r="D14" s="789"/>
      <c r="E14" s="789"/>
      <c r="F14" s="789"/>
      <c r="G14" s="789"/>
      <c r="H14" s="789"/>
      <c r="I14" s="789"/>
    </row>
    <row r="15" spans="1:9" ht="30" customHeight="1" x14ac:dyDescent="0.25">
      <c r="A15" s="782" t="s">
        <v>530</v>
      </c>
      <c r="B15" s="782"/>
      <c r="C15" s="782"/>
      <c r="D15" s="782"/>
      <c r="E15" s="782"/>
      <c r="F15" s="782"/>
      <c r="G15" s="782"/>
      <c r="H15" s="782"/>
      <c r="I15" s="782"/>
    </row>
    <row r="16" spans="1:9" ht="12.75" customHeight="1" thickBot="1" x14ac:dyDescent="0.3">
      <c r="A16" s="782"/>
      <c r="B16" s="782"/>
      <c r="C16" s="782"/>
      <c r="D16" s="782"/>
      <c r="E16" s="782"/>
      <c r="F16" s="782"/>
      <c r="G16" s="782"/>
      <c r="H16" s="782"/>
      <c r="I16" s="782"/>
    </row>
    <row r="17" spans="1:9" ht="13.5" thickBot="1" x14ac:dyDescent="0.3">
      <c r="A17" s="786" t="s">
        <v>531</v>
      </c>
      <c r="B17" s="787"/>
      <c r="C17" s="787"/>
      <c r="D17" s="787"/>
      <c r="E17" s="787"/>
      <c r="F17" s="787"/>
      <c r="G17" s="787"/>
      <c r="H17" s="787"/>
      <c r="I17" s="788"/>
    </row>
    <row r="19" spans="1:9" ht="13" x14ac:dyDescent="0.3">
      <c r="A19" s="479" t="s">
        <v>93</v>
      </c>
      <c r="B19" s="479"/>
      <c r="C19" s="479"/>
      <c r="D19" s="479"/>
      <c r="E19" s="479"/>
      <c r="F19" s="479"/>
      <c r="G19" s="479"/>
      <c r="H19" s="479"/>
      <c r="I19" s="479"/>
    </row>
    <row r="20" spans="1:9" ht="13" x14ac:dyDescent="0.3">
      <c r="A20" s="47" t="s">
        <v>94</v>
      </c>
      <c r="B20" s="524" t="s">
        <v>95</v>
      </c>
      <c r="C20" s="525"/>
      <c r="D20" s="525"/>
      <c r="E20" s="525"/>
      <c r="F20" s="525"/>
      <c r="G20" s="525"/>
      <c r="H20" s="526"/>
      <c r="I20" s="8" t="s">
        <v>78</v>
      </c>
    </row>
    <row r="21" spans="1:9" ht="24.75" customHeight="1" x14ac:dyDescent="0.25">
      <c r="A21" s="47" t="s">
        <v>41</v>
      </c>
      <c r="B21" s="783" t="s">
        <v>532</v>
      </c>
      <c r="C21" s="495"/>
      <c r="D21" s="495"/>
      <c r="E21" s="495"/>
      <c r="F21" s="495"/>
      <c r="G21" s="495"/>
      <c r="H21" s="496"/>
      <c r="I21" s="160">
        <f>1/12</f>
        <v>8.3333333333333329E-2</v>
      </c>
    </row>
    <row r="22" spans="1:9" ht="24.75" customHeight="1" x14ac:dyDescent="0.3">
      <c r="A22" s="8" t="s">
        <v>43</v>
      </c>
      <c r="B22" s="783" t="s">
        <v>533</v>
      </c>
      <c r="C22" s="784"/>
      <c r="D22" s="784"/>
      <c r="E22" s="784"/>
      <c r="F22" s="784"/>
      <c r="G22" s="784"/>
      <c r="H22" s="785"/>
      <c r="I22" s="24">
        <v>0.121</v>
      </c>
    </row>
    <row r="23" spans="1:9" ht="13" x14ac:dyDescent="0.3">
      <c r="A23" s="473" t="s">
        <v>98</v>
      </c>
      <c r="B23" s="473"/>
      <c r="C23" s="473"/>
      <c r="D23" s="473"/>
      <c r="E23" s="473"/>
      <c r="F23" s="473"/>
      <c r="G23" s="473"/>
      <c r="H23" s="42"/>
      <c r="I23" s="42">
        <f>TRUNC(SUM(I21:I22),4)</f>
        <v>0.20430000000000001</v>
      </c>
    </row>
    <row r="24" spans="1:9" ht="37.5" customHeight="1" x14ac:dyDescent="0.25">
      <c r="A24" s="47" t="s">
        <v>46</v>
      </c>
      <c r="B24" s="783" t="s">
        <v>534</v>
      </c>
      <c r="C24" s="784"/>
      <c r="D24" s="784"/>
      <c r="E24" s="784"/>
      <c r="F24" s="784"/>
      <c r="G24" s="784"/>
      <c r="H24" s="785"/>
      <c r="I24" s="160">
        <v>7.8200000000000006E-2</v>
      </c>
    </row>
    <row r="25" spans="1:9" ht="13" x14ac:dyDescent="0.3">
      <c r="A25" s="473" t="s">
        <v>100</v>
      </c>
      <c r="B25" s="473"/>
      <c r="C25" s="473"/>
      <c r="D25" s="473"/>
      <c r="E25" s="473"/>
      <c r="F25" s="473"/>
      <c r="G25" s="473"/>
      <c r="H25" s="42"/>
      <c r="I25" s="42">
        <f>TRUNC(SUM(I23:I24),4)</f>
        <v>0.28249999999999997</v>
      </c>
    </row>
    <row r="26" spans="1:9" ht="13" x14ac:dyDescent="0.3">
      <c r="A26" s="168" t="s">
        <v>535</v>
      </c>
      <c r="B26" s="8"/>
      <c r="C26" s="8"/>
      <c r="D26" s="8"/>
      <c r="E26" s="8"/>
      <c r="F26" s="8"/>
      <c r="G26" s="8"/>
      <c r="H26" s="167"/>
      <c r="I26" s="167"/>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79" t="s">
        <v>145</v>
      </c>
      <c r="B30" s="479"/>
      <c r="C30" s="479"/>
      <c r="D30" s="479"/>
      <c r="E30" s="479"/>
      <c r="F30" s="479"/>
      <c r="G30" s="479"/>
      <c r="H30" s="479"/>
      <c r="I30" s="479"/>
    </row>
    <row r="31" spans="1:9" ht="13" x14ac:dyDescent="0.3">
      <c r="A31" s="8">
        <v>3</v>
      </c>
      <c r="B31" s="481" t="s">
        <v>146</v>
      </c>
      <c r="C31" s="481"/>
      <c r="D31" s="481"/>
      <c r="E31" s="481"/>
      <c r="F31" s="481"/>
      <c r="G31" s="481"/>
      <c r="H31" s="8" t="s">
        <v>78</v>
      </c>
      <c r="I31" s="8" t="s">
        <v>79</v>
      </c>
    </row>
    <row r="32" spans="1:9" ht="13" x14ac:dyDescent="0.3">
      <c r="A32" s="8" t="s">
        <v>41</v>
      </c>
      <c r="B32" s="469" t="s">
        <v>147</v>
      </c>
      <c r="C32" s="469"/>
      <c r="D32" s="469"/>
      <c r="E32" s="469"/>
      <c r="F32" s="469"/>
      <c r="G32" s="469"/>
      <c r="H32" s="1">
        <v>4.1999999999999997E-3</v>
      </c>
      <c r="I32" s="25"/>
    </row>
    <row r="33" spans="1:11" ht="13" x14ac:dyDescent="0.25">
      <c r="A33" s="47" t="s">
        <v>43</v>
      </c>
      <c r="B33" s="498" t="s">
        <v>148</v>
      </c>
      <c r="C33" s="498"/>
      <c r="D33" s="498"/>
      <c r="E33" s="498"/>
      <c r="F33" s="498"/>
      <c r="G33" s="498"/>
      <c r="H33" s="160">
        <v>0.08</v>
      </c>
      <c r="I33" s="161"/>
    </row>
    <row r="34" spans="1:11" ht="39" customHeight="1" x14ac:dyDescent="0.25">
      <c r="A34" s="47" t="s">
        <v>46</v>
      </c>
      <c r="B34" s="498" t="s">
        <v>536</v>
      </c>
      <c r="C34" s="498"/>
      <c r="D34" s="498"/>
      <c r="E34" s="498"/>
      <c r="F34" s="498"/>
      <c r="G34" s="498"/>
      <c r="H34" s="160">
        <v>2E-3</v>
      </c>
      <c r="I34" s="161"/>
      <c r="K34" s="87"/>
    </row>
    <row r="35" spans="1:11" ht="13" x14ac:dyDescent="0.3">
      <c r="A35" s="8" t="s">
        <v>49</v>
      </c>
      <c r="B35" s="469" t="s">
        <v>150</v>
      </c>
      <c r="C35" s="469"/>
      <c r="D35" s="469"/>
      <c r="E35" s="469"/>
      <c r="F35" s="469"/>
      <c r="G35" s="469"/>
      <c r="H35" s="1">
        <v>1.9400000000000001E-2</v>
      </c>
      <c r="I35" s="25"/>
    </row>
    <row r="36" spans="1:11" ht="13" x14ac:dyDescent="0.3">
      <c r="A36" s="8" t="s">
        <v>86</v>
      </c>
      <c r="B36" s="514" t="s">
        <v>151</v>
      </c>
      <c r="C36" s="514"/>
      <c r="D36" s="514"/>
      <c r="E36" s="514"/>
      <c r="F36" s="514"/>
      <c r="G36" s="514"/>
      <c r="H36" s="24">
        <v>0.36799999999999999</v>
      </c>
      <c r="I36" s="25"/>
    </row>
    <row r="37" spans="1:11" ht="37.5" customHeight="1" x14ac:dyDescent="0.25">
      <c r="A37" s="47" t="s">
        <v>88</v>
      </c>
      <c r="B37" s="498" t="s">
        <v>537</v>
      </c>
      <c r="C37" s="498"/>
      <c r="D37" s="498"/>
      <c r="E37" s="498"/>
      <c r="F37" s="498"/>
      <c r="G37" s="498"/>
      <c r="H37" s="160">
        <v>3.7999999999999999E-2</v>
      </c>
      <c r="I37" s="161"/>
    </row>
    <row r="38" spans="1:11" ht="13" x14ac:dyDescent="0.3">
      <c r="A38" s="477" t="s">
        <v>153</v>
      </c>
      <c r="B38" s="477"/>
      <c r="C38" s="477"/>
      <c r="D38" s="477"/>
      <c r="E38" s="477"/>
      <c r="F38" s="477"/>
      <c r="G38" s="477"/>
      <c r="H38" s="42"/>
      <c r="I38" s="128"/>
    </row>
    <row r="39" spans="1:11" ht="13" x14ac:dyDescent="0.3">
      <c r="A39" s="3"/>
      <c r="B39" s="3"/>
      <c r="C39" s="3"/>
      <c r="D39" s="3"/>
      <c r="E39" s="3"/>
      <c r="F39" s="3"/>
      <c r="G39" s="3"/>
      <c r="H39" s="44"/>
      <c r="I39" s="4"/>
    </row>
    <row r="40" spans="1:11" ht="13" x14ac:dyDescent="0.3">
      <c r="A40" s="759" t="s">
        <v>538</v>
      </c>
      <c r="B40" s="10" t="s">
        <v>539</v>
      </c>
      <c r="C40" s="3"/>
      <c r="D40" s="3"/>
      <c r="E40" s="3"/>
      <c r="F40" s="3"/>
      <c r="G40" s="3"/>
      <c r="H40" s="44"/>
      <c r="I40" s="4"/>
    </row>
    <row r="41" spans="1:11" ht="13" x14ac:dyDescent="0.3">
      <c r="A41" s="759"/>
      <c r="B41" s="169" t="s">
        <v>540</v>
      </c>
      <c r="C41" s="3"/>
      <c r="D41" s="3"/>
      <c r="E41" s="3"/>
      <c r="F41" s="3"/>
      <c r="G41" s="3"/>
      <c r="H41" s="44"/>
      <c r="I41" s="4"/>
    </row>
    <row r="42" spans="1:11" ht="13" x14ac:dyDescent="0.3">
      <c r="A42" s="759"/>
      <c r="B42" t="s">
        <v>541</v>
      </c>
      <c r="C42" s="3"/>
      <c r="D42" s="3"/>
      <c r="E42" s="3"/>
      <c r="F42" s="3"/>
      <c r="G42" s="3"/>
      <c r="H42" s="44"/>
      <c r="I42" s="4"/>
    </row>
    <row r="43" spans="1:11" ht="13" x14ac:dyDescent="0.3">
      <c r="A43" s="759"/>
      <c r="B43" s="169" t="s">
        <v>542</v>
      </c>
      <c r="C43" s="3"/>
      <c r="D43" s="3"/>
      <c r="E43" s="3"/>
      <c r="F43" s="3"/>
      <c r="G43" s="3"/>
      <c r="H43" s="44"/>
      <c r="I43" s="4"/>
    </row>
    <row r="44" spans="1:11" ht="13" x14ac:dyDescent="0.3">
      <c r="A44" s="759"/>
      <c r="B44" s="169" t="s">
        <v>543</v>
      </c>
      <c r="C44" s="3"/>
      <c r="D44" s="3"/>
      <c r="E44" s="3"/>
      <c r="F44" s="3"/>
      <c r="G44" s="3"/>
      <c r="H44" s="44"/>
      <c r="I44" s="4"/>
    </row>
    <row r="45" spans="1:11" ht="13" x14ac:dyDescent="0.3">
      <c r="A45" s="759"/>
      <c r="B45" s="169" t="s">
        <v>544</v>
      </c>
      <c r="C45" s="3"/>
      <c r="D45" s="3"/>
      <c r="E45" s="3"/>
      <c r="F45" s="3"/>
      <c r="G45" s="3"/>
      <c r="H45" s="44"/>
      <c r="I45" s="4"/>
    </row>
    <row r="46" spans="1:11" ht="13" x14ac:dyDescent="0.3">
      <c r="A46" s="759"/>
      <c r="B46" s="170" t="s">
        <v>545</v>
      </c>
      <c r="C46" s="3"/>
      <c r="D46" s="3"/>
      <c r="E46" s="3"/>
      <c r="F46" s="3"/>
      <c r="G46" s="3"/>
      <c r="H46" s="44"/>
      <c r="I46" s="4"/>
    </row>
    <row r="47" spans="1:11" ht="13" x14ac:dyDescent="0.3">
      <c r="A47" s="3"/>
      <c r="C47" s="3"/>
      <c r="D47" s="3"/>
      <c r="E47" s="3"/>
      <c r="F47" s="3"/>
      <c r="G47" s="3"/>
      <c r="H47" s="44"/>
      <c r="I47" s="4"/>
    </row>
    <row r="48" spans="1:11" ht="13" x14ac:dyDescent="0.3">
      <c r="A48" s="759" t="s">
        <v>546</v>
      </c>
      <c r="B48" s="169" t="s">
        <v>547</v>
      </c>
      <c r="C48" s="3"/>
      <c r="D48" s="3"/>
      <c r="E48" s="3"/>
      <c r="F48" s="3"/>
      <c r="G48" s="3"/>
      <c r="H48" s="44"/>
      <c r="I48" s="4"/>
    </row>
    <row r="49" spans="1:10" ht="13" x14ac:dyDescent="0.3">
      <c r="A49" s="759"/>
      <c r="B49" s="169" t="s">
        <v>548</v>
      </c>
      <c r="C49" s="3"/>
      <c r="D49" s="3"/>
      <c r="E49" s="3"/>
      <c r="F49" s="3"/>
      <c r="G49" s="3"/>
      <c r="H49" s="44"/>
      <c r="I49" s="4"/>
    </row>
    <row r="50" spans="1:10" ht="13" x14ac:dyDescent="0.3">
      <c r="A50" s="3"/>
      <c r="B50" s="170"/>
      <c r="C50" s="3"/>
      <c r="D50" s="3"/>
      <c r="E50" s="3"/>
      <c r="F50" s="3"/>
      <c r="G50" s="3"/>
      <c r="H50" s="44"/>
      <c r="I50" s="4"/>
    </row>
    <row r="51" spans="1:10" ht="27" customHeight="1" x14ac:dyDescent="0.25">
      <c r="A51" s="759" t="s">
        <v>549</v>
      </c>
      <c r="B51" s="778" t="s">
        <v>550</v>
      </c>
      <c r="C51" s="778"/>
      <c r="D51" s="778"/>
      <c r="E51" s="778"/>
      <c r="F51" s="778"/>
      <c r="G51" s="778"/>
      <c r="H51" s="778"/>
      <c r="I51" s="778"/>
    </row>
    <row r="52" spans="1:10" ht="13" x14ac:dyDescent="0.3">
      <c r="A52" s="759"/>
      <c r="B52" s="169" t="s">
        <v>551</v>
      </c>
      <c r="C52" s="3"/>
      <c r="D52" s="3"/>
      <c r="E52" s="3"/>
      <c r="F52" s="3"/>
      <c r="G52" s="3"/>
      <c r="H52" s="44"/>
      <c r="I52" s="4"/>
    </row>
    <row r="53" spans="1:10" ht="13" x14ac:dyDescent="0.3">
      <c r="A53" s="3"/>
      <c r="B53" s="170"/>
      <c r="C53" s="3"/>
      <c r="D53" s="3"/>
      <c r="E53" s="3"/>
      <c r="F53" s="3"/>
      <c r="G53" s="3"/>
      <c r="H53" s="44"/>
      <c r="I53" s="4"/>
    </row>
    <row r="54" spans="1:10" ht="13" x14ac:dyDescent="0.3">
      <c r="A54" s="3" t="s">
        <v>552</v>
      </c>
      <c r="B54" s="86" t="s">
        <v>439</v>
      </c>
      <c r="C54" s="3"/>
      <c r="D54" s="3"/>
      <c r="E54" s="3"/>
      <c r="F54" s="3"/>
      <c r="G54" s="3"/>
      <c r="H54" s="44"/>
      <c r="I54" s="4"/>
    </row>
    <row r="56" spans="1:10" ht="12.75" customHeight="1" x14ac:dyDescent="0.25">
      <c r="A56" s="576" t="s">
        <v>440</v>
      </c>
      <c r="B56" s="576"/>
      <c r="C56" s="576"/>
      <c r="D56" s="576"/>
      <c r="E56" s="576"/>
      <c r="F56" s="576"/>
      <c r="G56" s="576"/>
      <c r="H56" s="576"/>
      <c r="I56" s="576"/>
      <c r="J56" s="576"/>
    </row>
    <row r="57" spans="1:10" x14ac:dyDescent="0.25">
      <c r="A57" s="576"/>
      <c r="B57" s="576"/>
      <c r="C57" s="576"/>
      <c r="D57" s="576"/>
      <c r="E57" s="576"/>
      <c r="F57" s="576"/>
      <c r="G57" s="576"/>
      <c r="H57" s="576"/>
      <c r="I57" s="576"/>
      <c r="J57" s="576"/>
    </row>
    <row r="58" spans="1:10" x14ac:dyDescent="0.25">
      <c r="A58" s="576"/>
      <c r="B58" s="576"/>
      <c r="C58" s="576"/>
      <c r="D58" s="576"/>
      <c r="E58" s="576"/>
      <c r="F58" s="576"/>
      <c r="G58" s="576"/>
      <c r="H58" s="576"/>
      <c r="I58" s="576"/>
      <c r="J58" s="576"/>
    </row>
    <row r="59" spans="1:10" x14ac:dyDescent="0.25">
      <c r="A59" s="576"/>
      <c r="B59" s="576"/>
      <c r="C59" s="576"/>
      <c r="D59" s="576"/>
      <c r="E59" s="576"/>
      <c r="F59" s="576"/>
      <c r="G59" s="576"/>
      <c r="H59" s="576"/>
      <c r="I59" s="576"/>
      <c r="J59" s="576"/>
    </row>
    <row r="60" spans="1:10" x14ac:dyDescent="0.25">
      <c r="A60" s="576"/>
      <c r="B60" s="576"/>
      <c r="C60" s="576"/>
      <c r="D60" s="576"/>
      <c r="E60" s="576"/>
      <c r="F60" s="576"/>
      <c r="G60" s="576"/>
      <c r="H60" s="576"/>
      <c r="I60" s="576"/>
      <c r="J60" s="576"/>
    </row>
    <row r="61" spans="1:10" x14ac:dyDescent="0.25">
      <c r="A61" s="162"/>
      <c r="B61" s="162"/>
      <c r="C61" s="162"/>
      <c r="D61" s="162"/>
      <c r="E61" s="162"/>
      <c r="F61" s="162"/>
      <c r="G61" s="162"/>
      <c r="H61" s="162"/>
      <c r="I61" s="162"/>
      <c r="J61" s="162"/>
    </row>
    <row r="62" spans="1:10" ht="13" x14ac:dyDescent="0.3">
      <c r="A62" s="759" t="s">
        <v>553</v>
      </c>
      <c r="B62" s="169" t="s">
        <v>554</v>
      </c>
      <c r="C62" s="3"/>
      <c r="D62" s="3"/>
      <c r="E62" s="3"/>
      <c r="F62" s="3"/>
      <c r="G62" s="162"/>
      <c r="H62" s="162"/>
      <c r="I62" s="162"/>
      <c r="J62" s="162"/>
    </row>
    <row r="63" spans="1:10" ht="13" x14ac:dyDescent="0.3">
      <c r="A63" s="759"/>
      <c r="B63" s="169" t="s">
        <v>555</v>
      </c>
      <c r="C63" s="3"/>
      <c r="D63" s="3"/>
      <c r="E63" s="3"/>
      <c r="F63" s="3"/>
      <c r="G63" s="162"/>
      <c r="H63" s="162"/>
      <c r="I63" s="162"/>
      <c r="J63" s="162"/>
    </row>
    <row r="64" spans="1:10" x14ac:dyDescent="0.25">
      <c r="A64" s="162"/>
      <c r="B64" s="162"/>
      <c r="C64" s="162"/>
      <c r="D64" s="162"/>
      <c r="E64" s="162"/>
      <c r="F64" s="162"/>
      <c r="G64" s="162"/>
      <c r="H64" s="162"/>
      <c r="I64" s="162"/>
      <c r="J64" s="162"/>
    </row>
    <row r="65" spans="1:10" x14ac:dyDescent="0.25">
      <c r="A65" s="759" t="s">
        <v>556</v>
      </c>
      <c r="B65" s="778" t="s">
        <v>550</v>
      </c>
      <c r="C65" s="778"/>
      <c r="D65" s="778"/>
      <c r="E65" s="778"/>
      <c r="F65" s="778"/>
      <c r="G65" s="778"/>
      <c r="H65" s="778"/>
      <c r="I65" s="778"/>
      <c r="J65" s="162"/>
    </row>
    <row r="66" spans="1:10" ht="13" x14ac:dyDescent="0.3">
      <c r="A66" s="759"/>
      <c r="B66" s="169" t="s">
        <v>557</v>
      </c>
      <c r="C66" s="3"/>
      <c r="D66" s="3"/>
      <c r="E66" s="3"/>
      <c r="F66" s="3"/>
      <c r="G66" s="3"/>
      <c r="H66" s="44"/>
      <c r="I66" s="4"/>
      <c r="J66" s="162"/>
    </row>
    <row r="67" spans="1:10" x14ac:dyDescent="0.25">
      <c r="A67" s="162"/>
      <c r="B67" s="162"/>
      <c r="C67" s="162"/>
      <c r="D67" s="162"/>
      <c r="E67" s="162"/>
      <c r="F67" s="162"/>
      <c r="G67" s="162"/>
      <c r="H67" s="162"/>
      <c r="I67" s="162"/>
      <c r="J67" s="162"/>
    </row>
    <row r="68" spans="1:10" x14ac:dyDescent="0.25">
      <c r="A68" s="162"/>
      <c r="B68" s="162"/>
      <c r="C68" s="162"/>
      <c r="D68" s="162"/>
      <c r="E68" s="162"/>
      <c r="F68" s="162"/>
      <c r="G68" s="162"/>
      <c r="H68" s="162"/>
      <c r="I68" s="162"/>
      <c r="J68" s="162"/>
    </row>
    <row r="69" spans="1:10" ht="13" x14ac:dyDescent="0.3">
      <c r="A69" s="49" t="s">
        <v>157</v>
      </c>
      <c r="B69" s="473" t="s">
        <v>158</v>
      </c>
      <c r="C69" s="473"/>
      <c r="D69" s="473"/>
      <c r="E69" s="473"/>
      <c r="F69" s="473"/>
      <c r="G69" s="473"/>
      <c r="H69" s="34" t="s">
        <v>78</v>
      </c>
      <c r="I69" s="34" t="s">
        <v>79</v>
      </c>
      <c r="J69" s="162"/>
    </row>
    <row r="70" spans="1:10" ht="13" x14ac:dyDescent="0.3">
      <c r="A70" s="49" t="s">
        <v>41</v>
      </c>
      <c r="B70" s="469" t="s">
        <v>159</v>
      </c>
      <c r="C70" s="469"/>
      <c r="D70" s="469"/>
      <c r="E70" s="469"/>
      <c r="F70" s="469"/>
      <c r="G70" s="469"/>
      <c r="H70" s="43"/>
      <c r="I70" s="43"/>
      <c r="J70" s="162"/>
    </row>
    <row r="71" spans="1:10" ht="24" customHeight="1" x14ac:dyDescent="0.25">
      <c r="A71" s="56" t="s">
        <v>43</v>
      </c>
      <c r="B71" s="780" t="s">
        <v>558</v>
      </c>
      <c r="C71" s="780"/>
      <c r="D71" s="780"/>
      <c r="E71" s="780"/>
      <c r="F71" s="780"/>
      <c r="G71" s="780"/>
      <c r="H71" s="171">
        <v>1.67E-2</v>
      </c>
      <c r="I71" s="161">
        <f>H71*$I$45</f>
        <v>0</v>
      </c>
      <c r="J71" s="162"/>
    </row>
    <row r="72" spans="1:10" ht="36" customHeight="1" x14ac:dyDescent="0.25">
      <c r="A72" s="56" t="s">
        <v>46</v>
      </c>
      <c r="B72" s="779" t="s">
        <v>559</v>
      </c>
      <c r="C72" s="779"/>
      <c r="D72" s="779"/>
      <c r="E72" s="779"/>
      <c r="F72" s="779"/>
      <c r="G72" s="779"/>
      <c r="H72" s="171">
        <v>2.0000000000000001E-4</v>
      </c>
      <c r="I72" s="161">
        <f>H72*$I$45</f>
        <v>0</v>
      </c>
      <c r="J72" s="162"/>
    </row>
    <row r="73" spans="1:10" ht="42.75" customHeight="1" x14ac:dyDescent="0.25">
      <c r="A73" s="56" t="s">
        <v>49</v>
      </c>
      <c r="B73" s="779" t="s">
        <v>560</v>
      </c>
      <c r="C73" s="779"/>
      <c r="D73" s="779"/>
      <c r="E73" s="779"/>
      <c r="F73" s="779"/>
      <c r="G73" s="779"/>
      <c r="H73" s="160">
        <v>6.9999999999999999E-4</v>
      </c>
      <c r="I73" s="161">
        <f>H73*$I$45</f>
        <v>0</v>
      </c>
      <c r="J73" s="162"/>
    </row>
    <row r="74" spans="1:10" ht="35.25" customHeight="1" x14ac:dyDescent="0.25">
      <c r="A74" s="47" t="s">
        <v>86</v>
      </c>
      <c r="B74" s="779" t="s">
        <v>561</v>
      </c>
      <c r="C74" s="779"/>
      <c r="D74" s="779"/>
      <c r="E74" s="779"/>
      <c r="F74" s="779"/>
      <c r="G74" s="779"/>
      <c r="H74" s="171">
        <v>2.8999999999999998E-3</v>
      </c>
      <c r="I74" s="161">
        <f>H74*$I$45</f>
        <v>0</v>
      </c>
      <c r="J74" s="162"/>
    </row>
    <row r="75" spans="1:10" ht="13" x14ac:dyDescent="0.3">
      <c r="A75" s="8" t="s">
        <v>88</v>
      </c>
      <c r="B75" s="469" t="s">
        <v>165</v>
      </c>
      <c r="C75" s="469"/>
      <c r="D75" s="469"/>
      <c r="E75" s="469"/>
      <c r="F75" s="469"/>
      <c r="G75" s="469"/>
      <c r="H75" s="172"/>
      <c r="I75" s="25">
        <f t="shared" ref="I75" si="0">H75*$I$45</f>
        <v>0</v>
      </c>
      <c r="J75" s="162"/>
    </row>
    <row r="76" spans="1:10" ht="13" x14ac:dyDescent="0.3">
      <c r="A76" s="473" t="s">
        <v>166</v>
      </c>
      <c r="B76" s="473"/>
      <c r="C76" s="473"/>
      <c r="D76" s="473"/>
      <c r="E76" s="473"/>
      <c r="F76" s="473"/>
      <c r="G76" s="473"/>
      <c r="H76" s="42"/>
      <c r="I76" s="43">
        <f>SUM(I71:I75)</f>
        <v>0</v>
      </c>
      <c r="J76" s="162"/>
    </row>
    <row r="77" spans="1:10" ht="13" x14ac:dyDescent="0.3">
      <c r="A77" s="8" t="s">
        <v>115</v>
      </c>
      <c r="B77" s="469" t="s">
        <v>167</v>
      </c>
      <c r="C77" s="469"/>
      <c r="D77" s="469"/>
      <c r="E77" s="469"/>
      <c r="F77" s="469"/>
      <c r="G77" s="469"/>
      <c r="H77" s="1">
        <v>0.36799999999999999</v>
      </c>
      <c r="I77" s="25">
        <f>I76*H77</f>
        <v>0</v>
      </c>
      <c r="J77" s="162"/>
    </row>
    <row r="78" spans="1:10" ht="13" x14ac:dyDescent="0.3">
      <c r="A78" s="473" t="s">
        <v>168</v>
      </c>
      <c r="B78" s="473"/>
      <c r="C78" s="473"/>
      <c r="D78" s="473"/>
      <c r="E78" s="473"/>
      <c r="F78" s="473"/>
      <c r="G78" s="473"/>
      <c r="H78" s="42"/>
      <c r="I78" s="43">
        <f>SUM(I76:I77)</f>
        <v>0</v>
      </c>
    </row>
    <row r="79" spans="1:10" ht="13" x14ac:dyDescent="0.3">
      <c r="A79" s="8"/>
      <c r="B79" s="513"/>
      <c r="C79" s="513"/>
      <c r="D79" s="513"/>
      <c r="E79" s="513"/>
      <c r="F79" s="513"/>
      <c r="G79" s="513"/>
      <c r="H79" s="513"/>
      <c r="I79" s="25"/>
    </row>
    <row r="80" spans="1:10" ht="13" x14ac:dyDescent="0.3">
      <c r="A80" s="3"/>
      <c r="B80" s="37"/>
      <c r="C80" s="37"/>
      <c r="D80" s="37"/>
      <c r="E80" s="37"/>
      <c r="F80" s="37"/>
      <c r="G80" s="37"/>
      <c r="H80" s="37"/>
      <c r="I80" s="7"/>
    </row>
    <row r="81" spans="1:9" x14ac:dyDescent="0.25">
      <c r="A81" s="774" t="s">
        <v>562</v>
      </c>
      <c r="B81" s="774"/>
      <c r="C81" s="774"/>
      <c r="D81" s="774"/>
      <c r="E81" s="774"/>
      <c r="F81" s="774"/>
      <c r="G81" s="774"/>
      <c r="H81" s="774"/>
      <c r="I81" s="774"/>
    </row>
    <row r="82" spans="1:9" x14ac:dyDescent="0.25">
      <c r="A82" s="774"/>
      <c r="B82" s="774"/>
      <c r="C82" s="774"/>
      <c r="D82" s="774"/>
      <c r="E82" s="774"/>
      <c r="F82" s="774"/>
      <c r="G82" s="774"/>
      <c r="H82" s="774"/>
      <c r="I82" s="774"/>
    </row>
    <row r="83" spans="1:9" x14ac:dyDescent="0.25">
      <c r="A83" s="774"/>
      <c r="B83" s="774"/>
      <c r="C83" s="774"/>
      <c r="D83" s="774"/>
      <c r="E83" s="774"/>
      <c r="F83" s="774"/>
      <c r="G83" s="774"/>
      <c r="H83" s="774"/>
      <c r="I83" s="774"/>
    </row>
    <row r="84" spans="1:9" x14ac:dyDescent="0.25">
      <c r="A84" s="774"/>
      <c r="B84" s="774"/>
      <c r="C84" s="774"/>
      <c r="D84" s="774"/>
      <c r="E84" s="774"/>
      <c r="F84" s="774"/>
      <c r="G84" s="774"/>
      <c r="H84" s="774"/>
      <c r="I84" s="774"/>
    </row>
    <row r="85" spans="1:9" x14ac:dyDescent="0.25">
      <c r="A85" s="774"/>
      <c r="B85" s="774"/>
      <c r="C85" s="774"/>
      <c r="D85" s="774"/>
      <c r="E85" s="774"/>
      <c r="F85" s="774"/>
      <c r="G85" s="774"/>
      <c r="H85" s="774"/>
      <c r="I85" s="774"/>
    </row>
    <row r="86" spans="1:9" ht="13" x14ac:dyDescent="0.3">
      <c r="A86" s="230"/>
      <c r="B86" s="230"/>
      <c r="C86" s="230"/>
      <c r="D86" s="230"/>
      <c r="E86" s="230"/>
      <c r="F86" s="230"/>
      <c r="G86" s="230"/>
      <c r="H86" s="230"/>
      <c r="I86" s="230"/>
    </row>
    <row r="87" spans="1:9" ht="16" thickBot="1" x14ac:dyDescent="0.35">
      <c r="A87" s="229"/>
      <c r="D87" s="230"/>
      <c r="E87" s="230"/>
      <c r="F87" s="230"/>
      <c r="G87" s="230"/>
      <c r="H87" s="230"/>
      <c r="I87" s="230"/>
    </row>
    <row r="88" spans="1:9" ht="26.5" thickBot="1" x14ac:dyDescent="0.35">
      <c r="A88" s="178" t="s">
        <v>295</v>
      </c>
      <c r="B88" s="179" t="s">
        <v>563</v>
      </c>
      <c r="C88" s="179" t="s">
        <v>564</v>
      </c>
      <c r="D88" s="230"/>
      <c r="E88" s="230"/>
      <c r="F88" s="230"/>
      <c r="G88" s="230"/>
      <c r="H88" s="230"/>
      <c r="I88" s="230"/>
    </row>
    <row r="89" spans="1:9" ht="13.5" thickBot="1" x14ac:dyDescent="0.35">
      <c r="A89" s="180" t="s">
        <v>475</v>
      </c>
      <c r="B89" s="181">
        <v>8.3299999999999999E-2</v>
      </c>
      <c r="C89" s="181">
        <v>6.9410000000000001E-3</v>
      </c>
      <c r="D89" s="230"/>
      <c r="E89" s="230"/>
      <c r="F89" s="230"/>
      <c r="G89" s="230"/>
      <c r="H89" s="230"/>
      <c r="I89" s="230"/>
    </row>
    <row r="90" spans="1:9" ht="38" thickBot="1" x14ac:dyDescent="0.35">
      <c r="A90" s="180" t="s">
        <v>565</v>
      </c>
      <c r="B90" s="181">
        <v>2.7799999999999998E-2</v>
      </c>
      <c r="C90" s="181">
        <v>2.3159999999999999E-3</v>
      </c>
      <c r="D90" s="230"/>
      <c r="E90" s="230"/>
      <c r="F90" s="230"/>
      <c r="G90" s="230"/>
      <c r="H90" s="230"/>
      <c r="I90" s="230"/>
    </row>
    <row r="91" spans="1:9" ht="26.5" thickBot="1" x14ac:dyDescent="0.35">
      <c r="A91" s="182" t="s">
        <v>566</v>
      </c>
      <c r="B91" s="183">
        <v>0.1111</v>
      </c>
      <c r="C91" s="183">
        <v>9.2569999999999996E-3</v>
      </c>
      <c r="D91" s="230"/>
      <c r="E91" s="230"/>
      <c r="F91" s="230"/>
      <c r="G91" s="230"/>
      <c r="H91" s="230"/>
      <c r="I91" s="230"/>
    </row>
    <row r="92" spans="1:9" ht="84.75" customHeight="1" thickBot="1" x14ac:dyDescent="0.35">
      <c r="A92" s="182" t="s">
        <v>5</v>
      </c>
      <c r="B92" s="775">
        <v>0.12039999999999999</v>
      </c>
      <c r="C92" s="776"/>
      <c r="D92" s="230"/>
      <c r="E92" s="230"/>
      <c r="F92" s="230"/>
      <c r="G92" s="230"/>
      <c r="H92" s="230"/>
      <c r="I92" s="230"/>
    </row>
    <row r="93" spans="1:9" ht="69" customHeight="1" x14ac:dyDescent="0.3">
      <c r="A93" s="177"/>
      <c r="D93" s="230"/>
      <c r="E93" s="230"/>
      <c r="F93" s="230"/>
      <c r="G93" s="230"/>
      <c r="H93" s="230"/>
      <c r="I93" s="230"/>
    </row>
    <row r="94" spans="1:9" ht="15.5" x14ac:dyDescent="0.25">
      <c r="A94" s="777" t="s">
        <v>567</v>
      </c>
      <c r="B94" s="777"/>
      <c r="C94" s="777"/>
      <c r="D94" s="777"/>
      <c r="E94" s="777"/>
      <c r="F94" s="777"/>
      <c r="G94" s="777"/>
      <c r="H94" s="777"/>
      <c r="I94" s="777"/>
    </row>
    <row r="95" spans="1:9" ht="15.5" x14ac:dyDescent="0.25">
      <c r="A95" s="777" t="s">
        <v>568</v>
      </c>
      <c r="B95" s="777"/>
      <c r="C95" s="777"/>
      <c r="D95" s="777"/>
      <c r="E95" s="777"/>
      <c r="F95" s="777"/>
      <c r="G95" s="777"/>
      <c r="H95" s="777"/>
      <c r="I95" s="777"/>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59" t="s">
        <v>569</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57"/>
  <sheetViews>
    <sheetView tabSelected="1" zoomScale="115" zoomScaleNormal="115" workbookViewId="0">
      <selection activeCell="A12" sqref="A12"/>
    </sheetView>
  </sheetViews>
  <sheetFormatPr defaultRowHeight="12.5" x14ac:dyDescent="0.25"/>
  <cols>
    <col min="1" max="1" width="8.54296875" style="41" customWidth="1"/>
    <col min="2" max="2" width="6.453125" style="41" customWidth="1"/>
    <col min="3" max="3" width="42.7265625" style="223" customWidth="1"/>
    <col min="4" max="4" width="8.7265625" style="41"/>
    <col min="5" max="5" width="9.453125" style="40" customWidth="1"/>
    <col min="6" max="6" width="13.453125" style="40" bestFit="1" customWidth="1"/>
    <col min="7" max="7" width="13.453125" style="40" customWidth="1"/>
    <col min="8" max="8" width="13.1796875" style="40" customWidth="1"/>
    <col min="9" max="9" width="12.54296875" style="41" customWidth="1"/>
    <col min="10" max="10" width="14.453125" style="41" customWidth="1"/>
    <col min="11" max="11" width="17.7265625" customWidth="1"/>
    <col min="12" max="12" width="23.81640625" customWidth="1"/>
    <col min="13" max="13" width="11.453125" bestFit="1" customWidth="1"/>
    <col min="14" max="14" width="11.7265625" bestFit="1" customWidth="1"/>
    <col min="15" max="15" width="9.1796875" bestFit="1" customWidth="1"/>
    <col min="16" max="16" width="16.81640625" bestFit="1" customWidth="1"/>
    <col min="17" max="17" width="11.453125" bestFit="1" customWidth="1"/>
  </cols>
  <sheetData>
    <row r="1" spans="1:17" ht="52" x14ac:dyDescent="0.25">
      <c r="A1" s="295" t="s">
        <v>12</v>
      </c>
      <c r="B1" s="296" t="s">
        <v>13</v>
      </c>
      <c r="C1" s="296" t="s">
        <v>14</v>
      </c>
      <c r="D1" s="296" t="s">
        <v>15</v>
      </c>
      <c r="E1" s="296" t="s">
        <v>16</v>
      </c>
      <c r="F1" s="297" t="s">
        <v>17</v>
      </c>
      <c r="G1" s="297" t="s">
        <v>18</v>
      </c>
      <c r="H1" s="296" t="s">
        <v>19</v>
      </c>
      <c r="I1" s="296" t="s">
        <v>20</v>
      </c>
      <c r="J1" s="296" t="s">
        <v>21</v>
      </c>
      <c r="K1" s="298" t="s">
        <v>22</v>
      </c>
      <c r="L1" s="231"/>
      <c r="M1" s="231"/>
    </row>
    <row r="2" spans="1:17" ht="18.5" x14ac:dyDescent="0.25">
      <c r="A2" s="292"/>
      <c r="B2" s="464" t="s">
        <v>23</v>
      </c>
      <c r="C2" s="464"/>
      <c r="D2" s="464"/>
      <c r="E2" s="464"/>
      <c r="F2" s="464"/>
      <c r="G2" s="464"/>
      <c r="H2" s="464"/>
      <c r="I2" s="464"/>
      <c r="J2" s="464"/>
      <c r="K2" s="465"/>
      <c r="L2" s="231"/>
      <c r="M2" s="231"/>
    </row>
    <row r="3" spans="1:17" ht="34" customHeight="1" x14ac:dyDescent="0.25">
      <c r="A3" s="466">
        <v>1</v>
      </c>
      <c r="B3" s="36">
        <v>1</v>
      </c>
      <c r="C3" s="288" t="s">
        <v>24</v>
      </c>
      <c r="D3" s="36">
        <v>24023</v>
      </c>
      <c r="E3" s="289" t="s">
        <v>25</v>
      </c>
      <c r="F3" s="232" t="s">
        <v>26</v>
      </c>
      <c r="G3" s="232">
        <v>4784</v>
      </c>
      <c r="H3" s="36">
        <v>60</v>
      </c>
      <c r="I3" s="294">
        <f>TRUNC(H3*G3,2)</f>
        <v>287040</v>
      </c>
      <c r="J3" s="290">
        <f>'Limpeza - Item 1'!I186</f>
        <v>0</v>
      </c>
      <c r="K3" s="299">
        <f>TRUNC(J3*I3,2)</f>
        <v>0</v>
      </c>
      <c r="L3" s="273"/>
      <c r="M3" s="118"/>
      <c r="O3" s="365"/>
      <c r="P3" s="366"/>
      <c r="Q3" s="118"/>
    </row>
    <row r="4" spans="1:17" ht="18.5" x14ac:dyDescent="0.25">
      <c r="A4" s="466"/>
      <c r="B4" s="464" t="s">
        <v>27</v>
      </c>
      <c r="C4" s="464"/>
      <c r="D4" s="464"/>
      <c r="E4" s="464"/>
      <c r="F4" s="464"/>
      <c r="G4" s="464"/>
      <c r="H4" s="464"/>
      <c r="I4" s="464"/>
      <c r="J4" s="464"/>
      <c r="K4" s="465"/>
      <c r="M4" s="118"/>
      <c r="P4" s="273"/>
    </row>
    <row r="5" spans="1:17" ht="29.15" customHeight="1" x14ac:dyDescent="0.25">
      <c r="A5" s="466"/>
      <c r="B5" s="36">
        <v>2</v>
      </c>
      <c r="C5" s="288" t="s">
        <v>28</v>
      </c>
      <c r="D5" s="36">
        <v>3417</v>
      </c>
      <c r="E5" s="289" t="s">
        <v>25</v>
      </c>
      <c r="F5" s="291" t="s">
        <v>29</v>
      </c>
      <c r="G5" s="457">
        <v>4270</v>
      </c>
      <c r="H5" s="36">
        <v>10</v>
      </c>
      <c r="I5" s="294">
        <f>TRUNC(H5*G5,2)</f>
        <v>42700</v>
      </c>
      <c r="J5" s="290">
        <f>'Controle de pragas - Item 2'!I181</f>
        <v>0</v>
      </c>
      <c r="K5" s="299">
        <f>TRUNC(J5*I5,2)</f>
        <v>0</v>
      </c>
      <c r="M5" s="118"/>
      <c r="P5" s="273"/>
    </row>
    <row r="6" spans="1:17" ht="29.15" customHeight="1" x14ac:dyDescent="0.25">
      <c r="A6" s="466"/>
      <c r="B6" s="36">
        <v>3</v>
      </c>
      <c r="C6" s="288" t="s">
        <v>30</v>
      </c>
      <c r="D6" s="36">
        <v>25259</v>
      </c>
      <c r="E6" s="232" t="s">
        <v>31</v>
      </c>
      <c r="F6" s="291" t="s">
        <v>29</v>
      </c>
      <c r="G6" s="291">
        <v>4</v>
      </c>
      <c r="H6" s="36">
        <v>60</v>
      </c>
      <c r="I6" s="427">
        <f>TRUNC(H6*G6,2)</f>
        <v>240</v>
      </c>
      <c r="J6" s="290">
        <f>'Remanejamento - Item 3'!I182</f>
        <v>0</v>
      </c>
      <c r="K6" s="299">
        <f t="shared" ref="K6" si="0">TRUNC(J6*I6,2)</f>
        <v>0</v>
      </c>
      <c r="M6" s="118"/>
      <c r="P6" s="273"/>
    </row>
    <row r="7" spans="1:17" ht="30" customHeight="1" x14ac:dyDescent="0.25">
      <c r="A7" s="466"/>
      <c r="B7" s="36">
        <v>4</v>
      </c>
      <c r="C7" s="288" t="s">
        <v>32</v>
      </c>
      <c r="D7" s="36">
        <v>24325</v>
      </c>
      <c r="E7" s="232" t="s">
        <v>31</v>
      </c>
      <c r="F7" s="291" t="s">
        <v>29</v>
      </c>
      <c r="G7" s="291">
        <v>3</v>
      </c>
      <c r="H7" s="36">
        <v>60</v>
      </c>
      <c r="I7" s="427">
        <f t="shared" ref="I7" si="1">TRUNC(H7*G7,2)</f>
        <v>180</v>
      </c>
      <c r="J7" s="290">
        <f>'Jardinagem - Item4'!I182</f>
        <v>0</v>
      </c>
      <c r="K7" s="299">
        <f>TRUNC(J7*I7,2)</f>
        <v>0</v>
      </c>
      <c r="M7" s="118"/>
      <c r="N7" s="273"/>
      <c r="P7" s="273"/>
    </row>
    <row r="8" spans="1:17" ht="20.149999999999999" customHeight="1" thickBot="1" x14ac:dyDescent="0.3">
      <c r="A8" s="467" t="s">
        <v>33</v>
      </c>
      <c r="B8" s="468"/>
      <c r="C8" s="468"/>
      <c r="D8" s="468"/>
      <c r="E8" s="468"/>
      <c r="F8" s="468"/>
      <c r="G8" s="468"/>
      <c r="H8" s="468"/>
      <c r="I8" s="468"/>
      <c r="J8" s="300"/>
      <c r="K8" s="428">
        <f>TRUNC(SUM(K3:K7),2)</f>
        <v>0</v>
      </c>
      <c r="L8" s="273"/>
    </row>
    <row r="16" spans="1:17" x14ac:dyDescent="0.25">
      <c r="A16" s="267"/>
    </row>
    <row r="17" spans="1:1" x14ac:dyDescent="0.25">
      <c r="A17" s="267"/>
    </row>
    <row r="41" spans="1:1" x14ac:dyDescent="0.25">
      <c r="A41" s="267"/>
    </row>
    <row r="50" spans="1:3" x14ac:dyDescent="0.25">
      <c r="A50" s="266"/>
    </row>
    <row r="51" spans="1:3" x14ac:dyDescent="0.25">
      <c r="A51" s="266"/>
    </row>
    <row r="52" spans="1:3" x14ac:dyDescent="0.25">
      <c r="A52" s="266"/>
    </row>
    <row r="53" spans="1:3" x14ac:dyDescent="0.25">
      <c r="A53" s="266"/>
      <c r="C53" s="272"/>
    </row>
    <row r="58" spans="1:3" ht="13" x14ac:dyDescent="0.25">
      <c r="A58" s="268"/>
    </row>
    <row r="62" spans="1:3" ht="13" x14ac:dyDescent="0.25">
      <c r="A62" s="268"/>
    </row>
    <row r="63" spans="1:3" ht="13" x14ac:dyDescent="0.25">
      <c r="A63" s="268"/>
    </row>
    <row r="65" spans="1:1" x14ac:dyDescent="0.25">
      <c r="A65" s="266"/>
    </row>
    <row r="122" spans="1:11" x14ac:dyDescent="0.25">
      <c r="K122" s="200"/>
    </row>
    <row r="123" spans="1:11" s="200" customFormat="1" x14ac:dyDescent="0.25">
      <c r="A123" s="41"/>
      <c r="B123" s="41"/>
      <c r="C123" s="223"/>
      <c r="D123" s="41"/>
      <c r="E123" s="40"/>
      <c r="F123" s="40"/>
      <c r="G123" s="40"/>
      <c r="H123" s="40"/>
      <c r="I123" s="41"/>
      <c r="J123" s="41"/>
      <c r="K123"/>
    </row>
    <row r="149" spans="1:11" x14ac:dyDescent="0.25">
      <c r="A149" s="40"/>
      <c r="B149" s="40"/>
      <c r="D149" s="40"/>
      <c r="I149" s="40"/>
      <c r="J149" s="40"/>
      <c r="K149" s="231"/>
    </row>
    <row r="150" spans="1:11" s="231" customFormat="1" x14ac:dyDescent="0.25">
      <c r="A150" s="40"/>
      <c r="B150" s="40"/>
      <c r="C150" s="223"/>
      <c r="D150" s="40"/>
      <c r="E150" s="40"/>
      <c r="F150" s="40"/>
      <c r="G150" s="40"/>
      <c r="H150" s="40"/>
      <c r="I150" s="40"/>
      <c r="J150" s="40"/>
    </row>
    <row r="151" spans="1:11" s="231" customFormat="1" x14ac:dyDescent="0.25">
      <c r="A151" s="40"/>
      <c r="B151" s="40"/>
      <c r="C151" s="223"/>
      <c r="D151" s="40"/>
      <c r="E151" s="40"/>
      <c r="F151" s="40"/>
      <c r="G151" s="40"/>
      <c r="H151" s="40"/>
      <c r="I151" s="40"/>
      <c r="J151" s="40"/>
    </row>
    <row r="152" spans="1:11" s="231" customFormat="1" x14ac:dyDescent="0.25">
      <c r="A152" s="40"/>
      <c r="B152" s="40"/>
      <c r="C152" s="223"/>
      <c r="D152" s="40"/>
      <c r="E152" s="40"/>
      <c r="F152" s="40"/>
      <c r="G152" s="40"/>
      <c r="H152" s="40"/>
      <c r="I152" s="40"/>
      <c r="J152" s="40"/>
    </row>
    <row r="153" spans="1:11" s="231" customFormat="1" x14ac:dyDescent="0.25">
      <c r="A153" s="40"/>
      <c r="B153" s="40"/>
      <c r="C153" s="223"/>
      <c r="D153" s="40"/>
      <c r="E153" s="40"/>
      <c r="F153" s="40"/>
      <c r="G153" s="40"/>
      <c r="H153" s="40"/>
      <c r="I153" s="40"/>
      <c r="J153" s="40"/>
    </row>
    <row r="154" spans="1:11" s="231" customFormat="1" x14ac:dyDescent="0.25">
      <c r="A154" s="40"/>
      <c r="B154" s="40"/>
      <c r="C154" s="223"/>
      <c r="D154" s="40"/>
      <c r="E154" s="40"/>
      <c r="F154" s="40"/>
      <c r="G154" s="40"/>
      <c r="H154" s="40"/>
      <c r="I154" s="40"/>
      <c r="J154" s="40"/>
    </row>
    <row r="155" spans="1:11" s="231" customFormat="1" x14ac:dyDescent="0.25">
      <c r="A155" s="40"/>
      <c r="B155" s="40"/>
      <c r="C155" s="223"/>
      <c r="D155" s="40"/>
      <c r="E155" s="40"/>
      <c r="F155" s="40"/>
      <c r="G155" s="40"/>
      <c r="H155" s="40"/>
      <c r="I155" s="40"/>
      <c r="J155" s="40"/>
    </row>
    <row r="156" spans="1:11" s="231" customFormat="1" ht="13" x14ac:dyDescent="0.3">
      <c r="A156" s="269"/>
      <c r="B156" s="184"/>
      <c r="C156" s="271"/>
      <c r="D156" s="184"/>
      <c r="E156" s="270"/>
      <c r="F156" s="270"/>
      <c r="G156" s="270"/>
      <c r="H156" s="270"/>
      <c r="I156" s="184"/>
      <c r="J156" s="184"/>
      <c r="K156" s="10"/>
    </row>
    <row r="157" spans="1:11" s="10" customFormat="1" ht="13" x14ac:dyDescent="0.3">
      <c r="A157" s="261"/>
      <c r="B157" s="41"/>
      <c r="C157" s="223"/>
      <c r="D157" s="41"/>
      <c r="E157" s="40"/>
      <c r="F157" s="40"/>
      <c r="G157" s="40"/>
      <c r="H157" s="40"/>
      <c r="I157" s="41"/>
      <c r="J157" s="41"/>
      <c r="K157"/>
    </row>
  </sheetData>
  <mergeCells count="4">
    <mergeCell ref="B2:K2"/>
    <mergeCell ref="B4:K4"/>
    <mergeCell ref="A3:A7"/>
    <mergeCell ref="A8:I8"/>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B224"/>
  <sheetViews>
    <sheetView zoomScale="85" zoomScaleNormal="85" workbookViewId="0">
      <selection activeCell="AA31" sqref="AA31"/>
    </sheetView>
  </sheetViews>
  <sheetFormatPr defaultRowHeight="12.5" outlineLevelRow="1"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7.81640625" customWidth="1"/>
    <col min="11" max="17" width="20.453125" hidden="1" customWidth="1"/>
    <col min="18" max="18" width="8.26953125" customWidth="1"/>
    <col min="19" max="19" width="17.26953125" hidden="1" customWidth="1"/>
    <col min="20" max="25" width="0" hidden="1" customWidth="1"/>
    <col min="26" max="26" width="50.1796875" customWidth="1"/>
    <col min="27" max="27" width="16" bestFit="1" customWidth="1"/>
    <col min="29" max="29" width="15.453125" bestFit="1" customWidth="1"/>
  </cols>
  <sheetData>
    <row r="1" spans="1:27" ht="13.5" thickBot="1" x14ac:dyDescent="0.35">
      <c r="A1" s="499" t="s">
        <v>34</v>
      </c>
      <c r="B1" s="500"/>
      <c r="C1" s="500"/>
      <c r="D1" s="500"/>
      <c r="E1" s="500"/>
      <c r="F1" s="500"/>
      <c r="G1" s="500"/>
      <c r="H1" s="500"/>
      <c r="I1" s="501"/>
      <c r="K1" s="499" t="s">
        <v>35</v>
      </c>
      <c r="L1" s="500"/>
      <c r="M1" s="500"/>
      <c r="N1" s="500"/>
      <c r="O1" s="500"/>
      <c r="P1" s="500"/>
      <c r="Q1" s="500"/>
      <c r="R1" s="3"/>
      <c r="S1" s="499" t="s">
        <v>35</v>
      </c>
      <c r="T1" s="500"/>
      <c r="U1" s="500"/>
      <c r="V1" s="500"/>
      <c r="W1" s="500"/>
      <c r="X1" s="500"/>
      <c r="Y1" s="500"/>
      <c r="Z1" s="500"/>
      <c r="AA1" s="501"/>
    </row>
    <row r="2" spans="1:27" x14ac:dyDescent="0.25">
      <c r="A2" s="319"/>
      <c r="B2" s="251"/>
      <c r="C2" s="251"/>
      <c r="D2" s="251"/>
      <c r="E2" s="251"/>
      <c r="F2" s="251"/>
      <c r="G2" s="251"/>
      <c r="H2" s="251"/>
      <c r="I2" s="320"/>
      <c r="K2" s="319"/>
      <c r="L2" s="251"/>
      <c r="M2" s="251"/>
      <c r="N2" s="251"/>
      <c r="O2" s="251"/>
      <c r="P2" s="251"/>
      <c r="Q2" s="251"/>
      <c r="R2" s="251"/>
      <c r="S2" s="319"/>
      <c r="T2" s="251"/>
      <c r="U2" s="251"/>
      <c r="V2" s="251"/>
      <c r="W2" s="251"/>
      <c r="X2" s="251"/>
      <c r="Y2" s="251"/>
      <c r="Z2" s="251"/>
      <c r="AA2" s="320"/>
    </row>
    <row r="3" spans="1:27" ht="15" customHeight="1" x14ac:dyDescent="0.25">
      <c r="A3" s="509" t="s">
        <v>36</v>
      </c>
      <c r="B3" s="510"/>
      <c r="C3" s="510"/>
      <c r="D3" s="510"/>
      <c r="E3" s="510"/>
      <c r="F3" s="510"/>
      <c r="G3" s="251"/>
      <c r="H3" s="251"/>
      <c r="I3" s="320"/>
      <c r="K3" s="511" t="s">
        <v>37</v>
      </c>
      <c r="L3" s="510"/>
      <c r="M3" s="510"/>
      <c r="N3" s="510"/>
      <c r="O3" s="510"/>
      <c r="P3" s="510"/>
      <c r="Q3" s="251"/>
      <c r="R3" s="251"/>
      <c r="S3" s="511" t="s">
        <v>37</v>
      </c>
      <c r="T3" s="510"/>
      <c r="U3" s="510"/>
      <c r="V3" s="510"/>
      <c r="W3" s="510"/>
      <c r="X3" s="510"/>
      <c r="Y3" s="251"/>
      <c r="Z3" s="251"/>
      <c r="AA3" s="320"/>
    </row>
    <row r="4" spans="1:27" ht="15" customHeight="1" x14ac:dyDescent="0.25">
      <c r="A4" s="511" t="s">
        <v>38</v>
      </c>
      <c r="B4" s="510"/>
      <c r="C4" s="510"/>
      <c r="D4" s="510"/>
      <c r="E4" s="510"/>
      <c r="F4" s="510"/>
      <c r="G4" s="251"/>
      <c r="H4" s="251"/>
      <c r="I4" s="320"/>
      <c r="K4" s="511" t="s">
        <v>38</v>
      </c>
      <c r="L4" s="510"/>
      <c r="M4" s="510"/>
      <c r="N4" s="510"/>
      <c r="O4" s="510"/>
      <c r="P4" s="510"/>
      <c r="Q4" s="251"/>
      <c r="R4" s="251"/>
      <c r="S4" s="511" t="s">
        <v>38</v>
      </c>
      <c r="T4" s="510"/>
      <c r="U4" s="510"/>
      <c r="V4" s="510"/>
      <c r="W4" s="510"/>
      <c r="X4" s="510"/>
      <c r="Y4" s="251"/>
      <c r="Z4" s="251"/>
      <c r="AA4" s="320"/>
    </row>
    <row r="5" spans="1:27" ht="13" x14ac:dyDescent="0.3">
      <c r="A5" s="70"/>
      <c r="B5" s="10"/>
      <c r="C5" s="10"/>
      <c r="D5" s="10"/>
      <c r="E5" s="10"/>
      <c r="F5" s="10"/>
      <c r="G5" s="10"/>
      <c r="H5" s="10"/>
      <c r="I5" s="108"/>
      <c r="K5" s="70"/>
      <c r="L5" s="10"/>
      <c r="M5" s="10"/>
      <c r="N5" s="10"/>
      <c r="O5" s="10"/>
      <c r="P5" s="10"/>
      <c r="Q5" s="10"/>
      <c r="R5" s="10"/>
      <c r="S5" s="70"/>
      <c r="T5" s="10"/>
      <c r="U5" s="10"/>
      <c r="V5" s="10"/>
      <c r="W5" s="10"/>
      <c r="X5" s="10"/>
      <c r="Y5" s="10"/>
      <c r="Z5" s="10"/>
      <c r="AA5" s="108"/>
    </row>
    <row r="6" spans="1:27" ht="13" x14ac:dyDescent="0.3">
      <c r="A6" s="511" t="s">
        <v>39</v>
      </c>
      <c r="B6" s="510"/>
      <c r="C6" s="510"/>
      <c r="D6" s="510"/>
      <c r="E6" s="510"/>
      <c r="F6" s="510"/>
      <c r="G6" s="10"/>
      <c r="H6" s="10"/>
      <c r="I6" s="108"/>
      <c r="K6" s="511" t="s">
        <v>39</v>
      </c>
      <c r="L6" s="510"/>
      <c r="M6" s="510"/>
      <c r="N6" s="510"/>
      <c r="O6" s="510"/>
      <c r="P6" s="510"/>
      <c r="Q6" s="10"/>
      <c r="R6" s="10"/>
      <c r="S6" s="511" t="s">
        <v>39</v>
      </c>
      <c r="T6" s="510"/>
      <c r="U6" s="510"/>
      <c r="V6" s="510"/>
      <c r="W6" s="510"/>
      <c r="X6" s="510"/>
      <c r="Y6" s="10"/>
      <c r="Z6" s="10"/>
      <c r="AA6" s="108"/>
    </row>
    <row r="7" spans="1:27" x14ac:dyDescent="0.25">
      <c r="A7" s="321"/>
      <c r="B7" s="252"/>
      <c r="C7" s="252"/>
      <c r="D7" s="252"/>
      <c r="E7" s="252"/>
      <c r="F7" s="252"/>
      <c r="G7" s="252"/>
      <c r="H7" s="252"/>
      <c r="I7" s="322"/>
      <c r="K7" s="321"/>
      <c r="L7" s="252"/>
      <c r="M7" s="252"/>
      <c r="N7" s="252"/>
      <c r="O7" s="252"/>
      <c r="P7" s="252"/>
      <c r="Q7" s="252"/>
      <c r="R7" s="252"/>
      <c r="S7" s="321"/>
      <c r="T7" s="252"/>
      <c r="U7" s="252"/>
      <c r="V7" s="252"/>
      <c r="W7" s="252"/>
      <c r="X7" s="252"/>
      <c r="Y7" s="252"/>
      <c r="Z7" s="252"/>
      <c r="AA7" s="322"/>
    </row>
    <row r="8" spans="1:27" ht="13" x14ac:dyDescent="0.3">
      <c r="A8" s="472" t="s">
        <v>40</v>
      </c>
      <c r="B8" s="473"/>
      <c r="C8" s="473"/>
      <c r="D8" s="473"/>
      <c r="E8" s="473"/>
      <c r="F8" s="473"/>
      <c r="G8" s="473"/>
      <c r="H8" s="473"/>
      <c r="I8" s="474"/>
      <c r="K8" s="472" t="s">
        <v>40</v>
      </c>
      <c r="L8" s="473"/>
      <c r="M8" s="473"/>
      <c r="N8" s="473"/>
      <c r="O8" s="473"/>
      <c r="P8" s="473"/>
      <c r="Q8" s="473"/>
      <c r="R8" s="3"/>
      <c r="S8" s="472" t="s">
        <v>40</v>
      </c>
      <c r="T8" s="473"/>
      <c r="U8" s="473"/>
      <c r="V8" s="473"/>
      <c r="W8" s="473"/>
      <c r="X8" s="473"/>
      <c r="Y8" s="473"/>
      <c r="Z8" s="473"/>
      <c r="AA8" s="474"/>
    </row>
    <row r="9" spans="1:27" x14ac:dyDescent="0.25">
      <c r="A9" s="324" t="s">
        <v>41</v>
      </c>
      <c r="B9" s="469" t="s">
        <v>42</v>
      </c>
      <c r="C9" s="475"/>
      <c r="D9" s="475"/>
      <c r="E9" s="475"/>
      <c r="F9" s="475"/>
      <c r="G9" s="475"/>
      <c r="H9" s="475"/>
      <c r="I9" s="325">
        <v>45863</v>
      </c>
      <c r="K9" s="324" t="s">
        <v>41</v>
      </c>
      <c r="L9" s="469" t="s">
        <v>42</v>
      </c>
      <c r="M9" s="475"/>
      <c r="N9" s="475"/>
      <c r="O9" s="475"/>
      <c r="P9" s="475"/>
      <c r="Q9" s="475"/>
      <c r="R9" s="310"/>
      <c r="S9" s="324" t="s">
        <v>41</v>
      </c>
      <c r="T9" s="469" t="s">
        <v>42</v>
      </c>
      <c r="U9" s="475"/>
      <c r="V9" s="475"/>
      <c r="W9" s="475"/>
      <c r="X9" s="475"/>
      <c r="Y9" s="475"/>
      <c r="Z9" s="475"/>
      <c r="AA9" s="325">
        <v>45863</v>
      </c>
    </row>
    <row r="10" spans="1:27" x14ac:dyDescent="0.25">
      <c r="A10" s="324" t="s">
        <v>43</v>
      </c>
      <c r="B10" s="469" t="s">
        <v>44</v>
      </c>
      <c r="C10" s="475"/>
      <c r="D10" s="475"/>
      <c r="E10" s="475"/>
      <c r="F10" s="475"/>
      <c r="G10" s="475"/>
      <c r="H10" s="475"/>
      <c r="I10" s="326" t="s">
        <v>45</v>
      </c>
      <c r="K10" s="324" t="s">
        <v>43</v>
      </c>
      <c r="L10" s="469" t="s">
        <v>44</v>
      </c>
      <c r="M10" s="475"/>
      <c r="N10" s="475"/>
      <c r="O10" s="475"/>
      <c r="P10" s="475"/>
      <c r="Q10" s="475"/>
      <c r="R10" s="200"/>
      <c r="S10" s="324" t="s">
        <v>43</v>
      </c>
      <c r="T10" s="469" t="s">
        <v>44</v>
      </c>
      <c r="U10" s="475"/>
      <c r="V10" s="475"/>
      <c r="W10" s="475"/>
      <c r="X10" s="475"/>
      <c r="Y10" s="475"/>
      <c r="Z10" s="475"/>
      <c r="AA10" s="326" t="s">
        <v>45</v>
      </c>
    </row>
    <row r="11" spans="1:27" x14ac:dyDescent="0.25">
      <c r="A11" s="324" t="s">
        <v>46</v>
      </c>
      <c r="B11" s="469" t="s">
        <v>47</v>
      </c>
      <c r="C11" s="469"/>
      <c r="D11" s="469"/>
      <c r="E11" s="469"/>
      <c r="F11" s="469"/>
      <c r="G11" s="469"/>
      <c r="H11" s="469"/>
      <c r="I11" s="326" t="s">
        <v>48</v>
      </c>
      <c r="K11" s="324" t="s">
        <v>46</v>
      </c>
      <c r="L11" s="469" t="s">
        <v>47</v>
      </c>
      <c r="M11" s="469"/>
      <c r="N11" s="469"/>
      <c r="O11" s="469"/>
      <c r="P11" s="469"/>
      <c r="Q11" s="469"/>
      <c r="R11" s="200"/>
      <c r="S11" s="324" t="s">
        <v>46</v>
      </c>
      <c r="T11" s="469" t="s">
        <v>47</v>
      </c>
      <c r="U11" s="469"/>
      <c r="V11" s="469"/>
      <c r="W11" s="469"/>
      <c r="X11" s="469"/>
      <c r="Y11" s="469"/>
      <c r="Z11" s="469"/>
      <c r="AA11" s="326" t="s">
        <v>48</v>
      </c>
    </row>
    <row r="12" spans="1:27" x14ac:dyDescent="0.25">
      <c r="A12" s="324" t="s">
        <v>49</v>
      </c>
      <c r="B12" s="469" t="s">
        <v>50</v>
      </c>
      <c r="C12" s="475"/>
      <c r="D12" s="475"/>
      <c r="E12" s="475"/>
      <c r="F12" s="475"/>
      <c r="G12" s="475"/>
      <c r="H12" s="475"/>
      <c r="I12" s="327">
        <v>60</v>
      </c>
      <c r="K12" s="324" t="s">
        <v>49</v>
      </c>
      <c r="L12" s="469" t="s">
        <v>50</v>
      </c>
      <c r="M12" s="475"/>
      <c r="N12" s="475"/>
      <c r="O12" s="475"/>
      <c r="P12" s="475"/>
      <c r="Q12" s="475"/>
      <c r="R12" s="251"/>
      <c r="S12" s="324" t="s">
        <v>49</v>
      </c>
      <c r="T12" s="469" t="s">
        <v>50</v>
      </c>
      <c r="U12" s="475"/>
      <c r="V12" s="475"/>
      <c r="W12" s="475"/>
      <c r="X12" s="475"/>
      <c r="Y12" s="475"/>
      <c r="Z12" s="475"/>
      <c r="AA12" s="327">
        <v>60</v>
      </c>
    </row>
    <row r="13" spans="1:27" x14ac:dyDescent="0.25">
      <c r="A13" s="319"/>
      <c r="B13" s="252"/>
      <c r="C13" s="252"/>
      <c r="D13" s="252"/>
      <c r="E13" s="252"/>
      <c r="F13" s="252"/>
      <c r="G13" s="252"/>
      <c r="H13" s="251"/>
      <c r="I13" s="320"/>
      <c r="K13" s="319"/>
      <c r="L13" s="252"/>
      <c r="M13" s="252"/>
      <c r="N13" s="252"/>
      <c r="O13" s="252"/>
      <c r="P13" s="252"/>
      <c r="Q13" s="252"/>
      <c r="R13" s="251"/>
      <c r="S13" s="319"/>
      <c r="T13" s="252"/>
      <c r="U13" s="252"/>
      <c r="V13" s="252"/>
      <c r="W13" s="252"/>
      <c r="X13" s="252"/>
      <c r="Y13" s="252"/>
      <c r="Z13" s="251"/>
      <c r="AA13" s="320"/>
    </row>
    <row r="14" spans="1:27" ht="13" x14ac:dyDescent="0.3">
      <c r="A14" s="472" t="s">
        <v>51</v>
      </c>
      <c r="B14" s="473"/>
      <c r="C14" s="473"/>
      <c r="D14" s="473"/>
      <c r="E14" s="473"/>
      <c r="F14" s="473"/>
      <c r="G14" s="473"/>
      <c r="H14" s="473"/>
      <c r="I14" s="474"/>
      <c r="K14" s="472" t="s">
        <v>51</v>
      </c>
      <c r="L14" s="473"/>
      <c r="M14" s="473"/>
      <c r="N14" s="473"/>
      <c r="O14" s="473"/>
      <c r="P14" s="473"/>
      <c r="Q14" s="473"/>
      <c r="R14" s="3"/>
      <c r="S14" s="472" t="s">
        <v>51</v>
      </c>
      <c r="T14" s="473"/>
      <c r="U14" s="473"/>
      <c r="V14" s="473"/>
      <c r="W14" s="473"/>
      <c r="X14" s="473"/>
      <c r="Y14" s="473"/>
      <c r="Z14" s="473"/>
      <c r="AA14" s="474"/>
    </row>
    <row r="15" spans="1:27" ht="13" x14ac:dyDescent="0.3">
      <c r="A15" s="504" t="s">
        <v>52</v>
      </c>
      <c r="B15" s="481"/>
      <c r="C15" s="481" t="s">
        <v>53</v>
      </c>
      <c r="D15" s="481"/>
      <c r="E15" s="505" t="s">
        <v>54</v>
      </c>
      <c r="F15" s="505"/>
      <c r="G15" s="505"/>
      <c r="H15" s="505"/>
      <c r="I15" s="506"/>
      <c r="K15" s="504" t="s">
        <v>52</v>
      </c>
      <c r="L15" s="481"/>
      <c r="M15" s="481" t="s">
        <v>53</v>
      </c>
      <c r="N15" s="481"/>
      <c r="O15" s="481" t="s">
        <v>54</v>
      </c>
      <c r="P15" s="481"/>
      <c r="Q15" s="481"/>
      <c r="R15" s="3"/>
      <c r="S15" s="504" t="s">
        <v>52</v>
      </c>
      <c r="T15" s="481"/>
      <c r="U15" s="481" t="s">
        <v>53</v>
      </c>
      <c r="V15" s="481"/>
      <c r="W15" s="481" t="s">
        <v>54</v>
      </c>
      <c r="X15" s="481"/>
      <c r="Y15" s="481"/>
      <c r="Z15" s="481"/>
      <c r="AA15" s="506"/>
    </row>
    <row r="16" spans="1:27" s="50" customFormat="1" ht="25.5" customHeight="1" x14ac:dyDescent="0.25">
      <c r="A16" s="502" t="s">
        <v>55</v>
      </c>
      <c r="B16" s="503"/>
      <c r="C16" s="507" t="s">
        <v>56</v>
      </c>
      <c r="D16" s="508"/>
      <c r="E16" s="512" t="s">
        <v>18</v>
      </c>
      <c r="F16" s="512"/>
      <c r="G16" s="512"/>
      <c r="H16" s="512"/>
      <c r="I16" s="374">
        <v>1</v>
      </c>
      <c r="K16" s="502" t="s">
        <v>55</v>
      </c>
      <c r="L16" s="503"/>
      <c r="M16" s="507"/>
      <c r="N16" s="503"/>
      <c r="P16" s="317"/>
      <c r="Q16" s="317"/>
      <c r="S16" s="502" t="s">
        <v>55</v>
      </c>
      <c r="T16" s="503"/>
      <c r="U16" s="507"/>
      <c r="V16" s="503"/>
      <c r="X16" s="317"/>
      <c r="Y16" s="317"/>
      <c r="Z16" s="318" t="s">
        <v>18</v>
      </c>
      <c r="AA16" s="126">
        <v>1</v>
      </c>
    </row>
    <row r="17" spans="1:27" ht="15" customHeight="1" x14ac:dyDescent="0.25">
      <c r="A17" s="330"/>
      <c r="B17" s="255"/>
      <c r="C17" s="40"/>
      <c r="D17" s="256"/>
      <c r="E17" s="41"/>
      <c r="F17" s="257"/>
      <c r="G17" s="257"/>
      <c r="H17" s="257"/>
      <c r="I17" s="331"/>
      <c r="K17" s="330"/>
      <c r="L17" s="255"/>
      <c r="M17" s="40"/>
      <c r="N17" s="256"/>
      <c r="O17" s="41"/>
      <c r="P17" s="257"/>
      <c r="Q17" s="257"/>
      <c r="R17" s="257"/>
      <c r="S17" s="330"/>
      <c r="T17" s="255"/>
      <c r="U17" s="40"/>
      <c r="V17" s="256"/>
      <c r="W17" s="41"/>
      <c r="X17" s="257"/>
      <c r="Y17" s="257"/>
      <c r="Z17" s="257"/>
      <c r="AA17" s="331"/>
    </row>
    <row r="18" spans="1:27" ht="15" customHeight="1" x14ac:dyDescent="0.25">
      <c r="A18" s="332" t="s">
        <v>57</v>
      </c>
      <c r="B18" s="255"/>
      <c r="C18" s="40"/>
      <c r="D18" s="256"/>
      <c r="E18" s="41"/>
      <c r="F18" s="257"/>
      <c r="G18" s="257"/>
      <c r="H18" s="257"/>
      <c r="I18" s="331"/>
      <c r="K18" s="332" t="s">
        <v>57</v>
      </c>
      <c r="L18" s="255"/>
      <c r="M18" s="40"/>
      <c r="N18" s="256"/>
      <c r="O18" s="41"/>
      <c r="P18" s="257"/>
      <c r="Q18" s="257"/>
      <c r="R18" s="257"/>
      <c r="S18" s="332" t="s">
        <v>57</v>
      </c>
      <c r="T18" s="255"/>
      <c r="U18" s="40"/>
      <c r="V18" s="256"/>
      <c r="W18" s="41"/>
      <c r="X18" s="257"/>
      <c r="Y18" s="257"/>
      <c r="Z18" s="257"/>
      <c r="AA18" s="331"/>
    </row>
    <row r="19" spans="1:27" ht="15" customHeight="1" x14ac:dyDescent="0.25">
      <c r="A19" s="332" t="s">
        <v>58</v>
      </c>
      <c r="B19" s="255"/>
      <c r="C19" s="40"/>
      <c r="D19" s="256"/>
      <c r="E19" s="41"/>
      <c r="F19" s="257"/>
      <c r="G19" s="257"/>
      <c r="H19" s="257"/>
      <c r="I19" s="331"/>
      <c r="K19" s="332" t="s">
        <v>58</v>
      </c>
      <c r="L19" s="255"/>
      <c r="M19" s="40"/>
      <c r="N19" s="256"/>
      <c r="O19" s="41"/>
      <c r="P19" s="257"/>
      <c r="Q19" s="257"/>
      <c r="R19" s="257"/>
      <c r="S19" s="332" t="s">
        <v>58</v>
      </c>
      <c r="T19" s="255"/>
      <c r="U19" s="40"/>
      <c r="V19" s="256"/>
      <c r="W19" s="41"/>
      <c r="X19" s="257"/>
      <c r="Y19" s="257"/>
      <c r="Z19" s="257"/>
      <c r="AA19" s="331"/>
    </row>
    <row r="20" spans="1:27" ht="15" customHeight="1" x14ac:dyDescent="0.25">
      <c r="A20" s="332" t="s">
        <v>59</v>
      </c>
      <c r="B20" s="255"/>
      <c r="C20" s="40"/>
      <c r="D20" s="256"/>
      <c r="E20" s="41"/>
      <c r="F20" s="257"/>
      <c r="G20" s="257"/>
      <c r="H20" s="257"/>
      <c r="I20" s="331"/>
      <c r="K20" s="332" t="s">
        <v>59</v>
      </c>
      <c r="L20" s="255"/>
      <c r="M20" s="40"/>
      <c r="N20" s="256"/>
      <c r="O20" s="41"/>
      <c r="P20" s="257"/>
      <c r="Q20" s="257"/>
      <c r="R20" s="257"/>
      <c r="S20" s="332" t="s">
        <v>59</v>
      </c>
      <c r="T20" s="255"/>
      <c r="U20" s="40"/>
      <c r="V20" s="256"/>
      <c r="W20" s="41"/>
      <c r="X20" s="257"/>
      <c r="Y20" s="257"/>
      <c r="Z20" s="257"/>
      <c r="AA20" s="331"/>
    </row>
    <row r="21" spans="1:27" ht="15" customHeight="1" x14ac:dyDescent="0.25">
      <c r="A21" s="332" t="s">
        <v>60</v>
      </c>
      <c r="B21" s="255"/>
      <c r="C21" s="40"/>
      <c r="D21" s="256"/>
      <c r="E21" s="41"/>
      <c r="F21" s="257"/>
      <c r="G21" s="257"/>
      <c r="H21" s="257"/>
      <c r="I21" s="331"/>
      <c r="K21" s="332" t="s">
        <v>60</v>
      </c>
      <c r="L21" s="255"/>
      <c r="M21" s="40"/>
      <c r="N21" s="256"/>
      <c r="O21" s="41"/>
      <c r="P21" s="257"/>
      <c r="Q21" s="257"/>
      <c r="R21" s="257"/>
      <c r="S21" s="332" t="s">
        <v>60</v>
      </c>
      <c r="T21" s="255"/>
      <c r="U21" s="40"/>
      <c r="V21" s="256"/>
      <c r="W21" s="41"/>
      <c r="X21" s="257"/>
      <c r="Y21" s="257"/>
      <c r="Z21" s="257"/>
      <c r="AA21" s="331"/>
    </row>
    <row r="22" spans="1:27" ht="15" customHeight="1" x14ac:dyDescent="0.25">
      <c r="A22" s="333"/>
      <c r="B22" s="255"/>
      <c r="C22" s="40"/>
      <c r="D22" s="256"/>
      <c r="E22" s="41"/>
      <c r="F22" s="257"/>
      <c r="G22" s="257"/>
      <c r="H22" s="257"/>
      <c r="I22" s="334"/>
      <c r="K22" s="333"/>
      <c r="L22" s="255"/>
      <c r="M22" s="40"/>
      <c r="N22" s="256"/>
      <c r="O22" s="41"/>
      <c r="P22" s="257"/>
      <c r="Q22" s="257"/>
      <c r="R22" s="257"/>
      <c r="S22" s="333"/>
      <c r="T22" s="255"/>
      <c r="U22" s="40"/>
      <c r="V22" s="256"/>
      <c r="W22" s="41"/>
      <c r="X22" s="257"/>
      <c r="Y22" s="257"/>
      <c r="Z22" s="257"/>
      <c r="AA22" s="331"/>
    </row>
    <row r="23" spans="1:27" ht="15" customHeight="1" x14ac:dyDescent="0.25">
      <c r="A23" s="335" t="s">
        <v>61</v>
      </c>
      <c r="B23" s="255"/>
      <c r="C23" s="40"/>
      <c r="D23" s="256"/>
      <c r="E23" s="41"/>
      <c r="F23" s="257"/>
      <c r="G23" s="257"/>
      <c r="H23" s="257"/>
      <c r="I23" s="331"/>
      <c r="K23" s="335" t="s">
        <v>61</v>
      </c>
      <c r="L23" s="255"/>
      <c r="M23" s="40"/>
      <c r="N23" s="256"/>
      <c r="O23" s="41"/>
      <c r="P23" s="257"/>
      <c r="Q23" s="257"/>
      <c r="R23" s="257"/>
      <c r="S23" s="335" t="s">
        <v>61</v>
      </c>
      <c r="T23" s="255"/>
      <c r="U23" s="40"/>
      <c r="V23" s="256"/>
      <c r="W23" s="41"/>
      <c r="X23" s="257"/>
      <c r="Y23" s="257"/>
      <c r="Z23" s="257"/>
      <c r="AA23" s="331"/>
    </row>
    <row r="24" spans="1:27" ht="15" customHeight="1" x14ac:dyDescent="0.25">
      <c r="A24" s="330"/>
      <c r="B24" s="255"/>
      <c r="C24" s="40"/>
      <c r="D24" s="256"/>
      <c r="E24" s="41"/>
      <c r="F24" s="257"/>
      <c r="G24" s="257"/>
      <c r="H24" s="257"/>
      <c r="I24" s="331"/>
      <c r="K24" s="330"/>
      <c r="L24" s="255"/>
      <c r="M24" s="40"/>
      <c r="N24" s="256"/>
      <c r="O24" s="41"/>
      <c r="P24" s="257"/>
      <c r="Q24" s="257"/>
      <c r="R24" s="257"/>
      <c r="S24" s="330"/>
      <c r="T24" s="255"/>
      <c r="U24" s="40"/>
      <c r="V24" s="256"/>
      <c r="W24" s="41"/>
      <c r="X24" s="257"/>
      <c r="Y24" s="257"/>
      <c r="Z24" s="257"/>
      <c r="AA24" s="331"/>
    </row>
    <row r="25" spans="1:27" ht="15" customHeight="1" x14ac:dyDescent="0.25">
      <c r="A25" s="335" t="s">
        <v>62</v>
      </c>
      <c r="B25" s="255"/>
      <c r="C25" s="40"/>
      <c r="D25" s="256"/>
      <c r="E25" s="41"/>
      <c r="F25" s="257"/>
      <c r="G25" s="257"/>
      <c r="H25" s="257"/>
      <c r="I25" s="331"/>
      <c r="K25" s="335" t="s">
        <v>62</v>
      </c>
      <c r="L25" s="255"/>
      <c r="M25" s="40"/>
      <c r="N25" s="256"/>
      <c r="O25" s="41"/>
      <c r="P25" s="257"/>
      <c r="Q25" s="257"/>
      <c r="R25" s="257"/>
      <c r="S25" s="335" t="s">
        <v>62</v>
      </c>
      <c r="T25" s="255"/>
      <c r="U25" s="40"/>
      <c r="V25" s="256"/>
      <c r="W25" s="41"/>
      <c r="X25" s="257"/>
      <c r="Y25" s="257"/>
      <c r="Z25" s="257"/>
      <c r="AA25" s="331"/>
    </row>
    <row r="26" spans="1:27" ht="15" customHeight="1" x14ac:dyDescent="0.25">
      <c r="A26" s="332" t="s">
        <v>63</v>
      </c>
      <c r="B26" s="255"/>
      <c r="C26" s="40"/>
      <c r="D26" s="256"/>
      <c r="E26" s="41"/>
      <c r="F26" s="257"/>
      <c r="G26" s="257"/>
      <c r="H26" s="257"/>
      <c r="I26" s="331"/>
      <c r="K26" s="332" t="s">
        <v>63</v>
      </c>
      <c r="L26" s="255"/>
      <c r="M26" s="40"/>
      <c r="N26" s="256"/>
      <c r="O26" s="41"/>
      <c r="P26" s="257"/>
      <c r="Q26" s="257"/>
      <c r="R26" s="257"/>
      <c r="S26" s="332" t="s">
        <v>63</v>
      </c>
      <c r="T26" s="255"/>
      <c r="U26" s="40"/>
      <c r="V26" s="256"/>
      <c r="W26" s="41"/>
      <c r="X26" s="257"/>
      <c r="Y26" s="257"/>
      <c r="Z26" s="257"/>
      <c r="AA26" s="331"/>
    </row>
    <row r="27" spans="1:27" ht="13" x14ac:dyDescent="0.3">
      <c r="A27" s="472" t="s">
        <v>64</v>
      </c>
      <c r="B27" s="473"/>
      <c r="C27" s="473"/>
      <c r="D27" s="473"/>
      <c r="E27" s="473"/>
      <c r="F27" s="473"/>
      <c r="G27" s="473"/>
      <c r="H27" s="473"/>
      <c r="I27" s="474"/>
      <c r="K27" s="472" t="s">
        <v>64</v>
      </c>
      <c r="L27" s="473"/>
      <c r="M27" s="473"/>
      <c r="N27" s="473"/>
      <c r="O27" s="473"/>
      <c r="P27" s="473"/>
      <c r="Q27" s="473"/>
      <c r="R27" s="3"/>
      <c r="S27" s="472" t="s">
        <v>64</v>
      </c>
      <c r="T27" s="473"/>
      <c r="U27" s="473"/>
      <c r="V27" s="473"/>
      <c r="W27" s="473"/>
      <c r="X27" s="473"/>
      <c r="Y27" s="473"/>
      <c r="Z27" s="473"/>
      <c r="AA27" s="474"/>
    </row>
    <row r="28" spans="1:27" ht="25" x14ac:dyDescent="0.25">
      <c r="A28" s="336">
        <v>1</v>
      </c>
      <c r="B28" s="523" t="s">
        <v>65</v>
      </c>
      <c r="C28" s="523"/>
      <c r="D28" s="523"/>
      <c r="E28" s="523"/>
      <c r="F28" s="523"/>
      <c r="G28" s="523"/>
      <c r="H28" s="523"/>
      <c r="I28" s="337" t="str">
        <f>A16</f>
        <v>Limpeza e Conservação</v>
      </c>
      <c r="K28" s="336">
        <v>1</v>
      </c>
      <c r="L28" s="523" t="s">
        <v>65</v>
      </c>
      <c r="M28" s="523"/>
      <c r="N28" s="523"/>
      <c r="O28" s="523"/>
      <c r="P28" s="523"/>
      <c r="Q28" s="523"/>
      <c r="R28" s="256"/>
      <c r="S28" s="336">
        <v>1</v>
      </c>
      <c r="T28" s="523" t="s">
        <v>65</v>
      </c>
      <c r="U28" s="523"/>
      <c r="V28" s="523"/>
      <c r="W28" s="523"/>
      <c r="X28" s="523"/>
      <c r="Y28" s="523"/>
      <c r="Z28" s="523"/>
      <c r="AA28" s="337" t="str">
        <f>S16</f>
        <v>Limpeza e Conservação</v>
      </c>
    </row>
    <row r="29" spans="1:27" x14ac:dyDescent="0.25">
      <c r="A29" s="324">
        <v>2</v>
      </c>
      <c r="B29" s="469" t="s">
        <v>66</v>
      </c>
      <c r="C29" s="469"/>
      <c r="D29" s="469"/>
      <c r="E29" s="469"/>
      <c r="F29" s="469"/>
      <c r="G29" s="469"/>
      <c r="H29" s="469"/>
      <c r="I29" s="338" t="s">
        <v>67</v>
      </c>
      <c r="K29" s="324">
        <v>2</v>
      </c>
      <c r="L29" s="469" t="s">
        <v>66</v>
      </c>
      <c r="M29" s="469"/>
      <c r="N29" s="469"/>
      <c r="O29" s="469"/>
      <c r="P29" s="469"/>
      <c r="Q29" s="469"/>
      <c r="R29" s="200"/>
      <c r="S29" s="324">
        <v>2</v>
      </c>
      <c r="T29" s="469" t="s">
        <v>66</v>
      </c>
      <c r="U29" s="469"/>
      <c r="V29" s="469"/>
      <c r="W29" s="469"/>
      <c r="X29" s="469"/>
      <c r="Y29" s="469"/>
      <c r="Z29" s="469"/>
      <c r="AA29" s="338" t="s">
        <v>68</v>
      </c>
    </row>
    <row r="30" spans="1:27" x14ac:dyDescent="0.25">
      <c r="A30" s="324">
        <v>3</v>
      </c>
      <c r="B30" s="475" t="s">
        <v>69</v>
      </c>
      <c r="C30" s="475"/>
      <c r="D30" s="475"/>
      <c r="E30" s="475"/>
      <c r="F30" s="475"/>
      <c r="G30" s="475"/>
      <c r="H30" s="475"/>
      <c r="I30" s="339">
        <v>0</v>
      </c>
      <c r="K30" s="324">
        <v>3</v>
      </c>
      <c r="L30" s="475" t="s">
        <v>69</v>
      </c>
      <c r="M30" s="475"/>
      <c r="N30" s="475"/>
      <c r="O30" s="475"/>
      <c r="P30" s="475"/>
      <c r="Q30" s="475"/>
      <c r="R30" s="311"/>
      <c r="S30" s="324">
        <v>3</v>
      </c>
      <c r="T30" s="475" t="s">
        <v>69</v>
      </c>
      <c r="U30" s="475"/>
      <c r="V30" s="475"/>
      <c r="W30" s="475"/>
      <c r="X30" s="475"/>
      <c r="Y30" s="475"/>
      <c r="Z30" s="475"/>
      <c r="AA30" s="339">
        <v>0</v>
      </c>
    </row>
    <row r="31" spans="1:27" ht="25" x14ac:dyDescent="0.25">
      <c r="A31" s="336">
        <v>4</v>
      </c>
      <c r="B31" s="523" t="s">
        <v>70</v>
      </c>
      <c r="C31" s="523"/>
      <c r="D31" s="523"/>
      <c r="E31" s="523"/>
      <c r="F31" s="523"/>
      <c r="G31" s="523"/>
      <c r="H31" s="523"/>
      <c r="I31" s="340" t="s">
        <v>71</v>
      </c>
      <c r="K31" s="336">
        <v>4</v>
      </c>
      <c r="L31" s="523" t="s">
        <v>70</v>
      </c>
      <c r="M31" s="523"/>
      <c r="N31" s="523"/>
      <c r="O31" s="523"/>
      <c r="P31" s="523"/>
      <c r="Q31" s="523"/>
      <c r="R31" s="40"/>
      <c r="S31" s="336">
        <v>4</v>
      </c>
      <c r="T31" s="523" t="s">
        <v>70</v>
      </c>
      <c r="U31" s="523"/>
      <c r="V31" s="523"/>
      <c r="W31" s="523"/>
      <c r="X31" s="523"/>
      <c r="Y31" s="523"/>
      <c r="Z31" s="523"/>
      <c r="AA31" s="340" t="s">
        <v>72</v>
      </c>
    </row>
    <row r="32" spans="1:27" x14ac:dyDescent="0.25">
      <c r="A32" s="324">
        <v>5</v>
      </c>
      <c r="B32" s="469" t="s">
        <v>73</v>
      </c>
      <c r="C32" s="475"/>
      <c r="D32" s="475"/>
      <c r="E32" s="475"/>
      <c r="F32" s="475"/>
      <c r="G32" s="475"/>
      <c r="H32" s="475"/>
      <c r="I32" s="325">
        <v>45713</v>
      </c>
      <c r="K32" s="324">
        <v>5</v>
      </c>
      <c r="L32" s="469" t="s">
        <v>73</v>
      </c>
      <c r="M32" s="475"/>
      <c r="N32" s="475"/>
      <c r="O32" s="475"/>
      <c r="P32" s="475"/>
      <c r="Q32" s="475"/>
      <c r="R32" s="310"/>
      <c r="S32" s="324">
        <v>5</v>
      </c>
      <c r="T32" s="469" t="s">
        <v>73</v>
      </c>
      <c r="U32" s="475"/>
      <c r="V32" s="475"/>
      <c r="W32" s="475"/>
      <c r="X32" s="475"/>
      <c r="Y32" s="475"/>
      <c r="Z32" s="475"/>
      <c r="AA32" s="325">
        <v>45713</v>
      </c>
    </row>
    <row r="33" spans="1:28" x14ac:dyDescent="0.25">
      <c r="A33" s="319"/>
      <c r="B33" s="252"/>
      <c r="C33" s="252"/>
      <c r="D33" s="252"/>
      <c r="E33" s="252"/>
      <c r="F33" s="252"/>
      <c r="G33" s="252"/>
      <c r="H33" s="252"/>
      <c r="I33" s="341"/>
      <c r="K33" s="319"/>
      <c r="L33" s="252"/>
      <c r="M33" s="252"/>
      <c r="N33" s="252"/>
      <c r="O33" s="252"/>
      <c r="P33" s="252"/>
      <c r="Q33" s="252"/>
      <c r="R33" s="258"/>
      <c r="S33" s="319"/>
      <c r="T33" s="252"/>
      <c r="U33" s="252"/>
      <c r="V33" s="252"/>
      <c r="W33" s="252"/>
      <c r="X33" s="252"/>
      <c r="Y33" s="252"/>
      <c r="Z33" s="252"/>
      <c r="AA33" s="341"/>
    </row>
    <row r="34" spans="1:28" ht="13" x14ac:dyDescent="0.25">
      <c r="A34" s="332" t="s">
        <v>74</v>
      </c>
      <c r="B34" s="252"/>
      <c r="C34" s="252"/>
      <c r="D34" s="252"/>
      <c r="E34" s="252"/>
      <c r="F34" s="252"/>
      <c r="G34" s="252"/>
      <c r="H34" s="252"/>
      <c r="I34" s="341"/>
      <c r="K34" s="332" t="s">
        <v>74</v>
      </c>
      <c r="L34" s="252"/>
      <c r="M34" s="252"/>
      <c r="N34" s="252"/>
      <c r="O34" s="252"/>
      <c r="P34" s="252"/>
      <c r="Q34" s="252"/>
      <c r="R34" s="258"/>
      <c r="S34" s="332" t="s">
        <v>74</v>
      </c>
      <c r="T34" s="252"/>
      <c r="U34" s="252"/>
      <c r="V34" s="252"/>
      <c r="W34" s="252"/>
      <c r="X34" s="252"/>
      <c r="Y34" s="252"/>
      <c r="Z34" s="252"/>
      <c r="AA34" s="341"/>
    </row>
    <row r="35" spans="1:28" ht="13" x14ac:dyDescent="0.25">
      <c r="A35" s="332" t="s">
        <v>75</v>
      </c>
      <c r="B35" s="252"/>
      <c r="C35" s="252"/>
      <c r="D35" s="252"/>
      <c r="E35" s="252"/>
      <c r="F35" s="252"/>
      <c r="G35" s="252"/>
      <c r="H35" s="252"/>
      <c r="I35" s="341"/>
      <c r="K35" s="332" t="s">
        <v>75</v>
      </c>
      <c r="L35" s="252"/>
      <c r="M35" s="252"/>
      <c r="N35" s="252"/>
      <c r="O35" s="252"/>
      <c r="P35" s="252"/>
      <c r="Q35" s="252"/>
      <c r="R35" s="258"/>
      <c r="S35" s="332" t="s">
        <v>75</v>
      </c>
      <c r="T35" s="252"/>
      <c r="U35" s="252"/>
      <c r="V35" s="252"/>
      <c r="W35" s="252"/>
      <c r="X35" s="252"/>
      <c r="Y35" s="252"/>
      <c r="Z35" s="252"/>
      <c r="AA35" s="341"/>
    </row>
    <row r="36" spans="1:28" x14ac:dyDescent="0.25">
      <c r="A36" s="68"/>
      <c r="I36" s="69"/>
      <c r="K36" s="68"/>
      <c r="S36" s="68"/>
      <c r="AA36" s="69"/>
    </row>
    <row r="37" spans="1:28" ht="13" x14ac:dyDescent="0.3">
      <c r="A37" s="478" t="s">
        <v>76</v>
      </c>
      <c r="B37" s="479"/>
      <c r="C37" s="479"/>
      <c r="D37" s="479"/>
      <c r="E37" s="479"/>
      <c r="F37" s="479"/>
      <c r="G37" s="479"/>
      <c r="H37" s="479"/>
      <c r="I37" s="480"/>
      <c r="K37" s="478" t="s">
        <v>76</v>
      </c>
      <c r="L37" s="479"/>
      <c r="M37" s="479"/>
      <c r="N37" s="479"/>
      <c r="O37" s="479"/>
      <c r="P37" s="479"/>
      <c r="Q37" s="479"/>
      <c r="R37" s="3"/>
      <c r="S37" s="478" t="s">
        <v>76</v>
      </c>
      <c r="T37" s="479"/>
      <c r="U37" s="479"/>
      <c r="V37" s="479"/>
      <c r="W37" s="479"/>
      <c r="X37" s="479"/>
      <c r="Y37" s="479"/>
      <c r="Z37" s="479"/>
      <c r="AA37" s="480"/>
    </row>
    <row r="38" spans="1:28" ht="13" x14ac:dyDescent="0.3">
      <c r="A38" s="328">
        <v>1</v>
      </c>
      <c r="B38" s="481" t="s">
        <v>77</v>
      </c>
      <c r="C38" s="481"/>
      <c r="D38" s="481"/>
      <c r="E38" s="481"/>
      <c r="F38" s="481"/>
      <c r="G38" s="481"/>
      <c r="H38" s="8" t="s">
        <v>78</v>
      </c>
      <c r="I38" s="329" t="s">
        <v>79</v>
      </c>
      <c r="K38" s="328">
        <v>1</v>
      </c>
      <c r="L38" s="481" t="s">
        <v>77</v>
      </c>
      <c r="M38" s="481"/>
      <c r="N38" s="481"/>
      <c r="O38" s="481"/>
      <c r="P38" s="481"/>
      <c r="Q38" s="481"/>
      <c r="R38" s="3"/>
      <c r="S38" s="328">
        <v>1</v>
      </c>
      <c r="T38" s="481" t="s">
        <v>77</v>
      </c>
      <c r="U38" s="481"/>
      <c r="V38" s="481"/>
      <c r="W38" s="481"/>
      <c r="X38" s="481"/>
      <c r="Y38" s="481"/>
      <c r="Z38" s="8" t="s">
        <v>78</v>
      </c>
      <c r="AA38" s="329" t="s">
        <v>79</v>
      </c>
    </row>
    <row r="39" spans="1:28" ht="13" x14ac:dyDescent="0.3">
      <c r="A39" s="328" t="s">
        <v>41</v>
      </c>
      <c r="B39" s="469" t="s">
        <v>80</v>
      </c>
      <c r="C39" s="469"/>
      <c r="D39" s="469"/>
      <c r="E39" s="469"/>
      <c r="F39" s="469"/>
      <c r="G39" s="469"/>
      <c r="H39" s="22"/>
      <c r="I39" s="342">
        <f>I30</f>
        <v>0</v>
      </c>
      <c r="K39" s="328" t="s">
        <v>41</v>
      </c>
      <c r="L39" s="469" t="s">
        <v>80</v>
      </c>
      <c r="M39" s="469"/>
      <c r="N39" s="469"/>
      <c r="O39" s="469"/>
      <c r="P39" s="469"/>
      <c r="Q39" s="469"/>
      <c r="R39" s="307"/>
      <c r="S39" s="328" t="s">
        <v>41</v>
      </c>
      <c r="T39" s="469" t="s">
        <v>80</v>
      </c>
      <c r="U39" s="469"/>
      <c r="V39" s="469"/>
      <c r="W39" s="469"/>
      <c r="X39" s="469"/>
      <c r="Y39" s="469"/>
      <c r="Z39" s="22"/>
      <c r="AA39" s="342">
        <f>AA30</f>
        <v>0</v>
      </c>
    </row>
    <row r="40" spans="1:28" ht="13" x14ac:dyDescent="0.3">
      <c r="A40" s="328" t="s">
        <v>43</v>
      </c>
      <c r="B40" s="469" t="s">
        <v>81</v>
      </c>
      <c r="C40" s="469"/>
      <c r="D40" s="469"/>
      <c r="E40" s="469"/>
      <c r="F40" s="469"/>
      <c r="G40" s="469"/>
      <c r="H40" s="2"/>
      <c r="I40" s="342">
        <f>I39*H40</f>
        <v>0</v>
      </c>
      <c r="J40" s="32" t="s">
        <v>82</v>
      </c>
      <c r="K40" s="328" t="s">
        <v>43</v>
      </c>
      <c r="L40" s="469" t="s">
        <v>81</v>
      </c>
      <c r="M40" s="469"/>
      <c r="N40" s="469"/>
      <c r="O40" s="469"/>
      <c r="P40" s="469"/>
      <c r="Q40" s="469"/>
      <c r="R40" s="307"/>
      <c r="S40" s="328" t="s">
        <v>43</v>
      </c>
      <c r="T40" s="469" t="s">
        <v>81</v>
      </c>
      <c r="U40" s="469"/>
      <c r="V40" s="469"/>
      <c r="W40" s="469"/>
      <c r="X40" s="469"/>
      <c r="Y40" s="469"/>
      <c r="Z40" s="2"/>
      <c r="AA40" s="342">
        <f>AA39*Z40</f>
        <v>0</v>
      </c>
      <c r="AB40" s="32" t="s">
        <v>82</v>
      </c>
    </row>
    <row r="41" spans="1:28" ht="13" x14ac:dyDescent="0.3">
      <c r="A41" s="328" t="s">
        <v>46</v>
      </c>
      <c r="B41" s="469" t="s">
        <v>83</v>
      </c>
      <c r="C41" s="469"/>
      <c r="D41" s="469"/>
      <c r="E41" s="469"/>
      <c r="F41" s="469"/>
      <c r="G41" s="469"/>
      <c r="H41" s="2"/>
      <c r="I41" s="342">
        <f>H41*I39</f>
        <v>0</v>
      </c>
      <c r="K41" s="328" t="s">
        <v>46</v>
      </c>
      <c r="L41" s="469" t="s">
        <v>83</v>
      </c>
      <c r="M41" s="469"/>
      <c r="N41" s="469"/>
      <c r="O41" s="469"/>
      <c r="P41" s="469"/>
      <c r="Q41" s="469"/>
      <c r="R41" s="307"/>
      <c r="S41" s="328" t="s">
        <v>46</v>
      </c>
      <c r="T41" s="469" t="s">
        <v>83</v>
      </c>
      <c r="U41" s="469"/>
      <c r="V41" s="469"/>
      <c r="W41" s="469"/>
      <c r="X41" s="469"/>
      <c r="Y41" s="469"/>
      <c r="Z41" s="2"/>
      <c r="AA41" s="342">
        <f>Z41*AA39</f>
        <v>0</v>
      </c>
    </row>
    <row r="42" spans="1:28" ht="13" x14ac:dyDescent="0.3">
      <c r="A42" s="328" t="s">
        <v>49</v>
      </c>
      <c r="B42" s="469" t="s">
        <v>84</v>
      </c>
      <c r="C42" s="469"/>
      <c r="D42" s="469"/>
      <c r="E42" s="469"/>
      <c r="F42" s="469"/>
      <c r="G42" s="469"/>
      <c r="H42" s="2"/>
      <c r="I42" s="342">
        <v>0</v>
      </c>
      <c r="J42" s="32" t="s">
        <v>85</v>
      </c>
      <c r="K42" s="328" t="s">
        <v>49</v>
      </c>
      <c r="L42" s="469" t="s">
        <v>84</v>
      </c>
      <c r="M42" s="469"/>
      <c r="N42" s="469"/>
      <c r="O42" s="469"/>
      <c r="P42" s="469"/>
      <c r="Q42" s="469"/>
      <c r="R42" s="307"/>
      <c r="S42" s="328" t="s">
        <v>49</v>
      </c>
      <c r="T42" s="469" t="s">
        <v>84</v>
      </c>
      <c r="U42" s="469"/>
      <c r="V42" s="469"/>
      <c r="W42" s="469"/>
      <c r="X42" s="469"/>
      <c r="Y42" s="469"/>
      <c r="Z42" s="2"/>
      <c r="AA42" s="342">
        <v>0</v>
      </c>
      <c r="AB42" s="32" t="s">
        <v>85</v>
      </c>
    </row>
    <row r="43" spans="1:28" ht="13" x14ac:dyDescent="0.3">
      <c r="A43" s="328" t="s">
        <v>86</v>
      </c>
      <c r="B43" s="469" t="s">
        <v>87</v>
      </c>
      <c r="C43" s="469"/>
      <c r="D43" s="469"/>
      <c r="E43" s="469"/>
      <c r="F43" s="469"/>
      <c r="G43" s="469"/>
      <c r="H43" s="5"/>
      <c r="I43" s="342">
        <v>0</v>
      </c>
      <c r="J43" s="32" t="s">
        <v>85</v>
      </c>
      <c r="K43" s="328" t="s">
        <v>86</v>
      </c>
      <c r="L43" s="469" t="s">
        <v>87</v>
      </c>
      <c r="M43" s="469"/>
      <c r="N43" s="469"/>
      <c r="O43" s="469"/>
      <c r="P43" s="469"/>
      <c r="Q43" s="469"/>
      <c r="R43" s="307"/>
      <c r="S43" s="328" t="s">
        <v>86</v>
      </c>
      <c r="T43" s="469" t="s">
        <v>87</v>
      </c>
      <c r="U43" s="469"/>
      <c r="V43" s="469"/>
      <c r="W43" s="469"/>
      <c r="X43" s="469"/>
      <c r="Y43" s="469"/>
      <c r="Z43" s="5"/>
      <c r="AA43" s="342">
        <v>0</v>
      </c>
      <c r="AB43" s="32" t="s">
        <v>85</v>
      </c>
    </row>
    <row r="44" spans="1:28" ht="13" x14ac:dyDescent="0.3">
      <c r="A44" s="328" t="s">
        <v>88</v>
      </c>
      <c r="B44" s="469" t="s">
        <v>89</v>
      </c>
      <c r="C44" s="469"/>
      <c r="D44" s="469"/>
      <c r="E44" s="469"/>
      <c r="F44" s="469"/>
      <c r="G44" s="469"/>
      <c r="H44" s="2"/>
      <c r="I44" s="342">
        <v>0</v>
      </c>
      <c r="K44" s="328" t="s">
        <v>88</v>
      </c>
      <c r="L44" s="469" t="s">
        <v>89</v>
      </c>
      <c r="M44" s="469"/>
      <c r="N44" s="469"/>
      <c r="O44" s="469"/>
      <c r="P44" s="469"/>
      <c r="Q44" s="469"/>
      <c r="R44" s="307"/>
      <c r="S44" s="328" t="s">
        <v>88</v>
      </c>
      <c r="T44" s="469" t="s">
        <v>89</v>
      </c>
      <c r="U44" s="469"/>
      <c r="V44" s="469"/>
      <c r="W44" s="469"/>
      <c r="X44" s="469"/>
      <c r="Y44" s="469"/>
      <c r="Z44" s="2"/>
      <c r="AA44" s="342">
        <v>0</v>
      </c>
    </row>
    <row r="45" spans="1:28" ht="13" x14ac:dyDescent="0.3">
      <c r="A45" s="476" t="s">
        <v>90</v>
      </c>
      <c r="B45" s="473"/>
      <c r="C45" s="473"/>
      <c r="D45" s="473"/>
      <c r="E45" s="473"/>
      <c r="F45" s="473"/>
      <c r="G45" s="473"/>
      <c r="H45" s="473"/>
      <c r="I45" s="343">
        <f>SUM(I39:I44)</f>
        <v>0</v>
      </c>
      <c r="K45" s="476" t="s">
        <v>90</v>
      </c>
      <c r="L45" s="473"/>
      <c r="M45" s="473"/>
      <c r="N45" s="473"/>
      <c r="O45" s="473"/>
      <c r="P45" s="473"/>
      <c r="Q45" s="473"/>
      <c r="R45" s="312"/>
      <c r="S45" s="476" t="s">
        <v>90</v>
      </c>
      <c r="T45" s="473"/>
      <c r="U45" s="473"/>
      <c r="V45" s="473"/>
      <c r="W45" s="473"/>
      <c r="X45" s="473"/>
      <c r="Y45" s="473"/>
      <c r="Z45" s="473"/>
      <c r="AA45" s="343">
        <f>SUM(AA39:AA44)</f>
        <v>0</v>
      </c>
    </row>
    <row r="46" spans="1:28" s="10" customFormat="1" ht="13" x14ac:dyDescent="0.3">
      <c r="A46" s="70"/>
      <c r="I46" s="108"/>
      <c r="K46" s="70"/>
      <c r="S46" s="70"/>
      <c r="AA46" s="108"/>
    </row>
    <row r="47" spans="1:28" s="10" customFormat="1" ht="13" x14ac:dyDescent="0.3">
      <c r="A47" s="332" t="s">
        <v>91</v>
      </c>
      <c r="I47" s="108"/>
      <c r="K47" s="332" t="s">
        <v>91</v>
      </c>
      <c r="S47" s="332" t="s">
        <v>91</v>
      </c>
      <c r="AA47" s="108"/>
    </row>
    <row r="48" spans="1:28" s="10" customFormat="1" ht="13" x14ac:dyDescent="0.3">
      <c r="A48" s="332" t="s">
        <v>92</v>
      </c>
      <c r="I48" s="108"/>
      <c r="K48" s="332" t="s">
        <v>92</v>
      </c>
      <c r="S48" s="332" t="s">
        <v>92</v>
      </c>
      <c r="AA48" s="108"/>
    </row>
    <row r="49" spans="1:27" ht="13" x14ac:dyDescent="0.3">
      <c r="A49" s="344"/>
      <c r="B49" s="3"/>
      <c r="C49" s="3"/>
      <c r="D49" s="3"/>
      <c r="E49" s="3"/>
      <c r="F49" s="3"/>
      <c r="G49" s="3"/>
      <c r="H49" s="3"/>
      <c r="I49" s="72"/>
      <c r="K49" s="344"/>
      <c r="L49" s="3"/>
      <c r="M49" s="3"/>
      <c r="N49" s="3"/>
      <c r="O49" s="3"/>
      <c r="P49" s="3"/>
      <c r="Q49" s="3"/>
      <c r="R49" s="4"/>
      <c r="S49" s="344"/>
      <c r="T49" s="3"/>
      <c r="U49" s="3"/>
      <c r="V49" s="3"/>
      <c r="W49" s="3"/>
      <c r="X49" s="3"/>
      <c r="Y49" s="3"/>
      <c r="Z49" s="3"/>
      <c r="AA49" s="72"/>
    </row>
    <row r="50" spans="1:27" ht="13" x14ac:dyDescent="0.3">
      <c r="A50" s="478" t="s">
        <v>93</v>
      </c>
      <c r="B50" s="479"/>
      <c r="C50" s="479"/>
      <c r="D50" s="479"/>
      <c r="E50" s="479"/>
      <c r="F50" s="479"/>
      <c r="G50" s="479"/>
      <c r="H50" s="479"/>
      <c r="I50" s="480"/>
      <c r="K50" s="478" t="s">
        <v>93</v>
      </c>
      <c r="L50" s="479"/>
      <c r="M50" s="479"/>
      <c r="N50" s="479"/>
      <c r="O50" s="479"/>
      <c r="P50" s="479"/>
      <c r="Q50" s="479"/>
      <c r="R50" s="3"/>
      <c r="S50" s="478" t="s">
        <v>93</v>
      </c>
      <c r="T50" s="479"/>
      <c r="U50" s="479"/>
      <c r="V50" s="479"/>
      <c r="W50" s="479"/>
      <c r="X50" s="479"/>
      <c r="Y50" s="479"/>
      <c r="Z50" s="479"/>
      <c r="AA50" s="480"/>
    </row>
    <row r="51" spans="1:27" ht="13" x14ac:dyDescent="0.3">
      <c r="A51" s="345" t="s">
        <v>94</v>
      </c>
      <c r="B51" s="524" t="s">
        <v>95</v>
      </c>
      <c r="C51" s="525"/>
      <c r="D51" s="525"/>
      <c r="E51" s="525"/>
      <c r="F51" s="525"/>
      <c r="G51" s="526"/>
      <c r="H51" s="8" t="s">
        <v>78</v>
      </c>
      <c r="I51" s="329" t="s">
        <v>79</v>
      </c>
      <c r="K51" s="345" t="s">
        <v>94</v>
      </c>
      <c r="L51" s="524" t="s">
        <v>95</v>
      </c>
      <c r="M51" s="525"/>
      <c r="N51" s="525"/>
      <c r="O51" s="525"/>
      <c r="P51" s="525"/>
      <c r="Q51" s="526"/>
      <c r="R51" s="3"/>
      <c r="S51" s="345" t="s">
        <v>94</v>
      </c>
      <c r="T51" s="524" t="s">
        <v>95</v>
      </c>
      <c r="U51" s="525"/>
      <c r="V51" s="525"/>
      <c r="W51" s="525"/>
      <c r="X51" s="525"/>
      <c r="Y51" s="526"/>
      <c r="Z51" s="8" t="s">
        <v>78</v>
      </c>
      <c r="AA51" s="329" t="s">
        <v>79</v>
      </c>
    </row>
    <row r="52" spans="1:27" ht="13.5" customHeight="1" x14ac:dyDescent="0.3">
      <c r="A52" s="328" t="s">
        <v>41</v>
      </c>
      <c r="B52" s="469" t="s">
        <v>96</v>
      </c>
      <c r="C52" s="469"/>
      <c r="D52" s="469"/>
      <c r="E52" s="469"/>
      <c r="F52" s="469"/>
      <c r="G52" s="469"/>
      <c r="H52" s="1">
        <f>1/12</f>
        <v>8.3333333333333329E-2</v>
      </c>
      <c r="I52" s="93">
        <f>$I$45*H52</f>
        <v>0</v>
      </c>
      <c r="K52" s="328" t="s">
        <v>41</v>
      </c>
      <c r="L52" s="469" t="s">
        <v>96</v>
      </c>
      <c r="M52" s="469"/>
      <c r="N52" s="469"/>
      <c r="O52" s="469"/>
      <c r="P52" s="469"/>
      <c r="Q52" s="469"/>
      <c r="R52" s="7"/>
      <c r="S52" s="328" t="s">
        <v>41</v>
      </c>
      <c r="T52" s="469" t="s">
        <v>96</v>
      </c>
      <c r="U52" s="469"/>
      <c r="V52" s="469"/>
      <c r="W52" s="469"/>
      <c r="X52" s="469"/>
      <c r="Y52" s="469"/>
      <c r="Z52" s="1">
        <f>1/12</f>
        <v>8.3333333333333329E-2</v>
      </c>
      <c r="AA52" s="93">
        <f>$AA$45*Z52</f>
        <v>0</v>
      </c>
    </row>
    <row r="53" spans="1:27" ht="13" x14ac:dyDescent="0.3">
      <c r="A53" s="328" t="s">
        <v>43</v>
      </c>
      <c r="B53" s="469" t="s">
        <v>97</v>
      </c>
      <c r="C53" s="469"/>
      <c r="D53" s="469"/>
      <c r="E53" s="469"/>
      <c r="F53" s="469"/>
      <c r="G53" s="469"/>
      <c r="H53" s="24">
        <v>0.121</v>
      </c>
      <c r="I53" s="93">
        <f>$I$45*H53</f>
        <v>0</v>
      </c>
      <c r="K53" s="328" t="s">
        <v>43</v>
      </c>
      <c r="L53" s="469" t="s">
        <v>97</v>
      </c>
      <c r="M53" s="469"/>
      <c r="N53" s="469"/>
      <c r="O53" s="469"/>
      <c r="P53" s="469"/>
      <c r="Q53" s="469"/>
      <c r="R53" s="7"/>
      <c r="S53" s="328" t="s">
        <v>43</v>
      </c>
      <c r="T53" s="469" t="s">
        <v>97</v>
      </c>
      <c r="U53" s="469"/>
      <c r="V53" s="469"/>
      <c r="W53" s="469"/>
      <c r="X53" s="469"/>
      <c r="Y53" s="469"/>
      <c r="Z53" s="24">
        <v>0.121</v>
      </c>
      <c r="AA53" s="93">
        <f>$AA$45*Z53</f>
        <v>0</v>
      </c>
    </row>
    <row r="54" spans="1:27" ht="13" x14ac:dyDescent="0.3">
      <c r="A54" s="472" t="s">
        <v>98</v>
      </c>
      <c r="B54" s="473"/>
      <c r="C54" s="473"/>
      <c r="D54" s="473"/>
      <c r="E54" s="473"/>
      <c r="F54" s="473"/>
      <c r="G54" s="473"/>
      <c r="H54" s="42">
        <f>TRUNC(SUM(H52:H53),4)</f>
        <v>0.20430000000000001</v>
      </c>
      <c r="I54" s="346">
        <f>SUM(I52:I53)</f>
        <v>0</v>
      </c>
      <c r="K54" s="472" t="s">
        <v>98</v>
      </c>
      <c r="L54" s="473"/>
      <c r="M54" s="473"/>
      <c r="N54" s="473"/>
      <c r="O54" s="473"/>
      <c r="P54" s="473"/>
      <c r="Q54" s="473"/>
      <c r="R54" s="4"/>
      <c r="S54" s="472" t="s">
        <v>98</v>
      </c>
      <c r="T54" s="473"/>
      <c r="U54" s="473"/>
      <c r="V54" s="473"/>
      <c r="W54" s="473"/>
      <c r="X54" s="473"/>
      <c r="Y54" s="473"/>
      <c r="Z54" s="42">
        <f>TRUNC(SUM(Z52:Z53),4)</f>
        <v>0.20430000000000001</v>
      </c>
      <c r="AA54" s="346">
        <f>SUM(AA52:AA53)</f>
        <v>0</v>
      </c>
    </row>
    <row r="55" spans="1:27" ht="22" customHeight="1" x14ac:dyDescent="0.25">
      <c r="A55" s="345" t="s">
        <v>46</v>
      </c>
      <c r="B55" s="498" t="s">
        <v>99</v>
      </c>
      <c r="C55" s="498"/>
      <c r="D55" s="498"/>
      <c r="E55" s="498"/>
      <c r="F55" s="498"/>
      <c r="G55" s="498"/>
      <c r="H55" s="160">
        <f>H54*H75</f>
        <v>7.518240000000001E-2</v>
      </c>
      <c r="I55" s="94">
        <f>$I$45*H55</f>
        <v>0</v>
      </c>
      <c r="K55" s="345" t="s">
        <v>46</v>
      </c>
      <c r="L55" s="498" t="s">
        <v>99</v>
      </c>
      <c r="M55" s="498"/>
      <c r="N55" s="498"/>
      <c r="O55" s="498"/>
      <c r="P55" s="498"/>
      <c r="Q55" s="498"/>
      <c r="R55" s="313"/>
      <c r="S55" s="345" t="s">
        <v>46</v>
      </c>
      <c r="T55" s="498" t="s">
        <v>99</v>
      </c>
      <c r="U55" s="498"/>
      <c r="V55" s="498"/>
      <c r="W55" s="498"/>
      <c r="X55" s="498"/>
      <c r="Y55" s="498"/>
      <c r="Z55" s="160">
        <f>Z54*Z75</f>
        <v>7.518240000000001E-2</v>
      </c>
      <c r="AA55" s="94">
        <f>$AA$45*Z55</f>
        <v>0</v>
      </c>
    </row>
    <row r="56" spans="1:27" ht="13" x14ac:dyDescent="0.3">
      <c r="A56" s="472" t="s">
        <v>100</v>
      </c>
      <c r="B56" s="473"/>
      <c r="C56" s="473"/>
      <c r="D56" s="473"/>
      <c r="E56" s="473"/>
      <c r="F56" s="473"/>
      <c r="G56" s="473"/>
      <c r="H56" s="42">
        <f>TRUNC(SUM(H54:H55),4)</f>
        <v>0.27939999999999998</v>
      </c>
      <c r="I56" s="346">
        <f>SUM(I54:I55)</f>
        <v>0</v>
      </c>
      <c r="K56" s="472" t="s">
        <v>100</v>
      </c>
      <c r="L56" s="473"/>
      <c r="M56" s="473"/>
      <c r="N56" s="473"/>
      <c r="O56" s="473"/>
      <c r="P56" s="473"/>
      <c r="Q56" s="473"/>
      <c r="R56" s="4"/>
      <c r="S56" s="472" t="s">
        <v>100</v>
      </c>
      <c r="T56" s="473"/>
      <c r="U56" s="473"/>
      <c r="V56" s="473"/>
      <c r="W56" s="473"/>
      <c r="X56" s="473"/>
      <c r="Y56" s="473"/>
      <c r="Z56" s="42">
        <f>TRUNC(SUM(Z54:Z55),4)</f>
        <v>0.27939999999999998</v>
      </c>
      <c r="AA56" s="346">
        <f>SUM(AA54:AA55)</f>
        <v>0</v>
      </c>
    </row>
    <row r="57" spans="1:27" ht="13" x14ac:dyDescent="0.3">
      <c r="A57" s="344"/>
      <c r="B57" s="3"/>
      <c r="C57" s="3"/>
      <c r="D57" s="3"/>
      <c r="E57" s="3"/>
      <c r="F57" s="3"/>
      <c r="G57" s="3"/>
      <c r="H57" s="44"/>
      <c r="I57" s="72"/>
      <c r="K57" s="344"/>
      <c r="L57" s="3"/>
      <c r="M57" s="3"/>
      <c r="N57" s="3"/>
      <c r="O57" s="3"/>
      <c r="P57" s="3"/>
      <c r="Q57" s="3"/>
      <c r="R57" s="4"/>
      <c r="S57" s="344"/>
      <c r="T57" s="3"/>
      <c r="U57" s="3"/>
      <c r="V57" s="3"/>
      <c r="W57" s="3"/>
      <c r="X57" s="3"/>
      <c r="Y57" s="3"/>
      <c r="Z57" s="44"/>
      <c r="AA57" s="72"/>
    </row>
    <row r="58" spans="1:27" ht="13" x14ac:dyDescent="0.3">
      <c r="A58" s="332" t="s">
        <v>101</v>
      </c>
      <c r="B58" s="3"/>
      <c r="C58" s="3"/>
      <c r="D58" s="3"/>
      <c r="E58" s="3"/>
      <c r="F58" s="3"/>
      <c r="G58" s="3"/>
      <c r="H58" s="44"/>
      <c r="I58" s="72"/>
      <c r="K58" s="332" t="s">
        <v>101</v>
      </c>
      <c r="L58" s="3"/>
      <c r="M58" s="3"/>
      <c r="N58" s="3"/>
      <c r="O58" s="3"/>
      <c r="P58" s="3"/>
      <c r="Q58" s="3"/>
      <c r="R58" s="4"/>
      <c r="S58" s="332" t="s">
        <v>101</v>
      </c>
      <c r="T58" s="3"/>
      <c r="U58" s="3"/>
      <c r="V58" s="3"/>
      <c r="W58" s="3"/>
      <c r="X58" s="3"/>
      <c r="Y58" s="3"/>
      <c r="Z58" s="44"/>
      <c r="AA58" s="72"/>
    </row>
    <row r="59" spans="1:27" ht="13" x14ac:dyDescent="0.3">
      <c r="A59" s="332" t="s">
        <v>102</v>
      </c>
      <c r="B59" s="3"/>
      <c r="C59" s="3"/>
      <c r="D59" s="3"/>
      <c r="E59" s="3"/>
      <c r="F59" s="3"/>
      <c r="G59" s="3"/>
      <c r="H59" s="44"/>
      <c r="I59" s="72"/>
      <c r="K59" s="332" t="s">
        <v>102</v>
      </c>
      <c r="L59" s="3"/>
      <c r="M59" s="3"/>
      <c r="N59" s="3"/>
      <c r="O59" s="3"/>
      <c r="P59" s="3"/>
      <c r="Q59" s="3"/>
      <c r="R59" s="4"/>
      <c r="S59" s="332" t="s">
        <v>102</v>
      </c>
      <c r="T59" s="3"/>
      <c r="U59" s="3"/>
      <c r="V59" s="3"/>
      <c r="W59" s="3"/>
      <c r="X59" s="3"/>
      <c r="Y59" s="3"/>
      <c r="Z59" s="44"/>
      <c r="AA59" s="72"/>
    </row>
    <row r="60" spans="1:27" ht="13" x14ac:dyDescent="0.3">
      <c r="A60" s="332" t="s">
        <v>103</v>
      </c>
      <c r="B60" s="3"/>
      <c r="C60" s="3"/>
      <c r="D60" s="3"/>
      <c r="E60" s="3"/>
      <c r="F60" s="3"/>
      <c r="G60" s="3"/>
      <c r="H60" s="44"/>
      <c r="I60" s="72"/>
      <c r="K60" s="332" t="s">
        <v>103</v>
      </c>
      <c r="L60" s="3"/>
      <c r="M60" s="3"/>
      <c r="N60" s="3"/>
      <c r="O60" s="3"/>
      <c r="P60" s="3"/>
      <c r="Q60" s="3"/>
      <c r="R60" s="4"/>
      <c r="S60" s="332" t="s">
        <v>103</v>
      </c>
      <c r="T60" s="3"/>
      <c r="U60" s="3"/>
      <c r="V60" s="3"/>
      <c r="W60" s="3"/>
      <c r="X60" s="3"/>
      <c r="Y60" s="3"/>
      <c r="Z60" s="44"/>
      <c r="AA60" s="72"/>
    </row>
    <row r="61" spans="1:27" ht="13" x14ac:dyDescent="0.3">
      <c r="A61" s="332" t="s">
        <v>104</v>
      </c>
      <c r="B61" s="10"/>
      <c r="C61" s="10"/>
      <c r="D61" s="10"/>
      <c r="E61" s="10"/>
      <c r="F61" s="10"/>
      <c r="G61" s="10"/>
      <c r="H61" s="10"/>
      <c r="I61" s="108"/>
      <c r="K61" s="332" t="s">
        <v>104</v>
      </c>
      <c r="L61" s="10"/>
      <c r="M61" s="10"/>
      <c r="N61" s="10"/>
      <c r="O61" s="10"/>
      <c r="P61" s="10"/>
      <c r="Q61" s="10"/>
      <c r="R61" s="10"/>
      <c r="S61" s="332" t="s">
        <v>104</v>
      </c>
      <c r="T61" s="10"/>
      <c r="U61" s="10"/>
      <c r="V61" s="10"/>
      <c r="W61" s="10"/>
      <c r="X61" s="10"/>
      <c r="Y61" s="10"/>
      <c r="Z61" s="10"/>
      <c r="AA61" s="108"/>
    </row>
    <row r="62" spans="1:27" ht="13" x14ac:dyDescent="0.3">
      <c r="A62" s="332" t="s">
        <v>105</v>
      </c>
      <c r="B62" s="10"/>
      <c r="C62" s="10"/>
      <c r="D62" s="10"/>
      <c r="E62" s="10"/>
      <c r="F62" s="10"/>
      <c r="G62" s="10"/>
      <c r="H62" s="10"/>
      <c r="I62" s="108"/>
      <c r="K62" s="332" t="s">
        <v>105</v>
      </c>
      <c r="L62" s="10"/>
      <c r="M62" s="10"/>
      <c r="N62" s="10"/>
      <c r="O62" s="10"/>
      <c r="P62" s="10"/>
      <c r="Q62" s="10"/>
      <c r="R62" s="10"/>
      <c r="S62" s="332" t="s">
        <v>105</v>
      </c>
      <c r="T62" s="10"/>
      <c r="U62" s="10"/>
      <c r="V62" s="10"/>
      <c r="W62" s="10"/>
      <c r="X62" s="10"/>
      <c r="Y62" s="10"/>
      <c r="Z62" s="10"/>
      <c r="AA62" s="108"/>
    </row>
    <row r="63" spans="1:27" ht="13" x14ac:dyDescent="0.3">
      <c r="A63" s="332"/>
      <c r="B63" s="10"/>
      <c r="C63" s="10"/>
      <c r="D63" s="10"/>
      <c r="E63" s="10"/>
      <c r="F63" s="10"/>
      <c r="G63" s="10"/>
      <c r="H63" s="10"/>
      <c r="I63" s="108"/>
      <c r="K63" s="332"/>
      <c r="L63" s="10"/>
      <c r="M63" s="10"/>
      <c r="N63" s="10"/>
      <c r="O63" s="10"/>
      <c r="P63" s="10"/>
      <c r="Q63" s="10"/>
      <c r="R63" s="10"/>
      <c r="S63" s="332"/>
      <c r="T63" s="10"/>
      <c r="U63" s="10"/>
      <c r="V63" s="10"/>
      <c r="W63" s="10"/>
      <c r="X63" s="10"/>
      <c r="Y63" s="10"/>
      <c r="Z63" s="10"/>
      <c r="AA63" s="108"/>
    </row>
    <row r="64" spans="1:27" ht="13" x14ac:dyDescent="0.3">
      <c r="A64" s="332"/>
      <c r="B64" s="10"/>
      <c r="C64" s="10"/>
      <c r="D64" s="10"/>
      <c r="E64" s="10"/>
      <c r="F64" s="10"/>
      <c r="G64" s="10"/>
      <c r="H64" s="10"/>
      <c r="I64" s="108"/>
      <c r="K64" s="332"/>
      <c r="L64" s="10"/>
      <c r="M64" s="10"/>
      <c r="N64" s="10"/>
      <c r="O64" s="10"/>
      <c r="P64" s="10"/>
      <c r="Q64" s="10"/>
      <c r="R64" s="10"/>
      <c r="S64" s="332"/>
      <c r="T64" s="10"/>
      <c r="U64" s="10"/>
      <c r="V64" s="10"/>
      <c r="W64" s="10"/>
      <c r="X64" s="10"/>
      <c r="Y64" s="10"/>
      <c r="Z64" s="10"/>
      <c r="AA64" s="108"/>
    </row>
    <row r="65" spans="1:28" ht="13" x14ac:dyDescent="0.3">
      <c r="A65" s="51"/>
      <c r="B65" s="45"/>
      <c r="C65" s="45"/>
      <c r="D65" s="45"/>
      <c r="E65" s="45"/>
      <c r="F65" s="45"/>
      <c r="G65" s="45"/>
      <c r="H65" s="45"/>
      <c r="I65" s="347"/>
      <c r="K65" s="51"/>
      <c r="L65" s="45"/>
      <c r="M65" s="45"/>
      <c r="N65" s="45"/>
      <c r="O65" s="45"/>
      <c r="P65" s="45"/>
      <c r="Q65" s="45"/>
      <c r="R65" s="10"/>
      <c r="S65" s="51"/>
      <c r="T65" s="45"/>
      <c r="U65" s="45"/>
      <c r="V65" s="45"/>
      <c r="W65" s="45"/>
      <c r="X65" s="45"/>
      <c r="Y65" s="45"/>
      <c r="Z65" s="45"/>
      <c r="AA65" s="347"/>
    </row>
    <row r="66" spans="1:28" ht="13" x14ac:dyDescent="0.3">
      <c r="A66" s="348" t="s">
        <v>106</v>
      </c>
      <c r="B66" s="527" t="s">
        <v>107</v>
      </c>
      <c r="C66" s="528"/>
      <c r="D66" s="528"/>
      <c r="E66" s="528"/>
      <c r="F66" s="528"/>
      <c r="G66" s="529"/>
      <c r="H66" s="34" t="s">
        <v>78</v>
      </c>
      <c r="I66" s="323" t="s">
        <v>79</v>
      </c>
      <c r="K66" s="348" t="s">
        <v>106</v>
      </c>
      <c r="L66" s="527" t="s">
        <v>107</v>
      </c>
      <c r="M66" s="528"/>
      <c r="N66" s="528"/>
      <c r="O66" s="528"/>
      <c r="P66" s="528"/>
      <c r="Q66" s="529"/>
      <c r="R66" s="3"/>
      <c r="S66" s="348" t="s">
        <v>106</v>
      </c>
      <c r="T66" s="527" t="s">
        <v>107</v>
      </c>
      <c r="U66" s="528"/>
      <c r="V66" s="528"/>
      <c r="W66" s="528"/>
      <c r="X66" s="528"/>
      <c r="Y66" s="529"/>
      <c r="Z66" s="34" t="s">
        <v>78</v>
      </c>
      <c r="AA66" s="323" t="s">
        <v>79</v>
      </c>
    </row>
    <row r="67" spans="1:28" ht="13" x14ac:dyDescent="0.3">
      <c r="A67" s="328" t="s">
        <v>41</v>
      </c>
      <c r="B67" s="469" t="s">
        <v>108</v>
      </c>
      <c r="C67" s="469"/>
      <c r="D67" s="469"/>
      <c r="E67" s="469"/>
      <c r="F67" s="469"/>
      <c r="G67" s="469"/>
      <c r="H67" s="1">
        <v>0.2</v>
      </c>
      <c r="I67" s="93">
        <f t="shared" ref="I67:I74" si="0">H67*($I$45)</f>
        <v>0</v>
      </c>
      <c r="K67" s="328" t="s">
        <v>41</v>
      </c>
      <c r="L67" s="469" t="s">
        <v>108</v>
      </c>
      <c r="M67" s="469"/>
      <c r="N67" s="469"/>
      <c r="O67" s="469"/>
      <c r="P67" s="469"/>
      <c r="Q67" s="469"/>
      <c r="R67" s="7"/>
      <c r="S67" s="328" t="s">
        <v>41</v>
      </c>
      <c r="T67" s="469" t="s">
        <v>108</v>
      </c>
      <c r="U67" s="469"/>
      <c r="V67" s="469"/>
      <c r="W67" s="469"/>
      <c r="X67" s="469"/>
      <c r="Y67" s="469"/>
      <c r="Z67" s="1">
        <v>0.2</v>
      </c>
      <c r="AA67" s="93">
        <f>Z67*($AA$45)</f>
        <v>0</v>
      </c>
    </row>
    <row r="68" spans="1:28" ht="13" x14ac:dyDescent="0.3">
      <c r="A68" s="328" t="s">
        <v>43</v>
      </c>
      <c r="B68" s="469" t="s">
        <v>109</v>
      </c>
      <c r="C68" s="469"/>
      <c r="D68" s="469"/>
      <c r="E68" s="469"/>
      <c r="F68" s="469"/>
      <c r="G68" s="469"/>
      <c r="H68" s="1">
        <v>2.5000000000000001E-2</v>
      </c>
      <c r="I68" s="93">
        <f t="shared" si="0"/>
        <v>0</v>
      </c>
      <c r="K68" s="328" t="s">
        <v>43</v>
      </c>
      <c r="L68" s="469" t="s">
        <v>109</v>
      </c>
      <c r="M68" s="469"/>
      <c r="N68" s="469"/>
      <c r="O68" s="469"/>
      <c r="P68" s="469"/>
      <c r="Q68" s="469"/>
      <c r="R68" s="7"/>
      <c r="S68" s="328" t="s">
        <v>43</v>
      </c>
      <c r="T68" s="469" t="s">
        <v>109</v>
      </c>
      <c r="U68" s="469"/>
      <c r="V68" s="469"/>
      <c r="W68" s="469"/>
      <c r="X68" s="469"/>
      <c r="Y68" s="469"/>
      <c r="Z68" s="1">
        <v>2.5000000000000001E-2</v>
      </c>
      <c r="AA68" s="93">
        <f t="shared" ref="AA68:AA74" si="1">Z68*($AA$45)</f>
        <v>0</v>
      </c>
    </row>
    <row r="69" spans="1:28" ht="13" x14ac:dyDescent="0.3">
      <c r="A69" s="328" t="s">
        <v>46</v>
      </c>
      <c r="B69" s="469" t="s">
        <v>110</v>
      </c>
      <c r="C69" s="469"/>
      <c r="D69" s="469"/>
      <c r="E69" s="469"/>
      <c r="F69" s="469"/>
      <c r="G69" s="469"/>
      <c r="H69" s="1">
        <v>0.03</v>
      </c>
      <c r="I69" s="93">
        <f t="shared" si="0"/>
        <v>0</v>
      </c>
      <c r="J69" s="32" t="s">
        <v>111</v>
      </c>
      <c r="K69" s="328" t="s">
        <v>46</v>
      </c>
      <c r="L69" s="469" t="s">
        <v>110</v>
      </c>
      <c r="M69" s="469"/>
      <c r="N69" s="469"/>
      <c r="O69" s="469"/>
      <c r="P69" s="469"/>
      <c r="Q69" s="469"/>
      <c r="R69" s="7"/>
      <c r="S69" s="328" t="s">
        <v>46</v>
      </c>
      <c r="T69" s="469" t="s">
        <v>110</v>
      </c>
      <c r="U69" s="469"/>
      <c r="V69" s="469"/>
      <c r="W69" s="469"/>
      <c r="X69" s="469"/>
      <c r="Y69" s="469"/>
      <c r="Z69" s="1">
        <v>0.03</v>
      </c>
      <c r="AA69" s="93">
        <f t="shared" si="1"/>
        <v>0</v>
      </c>
      <c r="AB69" s="32" t="s">
        <v>111</v>
      </c>
    </row>
    <row r="70" spans="1:28" ht="13" x14ac:dyDescent="0.3">
      <c r="A70" s="328" t="s">
        <v>49</v>
      </c>
      <c r="B70" s="469" t="s">
        <v>112</v>
      </c>
      <c r="C70" s="469"/>
      <c r="D70" s="469"/>
      <c r="E70" s="469"/>
      <c r="F70" s="469"/>
      <c r="G70" s="469"/>
      <c r="H70" s="1">
        <v>1.4999999999999999E-2</v>
      </c>
      <c r="I70" s="93">
        <f t="shared" si="0"/>
        <v>0</v>
      </c>
      <c r="K70" s="328" t="s">
        <v>49</v>
      </c>
      <c r="L70" s="469" t="s">
        <v>112</v>
      </c>
      <c r="M70" s="469"/>
      <c r="N70" s="469"/>
      <c r="O70" s="469"/>
      <c r="P70" s="469"/>
      <c r="Q70" s="469"/>
      <c r="R70" s="7"/>
      <c r="S70" s="328" t="s">
        <v>49</v>
      </c>
      <c r="T70" s="469" t="s">
        <v>112</v>
      </c>
      <c r="U70" s="469"/>
      <c r="V70" s="469"/>
      <c r="W70" s="469"/>
      <c r="X70" s="469"/>
      <c r="Y70" s="469"/>
      <c r="Z70" s="1">
        <v>1.4999999999999999E-2</v>
      </c>
      <c r="AA70" s="93">
        <f t="shared" si="1"/>
        <v>0</v>
      </c>
    </row>
    <row r="71" spans="1:28" ht="13" x14ac:dyDescent="0.3">
      <c r="A71" s="328" t="s">
        <v>86</v>
      </c>
      <c r="B71" s="469" t="s">
        <v>113</v>
      </c>
      <c r="C71" s="469"/>
      <c r="D71" s="469"/>
      <c r="E71" s="469"/>
      <c r="F71" s="469"/>
      <c r="G71" s="469"/>
      <c r="H71" s="1">
        <v>0.01</v>
      </c>
      <c r="I71" s="93">
        <f t="shared" si="0"/>
        <v>0</v>
      </c>
      <c r="K71" s="328" t="s">
        <v>86</v>
      </c>
      <c r="L71" s="469" t="s">
        <v>113</v>
      </c>
      <c r="M71" s="469"/>
      <c r="N71" s="469"/>
      <c r="O71" s="469"/>
      <c r="P71" s="469"/>
      <c r="Q71" s="469"/>
      <c r="R71" s="7"/>
      <c r="S71" s="328" t="s">
        <v>86</v>
      </c>
      <c r="T71" s="469" t="s">
        <v>113</v>
      </c>
      <c r="U71" s="469"/>
      <c r="V71" s="469"/>
      <c r="W71" s="469"/>
      <c r="X71" s="469"/>
      <c r="Y71" s="469"/>
      <c r="Z71" s="1">
        <v>0.01</v>
      </c>
      <c r="AA71" s="93">
        <f t="shared" si="1"/>
        <v>0</v>
      </c>
    </row>
    <row r="72" spans="1:28" ht="13" x14ac:dyDescent="0.3">
      <c r="A72" s="328" t="s">
        <v>88</v>
      </c>
      <c r="B72" s="469" t="s">
        <v>114</v>
      </c>
      <c r="C72" s="469"/>
      <c r="D72" s="469"/>
      <c r="E72" s="469"/>
      <c r="F72" s="469"/>
      <c r="G72" s="469"/>
      <c r="H72" s="1">
        <v>6.0000000000000001E-3</v>
      </c>
      <c r="I72" s="93">
        <f t="shared" si="0"/>
        <v>0</v>
      </c>
      <c r="K72" s="328" t="s">
        <v>88</v>
      </c>
      <c r="L72" s="469" t="s">
        <v>114</v>
      </c>
      <c r="M72" s="469"/>
      <c r="N72" s="469"/>
      <c r="O72" s="469"/>
      <c r="P72" s="469"/>
      <c r="Q72" s="469"/>
      <c r="R72" s="7"/>
      <c r="S72" s="328" t="s">
        <v>88</v>
      </c>
      <c r="T72" s="469" t="s">
        <v>114</v>
      </c>
      <c r="U72" s="469"/>
      <c r="V72" s="469"/>
      <c r="W72" s="469"/>
      <c r="X72" s="469"/>
      <c r="Y72" s="469"/>
      <c r="Z72" s="1">
        <v>6.0000000000000001E-3</v>
      </c>
      <c r="AA72" s="93">
        <f t="shared" si="1"/>
        <v>0</v>
      </c>
    </row>
    <row r="73" spans="1:28" ht="13" x14ac:dyDescent="0.3">
      <c r="A73" s="328" t="s">
        <v>115</v>
      </c>
      <c r="B73" s="469" t="s">
        <v>116</v>
      </c>
      <c r="C73" s="469"/>
      <c r="D73" s="469"/>
      <c r="E73" s="469"/>
      <c r="F73" s="469"/>
      <c r="G73" s="469"/>
      <c r="H73" s="1">
        <v>2E-3</v>
      </c>
      <c r="I73" s="93">
        <f t="shared" si="0"/>
        <v>0</v>
      </c>
      <c r="K73" s="328" t="s">
        <v>115</v>
      </c>
      <c r="L73" s="469" t="s">
        <v>116</v>
      </c>
      <c r="M73" s="469"/>
      <c r="N73" s="469"/>
      <c r="O73" s="469"/>
      <c r="P73" s="469"/>
      <c r="Q73" s="469"/>
      <c r="R73" s="7"/>
      <c r="S73" s="328" t="s">
        <v>115</v>
      </c>
      <c r="T73" s="469" t="s">
        <v>116</v>
      </c>
      <c r="U73" s="469"/>
      <c r="V73" s="469"/>
      <c r="W73" s="469"/>
      <c r="X73" s="469"/>
      <c r="Y73" s="469"/>
      <c r="Z73" s="1">
        <v>2E-3</v>
      </c>
      <c r="AA73" s="93">
        <f t="shared" si="1"/>
        <v>0</v>
      </c>
    </row>
    <row r="74" spans="1:28" ht="13" x14ac:dyDescent="0.3">
      <c r="A74" s="328" t="s">
        <v>117</v>
      </c>
      <c r="B74" s="469" t="s">
        <v>118</v>
      </c>
      <c r="C74" s="469"/>
      <c r="D74" s="469"/>
      <c r="E74" s="469"/>
      <c r="F74" s="469"/>
      <c r="G74" s="469"/>
      <c r="H74" s="1">
        <v>0.08</v>
      </c>
      <c r="I74" s="93">
        <f t="shared" si="0"/>
        <v>0</v>
      </c>
      <c r="K74" s="328" t="s">
        <v>117</v>
      </c>
      <c r="L74" s="469" t="s">
        <v>118</v>
      </c>
      <c r="M74" s="469"/>
      <c r="N74" s="469"/>
      <c r="O74" s="469"/>
      <c r="P74" s="469"/>
      <c r="Q74" s="469"/>
      <c r="R74" s="7"/>
      <c r="S74" s="328" t="s">
        <v>117</v>
      </c>
      <c r="T74" s="469" t="s">
        <v>118</v>
      </c>
      <c r="U74" s="469"/>
      <c r="V74" s="469"/>
      <c r="W74" s="469"/>
      <c r="X74" s="469"/>
      <c r="Y74" s="469"/>
      <c r="Z74" s="1">
        <v>0.08</v>
      </c>
      <c r="AA74" s="93">
        <f t="shared" si="1"/>
        <v>0</v>
      </c>
    </row>
    <row r="75" spans="1:28" ht="13" x14ac:dyDescent="0.3">
      <c r="A75" s="472" t="s">
        <v>11</v>
      </c>
      <c r="B75" s="473"/>
      <c r="C75" s="473"/>
      <c r="D75" s="473"/>
      <c r="E75" s="473"/>
      <c r="F75" s="473"/>
      <c r="G75" s="473"/>
      <c r="H75" s="42">
        <f>SUM(H67:H74)</f>
        <v>0.36800000000000005</v>
      </c>
      <c r="I75" s="346">
        <f>SUM(I67:I74)</f>
        <v>0</v>
      </c>
      <c r="K75" s="472" t="s">
        <v>11</v>
      </c>
      <c r="L75" s="473"/>
      <c r="M75" s="473"/>
      <c r="N75" s="473"/>
      <c r="O75" s="473"/>
      <c r="P75" s="473"/>
      <c r="Q75" s="473"/>
      <c r="R75" s="4"/>
      <c r="S75" s="472" t="s">
        <v>11</v>
      </c>
      <c r="T75" s="473"/>
      <c r="U75" s="473"/>
      <c r="V75" s="473"/>
      <c r="W75" s="473"/>
      <c r="X75" s="473"/>
      <c r="Y75" s="473"/>
      <c r="Z75" s="42">
        <f>SUM(Z67:Z74)</f>
        <v>0.36800000000000005</v>
      </c>
      <c r="AA75" s="346">
        <f>SUM(AA67:AA74)</f>
        <v>0</v>
      </c>
    </row>
    <row r="76" spans="1:28" ht="13" x14ac:dyDescent="0.3">
      <c r="A76" s="344"/>
      <c r="B76" s="3"/>
      <c r="C76" s="3"/>
      <c r="D76" s="3"/>
      <c r="E76" s="3"/>
      <c r="F76" s="3"/>
      <c r="G76" s="3"/>
      <c r="H76" s="44"/>
      <c r="I76" s="72"/>
      <c r="K76" s="344"/>
      <c r="L76" s="3"/>
      <c r="M76" s="3"/>
      <c r="N76" s="3"/>
      <c r="O76" s="3"/>
      <c r="P76" s="3"/>
      <c r="Q76" s="3"/>
      <c r="R76" s="4"/>
      <c r="S76" s="344"/>
      <c r="T76" s="3"/>
      <c r="U76" s="3"/>
      <c r="V76" s="3"/>
      <c r="W76" s="3"/>
      <c r="X76" s="3"/>
      <c r="Y76" s="3"/>
      <c r="Z76" s="44"/>
      <c r="AA76" s="72"/>
    </row>
    <row r="77" spans="1:28" ht="13" x14ac:dyDescent="0.3">
      <c r="A77" s="332" t="s">
        <v>119</v>
      </c>
      <c r="B77" s="3"/>
      <c r="C77" s="3"/>
      <c r="D77" s="3"/>
      <c r="E77" s="3"/>
      <c r="F77" s="3"/>
      <c r="G77" s="3"/>
      <c r="H77" s="44"/>
      <c r="I77" s="72"/>
      <c r="K77" s="332" t="s">
        <v>119</v>
      </c>
      <c r="L77" s="3"/>
      <c r="M77" s="3"/>
      <c r="N77" s="3"/>
      <c r="O77" s="3"/>
      <c r="P77" s="3"/>
      <c r="Q77" s="3"/>
      <c r="R77" s="4"/>
      <c r="S77" s="332" t="s">
        <v>119</v>
      </c>
      <c r="T77" s="3"/>
      <c r="U77" s="3"/>
      <c r="V77" s="3"/>
      <c r="W77" s="3"/>
      <c r="X77" s="3"/>
      <c r="Y77" s="3"/>
      <c r="Z77" s="44"/>
      <c r="AA77" s="72"/>
    </row>
    <row r="78" spans="1:28" ht="13" x14ac:dyDescent="0.3">
      <c r="A78" s="332" t="s">
        <v>120</v>
      </c>
      <c r="B78" s="3"/>
      <c r="C78" s="3"/>
      <c r="D78" s="3"/>
      <c r="E78" s="3"/>
      <c r="F78" s="3"/>
      <c r="G78" s="3"/>
      <c r="H78" s="44"/>
      <c r="I78" s="72"/>
      <c r="K78" s="332" t="s">
        <v>120</v>
      </c>
      <c r="L78" s="3"/>
      <c r="M78" s="3"/>
      <c r="N78" s="3"/>
      <c r="O78" s="3"/>
      <c r="P78" s="3"/>
      <c r="Q78" s="3"/>
      <c r="R78" s="4"/>
      <c r="S78" s="332" t="s">
        <v>120</v>
      </c>
      <c r="T78" s="3"/>
      <c r="U78" s="3"/>
      <c r="V78" s="3"/>
      <c r="W78" s="3"/>
      <c r="X78" s="3"/>
      <c r="Y78" s="3"/>
      <c r="Z78" s="44"/>
      <c r="AA78" s="72"/>
    </row>
    <row r="79" spans="1:28" ht="13" x14ac:dyDescent="0.3">
      <c r="A79" s="332" t="s">
        <v>121</v>
      </c>
      <c r="B79" s="3"/>
      <c r="C79" s="3"/>
      <c r="D79" s="3"/>
      <c r="E79" s="3"/>
      <c r="F79" s="3"/>
      <c r="G79" s="3"/>
      <c r="H79" s="44"/>
      <c r="I79" s="72"/>
      <c r="K79" s="332" t="s">
        <v>121</v>
      </c>
      <c r="L79" s="3"/>
      <c r="M79" s="3"/>
      <c r="N79" s="3"/>
      <c r="O79" s="3"/>
      <c r="P79" s="3"/>
      <c r="Q79" s="3"/>
      <c r="R79" s="4"/>
      <c r="S79" s="332" t="s">
        <v>121</v>
      </c>
      <c r="T79" s="3"/>
      <c r="U79" s="3"/>
      <c r="V79" s="3"/>
      <c r="W79" s="3"/>
      <c r="X79" s="3"/>
      <c r="Y79" s="3"/>
      <c r="Z79" s="44"/>
      <c r="AA79" s="72"/>
    </row>
    <row r="80" spans="1:28" ht="13" x14ac:dyDescent="0.3">
      <c r="A80" s="332" t="s">
        <v>122</v>
      </c>
      <c r="B80" s="3"/>
      <c r="C80" s="3"/>
      <c r="D80" s="3"/>
      <c r="E80" s="3"/>
      <c r="F80" s="3"/>
      <c r="G80" s="3"/>
      <c r="H80" s="44"/>
      <c r="I80" s="72"/>
      <c r="K80" s="332" t="s">
        <v>122</v>
      </c>
      <c r="L80" s="3"/>
      <c r="M80" s="3"/>
      <c r="N80" s="3"/>
      <c r="O80" s="3"/>
      <c r="P80" s="3"/>
      <c r="Q80" s="3"/>
      <c r="R80" s="4"/>
      <c r="S80" s="332" t="s">
        <v>122</v>
      </c>
      <c r="T80" s="3"/>
      <c r="U80" s="3"/>
      <c r="V80" s="3"/>
      <c r="W80" s="3"/>
      <c r="X80" s="3"/>
      <c r="Y80" s="3"/>
      <c r="Z80" s="44"/>
      <c r="AA80" s="72"/>
    </row>
    <row r="81" spans="1:27" ht="13" x14ac:dyDescent="0.3">
      <c r="A81" s="332" t="s">
        <v>123</v>
      </c>
      <c r="B81" s="3"/>
      <c r="C81" s="3"/>
      <c r="D81" s="3"/>
      <c r="E81" s="3"/>
      <c r="F81" s="3"/>
      <c r="G81" s="3"/>
      <c r="H81" s="44"/>
      <c r="I81" s="72"/>
      <c r="K81" s="332" t="s">
        <v>123</v>
      </c>
      <c r="L81" s="3"/>
      <c r="M81" s="3"/>
      <c r="N81" s="3"/>
      <c r="O81" s="3"/>
      <c r="P81" s="3"/>
      <c r="Q81" s="3"/>
      <c r="R81" s="4"/>
      <c r="S81" s="332" t="s">
        <v>123</v>
      </c>
      <c r="T81" s="3"/>
      <c r="U81" s="3"/>
      <c r="V81" s="3"/>
      <c r="W81" s="3"/>
      <c r="X81" s="3"/>
      <c r="Y81" s="3"/>
      <c r="Z81" s="44"/>
      <c r="AA81" s="72"/>
    </row>
    <row r="82" spans="1:27" ht="13" x14ac:dyDescent="0.3">
      <c r="A82" s="70"/>
      <c r="B82" s="10"/>
      <c r="C82" s="10"/>
      <c r="D82" s="10"/>
      <c r="E82" s="10"/>
      <c r="F82" s="10"/>
      <c r="G82" s="10"/>
      <c r="H82" s="10"/>
      <c r="I82" s="108"/>
      <c r="K82" s="70"/>
      <c r="L82" s="10"/>
      <c r="M82" s="10"/>
      <c r="N82" s="10"/>
      <c r="O82" s="10"/>
      <c r="P82" s="10"/>
      <c r="Q82" s="10"/>
      <c r="R82" s="10"/>
      <c r="S82" s="70"/>
      <c r="T82" s="10"/>
      <c r="U82" s="10"/>
      <c r="V82" s="10"/>
      <c r="W82" s="10"/>
      <c r="X82" s="10"/>
      <c r="Y82" s="10"/>
      <c r="Z82" s="10"/>
      <c r="AA82" s="108"/>
    </row>
    <row r="83" spans="1:27" ht="13" x14ac:dyDescent="0.3">
      <c r="A83" s="348" t="s">
        <v>124</v>
      </c>
      <c r="B83" s="491" t="s">
        <v>125</v>
      </c>
      <c r="C83" s="492"/>
      <c r="D83" s="492"/>
      <c r="E83" s="492"/>
      <c r="F83" s="492"/>
      <c r="G83" s="493"/>
      <c r="H83" s="42"/>
      <c r="I83" s="323" t="s">
        <v>79</v>
      </c>
      <c r="K83" s="348" t="s">
        <v>124</v>
      </c>
      <c r="L83" s="491" t="s">
        <v>125</v>
      </c>
      <c r="M83" s="492"/>
      <c r="N83" s="492"/>
      <c r="O83" s="492"/>
      <c r="P83" s="492"/>
      <c r="Q83" s="493"/>
      <c r="R83" s="3"/>
      <c r="S83" s="348" t="s">
        <v>124</v>
      </c>
      <c r="T83" s="491" t="s">
        <v>125</v>
      </c>
      <c r="U83" s="492"/>
      <c r="V83" s="492"/>
      <c r="W83" s="492"/>
      <c r="X83" s="492"/>
      <c r="Y83" s="493"/>
      <c r="Z83" s="42"/>
      <c r="AA83" s="323" t="s">
        <v>79</v>
      </c>
    </row>
    <row r="84" spans="1:27" ht="14.15" customHeight="1" x14ac:dyDescent="0.3">
      <c r="A84" s="328" t="s">
        <v>41</v>
      </c>
      <c r="B84" s="470" t="s">
        <v>126</v>
      </c>
      <c r="C84" s="470"/>
      <c r="D84" s="470"/>
      <c r="E84" s="470"/>
      <c r="F84" s="470"/>
      <c r="G84" s="470"/>
      <c r="H84" s="23" t="s">
        <v>127</v>
      </c>
      <c r="I84" s="349">
        <f>'Mód2.3 '!E12</f>
        <v>0</v>
      </c>
      <c r="K84" s="328" t="s">
        <v>41</v>
      </c>
      <c r="L84" s="470" t="s">
        <v>126</v>
      </c>
      <c r="M84" s="470"/>
      <c r="N84" s="470"/>
      <c r="O84" s="470"/>
      <c r="P84" s="470"/>
      <c r="Q84" s="470"/>
      <c r="R84" s="308"/>
      <c r="S84" s="328" t="s">
        <v>41</v>
      </c>
      <c r="T84" s="470" t="s">
        <v>126</v>
      </c>
      <c r="U84" s="470"/>
      <c r="V84" s="470"/>
      <c r="W84" s="470"/>
      <c r="X84" s="470"/>
      <c r="Y84" s="470"/>
      <c r="Z84" s="23" t="s">
        <v>127</v>
      </c>
      <c r="AA84" s="349">
        <f>'Mód2.3 '!J12</f>
        <v>0</v>
      </c>
    </row>
    <row r="85" spans="1:27" ht="13" x14ac:dyDescent="0.3">
      <c r="A85" s="328" t="s">
        <v>43</v>
      </c>
      <c r="B85" s="470" t="s">
        <v>128</v>
      </c>
      <c r="C85" s="470"/>
      <c r="D85" s="470"/>
      <c r="E85" s="470"/>
      <c r="F85" s="470"/>
      <c r="G85" s="470"/>
      <c r="H85" s="23" t="s">
        <v>127</v>
      </c>
      <c r="I85" s="349">
        <f>'Mód2.3 '!E25</f>
        <v>0</v>
      </c>
      <c r="K85" s="328" t="s">
        <v>43</v>
      </c>
      <c r="L85" s="470" t="s">
        <v>128</v>
      </c>
      <c r="M85" s="470"/>
      <c r="N85" s="470"/>
      <c r="O85" s="470"/>
      <c r="P85" s="470"/>
      <c r="Q85" s="470"/>
      <c r="R85" s="308"/>
      <c r="S85" s="328" t="s">
        <v>43</v>
      </c>
      <c r="T85" s="470" t="s">
        <v>128</v>
      </c>
      <c r="U85" s="470"/>
      <c r="V85" s="470"/>
      <c r="W85" s="470"/>
      <c r="X85" s="470"/>
      <c r="Y85" s="470"/>
      <c r="Z85" s="23" t="s">
        <v>127</v>
      </c>
      <c r="AA85" s="349">
        <f>I85</f>
        <v>0</v>
      </c>
    </row>
    <row r="86" spans="1:27" ht="13" x14ac:dyDescent="0.3">
      <c r="A86" s="328" t="s">
        <v>46</v>
      </c>
      <c r="B86" s="470" t="s">
        <v>129</v>
      </c>
      <c r="C86" s="470"/>
      <c r="D86" s="470"/>
      <c r="E86" s="470"/>
      <c r="F86" s="470"/>
      <c r="G86" s="470"/>
      <c r="H86" s="23" t="s">
        <v>127</v>
      </c>
      <c r="I86" s="349">
        <f>'Mód2.3 '!E33</f>
        <v>0</v>
      </c>
      <c r="K86" s="328" t="s">
        <v>46</v>
      </c>
      <c r="L86" s="470" t="s">
        <v>129</v>
      </c>
      <c r="M86" s="470"/>
      <c r="N86" s="470"/>
      <c r="O86" s="470"/>
      <c r="P86" s="470"/>
      <c r="Q86" s="470"/>
      <c r="R86" s="308"/>
      <c r="S86" s="328" t="s">
        <v>46</v>
      </c>
      <c r="T86" s="470" t="s">
        <v>129</v>
      </c>
      <c r="U86" s="470"/>
      <c r="V86" s="470"/>
      <c r="W86" s="470"/>
      <c r="X86" s="470"/>
      <c r="Y86" s="470"/>
      <c r="Z86" s="23" t="s">
        <v>127</v>
      </c>
      <c r="AA86" s="349">
        <f>I86</f>
        <v>0</v>
      </c>
    </row>
    <row r="87" spans="1:27" ht="15" customHeight="1" x14ac:dyDescent="0.3">
      <c r="A87" s="345" t="s">
        <v>49</v>
      </c>
      <c r="B87" s="518" t="s">
        <v>130</v>
      </c>
      <c r="C87" s="470"/>
      <c r="D87" s="470"/>
      <c r="E87" s="470"/>
      <c r="F87" s="470"/>
      <c r="G87" s="470"/>
      <c r="H87" s="36" t="s">
        <v>127</v>
      </c>
      <c r="I87" s="350">
        <f>'Mód2.3 '!E42</f>
        <v>0</v>
      </c>
      <c r="K87" s="345" t="s">
        <v>49</v>
      </c>
      <c r="L87" s="548" t="s">
        <v>131</v>
      </c>
      <c r="M87" s="548"/>
      <c r="N87" s="548"/>
      <c r="O87" s="548"/>
      <c r="P87" s="548"/>
      <c r="Q87" s="548"/>
      <c r="R87" s="314"/>
      <c r="S87" s="345" t="s">
        <v>49</v>
      </c>
      <c r="T87" s="548" t="s">
        <v>131</v>
      </c>
      <c r="U87" s="548"/>
      <c r="V87" s="548"/>
      <c r="W87" s="548"/>
      <c r="X87" s="548"/>
      <c r="Y87" s="548"/>
      <c r="Z87" s="36" t="s">
        <v>127</v>
      </c>
      <c r="AA87" s="349">
        <f>I87</f>
        <v>0</v>
      </c>
    </row>
    <row r="88" spans="1:27" ht="13" x14ac:dyDescent="0.3">
      <c r="A88" s="328" t="s">
        <v>86</v>
      </c>
      <c r="B88" s="470" t="s">
        <v>132</v>
      </c>
      <c r="C88" s="470"/>
      <c r="D88" s="470"/>
      <c r="E88" s="470"/>
      <c r="F88" s="470"/>
      <c r="G88" s="470"/>
      <c r="H88" s="23" t="s">
        <v>127</v>
      </c>
      <c r="I88" s="349">
        <f>'Mód2.3 '!E52</f>
        <v>0</v>
      </c>
      <c r="K88" s="328" t="s">
        <v>86</v>
      </c>
      <c r="L88" s="470" t="s">
        <v>132</v>
      </c>
      <c r="M88" s="470"/>
      <c r="N88" s="470"/>
      <c r="O88" s="470"/>
      <c r="P88" s="470"/>
      <c r="Q88" s="470"/>
      <c r="R88" s="308"/>
      <c r="S88" s="328" t="s">
        <v>86</v>
      </c>
      <c r="T88" s="470" t="s">
        <v>132</v>
      </c>
      <c r="U88" s="470"/>
      <c r="V88" s="470"/>
      <c r="W88" s="470"/>
      <c r="X88" s="470"/>
      <c r="Y88" s="470"/>
      <c r="Z88" s="23" t="s">
        <v>127</v>
      </c>
      <c r="AA88" s="349">
        <f>I88</f>
        <v>0</v>
      </c>
    </row>
    <row r="89" spans="1:27" ht="13" x14ac:dyDescent="0.3">
      <c r="A89" s="328"/>
      <c r="B89" s="518"/>
      <c r="C89" s="470"/>
      <c r="D89" s="470"/>
      <c r="E89" s="470"/>
      <c r="F89" s="470"/>
      <c r="G89" s="470"/>
      <c r="H89" s="23"/>
      <c r="I89" s="349"/>
      <c r="K89" s="328" t="s">
        <v>88</v>
      </c>
      <c r="L89" s="470" t="s">
        <v>133</v>
      </c>
      <c r="M89" s="470"/>
      <c r="N89" s="470"/>
      <c r="O89" s="470"/>
      <c r="P89" s="470"/>
      <c r="Q89" s="470"/>
      <c r="R89" s="308"/>
      <c r="S89" s="328" t="s">
        <v>88</v>
      </c>
      <c r="T89" s="470" t="s">
        <v>133</v>
      </c>
      <c r="U89" s="470"/>
      <c r="V89" s="470"/>
      <c r="W89" s="470"/>
      <c r="X89" s="470"/>
      <c r="Y89" s="470"/>
      <c r="Z89" s="23" t="s">
        <v>127</v>
      </c>
      <c r="AA89" s="349">
        <f>I89</f>
        <v>0</v>
      </c>
    </row>
    <row r="90" spans="1:27" ht="13" x14ac:dyDescent="0.3">
      <c r="A90" s="472" t="s">
        <v>134</v>
      </c>
      <c r="B90" s="473"/>
      <c r="C90" s="473"/>
      <c r="D90" s="473"/>
      <c r="E90" s="473"/>
      <c r="F90" s="473"/>
      <c r="G90" s="473"/>
      <c r="H90" s="473"/>
      <c r="I90" s="346">
        <f>SUM(I84:I89)</f>
        <v>0</v>
      </c>
      <c r="K90" s="472" t="s">
        <v>134</v>
      </c>
      <c r="L90" s="473"/>
      <c r="M90" s="473"/>
      <c r="N90" s="473"/>
      <c r="O90" s="473"/>
      <c r="P90" s="473"/>
      <c r="Q90" s="473"/>
      <c r="R90" s="4"/>
      <c r="S90" s="472" t="s">
        <v>134</v>
      </c>
      <c r="T90" s="473"/>
      <c r="U90" s="473"/>
      <c r="V90" s="473"/>
      <c r="W90" s="473"/>
      <c r="X90" s="473"/>
      <c r="Y90" s="473"/>
      <c r="Z90" s="473"/>
      <c r="AA90" s="346">
        <f>SUM(AA84:AA89)</f>
        <v>0</v>
      </c>
    </row>
    <row r="91" spans="1:27" ht="13" x14ac:dyDescent="0.3">
      <c r="A91" s="344"/>
      <c r="B91" s="3"/>
      <c r="C91" s="3"/>
      <c r="D91" s="3"/>
      <c r="E91" s="3"/>
      <c r="F91" s="3"/>
      <c r="G91" s="3"/>
      <c r="H91" s="3"/>
      <c r="I91" s="72"/>
      <c r="K91" s="344"/>
      <c r="L91" s="3"/>
      <c r="M91" s="3"/>
      <c r="N91" s="3"/>
      <c r="O91" s="3"/>
      <c r="P91" s="3"/>
      <c r="Q91" s="3"/>
      <c r="R91" s="4"/>
      <c r="S91" s="344"/>
      <c r="T91" s="3"/>
      <c r="U91" s="3"/>
      <c r="V91" s="3"/>
      <c r="W91" s="3"/>
      <c r="X91" s="3"/>
      <c r="Y91" s="3"/>
      <c r="Z91" s="3"/>
      <c r="AA91" s="72"/>
    </row>
    <row r="92" spans="1:27" ht="13" x14ac:dyDescent="0.3">
      <c r="A92" s="332" t="s">
        <v>135</v>
      </c>
      <c r="B92" s="3"/>
      <c r="C92" s="3"/>
      <c r="D92" s="3"/>
      <c r="E92" s="3"/>
      <c r="F92" s="3"/>
      <c r="G92" s="3"/>
      <c r="H92" s="3"/>
      <c r="I92" s="72"/>
      <c r="K92" s="332" t="s">
        <v>135</v>
      </c>
      <c r="L92" s="3"/>
      <c r="M92" s="3"/>
      <c r="N92" s="3"/>
      <c r="O92" s="3"/>
      <c r="P92" s="3"/>
      <c r="Q92" s="3"/>
      <c r="R92" s="4"/>
      <c r="S92" s="332" t="s">
        <v>135</v>
      </c>
      <c r="T92" s="3"/>
      <c r="U92" s="3"/>
      <c r="V92" s="3"/>
      <c r="W92" s="3"/>
      <c r="X92" s="3"/>
      <c r="Y92" s="3"/>
      <c r="Z92" s="3"/>
      <c r="AA92" s="72"/>
    </row>
    <row r="93" spans="1:27" ht="13" x14ac:dyDescent="0.3">
      <c r="A93" s="332" t="s">
        <v>136</v>
      </c>
      <c r="B93" s="3"/>
      <c r="C93" s="3"/>
      <c r="D93" s="3"/>
      <c r="E93" s="3"/>
      <c r="F93" s="3"/>
      <c r="G93" s="3"/>
      <c r="H93" s="3"/>
      <c r="I93" s="72"/>
      <c r="K93" s="332" t="s">
        <v>136</v>
      </c>
      <c r="L93" s="3"/>
      <c r="M93" s="3"/>
      <c r="N93" s="3"/>
      <c r="O93" s="3"/>
      <c r="P93" s="3"/>
      <c r="Q93" s="3"/>
      <c r="R93" s="4"/>
      <c r="S93" s="332" t="s">
        <v>136</v>
      </c>
      <c r="T93" s="3"/>
      <c r="U93" s="3"/>
      <c r="V93" s="3"/>
      <c r="W93" s="3"/>
      <c r="X93" s="3"/>
      <c r="Y93" s="3"/>
      <c r="Z93" s="3"/>
      <c r="AA93" s="72"/>
    </row>
    <row r="94" spans="1:27" ht="13" x14ac:dyDescent="0.3">
      <c r="A94" s="332" t="s">
        <v>137</v>
      </c>
      <c r="B94" s="3"/>
      <c r="C94" s="3"/>
      <c r="D94" s="3"/>
      <c r="E94" s="3"/>
      <c r="F94" s="3"/>
      <c r="G94" s="3"/>
      <c r="H94" s="3"/>
      <c r="I94" s="72"/>
      <c r="K94" s="332" t="s">
        <v>137</v>
      </c>
      <c r="L94" s="3"/>
      <c r="M94" s="3"/>
      <c r="N94" s="3"/>
      <c r="O94" s="3"/>
      <c r="P94" s="3"/>
      <c r="Q94" s="3"/>
      <c r="R94" s="4"/>
      <c r="S94" s="332" t="s">
        <v>137</v>
      </c>
      <c r="T94" s="3"/>
      <c r="U94" s="3"/>
      <c r="V94" s="3"/>
      <c r="W94" s="3"/>
      <c r="X94" s="3"/>
      <c r="Y94" s="3"/>
      <c r="Z94" s="3"/>
      <c r="AA94" s="72"/>
    </row>
    <row r="95" spans="1:27" ht="13" x14ac:dyDescent="0.3">
      <c r="A95" s="332" t="s">
        <v>138</v>
      </c>
      <c r="B95" s="3"/>
      <c r="C95" s="3"/>
      <c r="D95" s="3"/>
      <c r="E95" s="3"/>
      <c r="F95" s="3"/>
      <c r="G95" s="3"/>
      <c r="H95" s="3"/>
      <c r="I95" s="72"/>
      <c r="K95" s="332" t="s">
        <v>138</v>
      </c>
      <c r="L95" s="3"/>
      <c r="M95" s="3"/>
      <c r="N95" s="3"/>
      <c r="O95" s="3"/>
      <c r="P95" s="3"/>
      <c r="Q95" s="3"/>
      <c r="R95" s="4"/>
      <c r="S95" s="332" t="s">
        <v>138</v>
      </c>
      <c r="T95" s="3"/>
      <c r="U95" s="3"/>
      <c r="V95" s="3"/>
      <c r="W95" s="3"/>
      <c r="X95" s="3"/>
      <c r="Y95" s="3"/>
      <c r="Z95" s="3"/>
      <c r="AA95" s="72"/>
    </row>
    <row r="96" spans="1:27" ht="13" x14ac:dyDescent="0.3">
      <c r="A96" s="70"/>
      <c r="B96" s="10"/>
      <c r="C96" s="10"/>
      <c r="D96" s="10"/>
      <c r="E96" s="10"/>
      <c r="F96" s="10"/>
      <c r="G96" s="10"/>
      <c r="H96" s="10"/>
      <c r="I96" s="108"/>
      <c r="K96" s="70"/>
      <c r="L96" s="10"/>
      <c r="M96" s="10"/>
      <c r="N96" s="10"/>
      <c r="O96" s="10"/>
      <c r="P96" s="10"/>
      <c r="Q96" s="10"/>
      <c r="R96" s="10"/>
      <c r="S96" s="70"/>
      <c r="T96" s="10"/>
      <c r="U96" s="10"/>
      <c r="V96" s="10"/>
      <c r="W96" s="10"/>
      <c r="X96" s="10"/>
      <c r="Y96" s="10"/>
      <c r="Z96" s="10"/>
      <c r="AA96" s="108"/>
    </row>
    <row r="97" spans="1:27" ht="13" x14ac:dyDescent="0.3">
      <c r="A97" s="348">
        <v>2</v>
      </c>
      <c r="B97" s="48" t="s">
        <v>139</v>
      </c>
      <c r="C97" s="48"/>
      <c r="D97" s="48"/>
      <c r="E97" s="48"/>
      <c r="F97" s="48"/>
      <c r="G97" s="48"/>
      <c r="H97" s="48"/>
      <c r="I97" s="351"/>
      <c r="K97" s="348">
        <v>2</v>
      </c>
      <c r="L97" s="48" t="s">
        <v>139</v>
      </c>
      <c r="M97" s="48"/>
      <c r="N97" s="48"/>
      <c r="O97" s="48"/>
      <c r="P97" s="48"/>
      <c r="Q97" s="48"/>
      <c r="R97" s="10"/>
      <c r="S97" s="348">
        <v>2</v>
      </c>
      <c r="T97" s="48" t="s">
        <v>139</v>
      </c>
      <c r="U97" s="48"/>
      <c r="V97" s="48"/>
      <c r="W97" s="48"/>
      <c r="X97" s="48"/>
      <c r="Y97" s="48"/>
      <c r="Z97" s="48"/>
      <c r="AA97" s="351"/>
    </row>
    <row r="98" spans="1:27" ht="13" x14ac:dyDescent="0.3">
      <c r="A98" s="504" t="s">
        <v>140</v>
      </c>
      <c r="B98" s="481"/>
      <c r="C98" s="481"/>
      <c r="D98" s="481"/>
      <c r="E98" s="481"/>
      <c r="F98" s="481"/>
      <c r="G98" s="481"/>
      <c r="H98" s="481"/>
      <c r="I98" s="329" t="s">
        <v>79</v>
      </c>
      <c r="K98" s="504" t="s">
        <v>140</v>
      </c>
      <c r="L98" s="481"/>
      <c r="M98" s="481"/>
      <c r="N98" s="481"/>
      <c r="O98" s="481"/>
      <c r="P98" s="481"/>
      <c r="Q98" s="481"/>
      <c r="R98" s="3"/>
      <c r="S98" s="504" t="s">
        <v>140</v>
      </c>
      <c r="T98" s="481"/>
      <c r="U98" s="481"/>
      <c r="V98" s="481"/>
      <c r="W98" s="481"/>
      <c r="X98" s="481"/>
      <c r="Y98" s="481"/>
      <c r="Z98" s="481"/>
      <c r="AA98" s="329" t="s">
        <v>79</v>
      </c>
    </row>
    <row r="99" spans="1:27" ht="13" x14ac:dyDescent="0.3">
      <c r="A99" s="328" t="s">
        <v>94</v>
      </c>
      <c r="B99" s="513" t="s">
        <v>141</v>
      </c>
      <c r="C99" s="513"/>
      <c r="D99" s="513"/>
      <c r="E99" s="513"/>
      <c r="F99" s="513"/>
      <c r="G99" s="513"/>
      <c r="H99" s="513"/>
      <c r="I99" s="93">
        <f>I56</f>
        <v>0</v>
      </c>
      <c r="K99" s="328" t="s">
        <v>94</v>
      </c>
      <c r="L99" s="513" t="s">
        <v>141</v>
      </c>
      <c r="M99" s="513"/>
      <c r="N99" s="513"/>
      <c r="O99" s="513"/>
      <c r="P99" s="513"/>
      <c r="Q99" s="513"/>
      <c r="R99" s="7"/>
      <c r="S99" s="328" t="s">
        <v>94</v>
      </c>
      <c r="T99" s="513" t="s">
        <v>141</v>
      </c>
      <c r="U99" s="513"/>
      <c r="V99" s="513"/>
      <c r="W99" s="513"/>
      <c r="X99" s="513"/>
      <c r="Y99" s="513"/>
      <c r="Z99" s="513"/>
      <c r="AA99" s="93">
        <f>AA56</f>
        <v>0</v>
      </c>
    </row>
    <row r="100" spans="1:27" ht="13" x14ac:dyDescent="0.3">
      <c r="A100" s="328" t="s">
        <v>106</v>
      </c>
      <c r="B100" s="513" t="s">
        <v>142</v>
      </c>
      <c r="C100" s="513"/>
      <c r="D100" s="513"/>
      <c r="E100" s="513"/>
      <c r="F100" s="513"/>
      <c r="G100" s="513"/>
      <c r="H100" s="513"/>
      <c r="I100" s="93">
        <f>I75</f>
        <v>0</v>
      </c>
      <c r="K100" s="328" t="s">
        <v>106</v>
      </c>
      <c r="L100" s="513" t="s">
        <v>142</v>
      </c>
      <c r="M100" s="513"/>
      <c r="N100" s="513"/>
      <c r="O100" s="513"/>
      <c r="P100" s="513"/>
      <c r="Q100" s="513"/>
      <c r="R100" s="7"/>
      <c r="S100" s="328" t="s">
        <v>106</v>
      </c>
      <c r="T100" s="513" t="s">
        <v>142</v>
      </c>
      <c r="U100" s="513"/>
      <c r="V100" s="513"/>
      <c r="W100" s="513"/>
      <c r="X100" s="513"/>
      <c r="Y100" s="513"/>
      <c r="Z100" s="513"/>
      <c r="AA100" s="93">
        <f>AA75</f>
        <v>0</v>
      </c>
    </row>
    <row r="101" spans="1:27" ht="13" x14ac:dyDescent="0.3">
      <c r="A101" s="328" t="s">
        <v>124</v>
      </c>
      <c r="B101" s="513" t="s">
        <v>143</v>
      </c>
      <c r="C101" s="513"/>
      <c r="D101" s="513"/>
      <c r="E101" s="513"/>
      <c r="F101" s="513"/>
      <c r="G101" s="513"/>
      <c r="H101" s="513"/>
      <c r="I101" s="93">
        <f>I90</f>
        <v>0</v>
      </c>
      <c r="K101" s="328" t="s">
        <v>124</v>
      </c>
      <c r="L101" s="513" t="s">
        <v>143</v>
      </c>
      <c r="M101" s="513"/>
      <c r="N101" s="513"/>
      <c r="O101" s="513"/>
      <c r="P101" s="513"/>
      <c r="Q101" s="513"/>
      <c r="R101" s="7"/>
      <c r="S101" s="328" t="s">
        <v>124</v>
      </c>
      <c r="T101" s="513" t="s">
        <v>143</v>
      </c>
      <c r="U101" s="513"/>
      <c r="V101" s="513"/>
      <c r="W101" s="513"/>
      <c r="X101" s="513"/>
      <c r="Y101" s="513"/>
      <c r="Z101" s="513"/>
      <c r="AA101" s="93">
        <f>AA90</f>
        <v>0</v>
      </c>
    </row>
    <row r="102" spans="1:27" ht="13" x14ac:dyDescent="0.3">
      <c r="A102" s="476" t="s">
        <v>144</v>
      </c>
      <c r="B102" s="477"/>
      <c r="C102" s="477"/>
      <c r="D102" s="477"/>
      <c r="E102" s="477"/>
      <c r="F102" s="477"/>
      <c r="G102" s="477"/>
      <c r="H102" s="477"/>
      <c r="I102" s="352">
        <f>SUM(I99:I101)</f>
        <v>0</v>
      </c>
      <c r="K102" s="476" t="s">
        <v>144</v>
      </c>
      <c r="L102" s="477"/>
      <c r="M102" s="477"/>
      <c r="N102" s="477"/>
      <c r="O102" s="477"/>
      <c r="P102" s="477"/>
      <c r="Q102" s="477"/>
      <c r="R102" s="315"/>
      <c r="S102" s="476" t="s">
        <v>144</v>
      </c>
      <c r="T102" s="477"/>
      <c r="U102" s="477"/>
      <c r="V102" s="477"/>
      <c r="W102" s="477"/>
      <c r="X102" s="477"/>
      <c r="Y102" s="477"/>
      <c r="Z102" s="477"/>
      <c r="AA102" s="352">
        <f>SUM(AA99:AA101)</f>
        <v>0</v>
      </c>
    </row>
    <row r="103" spans="1:27" ht="13" x14ac:dyDescent="0.3">
      <c r="A103" s="482"/>
      <c r="B103" s="483"/>
      <c r="C103" s="483"/>
      <c r="D103" s="483"/>
      <c r="E103" s="483"/>
      <c r="F103" s="483"/>
      <c r="G103" s="483"/>
      <c r="H103" s="483"/>
      <c r="I103" s="484"/>
      <c r="K103" s="482"/>
      <c r="L103" s="483"/>
      <c r="M103" s="483"/>
      <c r="N103" s="483"/>
      <c r="O103" s="483"/>
      <c r="P103" s="483"/>
      <c r="Q103" s="483"/>
      <c r="R103" s="3"/>
      <c r="S103" s="482"/>
      <c r="T103" s="483"/>
      <c r="U103" s="483"/>
      <c r="V103" s="483"/>
      <c r="W103" s="483"/>
      <c r="X103" s="483"/>
      <c r="Y103" s="483"/>
      <c r="Z103" s="483"/>
      <c r="AA103" s="484"/>
    </row>
    <row r="104" spans="1:27" ht="13.5" customHeight="1" x14ac:dyDescent="0.3">
      <c r="A104" s="478" t="s">
        <v>145</v>
      </c>
      <c r="B104" s="479"/>
      <c r="C104" s="479"/>
      <c r="D104" s="479"/>
      <c r="E104" s="479"/>
      <c r="F104" s="479"/>
      <c r="G104" s="479"/>
      <c r="H104" s="479"/>
      <c r="I104" s="480"/>
      <c r="K104" s="478" t="s">
        <v>145</v>
      </c>
      <c r="L104" s="479"/>
      <c r="M104" s="479"/>
      <c r="N104" s="479"/>
      <c r="O104" s="479"/>
      <c r="P104" s="479"/>
      <c r="Q104" s="479"/>
      <c r="R104" s="3"/>
      <c r="S104" s="478" t="s">
        <v>145</v>
      </c>
      <c r="T104" s="479"/>
      <c r="U104" s="479"/>
      <c r="V104" s="479"/>
      <c r="W104" s="479"/>
      <c r="X104" s="479"/>
      <c r="Y104" s="479"/>
      <c r="Z104" s="479"/>
      <c r="AA104" s="480"/>
    </row>
    <row r="105" spans="1:27" ht="14.15" customHeight="1" x14ac:dyDescent="0.3">
      <c r="A105" s="328">
        <v>3</v>
      </c>
      <c r="B105" s="481" t="s">
        <v>146</v>
      </c>
      <c r="C105" s="481"/>
      <c r="D105" s="481"/>
      <c r="E105" s="481"/>
      <c r="F105" s="481"/>
      <c r="G105" s="481"/>
      <c r="H105" s="8" t="s">
        <v>78</v>
      </c>
      <c r="I105" s="329" t="s">
        <v>79</v>
      </c>
      <c r="K105" s="328">
        <v>3</v>
      </c>
      <c r="L105" s="481" t="s">
        <v>146</v>
      </c>
      <c r="M105" s="481"/>
      <c r="N105" s="481"/>
      <c r="O105" s="481"/>
      <c r="P105" s="481"/>
      <c r="Q105" s="481"/>
      <c r="R105" s="3"/>
      <c r="S105" s="328">
        <v>3</v>
      </c>
      <c r="T105" s="481" t="s">
        <v>146</v>
      </c>
      <c r="U105" s="481"/>
      <c r="V105" s="481"/>
      <c r="W105" s="481"/>
      <c r="X105" s="481"/>
      <c r="Y105" s="481"/>
      <c r="Z105" s="8" t="s">
        <v>78</v>
      </c>
      <c r="AA105" s="329" t="s">
        <v>79</v>
      </c>
    </row>
    <row r="106" spans="1:27" ht="13" x14ac:dyDescent="0.3">
      <c r="A106" s="328" t="s">
        <v>41</v>
      </c>
      <c r="B106" s="469" t="s">
        <v>147</v>
      </c>
      <c r="C106" s="469"/>
      <c r="D106" s="469"/>
      <c r="E106" s="469"/>
      <c r="F106" s="469"/>
      <c r="G106" s="469"/>
      <c r="H106" s="1">
        <v>4.1999999999999997E-3</v>
      </c>
      <c r="I106" s="93">
        <f>H106*I45</f>
        <v>0</v>
      </c>
      <c r="K106" s="328" t="s">
        <v>41</v>
      </c>
      <c r="L106" s="469" t="s">
        <v>147</v>
      </c>
      <c r="M106" s="469"/>
      <c r="N106" s="469"/>
      <c r="O106" s="469"/>
      <c r="P106" s="469"/>
      <c r="Q106" s="469"/>
      <c r="R106" s="7"/>
      <c r="S106" s="328" t="s">
        <v>41</v>
      </c>
      <c r="T106" s="469" t="s">
        <v>147</v>
      </c>
      <c r="U106" s="469"/>
      <c r="V106" s="469"/>
      <c r="W106" s="469"/>
      <c r="X106" s="469"/>
      <c r="Y106" s="469"/>
      <c r="Z106" s="1">
        <v>4.1999999999999997E-3</v>
      </c>
      <c r="AA106" s="93">
        <f>Z106*AA45</f>
        <v>0</v>
      </c>
    </row>
    <row r="107" spans="1:27" ht="13" x14ac:dyDescent="0.25">
      <c r="A107" s="345" t="s">
        <v>43</v>
      </c>
      <c r="B107" s="498" t="s">
        <v>148</v>
      </c>
      <c r="C107" s="498"/>
      <c r="D107" s="498"/>
      <c r="E107" s="498"/>
      <c r="F107" s="498"/>
      <c r="G107" s="498"/>
      <c r="H107" s="160">
        <f>H74</f>
        <v>0.08</v>
      </c>
      <c r="I107" s="94">
        <f>I106*H107</f>
        <v>0</v>
      </c>
      <c r="K107" s="345" t="s">
        <v>43</v>
      </c>
      <c r="L107" s="498" t="s">
        <v>148</v>
      </c>
      <c r="M107" s="498"/>
      <c r="N107" s="498"/>
      <c r="O107" s="498"/>
      <c r="P107" s="498"/>
      <c r="Q107" s="498"/>
      <c r="R107" s="313"/>
      <c r="S107" s="345" t="s">
        <v>43</v>
      </c>
      <c r="T107" s="498" t="s">
        <v>148</v>
      </c>
      <c r="U107" s="498"/>
      <c r="V107" s="498"/>
      <c r="W107" s="498"/>
      <c r="X107" s="498"/>
      <c r="Y107" s="498"/>
      <c r="Z107" s="160">
        <f>Z74</f>
        <v>0.08</v>
      </c>
      <c r="AA107" s="94">
        <f>AA106*Z107</f>
        <v>0</v>
      </c>
    </row>
    <row r="108" spans="1:27" ht="24.75" customHeight="1" x14ac:dyDescent="0.25">
      <c r="A108" s="345" t="s">
        <v>46</v>
      </c>
      <c r="B108" s="498" t="s">
        <v>149</v>
      </c>
      <c r="C108" s="498"/>
      <c r="D108" s="498"/>
      <c r="E108" s="498"/>
      <c r="F108" s="498"/>
      <c r="G108" s="498"/>
      <c r="H108" s="160">
        <v>2E-3</v>
      </c>
      <c r="I108" s="94">
        <f>H108*I45</f>
        <v>0</v>
      </c>
      <c r="K108" s="345" t="s">
        <v>46</v>
      </c>
      <c r="L108" s="498" t="s">
        <v>149</v>
      </c>
      <c r="M108" s="498"/>
      <c r="N108" s="498"/>
      <c r="O108" s="498"/>
      <c r="P108" s="498"/>
      <c r="Q108" s="498"/>
      <c r="R108" s="313"/>
      <c r="S108" s="345" t="s">
        <v>46</v>
      </c>
      <c r="T108" s="498" t="s">
        <v>149</v>
      </c>
      <c r="U108" s="498"/>
      <c r="V108" s="498"/>
      <c r="W108" s="498"/>
      <c r="X108" s="498"/>
      <c r="Y108" s="498"/>
      <c r="Z108" s="160">
        <v>2E-3</v>
      </c>
      <c r="AA108" s="94">
        <f>Z108*AA45</f>
        <v>0</v>
      </c>
    </row>
    <row r="109" spans="1:27" ht="13" x14ac:dyDescent="0.3">
      <c r="A109" s="328" t="s">
        <v>49</v>
      </c>
      <c r="B109" s="469" t="s">
        <v>150</v>
      </c>
      <c r="C109" s="469"/>
      <c r="D109" s="469"/>
      <c r="E109" s="469"/>
      <c r="F109" s="469"/>
      <c r="G109" s="469"/>
      <c r="H109" s="1">
        <v>1.9400000000000001E-2</v>
      </c>
      <c r="I109" s="93">
        <f>H109*I45</f>
        <v>0</v>
      </c>
      <c r="K109" s="328" t="s">
        <v>49</v>
      </c>
      <c r="L109" s="469" t="s">
        <v>150</v>
      </c>
      <c r="M109" s="469"/>
      <c r="N109" s="469"/>
      <c r="O109" s="469"/>
      <c r="P109" s="469"/>
      <c r="Q109" s="469"/>
      <c r="R109" s="7"/>
      <c r="S109" s="328" t="s">
        <v>49</v>
      </c>
      <c r="T109" s="469" t="s">
        <v>150</v>
      </c>
      <c r="U109" s="469"/>
      <c r="V109" s="469"/>
      <c r="W109" s="469"/>
      <c r="X109" s="469"/>
      <c r="Y109" s="469"/>
      <c r="Z109" s="1">
        <v>1.9400000000000001E-2</v>
      </c>
      <c r="AA109" s="93">
        <f>Z109*AA45</f>
        <v>0</v>
      </c>
    </row>
    <row r="110" spans="1:27" ht="13" x14ac:dyDescent="0.3">
      <c r="A110" s="328" t="s">
        <v>86</v>
      </c>
      <c r="B110" s="514" t="s">
        <v>151</v>
      </c>
      <c r="C110" s="514"/>
      <c r="D110" s="514"/>
      <c r="E110" s="514"/>
      <c r="F110" s="514"/>
      <c r="G110" s="514"/>
      <c r="H110" s="24">
        <f>H75</f>
        <v>0.36800000000000005</v>
      </c>
      <c r="I110" s="93">
        <f>I109*H110</f>
        <v>0</v>
      </c>
      <c r="K110" s="328" t="s">
        <v>86</v>
      </c>
      <c r="L110" s="514" t="s">
        <v>151</v>
      </c>
      <c r="M110" s="514"/>
      <c r="N110" s="514"/>
      <c r="O110" s="514"/>
      <c r="P110" s="514"/>
      <c r="Q110" s="514"/>
      <c r="R110" s="7"/>
      <c r="S110" s="328" t="s">
        <v>86</v>
      </c>
      <c r="T110" s="514" t="s">
        <v>151</v>
      </c>
      <c r="U110" s="514"/>
      <c r="V110" s="514"/>
      <c r="W110" s="514"/>
      <c r="X110" s="514"/>
      <c r="Y110" s="514"/>
      <c r="Z110" s="24">
        <f>Z75</f>
        <v>0.36800000000000005</v>
      </c>
      <c r="AA110" s="93">
        <f>AA109*Z110</f>
        <v>0</v>
      </c>
    </row>
    <row r="111" spans="1:27" ht="25.5" customHeight="1" x14ac:dyDescent="0.25">
      <c r="A111" s="345" t="s">
        <v>88</v>
      </c>
      <c r="B111" s="498" t="s">
        <v>152</v>
      </c>
      <c r="C111" s="498"/>
      <c r="D111" s="498"/>
      <c r="E111" s="498"/>
      <c r="F111" s="498"/>
      <c r="G111" s="498"/>
      <c r="H111" s="160">
        <v>3.7999999999999999E-2</v>
      </c>
      <c r="I111" s="94">
        <f>H111*I45</f>
        <v>0</v>
      </c>
      <c r="K111" s="345" t="s">
        <v>88</v>
      </c>
      <c r="L111" s="498" t="s">
        <v>152</v>
      </c>
      <c r="M111" s="498"/>
      <c r="N111" s="498"/>
      <c r="O111" s="498"/>
      <c r="P111" s="498"/>
      <c r="Q111" s="498"/>
      <c r="R111" s="313"/>
      <c r="S111" s="345" t="s">
        <v>88</v>
      </c>
      <c r="T111" s="498" t="s">
        <v>152</v>
      </c>
      <c r="U111" s="498"/>
      <c r="V111" s="498"/>
      <c r="W111" s="498"/>
      <c r="X111" s="498"/>
      <c r="Y111" s="498"/>
      <c r="Z111" s="160">
        <v>3.7999999999999999E-2</v>
      </c>
      <c r="AA111" s="94">
        <f>Z111*AA45</f>
        <v>0</v>
      </c>
    </row>
    <row r="112" spans="1:27" ht="13" x14ac:dyDescent="0.3">
      <c r="A112" s="476" t="s">
        <v>153</v>
      </c>
      <c r="B112" s="477"/>
      <c r="C112" s="477"/>
      <c r="D112" s="477"/>
      <c r="E112" s="477"/>
      <c r="F112" s="477"/>
      <c r="G112" s="477"/>
      <c r="H112" s="42"/>
      <c r="I112" s="352">
        <f>SUM(I106:I111)</f>
        <v>0</v>
      </c>
      <c r="K112" s="476" t="s">
        <v>153</v>
      </c>
      <c r="L112" s="477"/>
      <c r="M112" s="477"/>
      <c r="N112" s="477"/>
      <c r="O112" s="477"/>
      <c r="P112" s="477"/>
      <c r="Q112" s="477"/>
      <c r="R112" s="315"/>
      <c r="S112" s="476" t="s">
        <v>153</v>
      </c>
      <c r="T112" s="477"/>
      <c r="U112" s="477"/>
      <c r="V112" s="477"/>
      <c r="W112" s="477"/>
      <c r="X112" s="477"/>
      <c r="Y112" s="477"/>
      <c r="Z112" s="42"/>
      <c r="AA112" s="352">
        <f>SUM(AA106:AA111)</f>
        <v>0</v>
      </c>
    </row>
    <row r="113" spans="1:28" ht="13" x14ac:dyDescent="0.3">
      <c r="A113" s="515"/>
      <c r="B113" s="516"/>
      <c r="C113" s="516"/>
      <c r="D113" s="516"/>
      <c r="E113" s="516"/>
      <c r="F113" s="516"/>
      <c r="G113" s="516"/>
      <c r="H113" s="516"/>
      <c r="I113" s="517"/>
      <c r="K113" s="515"/>
      <c r="L113" s="516"/>
      <c r="M113" s="516"/>
      <c r="N113" s="516"/>
      <c r="O113" s="516"/>
      <c r="P113" s="516"/>
      <c r="Q113" s="516"/>
      <c r="R113" s="3"/>
      <c r="S113" s="515"/>
      <c r="T113" s="516"/>
      <c r="U113" s="516"/>
      <c r="V113" s="516"/>
      <c r="W113" s="516"/>
      <c r="X113" s="516"/>
      <c r="Y113" s="516"/>
      <c r="Z113" s="516"/>
      <c r="AA113" s="517"/>
    </row>
    <row r="114" spans="1:28" ht="13" x14ac:dyDescent="0.3">
      <c r="A114" s="478" t="s">
        <v>154</v>
      </c>
      <c r="B114" s="479"/>
      <c r="C114" s="479"/>
      <c r="D114" s="479"/>
      <c r="E114" s="479"/>
      <c r="F114" s="479"/>
      <c r="G114" s="479"/>
      <c r="H114" s="479"/>
      <c r="I114" s="480"/>
      <c r="K114" s="478" t="s">
        <v>154</v>
      </c>
      <c r="L114" s="479"/>
      <c r="M114" s="479"/>
      <c r="N114" s="479"/>
      <c r="O114" s="479"/>
      <c r="P114" s="479"/>
      <c r="Q114" s="479"/>
      <c r="R114" s="3"/>
      <c r="S114" s="478" t="s">
        <v>154</v>
      </c>
      <c r="T114" s="479"/>
      <c r="U114" s="479"/>
      <c r="V114" s="479"/>
      <c r="W114" s="479"/>
      <c r="X114" s="479"/>
      <c r="Y114" s="479"/>
      <c r="Z114" s="479"/>
      <c r="AA114" s="480"/>
    </row>
    <row r="115" spans="1:28" ht="13" x14ac:dyDescent="0.3">
      <c r="A115" s="344"/>
      <c r="B115" s="3"/>
      <c r="C115" s="3"/>
      <c r="D115" s="3"/>
      <c r="E115" s="3"/>
      <c r="F115" s="3"/>
      <c r="G115" s="3"/>
      <c r="H115" s="3"/>
      <c r="I115" s="353"/>
      <c r="K115" s="344"/>
      <c r="L115" s="3"/>
      <c r="M115" s="3"/>
      <c r="N115" s="3"/>
      <c r="O115" s="3"/>
      <c r="P115" s="3"/>
      <c r="Q115" s="3"/>
      <c r="R115" s="3"/>
      <c r="S115" s="344"/>
      <c r="T115" s="3"/>
      <c r="U115" s="3"/>
      <c r="V115" s="3"/>
      <c r="W115" s="3"/>
      <c r="X115" s="3"/>
      <c r="Y115" s="3"/>
      <c r="Z115" s="3"/>
      <c r="AA115" s="353"/>
    </row>
    <row r="116" spans="1:28" ht="13" x14ac:dyDescent="0.3">
      <c r="A116" s="332" t="s">
        <v>155</v>
      </c>
      <c r="B116" s="3"/>
      <c r="C116" s="3"/>
      <c r="D116" s="3"/>
      <c r="E116" s="3"/>
      <c r="F116" s="3"/>
      <c r="G116" s="3"/>
      <c r="H116" s="3"/>
      <c r="I116" s="353"/>
      <c r="K116" s="332" t="s">
        <v>155</v>
      </c>
      <c r="L116" s="3"/>
      <c r="M116" s="3"/>
      <c r="N116" s="3"/>
      <c r="O116" s="3"/>
      <c r="P116" s="3"/>
      <c r="Q116" s="3"/>
      <c r="R116" s="3"/>
      <c r="S116" s="332" t="s">
        <v>155</v>
      </c>
      <c r="T116" s="3"/>
      <c r="U116" s="3"/>
      <c r="V116" s="3"/>
      <c r="W116" s="3"/>
      <c r="X116" s="3"/>
      <c r="Y116" s="3"/>
      <c r="Z116" s="3"/>
      <c r="AA116" s="353"/>
    </row>
    <row r="117" spans="1:28" ht="13" x14ac:dyDescent="0.3">
      <c r="A117" s="332" t="s">
        <v>156</v>
      </c>
      <c r="B117" s="3"/>
      <c r="C117" s="3"/>
      <c r="D117" s="3"/>
      <c r="E117" s="3"/>
      <c r="F117" s="3"/>
      <c r="G117" s="3"/>
      <c r="H117" s="3"/>
      <c r="I117" s="353"/>
      <c r="K117" s="332" t="s">
        <v>156</v>
      </c>
      <c r="L117" s="3"/>
      <c r="M117" s="3"/>
      <c r="N117" s="3"/>
      <c r="O117" s="3"/>
      <c r="P117" s="3"/>
      <c r="Q117" s="3"/>
      <c r="R117" s="3"/>
      <c r="S117" s="332" t="s">
        <v>156</v>
      </c>
      <c r="T117" s="3"/>
      <c r="U117" s="3"/>
      <c r="V117" s="3"/>
      <c r="W117" s="3"/>
      <c r="X117" s="3"/>
      <c r="Y117" s="3"/>
      <c r="Z117" s="3"/>
      <c r="AA117" s="353"/>
    </row>
    <row r="118" spans="1:28" ht="13" x14ac:dyDescent="0.3">
      <c r="A118" s="344"/>
      <c r="B118" s="3"/>
      <c r="C118" s="3"/>
      <c r="D118" s="3"/>
      <c r="E118" s="3"/>
      <c r="F118" s="3"/>
      <c r="G118" s="3"/>
      <c r="H118" s="3"/>
      <c r="I118" s="353"/>
      <c r="K118" s="344"/>
      <c r="L118" s="3"/>
      <c r="M118" s="3"/>
      <c r="N118" s="3"/>
      <c r="O118" s="3"/>
      <c r="P118" s="3"/>
      <c r="Q118" s="3"/>
      <c r="R118" s="3"/>
      <c r="S118" s="344"/>
      <c r="T118" s="3"/>
      <c r="U118" s="3"/>
      <c r="V118" s="3"/>
      <c r="W118" s="3"/>
      <c r="X118" s="3"/>
      <c r="Y118" s="3"/>
      <c r="Z118" s="3"/>
      <c r="AA118" s="353"/>
    </row>
    <row r="119" spans="1:28" ht="13" x14ac:dyDescent="0.3">
      <c r="A119" s="348" t="s">
        <v>157</v>
      </c>
      <c r="B119" s="473" t="s">
        <v>158</v>
      </c>
      <c r="C119" s="473"/>
      <c r="D119" s="473"/>
      <c r="E119" s="473"/>
      <c r="F119" s="473"/>
      <c r="G119" s="473"/>
      <c r="H119" s="34" t="s">
        <v>78</v>
      </c>
      <c r="I119" s="323" t="s">
        <v>79</v>
      </c>
      <c r="K119" s="348" t="s">
        <v>157</v>
      </c>
      <c r="L119" s="473" t="s">
        <v>158</v>
      </c>
      <c r="M119" s="473"/>
      <c r="N119" s="473"/>
      <c r="O119" s="473"/>
      <c r="P119" s="473"/>
      <c r="Q119" s="473"/>
      <c r="R119" s="3"/>
      <c r="S119" s="348" t="s">
        <v>157</v>
      </c>
      <c r="T119" s="473" t="s">
        <v>158</v>
      </c>
      <c r="U119" s="473"/>
      <c r="V119" s="473"/>
      <c r="W119" s="473"/>
      <c r="X119" s="473"/>
      <c r="Y119" s="473"/>
      <c r="Z119" s="34" t="s">
        <v>78</v>
      </c>
      <c r="AA119" s="323" t="s">
        <v>79</v>
      </c>
    </row>
    <row r="120" spans="1:28" ht="14.15" customHeight="1" x14ac:dyDescent="0.3">
      <c r="A120" s="348" t="s">
        <v>41</v>
      </c>
      <c r="B120" s="469" t="s">
        <v>159</v>
      </c>
      <c r="C120" s="469"/>
      <c r="D120" s="469"/>
      <c r="E120" s="469"/>
      <c r="F120" s="469"/>
      <c r="G120" s="469"/>
      <c r="H120" s="43"/>
      <c r="I120" s="346"/>
      <c r="K120" s="348" t="s">
        <v>41</v>
      </c>
      <c r="L120" s="469" t="s">
        <v>159</v>
      </c>
      <c r="M120" s="469"/>
      <c r="N120" s="469"/>
      <c r="O120" s="469"/>
      <c r="P120" s="469"/>
      <c r="Q120" s="469"/>
      <c r="R120" s="4"/>
      <c r="S120" s="348" t="s">
        <v>41</v>
      </c>
      <c r="T120" s="469" t="s">
        <v>159</v>
      </c>
      <c r="U120" s="469"/>
      <c r="V120" s="469"/>
      <c r="W120" s="469"/>
      <c r="X120" s="469"/>
      <c r="Y120" s="469"/>
      <c r="Z120" s="43"/>
      <c r="AA120" s="346"/>
    </row>
    <row r="121" spans="1:28" ht="13" x14ac:dyDescent="0.3">
      <c r="A121" s="328" t="s">
        <v>43</v>
      </c>
      <c r="B121" s="469" t="s">
        <v>160</v>
      </c>
      <c r="C121" s="469"/>
      <c r="D121" s="469"/>
      <c r="E121" s="469"/>
      <c r="F121" s="469"/>
      <c r="G121" s="469"/>
      <c r="H121" s="172">
        <v>1.67E-2</v>
      </c>
      <c r="I121" s="93">
        <f>H121*$I$45</f>
        <v>0</v>
      </c>
      <c r="J121" s="32" t="s">
        <v>161</v>
      </c>
      <c r="K121" s="328" t="s">
        <v>43</v>
      </c>
      <c r="L121" s="469" t="s">
        <v>160</v>
      </c>
      <c r="M121" s="469"/>
      <c r="N121" s="469"/>
      <c r="O121" s="469"/>
      <c r="P121" s="469"/>
      <c r="Q121" s="469"/>
      <c r="R121" s="7"/>
      <c r="S121" s="328" t="s">
        <v>43</v>
      </c>
      <c r="T121" s="469" t="s">
        <v>160</v>
      </c>
      <c r="U121" s="469"/>
      <c r="V121" s="469"/>
      <c r="W121" s="469"/>
      <c r="X121" s="469"/>
      <c r="Y121" s="469"/>
      <c r="Z121" s="172">
        <v>1.67E-2</v>
      </c>
      <c r="AA121" s="93">
        <f>Z121*$AA$45</f>
        <v>0</v>
      </c>
      <c r="AB121" s="32" t="s">
        <v>161</v>
      </c>
    </row>
    <row r="122" spans="1:28" ht="13" x14ac:dyDescent="0.3">
      <c r="A122" s="328" t="s">
        <v>46</v>
      </c>
      <c r="B122" s="469" t="s">
        <v>162</v>
      </c>
      <c r="C122" s="469"/>
      <c r="D122" s="469"/>
      <c r="E122" s="469"/>
      <c r="F122" s="469"/>
      <c r="G122" s="469"/>
      <c r="H122" s="172">
        <v>2.0000000000000001E-4</v>
      </c>
      <c r="I122" s="93">
        <f>H122*$I$45</f>
        <v>0</v>
      </c>
      <c r="J122" s="32" t="s">
        <v>161</v>
      </c>
      <c r="K122" s="328" t="s">
        <v>46</v>
      </c>
      <c r="L122" s="469" t="s">
        <v>162</v>
      </c>
      <c r="M122" s="469"/>
      <c r="N122" s="469"/>
      <c r="O122" s="469"/>
      <c r="P122" s="469"/>
      <c r="Q122" s="469"/>
      <c r="R122" s="7"/>
      <c r="S122" s="328" t="s">
        <v>46</v>
      </c>
      <c r="T122" s="469" t="s">
        <v>162</v>
      </c>
      <c r="U122" s="469"/>
      <c r="V122" s="469"/>
      <c r="W122" s="469"/>
      <c r="X122" s="469"/>
      <c r="Y122" s="469"/>
      <c r="Z122" s="172">
        <v>2.0000000000000001E-4</v>
      </c>
      <c r="AA122" s="93">
        <f t="shared" ref="AA122:AA125" si="2">Z122*$AA$45</f>
        <v>0</v>
      </c>
      <c r="AB122" s="32" t="s">
        <v>161</v>
      </c>
    </row>
    <row r="123" spans="1:28" ht="13.5" x14ac:dyDescent="0.25">
      <c r="A123" s="345" t="s">
        <v>49</v>
      </c>
      <c r="B123" s="498" t="s">
        <v>163</v>
      </c>
      <c r="C123" s="498"/>
      <c r="D123" s="498"/>
      <c r="E123" s="498"/>
      <c r="F123" s="498"/>
      <c r="G123" s="498"/>
      <c r="H123" s="160">
        <v>6.9999999999999999E-4</v>
      </c>
      <c r="I123" s="94">
        <f>H123*$I$45</f>
        <v>0</v>
      </c>
      <c r="J123" s="32" t="s">
        <v>161</v>
      </c>
      <c r="K123" s="345" t="s">
        <v>49</v>
      </c>
      <c r="L123" s="498" t="s">
        <v>163</v>
      </c>
      <c r="M123" s="498"/>
      <c r="N123" s="498"/>
      <c r="O123" s="498"/>
      <c r="P123" s="498"/>
      <c r="Q123" s="498"/>
      <c r="R123" s="313"/>
      <c r="S123" s="345" t="s">
        <v>49</v>
      </c>
      <c r="T123" s="498" t="s">
        <v>163</v>
      </c>
      <c r="U123" s="498"/>
      <c r="V123" s="498"/>
      <c r="W123" s="498"/>
      <c r="X123" s="498"/>
      <c r="Y123" s="498"/>
      <c r="Z123" s="160">
        <v>6.9999999999999999E-4</v>
      </c>
      <c r="AA123" s="93">
        <f t="shared" si="2"/>
        <v>0</v>
      </c>
      <c r="AB123" s="32" t="s">
        <v>161</v>
      </c>
    </row>
    <row r="124" spans="1:28" ht="13" x14ac:dyDescent="0.3">
      <c r="A124" s="328" t="s">
        <v>86</v>
      </c>
      <c r="B124" s="469" t="s">
        <v>164</v>
      </c>
      <c r="C124" s="469"/>
      <c r="D124" s="469"/>
      <c r="E124" s="469"/>
      <c r="F124" s="469"/>
      <c r="G124" s="469"/>
      <c r="H124" s="172">
        <v>2.8999999999999998E-3</v>
      </c>
      <c r="I124" s="93">
        <f>H124*$I$45</f>
        <v>0</v>
      </c>
      <c r="J124" s="32" t="s">
        <v>161</v>
      </c>
      <c r="K124" s="328" t="s">
        <v>86</v>
      </c>
      <c r="L124" s="469" t="s">
        <v>164</v>
      </c>
      <c r="M124" s="469"/>
      <c r="N124" s="469"/>
      <c r="O124" s="469"/>
      <c r="P124" s="469"/>
      <c r="Q124" s="469"/>
      <c r="R124" s="7"/>
      <c r="S124" s="328" t="s">
        <v>86</v>
      </c>
      <c r="T124" s="469" t="s">
        <v>164</v>
      </c>
      <c r="U124" s="469"/>
      <c r="V124" s="469"/>
      <c r="W124" s="469"/>
      <c r="X124" s="469"/>
      <c r="Y124" s="469"/>
      <c r="Z124" s="172">
        <v>2.8999999999999998E-3</v>
      </c>
      <c r="AA124" s="93">
        <f t="shared" si="2"/>
        <v>0</v>
      </c>
      <c r="AB124" s="32" t="s">
        <v>161</v>
      </c>
    </row>
    <row r="125" spans="1:28" ht="13" x14ac:dyDescent="0.3">
      <c r="A125" s="328" t="s">
        <v>88</v>
      </c>
      <c r="B125" s="469" t="s">
        <v>165</v>
      </c>
      <c r="C125" s="469"/>
      <c r="D125" s="469"/>
      <c r="E125" s="469"/>
      <c r="F125" s="469"/>
      <c r="G125" s="469"/>
      <c r="H125" s="172"/>
      <c r="I125" s="93">
        <f t="shared" ref="I125" si="3">H125*$I$45</f>
        <v>0</v>
      </c>
      <c r="J125" s="32" t="s">
        <v>161</v>
      </c>
      <c r="K125" s="328" t="s">
        <v>88</v>
      </c>
      <c r="L125" s="469" t="s">
        <v>165</v>
      </c>
      <c r="M125" s="469"/>
      <c r="N125" s="469"/>
      <c r="O125" s="469"/>
      <c r="P125" s="469"/>
      <c r="Q125" s="469"/>
      <c r="R125" s="7"/>
      <c r="S125" s="328" t="s">
        <v>88</v>
      </c>
      <c r="T125" s="469" t="s">
        <v>165</v>
      </c>
      <c r="U125" s="469"/>
      <c r="V125" s="469"/>
      <c r="W125" s="469"/>
      <c r="X125" s="469"/>
      <c r="Y125" s="469"/>
      <c r="Z125" s="172"/>
      <c r="AA125" s="93">
        <f t="shared" si="2"/>
        <v>0</v>
      </c>
      <c r="AB125" s="32" t="s">
        <v>161</v>
      </c>
    </row>
    <row r="126" spans="1:28" ht="13" x14ac:dyDescent="0.3">
      <c r="A126" s="472" t="s">
        <v>166</v>
      </c>
      <c r="B126" s="473"/>
      <c r="C126" s="473"/>
      <c r="D126" s="473"/>
      <c r="E126" s="473"/>
      <c r="F126" s="473"/>
      <c r="G126" s="473"/>
      <c r="H126" s="42"/>
      <c r="I126" s="346">
        <f>SUM(I121:I125)</f>
        <v>0</v>
      </c>
      <c r="J126" s="32"/>
      <c r="K126" s="472" t="s">
        <v>166</v>
      </c>
      <c r="L126" s="473"/>
      <c r="M126" s="473"/>
      <c r="N126" s="473"/>
      <c r="O126" s="473"/>
      <c r="P126" s="473"/>
      <c r="Q126" s="473"/>
      <c r="R126" s="4"/>
      <c r="S126" s="472" t="s">
        <v>166</v>
      </c>
      <c r="T126" s="473"/>
      <c r="U126" s="473"/>
      <c r="V126" s="473"/>
      <c r="W126" s="473"/>
      <c r="X126" s="473"/>
      <c r="Y126" s="473"/>
      <c r="Z126" s="42"/>
      <c r="AA126" s="346">
        <f>SUM(AA121:AA125)</f>
        <v>0</v>
      </c>
      <c r="AB126" s="32"/>
    </row>
    <row r="127" spans="1:28" ht="13" x14ac:dyDescent="0.3">
      <c r="A127" s="328" t="s">
        <v>88</v>
      </c>
      <c r="B127" s="469" t="s">
        <v>167</v>
      </c>
      <c r="C127" s="469"/>
      <c r="D127" s="469"/>
      <c r="E127" s="469"/>
      <c r="F127" s="469"/>
      <c r="G127" s="469"/>
      <c r="H127" s="1">
        <f>H75</f>
        <v>0.36800000000000005</v>
      </c>
      <c r="I127" s="93">
        <f>I126*H127</f>
        <v>0</v>
      </c>
      <c r="K127" s="328" t="s">
        <v>88</v>
      </c>
      <c r="L127" s="469" t="s">
        <v>167</v>
      </c>
      <c r="M127" s="469"/>
      <c r="N127" s="469"/>
      <c r="O127" s="469"/>
      <c r="P127" s="469"/>
      <c r="Q127" s="469"/>
      <c r="R127" s="7"/>
      <c r="S127" s="328" t="s">
        <v>88</v>
      </c>
      <c r="T127" s="469" t="s">
        <v>167</v>
      </c>
      <c r="U127" s="469"/>
      <c r="V127" s="469"/>
      <c r="W127" s="469"/>
      <c r="X127" s="469"/>
      <c r="Y127" s="469"/>
      <c r="Z127" s="1">
        <f>Z75</f>
        <v>0.36800000000000005</v>
      </c>
      <c r="AA127" s="93">
        <f>AA126*Z127</f>
        <v>0</v>
      </c>
    </row>
    <row r="128" spans="1:28" ht="13" x14ac:dyDescent="0.3">
      <c r="A128" s="472" t="s">
        <v>168</v>
      </c>
      <c r="B128" s="473"/>
      <c r="C128" s="473"/>
      <c r="D128" s="473"/>
      <c r="E128" s="473"/>
      <c r="F128" s="473"/>
      <c r="G128" s="473"/>
      <c r="H128" s="42"/>
      <c r="I128" s="346">
        <f>SUM(I126:I127)</f>
        <v>0</v>
      </c>
      <c r="K128" s="472" t="s">
        <v>168</v>
      </c>
      <c r="L128" s="473"/>
      <c r="M128" s="473"/>
      <c r="N128" s="473"/>
      <c r="O128" s="473"/>
      <c r="P128" s="473"/>
      <c r="Q128" s="473"/>
      <c r="R128" s="4"/>
      <c r="S128" s="472" t="s">
        <v>168</v>
      </c>
      <c r="T128" s="473"/>
      <c r="U128" s="473"/>
      <c r="V128" s="473"/>
      <c r="W128" s="473"/>
      <c r="X128" s="473"/>
      <c r="Y128" s="473"/>
      <c r="Z128" s="42"/>
      <c r="AA128" s="346">
        <f>SUM(AA126:AA127)</f>
        <v>0</v>
      </c>
    </row>
    <row r="129" spans="1:28" ht="13" x14ac:dyDescent="0.3">
      <c r="A129" s="344"/>
      <c r="B129" s="3"/>
      <c r="C129" s="3"/>
      <c r="D129" s="3"/>
      <c r="E129" s="3"/>
      <c r="F129" s="3"/>
      <c r="G129" s="3"/>
      <c r="H129" s="3"/>
      <c r="I129" s="353"/>
      <c r="K129" s="344"/>
      <c r="L129" s="3"/>
      <c r="M129" s="3"/>
      <c r="N129" s="3"/>
      <c r="O129" s="3"/>
      <c r="P129" s="3"/>
      <c r="Q129" s="3"/>
      <c r="R129" s="3"/>
      <c r="S129" s="344"/>
      <c r="T129" s="3"/>
      <c r="U129" s="3"/>
      <c r="V129" s="3"/>
      <c r="W129" s="3"/>
      <c r="X129" s="3"/>
      <c r="Y129" s="3"/>
      <c r="Z129" s="3"/>
      <c r="AA129" s="353"/>
    </row>
    <row r="130" spans="1:28" ht="13" x14ac:dyDescent="0.3">
      <c r="A130" s="348" t="s">
        <v>169</v>
      </c>
      <c r="B130" s="491" t="s">
        <v>170</v>
      </c>
      <c r="C130" s="492"/>
      <c r="D130" s="492"/>
      <c r="E130" s="492"/>
      <c r="F130" s="492"/>
      <c r="G130" s="493"/>
      <c r="H130" s="34" t="s">
        <v>78</v>
      </c>
      <c r="I130" s="323" t="s">
        <v>79</v>
      </c>
      <c r="K130" s="348" t="s">
        <v>169</v>
      </c>
      <c r="L130" s="491" t="s">
        <v>170</v>
      </c>
      <c r="M130" s="492"/>
      <c r="N130" s="492"/>
      <c r="O130" s="492"/>
      <c r="P130" s="492"/>
      <c r="Q130" s="493"/>
      <c r="R130" s="3"/>
      <c r="S130" s="348" t="s">
        <v>169</v>
      </c>
      <c r="T130" s="491" t="s">
        <v>170</v>
      </c>
      <c r="U130" s="492"/>
      <c r="V130" s="492"/>
      <c r="W130" s="492"/>
      <c r="X130" s="492"/>
      <c r="Y130" s="493"/>
      <c r="Z130" s="34" t="s">
        <v>78</v>
      </c>
      <c r="AA130" s="323" t="s">
        <v>79</v>
      </c>
    </row>
    <row r="131" spans="1:28" ht="13" x14ac:dyDescent="0.3">
      <c r="A131" s="328" t="s">
        <v>41</v>
      </c>
      <c r="B131" s="494" t="s">
        <v>171</v>
      </c>
      <c r="C131" s="495"/>
      <c r="D131" s="495"/>
      <c r="E131" s="495"/>
      <c r="F131" s="495"/>
      <c r="G131" s="496"/>
      <c r="H131" s="172">
        <v>0</v>
      </c>
      <c r="I131" s="93">
        <v>0</v>
      </c>
      <c r="K131" s="328" t="s">
        <v>41</v>
      </c>
      <c r="L131" s="494" t="s">
        <v>171</v>
      </c>
      <c r="M131" s="495"/>
      <c r="N131" s="495"/>
      <c r="O131" s="495"/>
      <c r="P131" s="495"/>
      <c r="Q131" s="496"/>
      <c r="R131" s="7"/>
      <c r="S131" s="328" t="s">
        <v>41</v>
      </c>
      <c r="T131" s="494" t="s">
        <v>171</v>
      </c>
      <c r="U131" s="495"/>
      <c r="V131" s="495"/>
      <c r="W131" s="495"/>
      <c r="X131" s="495"/>
      <c r="Y131" s="496"/>
      <c r="Z131" s="172">
        <v>0</v>
      </c>
      <c r="AA131" s="93">
        <v>0</v>
      </c>
    </row>
    <row r="132" spans="1:28" ht="13" x14ac:dyDescent="0.3">
      <c r="A132" s="497" t="s">
        <v>172</v>
      </c>
      <c r="B132" s="492"/>
      <c r="C132" s="492"/>
      <c r="D132" s="492"/>
      <c r="E132" s="492"/>
      <c r="F132" s="492"/>
      <c r="G132" s="493"/>
      <c r="H132" s="42">
        <f>TRUNC(SUM(H131),4)</f>
        <v>0</v>
      </c>
      <c r="I132" s="346">
        <f>SUM(I131)</f>
        <v>0</v>
      </c>
      <c r="K132" s="497" t="s">
        <v>172</v>
      </c>
      <c r="L132" s="492"/>
      <c r="M132" s="492"/>
      <c r="N132" s="492"/>
      <c r="O132" s="492"/>
      <c r="P132" s="492"/>
      <c r="Q132" s="493"/>
      <c r="R132" s="4"/>
      <c r="S132" s="497" t="s">
        <v>172</v>
      </c>
      <c r="T132" s="492"/>
      <c r="U132" s="492"/>
      <c r="V132" s="492"/>
      <c r="W132" s="492"/>
      <c r="X132" s="492"/>
      <c r="Y132" s="493"/>
      <c r="Z132" s="42">
        <f>TRUNC(SUM(Z131),4)</f>
        <v>0</v>
      </c>
      <c r="AA132" s="346">
        <f>SUM(AA131)</f>
        <v>0</v>
      </c>
    </row>
    <row r="133" spans="1:28" ht="13" x14ac:dyDescent="0.3">
      <c r="A133" s="51"/>
      <c r="B133" s="45"/>
      <c r="C133" s="45"/>
      <c r="D133" s="45"/>
      <c r="E133" s="45"/>
      <c r="F133" s="45"/>
      <c r="G133" s="45"/>
      <c r="H133" s="45"/>
      <c r="I133" s="347"/>
      <c r="K133" s="51"/>
      <c r="L133" s="45"/>
      <c r="M133" s="45"/>
      <c r="N133" s="45"/>
      <c r="O133" s="45"/>
      <c r="P133" s="45"/>
      <c r="Q133" s="45"/>
      <c r="R133" s="10"/>
      <c r="S133" s="51"/>
      <c r="T133" s="45"/>
      <c r="U133" s="45"/>
      <c r="V133" s="45"/>
      <c r="W133" s="45"/>
      <c r="X133" s="45"/>
      <c r="Y133" s="45"/>
      <c r="Z133" s="45"/>
      <c r="AA133" s="347"/>
    </row>
    <row r="134" spans="1:28" ht="13" x14ac:dyDescent="0.3">
      <c r="A134" s="472" t="s">
        <v>173</v>
      </c>
      <c r="B134" s="473"/>
      <c r="C134" s="473"/>
      <c r="D134" s="473"/>
      <c r="E134" s="473"/>
      <c r="F134" s="473"/>
      <c r="G134" s="473"/>
      <c r="H134" s="473"/>
      <c r="I134" s="474"/>
      <c r="K134" s="472" t="s">
        <v>173</v>
      </c>
      <c r="L134" s="473"/>
      <c r="M134" s="473"/>
      <c r="N134" s="473"/>
      <c r="O134" s="473"/>
      <c r="P134" s="473"/>
      <c r="Q134" s="473"/>
      <c r="R134" s="3"/>
      <c r="S134" s="472" t="s">
        <v>173</v>
      </c>
      <c r="T134" s="473"/>
      <c r="U134" s="473"/>
      <c r="V134" s="473"/>
      <c r="W134" s="473"/>
      <c r="X134" s="473"/>
      <c r="Y134" s="473"/>
      <c r="Z134" s="473"/>
      <c r="AA134" s="474"/>
    </row>
    <row r="135" spans="1:28" ht="13" x14ac:dyDescent="0.3">
      <c r="A135" s="345">
        <v>4</v>
      </c>
      <c r="B135" s="485" t="s">
        <v>174</v>
      </c>
      <c r="C135" s="486"/>
      <c r="D135" s="486"/>
      <c r="E135" s="486"/>
      <c r="F135" s="486"/>
      <c r="G135" s="487"/>
      <c r="H135" s="46"/>
      <c r="I135" s="329" t="s">
        <v>79</v>
      </c>
      <c r="K135" s="345">
        <v>4</v>
      </c>
      <c r="L135" s="485" t="s">
        <v>174</v>
      </c>
      <c r="M135" s="486"/>
      <c r="N135" s="486"/>
      <c r="O135" s="486"/>
      <c r="P135" s="486"/>
      <c r="Q135" s="487"/>
      <c r="R135" s="3"/>
      <c r="S135" s="345">
        <v>4</v>
      </c>
      <c r="T135" s="485" t="s">
        <v>174</v>
      </c>
      <c r="U135" s="486"/>
      <c r="V135" s="486"/>
      <c r="W135" s="486"/>
      <c r="X135" s="486"/>
      <c r="Y135" s="487"/>
      <c r="Z135" s="46"/>
      <c r="AA135" s="329" t="s">
        <v>79</v>
      </c>
    </row>
    <row r="136" spans="1:28" ht="13" x14ac:dyDescent="0.3">
      <c r="A136" s="328" t="s">
        <v>157</v>
      </c>
      <c r="B136" s="488" t="s">
        <v>175</v>
      </c>
      <c r="C136" s="489"/>
      <c r="D136" s="489"/>
      <c r="E136" s="489"/>
      <c r="F136" s="489"/>
      <c r="G136" s="490"/>
      <c r="H136" s="22"/>
      <c r="I136" s="93">
        <f>I128</f>
        <v>0</v>
      </c>
      <c r="K136" s="328" t="s">
        <v>157</v>
      </c>
      <c r="L136" s="488" t="s">
        <v>175</v>
      </c>
      <c r="M136" s="489"/>
      <c r="N136" s="489"/>
      <c r="O136" s="489"/>
      <c r="P136" s="489"/>
      <c r="Q136" s="490"/>
      <c r="R136" s="7"/>
      <c r="S136" s="328" t="s">
        <v>157</v>
      </c>
      <c r="T136" s="488" t="s">
        <v>175</v>
      </c>
      <c r="U136" s="489"/>
      <c r="V136" s="489"/>
      <c r="W136" s="489"/>
      <c r="X136" s="489"/>
      <c r="Y136" s="490"/>
      <c r="Z136" s="22"/>
      <c r="AA136" s="93">
        <f>AA128</f>
        <v>0</v>
      </c>
    </row>
    <row r="137" spans="1:28" ht="13" x14ac:dyDescent="0.3">
      <c r="A137" s="328" t="s">
        <v>169</v>
      </c>
      <c r="B137" s="488" t="s">
        <v>176</v>
      </c>
      <c r="C137" s="489"/>
      <c r="D137" s="489"/>
      <c r="E137" s="489"/>
      <c r="F137" s="489"/>
      <c r="G137" s="490"/>
      <c r="H137" s="22"/>
      <c r="I137" s="93">
        <f>I132</f>
        <v>0</v>
      </c>
      <c r="K137" s="328" t="s">
        <v>169</v>
      </c>
      <c r="L137" s="488" t="s">
        <v>176</v>
      </c>
      <c r="M137" s="489"/>
      <c r="N137" s="489"/>
      <c r="O137" s="489"/>
      <c r="P137" s="489"/>
      <c r="Q137" s="490"/>
      <c r="R137" s="7"/>
      <c r="S137" s="328" t="s">
        <v>169</v>
      </c>
      <c r="T137" s="488" t="s">
        <v>176</v>
      </c>
      <c r="U137" s="489"/>
      <c r="V137" s="489"/>
      <c r="W137" s="489"/>
      <c r="X137" s="489"/>
      <c r="Y137" s="490"/>
      <c r="Z137" s="22"/>
      <c r="AA137" s="93">
        <f>AA132</f>
        <v>0</v>
      </c>
    </row>
    <row r="138" spans="1:28" ht="13" x14ac:dyDescent="0.3">
      <c r="A138" s="476" t="s">
        <v>177</v>
      </c>
      <c r="B138" s="477"/>
      <c r="C138" s="477"/>
      <c r="D138" s="477"/>
      <c r="E138" s="477"/>
      <c r="F138" s="477"/>
      <c r="G138" s="477"/>
      <c r="H138" s="477"/>
      <c r="I138" s="352">
        <f>SUM(I136:I137)</f>
        <v>0</v>
      </c>
      <c r="K138" s="476" t="s">
        <v>177</v>
      </c>
      <c r="L138" s="477"/>
      <c r="M138" s="477"/>
      <c r="N138" s="477"/>
      <c r="O138" s="477"/>
      <c r="P138" s="477"/>
      <c r="Q138" s="477"/>
      <c r="R138" s="315"/>
      <c r="S138" s="476" t="s">
        <v>177</v>
      </c>
      <c r="T138" s="477"/>
      <c r="U138" s="477"/>
      <c r="V138" s="477"/>
      <c r="W138" s="477"/>
      <c r="X138" s="477"/>
      <c r="Y138" s="477"/>
      <c r="Z138" s="477"/>
      <c r="AA138" s="352">
        <f>SUM(AA136:AA137)</f>
        <v>0</v>
      </c>
    </row>
    <row r="139" spans="1:28" ht="13" x14ac:dyDescent="0.3">
      <c r="A139" s="482"/>
      <c r="B139" s="483"/>
      <c r="C139" s="483"/>
      <c r="D139" s="483"/>
      <c r="E139" s="483"/>
      <c r="F139" s="483"/>
      <c r="G139" s="483"/>
      <c r="H139" s="483"/>
      <c r="I139" s="484"/>
      <c r="K139" s="482"/>
      <c r="L139" s="483"/>
      <c r="M139" s="483"/>
      <c r="N139" s="483"/>
      <c r="O139" s="483"/>
      <c r="P139" s="483"/>
      <c r="Q139" s="483"/>
      <c r="R139" s="3"/>
      <c r="S139" s="482"/>
      <c r="T139" s="483"/>
      <c r="U139" s="483"/>
      <c r="V139" s="483"/>
      <c r="W139" s="483"/>
      <c r="X139" s="483"/>
      <c r="Y139" s="483"/>
      <c r="Z139" s="483"/>
      <c r="AA139" s="484"/>
    </row>
    <row r="140" spans="1:28" ht="13" x14ac:dyDescent="0.3">
      <c r="A140" s="478" t="s">
        <v>178</v>
      </c>
      <c r="B140" s="479"/>
      <c r="C140" s="479"/>
      <c r="D140" s="479"/>
      <c r="E140" s="479"/>
      <c r="F140" s="479"/>
      <c r="G140" s="479"/>
      <c r="H140" s="479"/>
      <c r="I140" s="480"/>
      <c r="K140" s="478" t="s">
        <v>178</v>
      </c>
      <c r="L140" s="479"/>
      <c r="M140" s="479"/>
      <c r="N140" s="479"/>
      <c r="O140" s="479"/>
      <c r="P140" s="479"/>
      <c r="Q140" s="479"/>
      <c r="R140" s="3"/>
      <c r="S140" s="478" t="s">
        <v>178</v>
      </c>
      <c r="T140" s="479"/>
      <c r="U140" s="479"/>
      <c r="V140" s="479"/>
      <c r="W140" s="479"/>
      <c r="X140" s="479"/>
      <c r="Y140" s="479"/>
      <c r="Z140" s="479"/>
      <c r="AA140" s="480"/>
    </row>
    <row r="141" spans="1:28" ht="13" x14ac:dyDescent="0.3">
      <c r="A141" s="328">
        <v>5</v>
      </c>
      <c r="B141" s="481" t="s">
        <v>179</v>
      </c>
      <c r="C141" s="481"/>
      <c r="D141" s="481"/>
      <c r="E141" s="481"/>
      <c r="F141" s="481"/>
      <c r="G141" s="481"/>
      <c r="H141" s="8"/>
      <c r="I141" s="329" t="s">
        <v>79</v>
      </c>
      <c r="K141" s="328">
        <v>5</v>
      </c>
      <c r="L141" s="481" t="s">
        <v>179</v>
      </c>
      <c r="M141" s="481"/>
      <c r="N141" s="481"/>
      <c r="O141" s="481"/>
      <c r="P141" s="481"/>
      <c r="Q141" s="481"/>
      <c r="R141" s="3"/>
      <c r="S141" s="328">
        <v>5</v>
      </c>
      <c r="T141" s="481" t="s">
        <v>179</v>
      </c>
      <c r="U141" s="481"/>
      <c r="V141" s="481"/>
      <c r="W141" s="481"/>
      <c r="X141" s="481"/>
      <c r="Y141" s="481"/>
      <c r="Z141" s="8"/>
      <c r="AA141" s="329" t="s">
        <v>79</v>
      </c>
    </row>
    <row r="142" spans="1:28" ht="13" x14ac:dyDescent="0.3">
      <c r="A142" s="328" t="s">
        <v>41</v>
      </c>
      <c r="B142" s="470" t="s">
        <v>180</v>
      </c>
      <c r="C142" s="470"/>
      <c r="D142" s="470"/>
      <c r="E142" s="470"/>
      <c r="F142" s="470"/>
      <c r="G142" s="470"/>
      <c r="H142" s="23" t="s">
        <v>127</v>
      </c>
      <c r="I142" s="93">
        <f>'Uniform&amp;EPIs '!K25</f>
        <v>0</v>
      </c>
      <c r="K142" s="328" t="s">
        <v>41</v>
      </c>
      <c r="L142" s="470" t="s">
        <v>180</v>
      </c>
      <c r="M142" s="470"/>
      <c r="N142" s="470"/>
      <c r="O142" s="470"/>
      <c r="P142" s="470"/>
      <c r="Q142" s="470"/>
      <c r="R142" s="7"/>
      <c r="S142" s="328" t="s">
        <v>41</v>
      </c>
      <c r="T142" s="470" t="s">
        <v>180</v>
      </c>
      <c r="U142" s="470"/>
      <c r="V142" s="470"/>
      <c r="W142" s="470"/>
      <c r="X142" s="470"/>
      <c r="Y142" s="470"/>
      <c r="Z142" s="23" t="s">
        <v>127</v>
      </c>
      <c r="AA142" s="93" cm="1">
        <f t="array" ref="AA142:AB142">'Uniform&amp;EPIs '!K25:L25</f>
        <v>0</v>
      </c>
      <c r="AB142">
        <v>0</v>
      </c>
    </row>
    <row r="143" spans="1:28" ht="13" x14ac:dyDescent="0.3">
      <c r="A143" s="328" t="s">
        <v>43</v>
      </c>
      <c r="B143" s="470" t="s">
        <v>181</v>
      </c>
      <c r="C143" s="470"/>
      <c r="D143" s="470"/>
      <c r="E143" s="470"/>
      <c r="F143" s="470"/>
      <c r="G143" s="470"/>
      <c r="H143" s="23" t="s">
        <v>127</v>
      </c>
      <c r="I143" s="93">
        <f>Materiais!K62</f>
        <v>0</v>
      </c>
      <c r="K143" s="328" t="s">
        <v>43</v>
      </c>
      <c r="L143" s="470" t="s">
        <v>181</v>
      </c>
      <c r="M143" s="470"/>
      <c r="N143" s="470"/>
      <c r="O143" s="470"/>
      <c r="P143" s="470"/>
      <c r="Q143" s="470"/>
      <c r="R143" s="7"/>
      <c r="S143" s="328" t="s">
        <v>43</v>
      </c>
      <c r="T143" s="470" t="s">
        <v>181</v>
      </c>
      <c r="U143" s="470"/>
      <c r="V143" s="470"/>
      <c r="W143" s="470"/>
      <c r="X143" s="470"/>
      <c r="Y143" s="470"/>
      <c r="Z143" s="23" t="s">
        <v>127</v>
      </c>
      <c r="AA143" s="93">
        <f>Materiais!K62</f>
        <v>0</v>
      </c>
    </row>
    <row r="144" spans="1:28" ht="13" x14ac:dyDescent="0.3">
      <c r="A144" s="354" t="s">
        <v>46</v>
      </c>
      <c r="B144" s="470" t="s">
        <v>182</v>
      </c>
      <c r="C144" s="470"/>
      <c r="D144" s="470"/>
      <c r="E144" s="470"/>
      <c r="F144" s="470"/>
      <c r="G144" s="470"/>
      <c r="H144" s="23" t="s">
        <v>127</v>
      </c>
      <c r="I144" s="93">
        <f>Equipamentos!K42</f>
        <v>0</v>
      </c>
      <c r="K144" s="354" t="s">
        <v>46</v>
      </c>
      <c r="L144" s="470" t="s">
        <v>182</v>
      </c>
      <c r="M144" s="470"/>
      <c r="N144" s="470"/>
      <c r="O144" s="470"/>
      <c r="P144" s="470"/>
      <c r="Q144" s="470"/>
      <c r="R144" s="7"/>
      <c r="S144" s="354" t="s">
        <v>46</v>
      </c>
      <c r="T144" s="470" t="s">
        <v>182</v>
      </c>
      <c r="U144" s="470"/>
      <c r="V144" s="470"/>
      <c r="W144" s="470"/>
      <c r="X144" s="470"/>
      <c r="Y144" s="470"/>
      <c r="Z144" s="23" t="s">
        <v>127</v>
      </c>
      <c r="AA144" s="93">
        <f>Equipamentos!K42</f>
        <v>0</v>
      </c>
    </row>
    <row r="145" spans="1:28" ht="13" x14ac:dyDescent="0.3">
      <c r="A145" s="354" t="s">
        <v>49</v>
      </c>
      <c r="B145" s="470" t="s">
        <v>89</v>
      </c>
      <c r="C145" s="470"/>
      <c r="D145" s="470"/>
      <c r="E145" s="470"/>
      <c r="F145" s="470"/>
      <c r="G145" s="470"/>
      <c r="H145" s="23" t="s">
        <v>127</v>
      </c>
      <c r="I145" s="93">
        <v>0</v>
      </c>
      <c r="K145" s="354" t="s">
        <v>49</v>
      </c>
      <c r="L145" s="470" t="s">
        <v>89</v>
      </c>
      <c r="M145" s="470"/>
      <c r="N145" s="470"/>
      <c r="O145" s="470"/>
      <c r="P145" s="470"/>
      <c r="Q145" s="470"/>
      <c r="R145" s="7"/>
      <c r="S145" s="354" t="s">
        <v>49</v>
      </c>
      <c r="T145" s="470" t="s">
        <v>89</v>
      </c>
      <c r="U145" s="470"/>
      <c r="V145" s="470"/>
      <c r="W145" s="470"/>
      <c r="X145" s="470"/>
      <c r="Y145" s="470"/>
      <c r="Z145" s="23" t="s">
        <v>127</v>
      </c>
      <c r="AA145" s="93">
        <f t="shared" ref="AA145" si="4">I145</f>
        <v>0</v>
      </c>
    </row>
    <row r="146" spans="1:28" ht="13" x14ac:dyDescent="0.3">
      <c r="A146" s="476" t="s">
        <v>183</v>
      </c>
      <c r="B146" s="477"/>
      <c r="C146" s="477"/>
      <c r="D146" s="477"/>
      <c r="E146" s="477"/>
      <c r="F146" s="477"/>
      <c r="G146" s="477"/>
      <c r="H146" s="42" t="s">
        <v>127</v>
      </c>
      <c r="I146" s="352">
        <f>SUM(I142:I145)</f>
        <v>0</v>
      </c>
      <c r="K146" s="476" t="s">
        <v>183</v>
      </c>
      <c r="L146" s="477"/>
      <c r="M146" s="477"/>
      <c r="N146" s="477"/>
      <c r="O146" s="477"/>
      <c r="P146" s="477"/>
      <c r="Q146" s="477"/>
      <c r="R146" s="315"/>
      <c r="S146" s="476" t="s">
        <v>183</v>
      </c>
      <c r="T146" s="477"/>
      <c r="U146" s="477"/>
      <c r="V146" s="477"/>
      <c r="W146" s="477"/>
      <c r="X146" s="477"/>
      <c r="Y146" s="477"/>
      <c r="Z146" s="42" t="s">
        <v>127</v>
      </c>
      <c r="AA146" s="352">
        <f>SUM(AA142:AA145)</f>
        <v>0</v>
      </c>
    </row>
    <row r="147" spans="1:28" ht="13" x14ac:dyDescent="0.25">
      <c r="A147" s="355"/>
      <c r="B147" s="53"/>
      <c r="C147" s="53"/>
      <c r="D147" s="53"/>
      <c r="E147" s="53"/>
      <c r="F147" s="53"/>
      <c r="G147" s="53"/>
      <c r="H147" s="53"/>
      <c r="I147" s="356"/>
      <c r="K147" s="355"/>
      <c r="L147" s="53"/>
      <c r="M147" s="53"/>
      <c r="N147" s="53"/>
      <c r="O147" s="53"/>
      <c r="P147" s="53"/>
      <c r="Q147" s="53"/>
      <c r="R147" s="53"/>
      <c r="S147" s="355"/>
      <c r="T147" s="53"/>
      <c r="U147" s="53"/>
      <c r="V147" s="53"/>
      <c r="W147" s="53"/>
      <c r="X147" s="53"/>
      <c r="Y147" s="53"/>
      <c r="Z147" s="53"/>
      <c r="AA147" s="356"/>
    </row>
    <row r="148" spans="1:28" ht="13" x14ac:dyDescent="0.3">
      <c r="A148" s="332" t="s">
        <v>184</v>
      </c>
      <c r="B148" s="3"/>
      <c r="C148" s="3"/>
      <c r="D148" s="3"/>
      <c r="E148" s="3"/>
      <c r="F148" s="3"/>
      <c r="G148" s="3"/>
      <c r="H148" s="3"/>
      <c r="I148" s="353"/>
      <c r="K148" s="332" t="s">
        <v>184</v>
      </c>
      <c r="L148" s="3"/>
      <c r="M148" s="3"/>
      <c r="N148" s="3"/>
      <c r="O148" s="3"/>
      <c r="P148" s="3"/>
      <c r="Q148" s="3"/>
      <c r="R148" s="3"/>
      <c r="S148" s="332" t="s">
        <v>184</v>
      </c>
      <c r="T148" s="3"/>
      <c r="U148" s="3"/>
      <c r="V148" s="3"/>
      <c r="W148" s="3"/>
      <c r="X148" s="3"/>
      <c r="Y148" s="3"/>
      <c r="Z148" s="3"/>
      <c r="AA148" s="353"/>
    </row>
    <row r="149" spans="1:28" ht="13" x14ac:dyDescent="0.3">
      <c r="A149" s="357"/>
      <c r="B149" s="3"/>
      <c r="C149" s="3"/>
      <c r="D149" s="3"/>
      <c r="E149" s="3"/>
      <c r="F149" s="3"/>
      <c r="G149" s="3"/>
      <c r="H149" s="3"/>
      <c r="I149" s="353"/>
      <c r="K149" s="357"/>
      <c r="L149" s="3"/>
      <c r="M149" s="3"/>
      <c r="N149" s="3"/>
      <c r="O149" s="3"/>
      <c r="P149" s="3"/>
      <c r="Q149" s="3"/>
      <c r="R149" s="3"/>
      <c r="S149" s="357"/>
      <c r="T149" s="3"/>
      <c r="U149" s="3"/>
      <c r="V149" s="3"/>
      <c r="W149" s="3"/>
      <c r="X149" s="3"/>
      <c r="Y149" s="3"/>
      <c r="Z149" s="3"/>
      <c r="AA149" s="353"/>
    </row>
    <row r="150" spans="1:28" ht="13" x14ac:dyDescent="0.3">
      <c r="A150" s="478" t="s">
        <v>185</v>
      </c>
      <c r="B150" s="479"/>
      <c r="C150" s="479"/>
      <c r="D150" s="479"/>
      <c r="E150" s="479"/>
      <c r="F150" s="479"/>
      <c r="G150" s="479"/>
      <c r="H150" s="479"/>
      <c r="I150" s="480"/>
      <c r="K150" s="478" t="s">
        <v>185</v>
      </c>
      <c r="L150" s="479"/>
      <c r="M150" s="479"/>
      <c r="N150" s="479"/>
      <c r="O150" s="479"/>
      <c r="P150" s="479"/>
      <c r="Q150" s="479"/>
      <c r="R150" s="3"/>
      <c r="S150" s="478" t="s">
        <v>185</v>
      </c>
      <c r="T150" s="479"/>
      <c r="U150" s="479"/>
      <c r="V150" s="479"/>
      <c r="W150" s="479"/>
      <c r="X150" s="479"/>
      <c r="Y150" s="479"/>
      <c r="Z150" s="479"/>
      <c r="AA150" s="480"/>
    </row>
    <row r="151" spans="1:28" ht="13" x14ac:dyDescent="0.3">
      <c r="A151" s="328">
        <v>6</v>
      </c>
      <c r="B151" s="481" t="s">
        <v>186</v>
      </c>
      <c r="C151" s="481"/>
      <c r="D151" s="481"/>
      <c r="E151" s="481"/>
      <c r="F151" s="481"/>
      <c r="G151" s="481"/>
      <c r="H151" s="8" t="s">
        <v>78</v>
      </c>
      <c r="I151" s="329" t="s">
        <v>79</v>
      </c>
      <c r="K151" s="328">
        <v>6</v>
      </c>
      <c r="L151" s="481" t="s">
        <v>186</v>
      </c>
      <c r="M151" s="481"/>
      <c r="N151" s="481"/>
      <c r="O151" s="481"/>
      <c r="P151" s="481"/>
      <c r="Q151" s="481"/>
      <c r="R151" s="3"/>
      <c r="S151" s="328">
        <v>6</v>
      </c>
      <c r="T151" s="481" t="s">
        <v>186</v>
      </c>
      <c r="U151" s="481"/>
      <c r="V151" s="481"/>
      <c r="W151" s="481"/>
      <c r="X151" s="481"/>
      <c r="Y151" s="481"/>
      <c r="Z151" s="8" t="s">
        <v>78</v>
      </c>
      <c r="AA151" s="329" t="s">
        <v>79</v>
      </c>
    </row>
    <row r="152" spans="1:28" ht="13" x14ac:dyDescent="0.3">
      <c r="A152" s="328" t="s">
        <v>41</v>
      </c>
      <c r="B152" s="469" t="s">
        <v>187</v>
      </c>
      <c r="C152" s="469"/>
      <c r="D152" s="469"/>
      <c r="E152" s="469"/>
      <c r="F152" s="469"/>
      <c r="G152" s="469"/>
      <c r="H152" s="29">
        <v>0.05</v>
      </c>
      <c r="I152" s="358">
        <f>H152*I170</f>
        <v>0</v>
      </c>
      <c r="J152" s="32" t="s">
        <v>188</v>
      </c>
      <c r="K152" s="328" t="s">
        <v>41</v>
      </c>
      <c r="L152" s="469" t="s">
        <v>187</v>
      </c>
      <c r="M152" s="469"/>
      <c r="N152" s="469"/>
      <c r="O152" s="469"/>
      <c r="P152" s="469"/>
      <c r="Q152" s="469"/>
      <c r="R152" s="309"/>
      <c r="S152" s="328" t="s">
        <v>41</v>
      </c>
      <c r="T152" s="469" t="s">
        <v>187</v>
      </c>
      <c r="U152" s="469"/>
      <c r="V152" s="469"/>
      <c r="W152" s="469"/>
      <c r="X152" s="469"/>
      <c r="Y152" s="469"/>
      <c r="Z152" s="29">
        <v>0.05</v>
      </c>
      <c r="AA152" s="358">
        <f>Z152*AA170</f>
        <v>0</v>
      </c>
      <c r="AB152" s="32" t="s">
        <v>188</v>
      </c>
    </row>
    <row r="153" spans="1:28" ht="13" x14ac:dyDescent="0.3">
      <c r="A153" s="328" t="s">
        <v>43</v>
      </c>
      <c r="B153" s="469" t="s">
        <v>189</v>
      </c>
      <c r="C153" s="469"/>
      <c r="D153" s="469"/>
      <c r="E153" s="469"/>
      <c r="F153" s="469"/>
      <c r="G153" s="469"/>
      <c r="H153" s="29">
        <v>0.1</v>
      </c>
      <c r="I153" s="358">
        <f>H153*(I152+I170)</f>
        <v>0</v>
      </c>
      <c r="J153" s="32" t="s">
        <v>188</v>
      </c>
      <c r="K153" s="328" t="s">
        <v>43</v>
      </c>
      <c r="L153" s="469" t="s">
        <v>189</v>
      </c>
      <c r="M153" s="469"/>
      <c r="N153" s="469"/>
      <c r="O153" s="469"/>
      <c r="P153" s="469"/>
      <c r="Q153" s="469"/>
      <c r="R153" s="309"/>
      <c r="S153" s="328" t="s">
        <v>43</v>
      </c>
      <c r="T153" s="469" t="s">
        <v>189</v>
      </c>
      <c r="U153" s="469"/>
      <c r="V153" s="469"/>
      <c r="W153" s="469"/>
      <c r="X153" s="469"/>
      <c r="Y153" s="469"/>
      <c r="Z153" s="29">
        <v>0.1</v>
      </c>
      <c r="AA153" s="358">
        <f>Z153*(AA152+AA170)</f>
        <v>0</v>
      </c>
      <c r="AB153" s="32" t="s">
        <v>188</v>
      </c>
    </row>
    <row r="154" spans="1:28" ht="13" x14ac:dyDescent="0.3">
      <c r="A154" s="328" t="s">
        <v>46</v>
      </c>
      <c r="B154" s="471" t="s">
        <v>190</v>
      </c>
      <c r="C154" s="471"/>
      <c r="D154" s="471"/>
      <c r="E154" s="471"/>
      <c r="F154" s="471"/>
      <c r="G154" s="471"/>
      <c r="H154" s="2"/>
      <c r="I154" s="359"/>
      <c r="K154" s="328" t="s">
        <v>46</v>
      </c>
      <c r="L154" s="471" t="s">
        <v>190</v>
      </c>
      <c r="M154" s="471"/>
      <c r="N154" s="471"/>
      <c r="O154" s="471"/>
      <c r="P154" s="471"/>
      <c r="Q154" s="471"/>
      <c r="R154" s="316"/>
      <c r="S154" s="328" t="s">
        <v>46</v>
      </c>
      <c r="T154" s="471" t="s">
        <v>190</v>
      </c>
      <c r="U154" s="471"/>
      <c r="V154" s="471"/>
      <c r="W154" s="471"/>
      <c r="X154" s="471"/>
      <c r="Y154" s="471"/>
      <c r="Z154" s="2"/>
      <c r="AA154" s="359"/>
    </row>
    <row r="155" spans="1:28" ht="13" x14ac:dyDescent="0.3">
      <c r="A155" s="328" t="s">
        <v>191</v>
      </c>
      <c r="B155" s="469" t="s">
        <v>192</v>
      </c>
      <c r="C155" s="469"/>
      <c r="D155" s="469"/>
      <c r="E155" s="469"/>
      <c r="F155" s="469"/>
      <c r="G155" s="469"/>
      <c r="H155" s="6">
        <v>1.6500000000000001E-2</v>
      </c>
      <c r="I155" s="358">
        <f>H155*$I$172</f>
        <v>0</v>
      </c>
      <c r="J155" s="32" t="s">
        <v>193</v>
      </c>
      <c r="K155" s="328" t="s">
        <v>191</v>
      </c>
      <c r="L155" s="469" t="s">
        <v>192</v>
      </c>
      <c r="M155" s="469"/>
      <c r="N155" s="469"/>
      <c r="O155" s="469"/>
      <c r="P155" s="469"/>
      <c r="Q155" s="469"/>
      <c r="R155" s="309"/>
      <c r="S155" s="328" t="s">
        <v>191</v>
      </c>
      <c r="T155" s="469" t="s">
        <v>192</v>
      </c>
      <c r="U155" s="469"/>
      <c r="V155" s="469"/>
      <c r="W155" s="469"/>
      <c r="X155" s="469"/>
      <c r="Y155" s="469"/>
      <c r="Z155" s="6">
        <v>1.6500000000000001E-2</v>
      </c>
      <c r="AA155" s="358">
        <f>Z155*$AA$172</f>
        <v>0</v>
      </c>
      <c r="AB155" s="32" t="s">
        <v>193</v>
      </c>
    </row>
    <row r="156" spans="1:28" ht="13" x14ac:dyDescent="0.3">
      <c r="A156" s="328" t="s">
        <v>194</v>
      </c>
      <c r="B156" s="469" t="s">
        <v>195</v>
      </c>
      <c r="C156" s="469"/>
      <c r="D156" s="469"/>
      <c r="E156" s="469"/>
      <c r="F156" s="469"/>
      <c r="G156" s="469"/>
      <c r="H156" s="6">
        <v>7.5999999999999998E-2</v>
      </c>
      <c r="I156" s="358">
        <f t="shared" ref="I156:I157" si="5">H156*$I$172</f>
        <v>0</v>
      </c>
      <c r="J156" s="32" t="s">
        <v>193</v>
      </c>
      <c r="K156" s="328" t="s">
        <v>194</v>
      </c>
      <c r="L156" s="469" t="s">
        <v>195</v>
      </c>
      <c r="M156" s="469"/>
      <c r="N156" s="469"/>
      <c r="O156" s="469"/>
      <c r="P156" s="469"/>
      <c r="Q156" s="469"/>
      <c r="R156" s="309"/>
      <c r="S156" s="328" t="s">
        <v>194</v>
      </c>
      <c r="T156" s="469" t="s">
        <v>195</v>
      </c>
      <c r="U156" s="469"/>
      <c r="V156" s="469"/>
      <c r="W156" s="469"/>
      <c r="X156" s="469"/>
      <c r="Y156" s="469"/>
      <c r="Z156" s="6">
        <v>7.5999999999999998E-2</v>
      </c>
      <c r="AA156" s="358">
        <f>Z156*$AA$172</f>
        <v>0</v>
      </c>
      <c r="AB156" s="32" t="s">
        <v>193</v>
      </c>
    </row>
    <row r="157" spans="1:28" ht="13" x14ac:dyDescent="0.3">
      <c r="A157" s="328" t="s">
        <v>196</v>
      </c>
      <c r="B157" s="469" t="s">
        <v>197</v>
      </c>
      <c r="C157" s="469"/>
      <c r="D157" s="469"/>
      <c r="E157" s="469"/>
      <c r="F157" s="469"/>
      <c r="G157" s="469"/>
      <c r="H157" s="6">
        <v>0.05</v>
      </c>
      <c r="I157" s="358">
        <f t="shared" si="5"/>
        <v>0</v>
      </c>
      <c r="J157" s="32" t="s">
        <v>193</v>
      </c>
      <c r="K157" s="328" t="s">
        <v>196</v>
      </c>
      <c r="L157" s="469" t="s">
        <v>197</v>
      </c>
      <c r="M157" s="469"/>
      <c r="N157" s="469"/>
      <c r="O157" s="469"/>
      <c r="P157" s="469"/>
      <c r="Q157" s="469"/>
      <c r="R157" s="309"/>
      <c r="S157" s="328" t="s">
        <v>196</v>
      </c>
      <c r="T157" s="469" t="s">
        <v>197</v>
      </c>
      <c r="U157" s="469"/>
      <c r="V157" s="469"/>
      <c r="W157" s="469"/>
      <c r="X157" s="469"/>
      <c r="Y157" s="469"/>
      <c r="Z157" s="6">
        <v>0.05</v>
      </c>
      <c r="AA157" s="358">
        <f>Z157*$AA$172</f>
        <v>0</v>
      </c>
      <c r="AB157" s="32" t="s">
        <v>193</v>
      </c>
    </row>
    <row r="158" spans="1:28" ht="13" x14ac:dyDescent="0.3">
      <c r="A158" s="476" t="s">
        <v>198</v>
      </c>
      <c r="B158" s="477"/>
      <c r="C158" s="477"/>
      <c r="D158" s="477"/>
      <c r="E158" s="477"/>
      <c r="F158" s="477"/>
      <c r="G158" s="477"/>
      <c r="H158" s="54">
        <f>SUM(H152:H157)</f>
        <v>0.29250000000000004</v>
      </c>
      <c r="I158" s="352">
        <f>SUM(I152:I157)</f>
        <v>0</v>
      </c>
      <c r="K158" s="476" t="s">
        <v>198</v>
      </c>
      <c r="L158" s="477"/>
      <c r="M158" s="477"/>
      <c r="N158" s="477"/>
      <c r="O158" s="477"/>
      <c r="P158" s="477"/>
      <c r="Q158" s="477"/>
      <c r="R158" s="315"/>
      <c r="S158" s="476" t="s">
        <v>198</v>
      </c>
      <c r="T158" s="477"/>
      <c r="U158" s="477"/>
      <c r="V158" s="477"/>
      <c r="W158" s="477"/>
      <c r="X158" s="477"/>
      <c r="Y158" s="477"/>
      <c r="Z158" s="54">
        <f>SUM(Z152:Z157)</f>
        <v>0.29250000000000004</v>
      </c>
      <c r="AA158" s="352">
        <f>SUM(AA152:AA157)</f>
        <v>0</v>
      </c>
    </row>
    <row r="159" spans="1:28" x14ac:dyDescent="0.25">
      <c r="A159" s="319"/>
      <c r="B159" s="260"/>
      <c r="C159" s="260"/>
      <c r="D159" s="260"/>
      <c r="E159" s="260"/>
      <c r="F159" s="260"/>
      <c r="G159" s="260"/>
      <c r="H159" s="260"/>
      <c r="I159" s="360"/>
      <c r="K159" s="319"/>
      <c r="L159" s="260"/>
      <c r="M159" s="260"/>
      <c r="N159" s="260"/>
      <c r="O159" s="260"/>
      <c r="P159" s="260"/>
      <c r="Q159" s="260"/>
      <c r="R159" s="260"/>
      <c r="S159" s="319"/>
      <c r="T159" s="260"/>
      <c r="U159" s="260"/>
      <c r="V159" s="260"/>
      <c r="W159" s="260"/>
      <c r="X159" s="260"/>
      <c r="Y159" s="260"/>
      <c r="Z159" s="260"/>
      <c r="AA159" s="360"/>
    </row>
    <row r="160" spans="1:28" ht="13" x14ac:dyDescent="0.25">
      <c r="A160" s="332" t="s">
        <v>199</v>
      </c>
      <c r="B160" s="260"/>
      <c r="C160" s="260"/>
      <c r="D160" s="260"/>
      <c r="E160" s="260"/>
      <c r="F160" s="260"/>
      <c r="G160" s="260"/>
      <c r="H160" s="260"/>
      <c r="I160" s="360"/>
      <c r="K160" s="332" t="s">
        <v>199</v>
      </c>
      <c r="L160" s="260"/>
      <c r="M160" s="260"/>
      <c r="N160" s="260"/>
      <c r="O160" s="260"/>
      <c r="P160" s="260"/>
      <c r="Q160" s="260"/>
      <c r="R160" s="260"/>
      <c r="S160" s="332" t="s">
        <v>199</v>
      </c>
      <c r="T160" s="260"/>
      <c r="U160" s="260"/>
      <c r="V160" s="260"/>
      <c r="W160" s="260"/>
      <c r="X160" s="260"/>
      <c r="Y160" s="260"/>
      <c r="Z160" s="260"/>
      <c r="AA160" s="360"/>
    </row>
    <row r="161" spans="1:27" ht="13" x14ac:dyDescent="0.25">
      <c r="A161" s="332" t="s">
        <v>200</v>
      </c>
      <c r="B161" s="260"/>
      <c r="C161" s="260"/>
      <c r="D161" s="260"/>
      <c r="E161" s="260"/>
      <c r="F161" s="260"/>
      <c r="G161" s="260"/>
      <c r="H161" s="260"/>
      <c r="I161" s="360"/>
      <c r="K161" s="332" t="s">
        <v>200</v>
      </c>
      <c r="L161" s="260"/>
      <c r="M161" s="260"/>
      <c r="N161" s="260"/>
      <c r="O161" s="260"/>
      <c r="P161" s="260"/>
      <c r="Q161" s="260"/>
      <c r="R161" s="260"/>
      <c r="S161" s="332" t="s">
        <v>200</v>
      </c>
      <c r="T161" s="260"/>
      <c r="U161" s="260"/>
      <c r="V161" s="260"/>
      <c r="W161" s="260"/>
      <c r="X161" s="260"/>
      <c r="Y161" s="260"/>
      <c r="Z161" s="260"/>
      <c r="AA161" s="360"/>
    </row>
    <row r="162" spans="1:27" ht="13" x14ac:dyDescent="0.3">
      <c r="A162" s="319"/>
      <c r="B162" s="251"/>
      <c r="C162" s="251"/>
      <c r="D162" s="251"/>
      <c r="E162" s="251"/>
      <c r="F162" s="251"/>
      <c r="G162" s="251"/>
      <c r="H162" s="251"/>
      <c r="I162" s="72"/>
      <c r="K162" s="319"/>
      <c r="L162" s="251"/>
      <c r="M162" s="251"/>
      <c r="N162" s="251"/>
      <c r="O162" s="251"/>
      <c r="P162" s="251"/>
      <c r="Q162" s="251"/>
      <c r="R162" s="4"/>
      <c r="S162" s="319"/>
      <c r="T162" s="251"/>
      <c r="U162" s="251"/>
      <c r="V162" s="251"/>
      <c r="W162" s="251"/>
      <c r="X162" s="251"/>
      <c r="Y162" s="251"/>
      <c r="Z162" s="251"/>
      <c r="AA162" s="72"/>
    </row>
    <row r="163" spans="1:27" ht="13" x14ac:dyDescent="0.3">
      <c r="A163" s="472" t="s">
        <v>201</v>
      </c>
      <c r="B163" s="473"/>
      <c r="C163" s="473"/>
      <c r="D163" s="473"/>
      <c r="E163" s="473"/>
      <c r="F163" s="473"/>
      <c r="G163" s="473"/>
      <c r="H163" s="473"/>
      <c r="I163" s="474"/>
      <c r="K163" s="472" t="s">
        <v>201</v>
      </c>
      <c r="L163" s="473"/>
      <c r="M163" s="473"/>
      <c r="N163" s="473"/>
      <c r="O163" s="473"/>
      <c r="P163" s="473"/>
      <c r="Q163" s="473"/>
      <c r="R163" s="3"/>
      <c r="S163" s="472" t="s">
        <v>201</v>
      </c>
      <c r="T163" s="473"/>
      <c r="U163" s="473"/>
      <c r="V163" s="473"/>
      <c r="W163" s="473"/>
      <c r="X163" s="473"/>
      <c r="Y163" s="473"/>
      <c r="Z163" s="473"/>
      <c r="AA163" s="474"/>
    </row>
    <row r="164" spans="1:27" ht="13" x14ac:dyDescent="0.3">
      <c r="A164" s="504" t="s">
        <v>202</v>
      </c>
      <c r="B164" s="481"/>
      <c r="C164" s="481"/>
      <c r="D164" s="481"/>
      <c r="E164" s="481"/>
      <c r="F164" s="481"/>
      <c r="G164" s="481"/>
      <c r="H164" s="481"/>
      <c r="I164" s="329" t="s">
        <v>79</v>
      </c>
      <c r="K164" s="504" t="s">
        <v>202</v>
      </c>
      <c r="L164" s="481"/>
      <c r="M164" s="481"/>
      <c r="N164" s="481"/>
      <c r="O164" s="481"/>
      <c r="P164" s="481"/>
      <c r="Q164" s="481"/>
      <c r="R164" s="3"/>
      <c r="S164" s="504" t="s">
        <v>202</v>
      </c>
      <c r="T164" s="481"/>
      <c r="U164" s="481"/>
      <c r="V164" s="481"/>
      <c r="W164" s="481"/>
      <c r="X164" s="481"/>
      <c r="Y164" s="481"/>
      <c r="Z164" s="481"/>
      <c r="AA164" s="329" t="s">
        <v>79</v>
      </c>
    </row>
    <row r="165" spans="1:27" x14ac:dyDescent="0.25">
      <c r="A165" s="324" t="s">
        <v>41</v>
      </c>
      <c r="B165" s="475" t="str">
        <f>A37</f>
        <v>MÓDULO 1 - COMPOSIÇÃO DA REMUNERAÇÃO</v>
      </c>
      <c r="C165" s="475"/>
      <c r="D165" s="475"/>
      <c r="E165" s="475"/>
      <c r="F165" s="475"/>
      <c r="G165" s="475"/>
      <c r="H165" s="475"/>
      <c r="I165" s="358">
        <f>I45</f>
        <v>0</v>
      </c>
      <c r="K165" s="324" t="s">
        <v>41</v>
      </c>
      <c r="L165" s="475" t="str">
        <f>K37</f>
        <v>MÓDULO 1 - COMPOSIÇÃO DA REMUNERAÇÃO</v>
      </c>
      <c r="M165" s="475"/>
      <c r="N165" s="475"/>
      <c r="O165" s="475"/>
      <c r="P165" s="475"/>
      <c r="Q165" s="475"/>
      <c r="R165" s="309"/>
      <c r="S165" s="324" t="s">
        <v>41</v>
      </c>
      <c r="T165" s="475" t="str">
        <f>S37</f>
        <v>MÓDULO 1 - COMPOSIÇÃO DA REMUNERAÇÃO</v>
      </c>
      <c r="U165" s="475"/>
      <c r="V165" s="475"/>
      <c r="W165" s="475"/>
      <c r="X165" s="475"/>
      <c r="Y165" s="475"/>
      <c r="Z165" s="475"/>
      <c r="AA165" s="358">
        <f>AA45</f>
        <v>0</v>
      </c>
    </row>
    <row r="166" spans="1:27" x14ac:dyDescent="0.25">
      <c r="A166" s="324" t="s">
        <v>43</v>
      </c>
      <c r="B166" s="475" t="str">
        <f>A50</f>
        <v>MÓDULO 2 – ENCARGOS E BENEFÍCIOS ANUAIS, MENSAIS E DIÁRIOS</v>
      </c>
      <c r="C166" s="475"/>
      <c r="D166" s="475"/>
      <c r="E166" s="475"/>
      <c r="F166" s="475"/>
      <c r="G166" s="475"/>
      <c r="H166" s="475"/>
      <c r="I166" s="358">
        <f>I102</f>
        <v>0</v>
      </c>
      <c r="K166" s="324" t="s">
        <v>43</v>
      </c>
      <c r="L166" s="475" t="str">
        <f>K50</f>
        <v>MÓDULO 2 – ENCARGOS E BENEFÍCIOS ANUAIS, MENSAIS E DIÁRIOS</v>
      </c>
      <c r="M166" s="475"/>
      <c r="N166" s="475"/>
      <c r="O166" s="475"/>
      <c r="P166" s="475"/>
      <c r="Q166" s="475"/>
      <c r="R166" s="309"/>
      <c r="S166" s="324" t="s">
        <v>43</v>
      </c>
      <c r="T166" s="475" t="str">
        <f>S50</f>
        <v>MÓDULO 2 – ENCARGOS E BENEFÍCIOS ANUAIS, MENSAIS E DIÁRIOS</v>
      </c>
      <c r="U166" s="475"/>
      <c r="V166" s="475"/>
      <c r="W166" s="475"/>
      <c r="X166" s="475"/>
      <c r="Y166" s="475"/>
      <c r="Z166" s="475"/>
      <c r="AA166" s="358">
        <f>AA102</f>
        <v>0</v>
      </c>
    </row>
    <row r="167" spans="1:27" x14ac:dyDescent="0.25">
      <c r="A167" s="324" t="s">
        <v>46</v>
      </c>
      <c r="B167" s="475" t="str">
        <f>A104</f>
        <v>MÓDULO 3 – PROVISÃO PARA RESCISÃO</v>
      </c>
      <c r="C167" s="475"/>
      <c r="D167" s="475"/>
      <c r="E167" s="475"/>
      <c r="F167" s="475"/>
      <c r="G167" s="475"/>
      <c r="H167" s="475"/>
      <c r="I167" s="358">
        <f>I112</f>
        <v>0</v>
      </c>
      <c r="K167" s="324" t="s">
        <v>46</v>
      </c>
      <c r="L167" s="475" t="str">
        <f>K104</f>
        <v>MÓDULO 3 – PROVISÃO PARA RESCISÃO</v>
      </c>
      <c r="M167" s="475"/>
      <c r="N167" s="475"/>
      <c r="O167" s="475"/>
      <c r="P167" s="475"/>
      <c r="Q167" s="475"/>
      <c r="R167" s="309"/>
      <c r="S167" s="324" t="s">
        <v>46</v>
      </c>
      <c r="T167" s="475" t="str">
        <f>S104</f>
        <v>MÓDULO 3 – PROVISÃO PARA RESCISÃO</v>
      </c>
      <c r="U167" s="475"/>
      <c r="V167" s="475"/>
      <c r="W167" s="475"/>
      <c r="X167" s="475"/>
      <c r="Y167" s="475"/>
      <c r="Z167" s="475"/>
      <c r="AA167" s="358">
        <f>AA112</f>
        <v>0</v>
      </c>
    </row>
    <row r="168" spans="1:27" x14ac:dyDescent="0.25">
      <c r="A168" s="361" t="s">
        <v>49</v>
      </c>
      <c r="B168" s="475" t="str">
        <f>A114</f>
        <v>MÓDULO 4 – CUSTO DE REPOSIÇÃO DO PROFISSIONAL AUSENTE</v>
      </c>
      <c r="C168" s="475"/>
      <c r="D168" s="475"/>
      <c r="E168" s="475"/>
      <c r="F168" s="475"/>
      <c r="G168" s="475"/>
      <c r="H168" s="475"/>
      <c r="I168" s="358">
        <f>I138</f>
        <v>0</v>
      </c>
      <c r="K168" s="361" t="s">
        <v>49</v>
      </c>
      <c r="L168" s="475" t="str">
        <f>K114</f>
        <v>MÓDULO 4 – CUSTO DE REPOSIÇÃO DO PROFISSIONAL AUSENTE</v>
      </c>
      <c r="M168" s="475"/>
      <c r="N168" s="475"/>
      <c r="O168" s="475"/>
      <c r="P168" s="475"/>
      <c r="Q168" s="475"/>
      <c r="R168" s="309"/>
      <c r="S168" s="361" t="s">
        <v>49</v>
      </c>
      <c r="T168" s="475" t="str">
        <f>S114</f>
        <v>MÓDULO 4 – CUSTO DE REPOSIÇÃO DO PROFISSIONAL AUSENTE</v>
      </c>
      <c r="U168" s="475"/>
      <c r="V168" s="475"/>
      <c r="W168" s="475"/>
      <c r="X168" s="475"/>
      <c r="Y168" s="475"/>
      <c r="Z168" s="475"/>
      <c r="AA168" s="358">
        <f>AA138</f>
        <v>0</v>
      </c>
    </row>
    <row r="169" spans="1:27" x14ac:dyDescent="0.25">
      <c r="A169" s="361" t="s">
        <v>86</v>
      </c>
      <c r="B169" s="475" t="str">
        <f>A140</f>
        <v>MÓDULO 5 – INSUMOS DIVERSOS</v>
      </c>
      <c r="C169" s="475"/>
      <c r="D169" s="475"/>
      <c r="E169" s="475"/>
      <c r="F169" s="475"/>
      <c r="G169" s="475"/>
      <c r="H169" s="475"/>
      <c r="I169" s="358">
        <f>I146</f>
        <v>0</v>
      </c>
      <c r="K169" s="361" t="s">
        <v>86</v>
      </c>
      <c r="L169" s="475" t="str">
        <f>K140</f>
        <v>MÓDULO 5 – INSUMOS DIVERSOS</v>
      </c>
      <c r="M169" s="475"/>
      <c r="N169" s="475"/>
      <c r="O169" s="475"/>
      <c r="P169" s="475"/>
      <c r="Q169" s="475"/>
      <c r="R169" s="309"/>
      <c r="S169" s="361" t="s">
        <v>86</v>
      </c>
      <c r="T169" s="475" t="str">
        <f>S140</f>
        <v>MÓDULO 5 – INSUMOS DIVERSOS</v>
      </c>
      <c r="U169" s="475"/>
      <c r="V169" s="475"/>
      <c r="W169" s="475"/>
      <c r="X169" s="475"/>
      <c r="Y169" s="475"/>
      <c r="Z169" s="475"/>
      <c r="AA169" s="358">
        <f>AA146</f>
        <v>0</v>
      </c>
    </row>
    <row r="170" spans="1:27" ht="13" x14ac:dyDescent="0.3">
      <c r="A170" s="328"/>
      <c r="B170" s="481" t="s">
        <v>203</v>
      </c>
      <c r="C170" s="481"/>
      <c r="D170" s="481"/>
      <c r="E170" s="481"/>
      <c r="F170" s="481"/>
      <c r="G170" s="481"/>
      <c r="H170" s="481"/>
      <c r="I170" s="362">
        <f>SUM(I165:I169)</f>
        <v>0</v>
      </c>
      <c r="K170" s="328"/>
      <c r="L170" s="481" t="s">
        <v>203</v>
      </c>
      <c r="M170" s="481"/>
      <c r="N170" s="481"/>
      <c r="O170" s="481"/>
      <c r="P170" s="481"/>
      <c r="Q170" s="481"/>
      <c r="R170" s="4"/>
      <c r="S170" s="328"/>
      <c r="T170" s="481" t="s">
        <v>203</v>
      </c>
      <c r="U170" s="481"/>
      <c r="V170" s="481"/>
      <c r="W170" s="481"/>
      <c r="X170" s="481"/>
      <c r="Y170" s="481"/>
      <c r="Z170" s="481"/>
      <c r="AA170" s="362">
        <f>SUM(AA165:AA169)</f>
        <v>0</v>
      </c>
    </row>
    <row r="171" spans="1:27" x14ac:dyDescent="0.25">
      <c r="A171" s="361" t="s">
        <v>88</v>
      </c>
      <c r="B171" s="475" t="str">
        <f>A150</f>
        <v>MÓDULO 6 – CUSTOS INDIRETOS, TRIBUTOS E LUCRO</v>
      </c>
      <c r="C171" s="475"/>
      <c r="D171" s="475"/>
      <c r="E171" s="475"/>
      <c r="F171" s="475"/>
      <c r="G171" s="475"/>
      <c r="H171" s="475"/>
      <c r="I171" s="93">
        <f>I158</f>
        <v>0</v>
      </c>
      <c r="K171" s="361" t="s">
        <v>88</v>
      </c>
      <c r="L171" s="475" t="str">
        <f>K150</f>
        <v>MÓDULO 6 – CUSTOS INDIRETOS, TRIBUTOS E LUCRO</v>
      </c>
      <c r="M171" s="475"/>
      <c r="N171" s="475"/>
      <c r="O171" s="475"/>
      <c r="P171" s="475"/>
      <c r="Q171" s="475"/>
      <c r="R171" s="7"/>
      <c r="S171" s="361" t="s">
        <v>88</v>
      </c>
      <c r="T171" s="475" t="str">
        <f>S150</f>
        <v>MÓDULO 6 – CUSTOS INDIRETOS, TRIBUTOS E LUCRO</v>
      </c>
      <c r="U171" s="475"/>
      <c r="V171" s="475"/>
      <c r="W171" s="475"/>
      <c r="X171" s="475"/>
      <c r="Y171" s="475"/>
      <c r="Z171" s="475"/>
      <c r="AA171" s="93">
        <f>AA158</f>
        <v>0</v>
      </c>
    </row>
    <row r="172" spans="1:27" ht="13.5" thickBot="1" x14ac:dyDescent="0.35">
      <c r="A172" s="549" t="s">
        <v>204</v>
      </c>
      <c r="B172" s="550"/>
      <c r="C172" s="550"/>
      <c r="D172" s="550"/>
      <c r="E172" s="550"/>
      <c r="F172" s="550"/>
      <c r="G172" s="550"/>
      <c r="H172" s="550"/>
      <c r="I172" s="363">
        <f>SUM(I45,I102,I112,I138,I146,I152,I153)/(1-SUM(H155:H157))</f>
        <v>0</v>
      </c>
      <c r="K172" s="549" t="s">
        <v>204</v>
      </c>
      <c r="L172" s="550"/>
      <c r="M172" s="550"/>
      <c r="N172" s="550"/>
      <c r="O172" s="550"/>
      <c r="P172" s="550"/>
      <c r="Q172" s="550"/>
      <c r="R172" s="315"/>
      <c r="S172" s="549" t="s">
        <v>204</v>
      </c>
      <c r="T172" s="550"/>
      <c r="U172" s="550"/>
      <c r="V172" s="550"/>
      <c r="W172" s="550"/>
      <c r="X172" s="550"/>
      <c r="Y172" s="550"/>
      <c r="Z172" s="550"/>
      <c r="AA172" s="363">
        <f>SUM(AA45,AA102,AA112,AA138,AA146,AA152,AA153)/(1-SUM(Z155:Z157))</f>
        <v>0</v>
      </c>
    </row>
    <row r="173" spans="1:27" ht="13.5" thickBot="1" x14ac:dyDescent="0.35">
      <c r="A173" s="3"/>
      <c r="B173" s="3"/>
      <c r="C173" s="3"/>
      <c r="D173" s="3"/>
      <c r="E173" s="3"/>
      <c r="F173" s="3"/>
      <c r="G173" s="3"/>
      <c r="H173" s="3"/>
      <c r="I173" s="4"/>
      <c r="K173" s="68"/>
      <c r="S173" s="68"/>
      <c r="AA173" s="69"/>
    </row>
    <row r="174" spans="1:27" s="303" customFormat="1" ht="17.5" customHeight="1" thickBot="1" x14ac:dyDescent="0.3">
      <c r="A174" s="555" t="s">
        <v>205</v>
      </c>
      <c r="B174" s="556"/>
      <c r="C174" s="556"/>
      <c r="D174" s="556"/>
      <c r="E174" s="556"/>
      <c r="F174" s="556"/>
      <c r="G174" s="556"/>
      <c r="H174" s="373">
        <v>6</v>
      </c>
      <c r="I174" s="364">
        <f>I172*H174</f>
        <v>0</v>
      </c>
      <c r="K174" s="367"/>
      <c r="L174" s="304"/>
      <c r="M174" s="304"/>
      <c r="N174" s="304"/>
      <c r="O174" s="304"/>
      <c r="P174" s="304"/>
      <c r="Q174" s="304"/>
      <c r="S174" s="367"/>
      <c r="T174" s="304"/>
      <c r="U174" s="304"/>
      <c r="V174" s="304"/>
      <c r="W174" s="304"/>
      <c r="X174" s="559" t="s">
        <v>206</v>
      </c>
      <c r="Y174" s="560"/>
      <c r="Z174" s="373">
        <f>AA16</f>
        <v>1</v>
      </c>
      <c r="AA174" s="305">
        <f>AA172*Z174</f>
        <v>0</v>
      </c>
    </row>
    <row r="175" spans="1:27" s="303" customFormat="1" ht="25" customHeight="1" thickBot="1" x14ac:dyDescent="0.3">
      <c r="A175" s="557">
        <f>(I174+AA174)</f>
        <v>0</v>
      </c>
      <c r="B175" s="558"/>
      <c r="C175" s="558"/>
      <c r="D175" s="558"/>
      <c r="E175" s="558"/>
      <c r="F175" s="558"/>
      <c r="G175" s="558"/>
      <c r="H175" s="553" t="str">
        <f>I31</f>
        <v>Servente</v>
      </c>
      <c r="I175" s="554"/>
      <c r="K175" s="368"/>
      <c r="L175" s="302"/>
      <c r="M175" s="302"/>
      <c r="N175" s="302"/>
      <c r="O175" s="302"/>
      <c r="P175" s="302"/>
      <c r="Q175" s="302"/>
      <c r="S175" s="368"/>
      <c r="T175" s="302"/>
      <c r="U175" s="302"/>
      <c r="V175" s="302"/>
      <c r="W175" s="302"/>
      <c r="X175" s="302"/>
      <c r="Y175" s="302"/>
      <c r="Z175" s="551" t="s">
        <v>206</v>
      </c>
      <c r="AA175" s="552"/>
    </row>
    <row r="176" spans="1:27" ht="13" x14ac:dyDescent="0.3">
      <c r="A176" s="3"/>
      <c r="B176" s="3"/>
      <c r="C176" s="3"/>
      <c r="D176" s="3"/>
      <c r="E176" s="3"/>
      <c r="F176" s="3"/>
      <c r="G176" s="3"/>
      <c r="H176" s="3"/>
      <c r="I176" s="4"/>
    </row>
    <row r="177" spans="1:9" ht="13" x14ac:dyDescent="0.3">
      <c r="A177" s="3"/>
      <c r="B177" s="3"/>
      <c r="C177" s="3"/>
      <c r="D177" s="3"/>
      <c r="E177" s="3"/>
      <c r="F177" s="3"/>
      <c r="G177" s="3"/>
      <c r="H177" s="3"/>
      <c r="I177" s="4"/>
    </row>
    <row r="178" spans="1:9" ht="13" x14ac:dyDescent="0.3">
      <c r="A178" s="3"/>
      <c r="B178" s="3"/>
      <c r="C178" s="3"/>
      <c r="D178" s="3"/>
      <c r="E178" s="3"/>
      <c r="F178" s="3"/>
      <c r="G178" s="3"/>
      <c r="H178" s="3"/>
      <c r="I178" s="4"/>
    </row>
    <row r="179" spans="1:9" ht="23.15" customHeight="1" x14ac:dyDescent="0.25">
      <c r="A179" s="527" t="s">
        <v>207</v>
      </c>
      <c r="B179" s="528"/>
      <c r="C179" s="528"/>
      <c r="D179" s="528"/>
      <c r="E179" s="528"/>
      <c r="F179" s="528"/>
      <c r="G179" s="528"/>
      <c r="H179" s="528"/>
      <c r="I179" s="529"/>
    </row>
    <row r="180" spans="1:9" ht="13" x14ac:dyDescent="0.3">
      <c r="A180" s="538"/>
      <c r="B180" s="539"/>
      <c r="C180" s="539"/>
      <c r="D180" s="539"/>
      <c r="E180" s="539"/>
      <c r="F180" s="539"/>
      <c r="G180" s="539"/>
      <c r="H180" s="539"/>
      <c r="I180" s="540"/>
    </row>
    <row r="181" spans="1:9" x14ac:dyDescent="0.25">
      <c r="A181" s="541" t="s">
        <v>208</v>
      </c>
      <c r="B181" s="542"/>
      <c r="C181" s="542"/>
      <c r="D181" s="542"/>
      <c r="E181" s="542"/>
      <c r="F181" s="542"/>
      <c r="G181" s="542"/>
      <c r="H181" s="542"/>
      <c r="I181" s="543"/>
    </row>
    <row r="182" spans="1:9" ht="29.15" customHeight="1" x14ac:dyDescent="0.25">
      <c r="A182" s="544"/>
      <c r="B182" s="545"/>
      <c r="C182" s="545"/>
      <c r="D182" s="545"/>
      <c r="E182" s="545"/>
      <c r="F182" s="545"/>
      <c r="G182" s="545"/>
      <c r="H182" s="545"/>
      <c r="I182" s="546"/>
    </row>
    <row r="184" spans="1:9" ht="39" x14ac:dyDescent="0.25">
      <c r="A184" s="530" t="s">
        <v>209</v>
      </c>
      <c r="B184" s="530"/>
      <c r="C184" s="530"/>
      <c r="D184" s="56" t="s">
        <v>210</v>
      </c>
      <c r="E184" s="47" t="s">
        <v>211</v>
      </c>
      <c r="F184" s="47" t="s">
        <v>212</v>
      </c>
      <c r="G184" s="547" t="s">
        <v>213</v>
      </c>
      <c r="H184" s="530"/>
      <c r="I184" s="56" t="s">
        <v>214</v>
      </c>
    </row>
    <row r="185" spans="1:9" ht="34.5" customHeight="1" x14ac:dyDescent="0.25">
      <c r="A185" s="521" t="s">
        <v>215</v>
      </c>
      <c r="B185" s="521"/>
      <c r="C185" s="521"/>
      <c r="D185" s="372">
        <v>800</v>
      </c>
      <c r="E185" s="36">
        <f>H174+Z174</f>
        <v>7</v>
      </c>
      <c r="F185" s="371">
        <f>E185*D185</f>
        <v>5600</v>
      </c>
      <c r="G185" s="522">
        <f>A175</f>
        <v>0</v>
      </c>
      <c r="H185" s="521"/>
      <c r="I185" s="369">
        <f>TRUNC((1/F185*G185),2)</f>
        <v>0</v>
      </c>
    </row>
    <row r="186" spans="1:9" ht="13" x14ac:dyDescent="0.3">
      <c r="A186" s="481" t="s">
        <v>216</v>
      </c>
      <c r="B186" s="481"/>
      <c r="C186" s="481"/>
      <c r="D186" s="481"/>
      <c r="E186" s="481"/>
      <c r="F186" s="481"/>
      <c r="G186" s="481"/>
      <c r="H186" s="481"/>
      <c r="I186" s="370">
        <f>SUM(I185:I185)</f>
        <v>0</v>
      </c>
    </row>
    <row r="187" spans="1:9" s="50" customFormat="1" ht="19" customHeight="1" x14ac:dyDescent="0.25">
      <c r="A187" s="513" t="s">
        <v>217</v>
      </c>
      <c r="B187" s="513"/>
      <c r="C187" s="513"/>
      <c r="D187" s="513"/>
      <c r="E187" s="513"/>
      <c r="F187" s="513"/>
      <c r="G187" s="513"/>
      <c r="H187" s="513"/>
      <c r="I187" s="513"/>
    </row>
    <row r="188" spans="1:9" hidden="1" outlineLevel="1" x14ac:dyDescent="0.25"/>
    <row r="189" spans="1:9" hidden="1" outlineLevel="1" x14ac:dyDescent="0.25">
      <c r="A189" s="541" t="s">
        <v>218</v>
      </c>
      <c r="B189" s="542"/>
      <c r="C189" s="542"/>
      <c r="D189" s="542"/>
      <c r="E189" s="542"/>
      <c r="F189" s="542"/>
      <c r="G189" s="542"/>
      <c r="H189" s="542"/>
      <c r="I189" s="543"/>
    </row>
    <row r="190" spans="1:9" hidden="1" outlineLevel="1" x14ac:dyDescent="0.25">
      <c r="A190" s="544"/>
      <c r="B190" s="545"/>
      <c r="C190" s="545"/>
      <c r="D190" s="545"/>
      <c r="E190" s="545"/>
      <c r="F190" s="545"/>
      <c r="G190" s="545"/>
      <c r="H190" s="545"/>
      <c r="I190" s="546"/>
    </row>
    <row r="191" spans="1:9" hidden="1" outlineLevel="1" x14ac:dyDescent="0.25"/>
    <row r="192" spans="1:9" ht="39" hidden="1" outlineLevel="1" x14ac:dyDescent="0.3">
      <c r="A192" s="530" t="s">
        <v>209</v>
      </c>
      <c r="B192" s="530"/>
      <c r="C192" s="530"/>
      <c r="D192" s="531" t="s">
        <v>219</v>
      </c>
      <c r="E192" s="481"/>
      <c r="F192" s="481"/>
      <c r="G192" s="531" t="s">
        <v>220</v>
      </c>
      <c r="H192" s="481"/>
      <c r="I192" s="56" t="s">
        <v>214</v>
      </c>
    </row>
    <row r="193" spans="1:9" ht="30" hidden="1" customHeight="1" outlineLevel="1" x14ac:dyDescent="0.25">
      <c r="A193" s="521" t="s">
        <v>71</v>
      </c>
      <c r="B193" s="521"/>
      <c r="C193" s="521"/>
      <c r="D193" s="507" t="s">
        <v>221</v>
      </c>
      <c r="E193" s="521"/>
      <c r="F193" s="521"/>
      <c r="G193" s="522">
        <f>A175</f>
        <v>0</v>
      </c>
      <c r="H193" s="521"/>
      <c r="I193" s="173">
        <f>TRUNC((1/1800)*G193,2)</f>
        <v>0</v>
      </c>
    </row>
    <row r="194" spans="1:9" ht="13" hidden="1" outlineLevel="1" x14ac:dyDescent="0.3">
      <c r="A194" s="481" t="s">
        <v>216</v>
      </c>
      <c r="B194" s="481"/>
      <c r="C194" s="481"/>
      <c r="D194" s="481"/>
      <c r="E194" s="481"/>
      <c r="F194" s="481"/>
      <c r="G194" s="481"/>
      <c r="H194" s="481"/>
      <c r="I194" s="174">
        <f>SUM(I193:I193)</f>
        <v>0</v>
      </c>
    </row>
    <row r="195" spans="1:9" hidden="1" outlineLevel="1" x14ac:dyDescent="0.25"/>
    <row r="196" spans="1:9" ht="13" hidden="1" outlineLevel="1" x14ac:dyDescent="0.3">
      <c r="A196" s="469" t="s">
        <v>222</v>
      </c>
      <c r="B196" s="469"/>
      <c r="C196" s="469"/>
      <c r="D196" s="469"/>
      <c r="E196" s="469"/>
      <c r="F196" s="469"/>
      <c r="G196" s="469"/>
      <c r="H196" s="469"/>
      <c r="I196" s="469"/>
    </row>
    <row r="197" spans="1:9" hidden="1" outlineLevel="1" x14ac:dyDescent="0.25"/>
    <row r="198" spans="1:9" hidden="1" outlineLevel="1" x14ac:dyDescent="0.25">
      <c r="A198" s="541" t="s">
        <v>223</v>
      </c>
      <c r="B198" s="542"/>
      <c r="C198" s="542"/>
      <c r="D198" s="542"/>
      <c r="E198" s="542"/>
      <c r="F198" s="542"/>
      <c r="G198" s="542"/>
      <c r="H198" s="542"/>
      <c r="I198" s="543"/>
    </row>
    <row r="199" spans="1:9" hidden="1" outlineLevel="1" x14ac:dyDescent="0.25">
      <c r="A199" s="544"/>
      <c r="B199" s="545"/>
      <c r="C199" s="545"/>
      <c r="D199" s="545"/>
      <c r="E199" s="545"/>
      <c r="F199" s="545"/>
      <c r="G199" s="545"/>
      <c r="H199" s="545"/>
      <c r="I199" s="546"/>
    </row>
    <row r="200" spans="1:9" hidden="1" outlineLevel="1" x14ac:dyDescent="0.25"/>
    <row r="201" spans="1:9" ht="39" hidden="1" outlineLevel="1" x14ac:dyDescent="0.3">
      <c r="A201" s="530" t="s">
        <v>209</v>
      </c>
      <c r="B201" s="530"/>
      <c r="C201" s="530"/>
      <c r="D201" s="531" t="s">
        <v>219</v>
      </c>
      <c r="E201" s="481"/>
      <c r="F201" s="481"/>
      <c r="G201" s="531" t="s">
        <v>220</v>
      </c>
      <c r="H201" s="481"/>
      <c r="I201" s="56" t="s">
        <v>214</v>
      </c>
    </row>
    <row r="202" spans="1:9" ht="30.65" hidden="1" customHeight="1" outlineLevel="1" x14ac:dyDescent="0.25">
      <c r="A202" s="521" t="s">
        <v>71</v>
      </c>
      <c r="B202" s="521"/>
      <c r="C202" s="521"/>
      <c r="D202" s="507" t="s">
        <v>224</v>
      </c>
      <c r="E202" s="521"/>
      <c r="F202" s="521"/>
      <c r="G202" s="522">
        <f>G185</f>
        <v>0</v>
      </c>
      <c r="H202" s="521"/>
      <c r="I202" s="173">
        <f>TRUNC((1/300)*G202,2)</f>
        <v>0</v>
      </c>
    </row>
    <row r="203" spans="1:9" ht="13" hidden="1" outlineLevel="1" x14ac:dyDescent="0.3">
      <c r="A203" s="481" t="s">
        <v>216</v>
      </c>
      <c r="B203" s="481"/>
      <c r="C203" s="481"/>
      <c r="D203" s="481"/>
      <c r="E203" s="481"/>
      <c r="F203" s="481"/>
      <c r="G203" s="481"/>
      <c r="H203" s="481"/>
      <c r="I203" s="174">
        <f>SUM(I202:I202)</f>
        <v>0</v>
      </c>
    </row>
    <row r="204" spans="1:9" hidden="1" outlineLevel="1" x14ac:dyDescent="0.25"/>
    <row r="205" spans="1:9" ht="13" hidden="1" outlineLevel="1" x14ac:dyDescent="0.3">
      <c r="A205" s="469" t="s">
        <v>225</v>
      </c>
      <c r="B205" s="469"/>
      <c r="C205" s="469"/>
      <c r="D205" s="469"/>
      <c r="E205" s="469"/>
      <c r="F205" s="469"/>
      <c r="G205" s="469"/>
      <c r="H205" s="469"/>
      <c r="I205" s="469"/>
    </row>
    <row r="206" spans="1:9" hidden="1" outlineLevel="1" x14ac:dyDescent="0.25"/>
    <row r="207" spans="1:9" hidden="1" outlineLevel="1" x14ac:dyDescent="0.25">
      <c r="A207" s="532" t="s">
        <v>226</v>
      </c>
      <c r="B207" s="533"/>
      <c r="C207" s="533"/>
      <c r="D207" s="533"/>
      <c r="E207" s="533"/>
      <c r="F207" s="533"/>
      <c r="G207" s="533"/>
      <c r="H207" s="533"/>
      <c r="I207" s="534"/>
    </row>
    <row r="208" spans="1:9" hidden="1" outlineLevel="1" x14ac:dyDescent="0.25">
      <c r="A208" s="535"/>
      <c r="B208" s="536"/>
      <c r="C208" s="536"/>
      <c r="D208" s="536"/>
      <c r="E208" s="536"/>
      <c r="F208" s="536"/>
      <c r="G208" s="536"/>
      <c r="H208" s="536"/>
      <c r="I208" s="537"/>
    </row>
    <row r="209" spans="1:9" hidden="1" outlineLevel="1" x14ac:dyDescent="0.25"/>
    <row r="210" spans="1:9" ht="39" hidden="1" outlineLevel="1" x14ac:dyDescent="0.3">
      <c r="A210" s="530" t="s">
        <v>209</v>
      </c>
      <c r="B210" s="530"/>
      <c r="C210" s="530"/>
      <c r="D210" s="531" t="s">
        <v>219</v>
      </c>
      <c r="E210" s="481"/>
      <c r="F210" s="481"/>
      <c r="G210" s="531" t="s">
        <v>220</v>
      </c>
      <c r="H210" s="481"/>
      <c r="I210" s="56" t="s">
        <v>214</v>
      </c>
    </row>
    <row r="211" spans="1:9" ht="29.5" hidden="1" customHeight="1" outlineLevel="1" x14ac:dyDescent="0.25">
      <c r="A211" s="521" t="s">
        <v>71</v>
      </c>
      <c r="B211" s="521"/>
      <c r="C211" s="521"/>
      <c r="D211" s="507" t="s">
        <v>227</v>
      </c>
      <c r="E211" s="521"/>
      <c r="F211" s="521"/>
      <c r="G211" s="522">
        <f>G202</f>
        <v>0</v>
      </c>
      <c r="H211" s="521"/>
      <c r="I211" s="173">
        <f>TRUNC((1/130)*G211/22,2)</f>
        <v>0</v>
      </c>
    </row>
    <row r="212" spans="1:9" ht="13" hidden="1" outlineLevel="1" x14ac:dyDescent="0.3">
      <c r="A212" s="481" t="s">
        <v>216</v>
      </c>
      <c r="B212" s="481"/>
      <c r="C212" s="481"/>
      <c r="D212" s="481"/>
      <c r="E212" s="481"/>
      <c r="F212" s="481"/>
      <c r="G212" s="481"/>
      <c r="H212" s="481"/>
      <c r="I212" s="301">
        <f>SUM(I211:I211)</f>
        <v>0</v>
      </c>
    </row>
    <row r="213" spans="1:9" hidden="1" outlineLevel="1" x14ac:dyDescent="0.25"/>
    <row r="214" spans="1:9" ht="13" hidden="1" outlineLevel="1" x14ac:dyDescent="0.3">
      <c r="A214" s="469" t="s">
        <v>228</v>
      </c>
      <c r="B214" s="469"/>
      <c r="C214" s="469"/>
      <c r="D214" s="469"/>
      <c r="E214" s="469"/>
      <c r="F214" s="469"/>
      <c r="G214" s="469"/>
      <c r="H214" s="469"/>
      <c r="I214" s="469"/>
    </row>
    <row r="215" spans="1:9" hidden="1" outlineLevel="1" x14ac:dyDescent="0.25"/>
    <row r="216" spans="1:9" hidden="1" outlineLevel="1" x14ac:dyDescent="0.25">
      <c r="A216" s="519" t="s">
        <v>229</v>
      </c>
      <c r="B216" s="520"/>
      <c r="C216" s="520"/>
      <c r="D216" s="520"/>
      <c r="E216" s="520"/>
      <c r="F216" s="520"/>
      <c r="G216" s="520"/>
      <c r="H216" s="520"/>
      <c r="I216" s="520"/>
    </row>
    <row r="217" spans="1:9" hidden="1" outlineLevel="1" x14ac:dyDescent="0.25"/>
    <row r="218" spans="1:9" hidden="1" outlineLevel="1" x14ac:dyDescent="0.25">
      <c r="A218" s="519" t="s">
        <v>230</v>
      </c>
      <c r="B218" s="520"/>
      <c r="C218" s="520"/>
      <c r="D218" s="520"/>
      <c r="E218" s="520"/>
      <c r="F218" s="520"/>
      <c r="G218" s="520"/>
      <c r="H218" s="520"/>
      <c r="I218" s="520"/>
    </row>
    <row r="219" spans="1:9" hidden="1" outlineLevel="1" x14ac:dyDescent="0.25">
      <c r="A219" s="274"/>
      <c r="B219" s="275"/>
      <c r="C219" s="275"/>
      <c r="D219" s="275"/>
      <c r="E219" s="275"/>
      <c r="F219" s="275"/>
      <c r="G219" s="275"/>
      <c r="H219" s="275"/>
      <c r="I219" s="275"/>
    </row>
    <row r="220" spans="1:9" hidden="1" outlineLevel="1" x14ac:dyDescent="0.25">
      <c r="A220" s="519" t="s">
        <v>231</v>
      </c>
      <c r="B220" s="520"/>
      <c r="C220" s="520"/>
      <c r="D220" s="520"/>
      <c r="E220" s="520"/>
      <c r="F220" s="520"/>
      <c r="G220" s="520"/>
      <c r="H220" s="520"/>
      <c r="I220" s="520"/>
    </row>
    <row r="221" spans="1:9" hidden="1" outlineLevel="1" x14ac:dyDescent="0.25"/>
    <row r="222" spans="1:9" hidden="1" outlineLevel="1" x14ac:dyDescent="0.25"/>
    <row r="223" spans="1:9" collapsed="1" x14ac:dyDescent="0.25"/>
    <row r="224" spans="1:9" s="41" customFormat="1" x14ac:dyDescent="0.25"/>
  </sheetData>
  <mergeCells count="396">
    <mergeCell ref="Z175:AA175"/>
    <mergeCell ref="H175:I175"/>
    <mergeCell ref="A174:G174"/>
    <mergeCell ref="A175:G175"/>
    <mergeCell ref="L166:Q166"/>
    <mergeCell ref="L167:Q167"/>
    <mergeCell ref="L168:Q168"/>
    <mergeCell ref="T171:Z171"/>
    <mergeCell ref="S172:Z172"/>
    <mergeCell ref="X174:Y174"/>
    <mergeCell ref="B169:H169"/>
    <mergeCell ref="B170:H170"/>
    <mergeCell ref="B166:H166"/>
    <mergeCell ref="B167:H167"/>
    <mergeCell ref="B171:H171"/>
    <mergeCell ref="A172:H172"/>
    <mergeCell ref="L53:Q53"/>
    <mergeCell ref="K54:Q54"/>
    <mergeCell ref="L55:Q55"/>
    <mergeCell ref="K56:Q56"/>
    <mergeCell ref="K164:Q164"/>
    <mergeCell ref="L169:Q169"/>
    <mergeCell ref="L170:Q170"/>
    <mergeCell ref="L171:Q171"/>
    <mergeCell ref="K172:Q172"/>
    <mergeCell ref="L165:Q165"/>
    <mergeCell ref="L152:Q152"/>
    <mergeCell ref="L153:Q153"/>
    <mergeCell ref="L154:Q154"/>
    <mergeCell ref="L155:Q155"/>
    <mergeCell ref="L156:Q156"/>
    <mergeCell ref="L157:Q157"/>
    <mergeCell ref="K158:Q158"/>
    <mergeCell ref="K163:Q163"/>
    <mergeCell ref="L141:Q141"/>
    <mergeCell ref="L142:Q142"/>
    <mergeCell ref="L143:Q143"/>
    <mergeCell ref="L144:Q144"/>
    <mergeCell ref="L145:Q145"/>
    <mergeCell ref="K146:Q146"/>
    <mergeCell ref="K1:Q1"/>
    <mergeCell ref="K4:P4"/>
    <mergeCell ref="K6:P6"/>
    <mergeCell ref="K8:Q8"/>
    <mergeCell ref="L10:Q10"/>
    <mergeCell ref="L11:Q11"/>
    <mergeCell ref="L12:Q12"/>
    <mergeCell ref="K14:Q14"/>
    <mergeCell ref="K15:L15"/>
    <mergeCell ref="M15:N15"/>
    <mergeCell ref="O15:Q15"/>
    <mergeCell ref="L32:Q32"/>
    <mergeCell ref="K37:Q37"/>
    <mergeCell ref="L42:Q42"/>
    <mergeCell ref="L151:Q151"/>
    <mergeCell ref="K139:Q139"/>
    <mergeCell ref="K140:Q140"/>
    <mergeCell ref="L130:Q130"/>
    <mergeCell ref="L131:Q131"/>
    <mergeCell ref="K132:Q132"/>
    <mergeCell ref="K134:Q134"/>
    <mergeCell ref="L135:Q135"/>
    <mergeCell ref="L136:Q136"/>
    <mergeCell ref="L137:Q137"/>
    <mergeCell ref="K138:Q138"/>
    <mergeCell ref="L119:Q119"/>
    <mergeCell ref="L120:Q120"/>
    <mergeCell ref="L121:Q121"/>
    <mergeCell ref="L122:Q122"/>
    <mergeCell ref="L124:Q124"/>
    <mergeCell ref="L43:Q43"/>
    <mergeCell ref="L44:Q44"/>
    <mergeCell ref="K45:Q45"/>
    <mergeCell ref="K50:Q50"/>
    <mergeCell ref="L51:Q51"/>
    <mergeCell ref="K150:Q150"/>
    <mergeCell ref="L127:Q127"/>
    <mergeCell ref="L123:Q123"/>
    <mergeCell ref="L125:Q125"/>
    <mergeCell ref="K126:Q126"/>
    <mergeCell ref="K128:Q128"/>
    <mergeCell ref="L106:Q106"/>
    <mergeCell ref="L107:Q107"/>
    <mergeCell ref="L108:Q108"/>
    <mergeCell ref="L109:Q109"/>
    <mergeCell ref="L110:Q110"/>
    <mergeCell ref="L111:Q111"/>
    <mergeCell ref="K112:Q112"/>
    <mergeCell ref="K113:Q113"/>
    <mergeCell ref="K114:Q114"/>
    <mergeCell ref="L105:Q105"/>
    <mergeCell ref="K98:Q98"/>
    <mergeCell ref="L99:Q99"/>
    <mergeCell ref="L100:Q100"/>
    <mergeCell ref="L101:Q101"/>
    <mergeCell ref="K102:Q102"/>
    <mergeCell ref="K103:Q103"/>
    <mergeCell ref="K104:Q104"/>
    <mergeCell ref="L83:Q83"/>
    <mergeCell ref="L84:Q84"/>
    <mergeCell ref="L85:Q85"/>
    <mergeCell ref="L86:Q86"/>
    <mergeCell ref="L87:Q87"/>
    <mergeCell ref="L88:Q88"/>
    <mergeCell ref="L89:Q89"/>
    <mergeCell ref="K90:Q90"/>
    <mergeCell ref="K75:Q75"/>
    <mergeCell ref="L52:Q52"/>
    <mergeCell ref="L38:Q38"/>
    <mergeCell ref="L39:Q39"/>
    <mergeCell ref="L40:Q40"/>
    <mergeCell ref="L41:Q41"/>
    <mergeCell ref="L28:Q28"/>
    <mergeCell ref="L29:Q29"/>
    <mergeCell ref="K3:P3"/>
    <mergeCell ref="L9:Q9"/>
    <mergeCell ref="L66:Q66"/>
    <mergeCell ref="L67:Q67"/>
    <mergeCell ref="L68:Q68"/>
    <mergeCell ref="L69:Q69"/>
    <mergeCell ref="L70:Q70"/>
    <mergeCell ref="L71:Q71"/>
    <mergeCell ref="L72:Q72"/>
    <mergeCell ref="L73:Q73"/>
    <mergeCell ref="L74:Q74"/>
    <mergeCell ref="K16:L16"/>
    <mergeCell ref="M16:N16"/>
    <mergeCell ref="K27:Q27"/>
    <mergeCell ref="L30:Q30"/>
    <mergeCell ref="L31:Q31"/>
    <mergeCell ref="S158:Y158"/>
    <mergeCell ref="S163:AA163"/>
    <mergeCell ref="S164:Z164"/>
    <mergeCell ref="T165:Z165"/>
    <mergeCell ref="T166:Z166"/>
    <mergeCell ref="T167:Z167"/>
    <mergeCell ref="T168:Z168"/>
    <mergeCell ref="T169:Z169"/>
    <mergeCell ref="T170:Z170"/>
    <mergeCell ref="S146:Y146"/>
    <mergeCell ref="S150:AA150"/>
    <mergeCell ref="T151:Y151"/>
    <mergeCell ref="T152:Y152"/>
    <mergeCell ref="T153:Y153"/>
    <mergeCell ref="T154:Y154"/>
    <mergeCell ref="T155:Y155"/>
    <mergeCell ref="T156:Y156"/>
    <mergeCell ref="T157:Y157"/>
    <mergeCell ref="T137:Y137"/>
    <mergeCell ref="S138:Z138"/>
    <mergeCell ref="S139:AA139"/>
    <mergeCell ref="S140:AA140"/>
    <mergeCell ref="T141:Y141"/>
    <mergeCell ref="T142:Y142"/>
    <mergeCell ref="T143:Y143"/>
    <mergeCell ref="T144:Y144"/>
    <mergeCell ref="T145:Y145"/>
    <mergeCell ref="S126:Y126"/>
    <mergeCell ref="T127:Y127"/>
    <mergeCell ref="S128:Y128"/>
    <mergeCell ref="T130:Y130"/>
    <mergeCell ref="T131:Y131"/>
    <mergeCell ref="S132:Y132"/>
    <mergeCell ref="S134:AA134"/>
    <mergeCell ref="T135:Y135"/>
    <mergeCell ref="T136:Y136"/>
    <mergeCell ref="S113:AA113"/>
    <mergeCell ref="S114:AA114"/>
    <mergeCell ref="T119:Y119"/>
    <mergeCell ref="T120:Y120"/>
    <mergeCell ref="T121:Y121"/>
    <mergeCell ref="T122:Y122"/>
    <mergeCell ref="T123:Y123"/>
    <mergeCell ref="T124:Y124"/>
    <mergeCell ref="T125:Y125"/>
    <mergeCell ref="S104:AA104"/>
    <mergeCell ref="T105:Y105"/>
    <mergeCell ref="T106:Y106"/>
    <mergeCell ref="T107:Y107"/>
    <mergeCell ref="T108:Y108"/>
    <mergeCell ref="T109:Y109"/>
    <mergeCell ref="T110:Y110"/>
    <mergeCell ref="T111:Y111"/>
    <mergeCell ref="S112:Y112"/>
    <mergeCell ref="T88:Y88"/>
    <mergeCell ref="T89:Y89"/>
    <mergeCell ref="S90:Z90"/>
    <mergeCell ref="S98:Z98"/>
    <mergeCell ref="T99:Z99"/>
    <mergeCell ref="T100:Z100"/>
    <mergeCell ref="T101:Z101"/>
    <mergeCell ref="S102:Z102"/>
    <mergeCell ref="S103:AA103"/>
    <mergeCell ref="T72:Y72"/>
    <mergeCell ref="T73:Y73"/>
    <mergeCell ref="T74:Y74"/>
    <mergeCell ref="S75:Y75"/>
    <mergeCell ref="T83:Y83"/>
    <mergeCell ref="T84:Y84"/>
    <mergeCell ref="T85:Y85"/>
    <mergeCell ref="T86:Y86"/>
    <mergeCell ref="T87:Y87"/>
    <mergeCell ref="S54:Y54"/>
    <mergeCell ref="T55:Y55"/>
    <mergeCell ref="S56:Y56"/>
    <mergeCell ref="T66:Y66"/>
    <mergeCell ref="T67:Y67"/>
    <mergeCell ref="T68:Y68"/>
    <mergeCell ref="T69:Y69"/>
    <mergeCell ref="T70:Y70"/>
    <mergeCell ref="T71:Y71"/>
    <mergeCell ref="T41:Y41"/>
    <mergeCell ref="T42:Y42"/>
    <mergeCell ref="T43:Y43"/>
    <mergeCell ref="T44:Y44"/>
    <mergeCell ref="S45:Z45"/>
    <mergeCell ref="S50:AA50"/>
    <mergeCell ref="T51:Y51"/>
    <mergeCell ref="T52:Y52"/>
    <mergeCell ref="T53:Y53"/>
    <mergeCell ref="T28:Z28"/>
    <mergeCell ref="T29:Z29"/>
    <mergeCell ref="T30:Z30"/>
    <mergeCell ref="T31:Z31"/>
    <mergeCell ref="T32:Z32"/>
    <mergeCell ref="S37:AA37"/>
    <mergeCell ref="T38:Y38"/>
    <mergeCell ref="T39:Y39"/>
    <mergeCell ref="T40:Y40"/>
    <mergeCell ref="S1:AA1"/>
    <mergeCell ref="S3:X3"/>
    <mergeCell ref="S4:X4"/>
    <mergeCell ref="S6:X6"/>
    <mergeCell ref="S8:AA8"/>
    <mergeCell ref="T9:Z9"/>
    <mergeCell ref="T10:Z10"/>
    <mergeCell ref="T11:Z11"/>
    <mergeCell ref="T12:Z12"/>
    <mergeCell ref="S14:AA14"/>
    <mergeCell ref="S15:T15"/>
    <mergeCell ref="U15:V15"/>
    <mergeCell ref="W15:AA15"/>
    <mergeCell ref="S16:T16"/>
    <mergeCell ref="U16:V16"/>
    <mergeCell ref="S27:AA27"/>
    <mergeCell ref="A179:I179"/>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69:G69"/>
    <mergeCell ref="A180:I180"/>
    <mergeCell ref="A181:I182"/>
    <mergeCell ref="A184:C184"/>
    <mergeCell ref="G184:H184"/>
    <mergeCell ref="A201:C201"/>
    <mergeCell ref="D201:F201"/>
    <mergeCell ref="G201:H201"/>
    <mergeCell ref="A186:H186"/>
    <mergeCell ref="A187:I187"/>
    <mergeCell ref="A189:I190"/>
    <mergeCell ref="A185:C185"/>
    <mergeCell ref="G185:H185"/>
    <mergeCell ref="A194:H194"/>
    <mergeCell ref="A196:I196"/>
    <mergeCell ref="A192:C192"/>
    <mergeCell ref="D192:F192"/>
    <mergeCell ref="G192:H192"/>
    <mergeCell ref="A193:C193"/>
    <mergeCell ref="D193:F193"/>
    <mergeCell ref="G193:H193"/>
    <mergeCell ref="A198:I199"/>
    <mergeCell ref="A203:H203"/>
    <mergeCell ref="A205:I205"/>
    <mergeCell ref="A210:C210"/>
    <mergeCell ref="D210:F210"/>
    <mergeCell ref="G210:H210"/>
    <mergeCell ref="A207:I208"/>
    <mergeCell ref="A202:C202"/>
    <mergeCell ref="D202:F202"/>
    <mergeCell ref="G202:H202"/>
    <mergeCell ref="A212:H212"/>
    <mergeCell ref="A214:I214"/>
    <mergeCell ref="A216:I216"/>
    <mergeCell ref="A218:I218"/>
    <mergeCell ref="A220:I220"/>
    <mergeCell ref="A211:C211"/>
    <mergeCell ref="D211:F211"/>
    <mergeCell ref="G211:H211"/>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A114:I114"/>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AB4C7-1525-49C9-8594-B2CFDE065F6C}">
  <sheetPr>
    <tabColor rgb="FF00B0F0"/>
  </sheetPr>
  <dimension ref="A1:M183"/>
  <sheetViews>
    <sheetView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x14ac:dyDescent="0.35">
      <c r="A1" s="499" t="s">
        <v>34</v>
      </c>
      <c r="B1" s="500"/>
      <c r="C1" s="500"/>
      <c r="D1" s="500"/>
      <c r="E1" s="500"/>
      <c r="F1" s="500"/>
      <c r="G1" s="500"/>
      <c r="H1" s="500"/>
      <c r="I1" s="501"/>
    </row>
    <row r="2" spans="1:9" x14ac:dyDescent="0.25">
      <c r="A2" s="251"/>
      <c r="B2" s="251"/>
      <c r="C2" s="251"/>
      <c r="D2" s="251"/>
      <c r="E2" s="251"/>
      <c r="F2" s="251"/>
      <c r="G2" s="251"/>
      <c r="H2" s="251"/>
      <c r="I2" s="251"/>
    </row>
    <row r="3" spans="1:9" ht="15" customHeight="1" x14ac:dyDescent="0.25">
      <c r="A3" s="561" t="s">
        <v>36</v>
      </c>
      <c r="B3" s="510"/>
      <c r="C3" s="510"/>
      <c r="D3" s="510"/>
      <c r="E3" s="510"/>
      <c r="F3" s="510"/>
      <c r="G3" s="251"/>
      <c r="H3" s="251"/>
      <c r="I3" s="251"/>
    </row>
    <row r="4" spans="1:9" ht="15" customHeight="1" x14ac:dyDescent="0.25">
      <c r="A4" s="510" t="s">
        <v>38</v>
      </c>
      <c r="B4" s="510"/>
      <c r="C4" s="510"/>
      <c r="D4" s="510"/>
      <c r="E4" s="510"/>
      <c r="F4" s="510"/>
      <c r="G4" s="251"/>
      <c r="H4" s="251"/>
      <c r="I4" s="251"/>
    </row>
    <row r="5" spans="1:9" ht="13" x14ac:dyDescent="0.3">
      <c r="A5" s="10"/>
      <c r="B5" s="10"/>
      <c r="C5" s="10"/>
      <c r="D5" s="10"/>
      <c r="E5" s="10"/>
      <c r="F5" s="10"/>
      <c r="G5" s="10"/>
      <c r="H5" s="10"/>
      <c r="I5" s="10"/>
    </row>
    <row r="6" spans="1:9" ht="13" x14ac:dyDescent="0.3">
      <c r="A6" s="510" t="s">
        <v>39</v>
      </c>
      <c r="B6" s="510"/>
      <c r="C6" s="510"/>
      <c r="D6" s="510"/>
      <c r="E6" s="510"/>
      <c r="F6" s="510"/>
      <c r="G6" s="10"/>
      <c r="H6" s="10"/>
      <c r="I6" s="10"/>
    </row>
    <row r="7" spans="1:9" x14ac:dyDescent="0.25">
      <c r="A7" s="252"/>
      <c r="B7" s="252"/>
      <c r="C7" s="252"/>
      <c r="D7" s="252"/>
      <c r="E7" s="252"/>
      <c r="F7" s="252"/>
      <c r="G7" s="252"/>
      <c r="H7" s="252"/>
      <c r="I7" s="252"/>
    </row>
    <row r="8" spans="1:9" ht="13" x14ac:dyDescent="0.3">
      <c r="A8" s="473" t="s">
        <v>40</v>
      </c>
      <c r="B8" s="473"/>
      <c r="C8" s="473"/>
      <c r="D8" s="473"/>
      <c r="E8" s="473"/>
      <c r="F8" s="473"/>
      <c r="G8" s="473"/>
      <c r="H8" s="473"/>
      <c r="I8" s="473"/>
    </row>
    <row r="9" spans="1:9" x14ac:dyDescent="0.25">
      <c r="A9" s="253" t="s">
        <v>41</v>
      </c>
      <c r="B9" s="469" t="s">
        <v>42</v>
      </c>
      <c r="C9" s="475"/>
      <c r="D9" s="475"/>
      <c r="E9" s="475"/>
      <c r="F9" s="475"/>
      <c r="G9" s="475"/>
      <c r="H9" s="475"/>
      <c r="I9" s="325">
        <v>45863</v>
      </c>
    </row>
    <row r="10" spans="1:9" x14ac:dyDescent="0.25">
      <c r="A10" s="253" t="s">
        <v>43</v>
      </c>
      <c r="B10" s="469" t="s">
        <v>44</v>
      </c>
      <c r="C10" s="475"/>
      <c r="D10" s="475"/>
      <c r="E10" s="475"/>
      <c r="F10" s="475"/>
      <c r="G10" s="475"/>
      <c r="H10" s="475"/>
      <c r="I10" s="326" t="s">
        <v>45</v>
      </c>
    </row>
    <row r="11" spans="1:9" x14ac:dyDescent="0.25">
      <c r="A11" s="253" t="s">
        <v>46</v>
      </c>
      <c r="B11" s="469" t="s">
        <v>47</v>
      </c>
      <c r="C11" s="469"/>
      <c r="D11" s="469"/>
      <c r="E11" s="469"/>
      <c r="F11" s="469"/>
      <c r="G11" s="469"/>
      <c r="H11" s="469"/>
      <c r="I11" s="326" t="s">
        <v>48</v>
      </c>
    </row>
    <row r="12" spans="1:9" x14ac:dyDescent="0.25">
      <c r="A12" s="253" t="s">
        <v>49</v>
      </c>
      <c r="B12" s="469" t="s">
        <v>50</v>
      </c>
      <c r="C12" s="475"/>
      <c r="D12" s="475"/>
      <c r="E12" s="475"/>
      <c r="F12" s="475"/>
      <c r="G12" s="475"/>
      <c r="H12" s="475"/>
      <c r="I12" s="327">
        <v>60</v>
      </c>
    </row>
    <row r="13" spans="1:9" x14ac:dyDescent="0.25">
      <c r="A13" s="251"/>
      <c r="B13" s="252"/>
      <c r="C13" s="252"/>
      <c r="D13" s="252"/>
      <c r="E13" s="252"/>
      <c r="F13" s="252"/>
      <c r="G13" s="252"/>
      <c r="H13" s="251"/>
      <c r="I13" s="251"/>
    </row>
    <row r="14" spans="1:9" ht="13" x14ac:dyDescent="0.3">
      <c r="A14" s="473" t="s">
        <v>51</v>
      </c>
      <c r="B14" s="473"/>
      <c r="C14" s="473"/>
      <c r="D14" s="473"/>
      <c r="E14" s="473"/>
      <c r="F14" s="473"/>
      <c r="G14" s="473"/>
      <c r="H14" s="473"/>
      <c r="I14" s="473"/>
    </row>
    <row r="15" spans="1:9" ht="13" x14ac:dyDescent="0.3">
      <c r="A15" s="481" t="s">
        <v>52</v>
      </c>
      <c r="B15" s="481"/>
      <c r="C15" s="481" t="s">
        <v>53</v>
      </c>
      <c r="D15" s="481"/>
      <c r="E15" s="481" t="s">
        <v>54</v>
      </c>
      <c r="F15" s="481"/>
      <c r="G15" s="481"/>
      <c r="H15" s="481"/>
      <c r="I15" s="481"/>
    </row>
    <row r="16" spans="1:9" s="50" customFormat="1" ht="25.5" customHeight="1" x14ac:dyDescent="0.25">
      <c r="A16" s="507" t="s">
        <v>232</v>
      </c>
      <c r="B16" s="503"/>
      <c r="C16" s="507" t="s">
        <v>56</v>
      </c>
      <c r="D16" s="503"/>
      <c r="E16" s="562">
        <v>1</v>
      </c>
      <c r="F16" s="563"/>
      <c r="G16" s="563"/>
      <c r="H16" s="563"/>
      <c r="I16" s="564"/>
    </row>
    <row r="17" spans="1:9" ht="15" customHeight="1" x14ac:dyDescent="0.25">
      <c r="A17" s="39"/>
      <c r="B17" s="255"/>
      <c r="C17" s="40"/>
      <c r="D17" s="256"/>
      <c r="E17" s="41"/>
      <c r="F17" s="257"/>
      <c r="G17" s="257"/>
      <c r="H17" s="257"/>
      <c r="I17" s="257"/>
    </row>
    <row r="18" spans="1:9" ht="15" customHeight="1" x14ac:dyDescent="0.25">
      <c r="A18" s="37" t="s">
        <v>57</v>
      </c>
      <c r="B18" s="255"/>
      <c r="C18" s="40"/>
      <c r="D18" s="256"/>
      <c r="E18" s="41"/>
      <c r="F18" s="257"/>
      <c r="G18" s="257"/>
      <c r="H18" s="257"/>
      <c r="I18" s="257"/>
    </row>
    <row r="19" spans="1:9" ht="15" customHeight="1" x14ac:dyDescent="0.25">
      <c r="A19" s="37" t="s">
        <v>58</v>
      </c>
      <c r="B19" s="255"/>
      <c r="C19" s="40"/>
      <c r="D19" s="256"/>
      <c r="E19" s="41"/>
      <c r="F19" s="257"/>
      <c r="G19" s="257"/>
      <c r="H19" s="257"/>
      <c r="I19" s="257"/>
    </row>
    <row r="20" spans="1:9" ht="15" customHeight="1" x14ac:dyDescent="0.25">
      <c r="A20" s="37" t="s">
        <v>59</v>
      </c>
      <c r="B20" s="255"/>
      <c r="C20" s="40"/>
      <c r="D20" s="256"/>
      <c r="E20" s="41"/>
      <c r="F20" s="257"/>
      <c r="G20" s="257"/>
      <c r="H20" s="257"/>
      <c r="I20" s="257"/>
    </row>
    <row r="21" spans="1:9" ht="15" customHeight="1" x14ac:dyDescent="0.25">
      <c r="A21" s="37" t="s">
        <v>60</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61</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62</v>
      </c>
      <c r="B25" s="255"/>
      <c r="C25" s="40"/>
      <c r="D25" s="256"/>
      <c r="E25" s="41"/>
      <c r="F25" s="257"/>
      <c r="G25" s="257"/>
      <c r="H25" s="257"/>
      <c r="I25" s="257"/>
    </row>
    <row r="26" spans="1:9" ht="15" customHeight="1" x14ac:dyDescent="0.25">
      <c r="A26" s="37" t="s">
        <v>63</v>
      </c>
      <c r="B26" s="255"/>
      <c r="C26" s="40"/>
      <c r="D26" s="256"/>
      <c r="E26" s="41"/>
      <c r="F26" s="257"/>
      <c r="G26" s="257"/>
      <c r="H26" s="257"/>
      <c r="I26" s="257"/>
    </row>
    <row r="27" spans="1:9" ht="13" x14ac:dyDescent="0.3">
      <c r="A27" s="473" t="s">
        <v>64</v>
      </c>
      <c r="B27" s="473"/>
      <c r="C27" s="473"/>
      <c r="D27" s="473"/>
      <c r="E27" s="473"/>
      <c r="F27" s="473"/>
      <c r="G27" s="473"/>
      <c r="H27" s="473"/>
      <c r="I27" s="473"/>
    </row>
    <row r="28" spans="1:9" x14ac:dyDescent="0.25">
      <c r="A28" s="254">
        <v>1</v>
      </c>
      <c r="B28" s="523" t="s">
        <v>65</v>
      </c>
      <c r="C28" s="523"/>
      <c r="D28" s="523"/>
      <c r="E28" s="523"/>
      <c r="F28" s="523"/>
      <c r="G28" s="523"/>
      <c r="H28" s="523"/>
      <c r="I28" s="337" t="str">
        <f>A16</f>
        <v>Controle de pragas</v>
      </c>
    </row>
    <row r="29" spans="1:9" x14ac:dyDescent="0.25">
      <c r="A29" s="253">
        <v>2</v>
      </c>
      <c r="B29" s="469" t="s">
        <v>66</v>
      </c>
      <c r="C29" s="469"/>
      <c r="D29" s="469"/>
      <c r="E29" s="469"/>
      <c r="F29" s="469"/>
      <c r="G29" s="469"/>
      <c r="H29" s="469"/>
      <c r="I29" s="338" t="s">
        <v>233</v>
      </c>
    </row>
    <row r="30" spans="1:9" x14ac:dyDescent="0.25">
      <c r="A30" s="253">
        <v>3</v>
      </c>
      <c r="B30" s="475" t="s">
        <v>69</v>
      </c>
      <c r="C30" s="475"/>
      <c r="D30" s="475"/>
      <c r="E30" s="475"/>
      <c r="F30" s="475"/>
      <c r="G30" s="475"/>
      <c r="H30" s="475"/>
      <c r="I30" s="339">
        <v>0</v>
      </c>
    </row>
    <row r="31" spans="1:9" x14ac:dyDescent="0.25">
      <c r="A31" s="254">
        <v>4</v>
      </c>
      <c r="B31" s="523" t="s">
        <v>70</v>
      </c>
      <c r="C31" s="523"/>
      <c r="D31" s="523"/>
      <c r="E31" s="523"/>
      <c r="F31" s="523"/>
      <c r="G31" s="523"/>
      <c r="H31" s="523"/>
      <c r="I31" s="340" t="s">
        <v>234</v>
      </c>
    </row>
    <row r="32" spans="1:9" x14ac:dyDescent="0.25">
      <c r="A32" s="253">
        <v>5</v>
      </c>
      <c r="B32" s="469" t="s">
        <v>73</v>
      </c>
      <c r="C32" s="475"/>
      <c r="D32" s="475"/>
      <c r="E32" s="475"/>
      <c r="F32" s="475"/>
      <c r="G32" s="475"/>
      <c r="H32" s="475"/>
      <c r="I32" s="325">
        <v>45713</v>
      </c>
    </row>
    <row r="33" spans="1:10" x14ac:dyDescent="0.25">
      <c r="A33" s="251"/>
      <c r="B33" s="252"/>
      <c r="C33" s="252"/>
      <c r="D33" s="252"/>
      <c r="E33" s="252"/>
      <c r="F33" s="252"/>
      <c r="G33" s="252"/>
      <c r="H33" s="252"/>
      <c r="I33" s="258"/>
    </row>
    <row r="34" spans="1:10" ht="13" x14ac:dyDescent="0.25">
      <c r="A34" s="37" t="s">
        <v>74</v>
      </c>
      <c r="B34" s="252"/>
      <c r="C34" s="252"/>
      <c r="D34" s="252"/>
      <c r="E34" s="252"/>
      <c r="F34" s="252"/>
      <c r="G34" s="252"/>
      <c r="H34" s="252"/>
      <c r="I34" s="258"/>
    </row>
    <row r="35" spans="1:10" ht="13" x14ac:dyDescent="0.25">
      <c r="A35" s="37" t="s">
        <v>75</v>
      </c>
      <c r="B35" s="252"/>
      <c r="C35" s="252"/>
      <c r="D35" s="252"/>
      <c r="E35" s="252"/>
      <c r="F35" s="252"/>
      <c r="G35" s="252"/>
      <c r="H35" s="252"/>
      <c r="I35" s="258"/>
    </row>
    <row r="37" spans="1:10" ht="13" x14ac:dyDescent="0.3">
      <c r="A37" s="479" t="s">
        <v>76</v>
      </c>
      <c r="B37" s="479"/>
      <c r="C37" s="479"/>
      <c r="D37" s="479"/>
      <c r="E37" s="479"/>
      <c r="F37" s="479"/>
      <c r="G37" s="479"/>
      <c r="H37" s="479"/>
      <c r="I37" s="479"/>
    </row>
    <row r="38" spans="1:10" ht="13" x14ac:dyDescent="0.3">
      <c r="A38" s="8">
        <v>1</v>
      </c>
      <c r="B38" s="481" t="s">
        <v>77</v>
      </c>
      <c r="C38" s="481"/>
      <c r="D38" s="481"/>
      <c r="E38" s="481"/>
      <c r="F38" s="481"/>
      <c r="G38" s="481"/>
      <c r="H38" s="8" t="s">
        <v>78</v>
      </c>
      <c r="I38" s="8" t="s">
        <v>79</v>
      </c>
    </row>
    <row r="39" spans="1:10" ht="13" x14ac:dyDescent="0.3">
      <c r="A39" s="8" t="s">
        <v>41</v>
      </c>
      <c r="B39" s="469" t="s">
        <v>80</v>
      </c>
      <c r="C39" s="469"/>
      <c r="D39" s="469"/>
      <c r="E39" s="469"/>
      <c r="F39" s="469"/>
      <c r="G39" s="469"/>
      <c r="H39" s="22"/>
      <c r="I39" s="164">
        <f>I30</f>
        <v>0</v>
      </c>
    </row>
    <row r="40" spans="1:10" ht="13" x14ac:dyDescent="0.3">
      <c r="A40" s="8" t="s">
        <v>43</v>
      </c>
      <c r="B40" s="469" t="s">
        <v>81</v>
      </c>
      <c r="C40" s="469"/>
      <c r="D40" s="469"/>
      <c r="E40" s="469"/>
      <c r="F40" s="469"/>
      <c r="G40" s="469"/>
      <c r="H40" s="2"/>
      <c r="I40" s="164">
        <f>I39*H40</f>
        <v>0</v>
      </c>
      <c r="J40" s="32" t="s">
        <v>82</v>
      </c>
    </row>
    <row r="41" spans="1:10" ht="13" x14ac:dyDescent="0.3">
      <c r="A41" s="8" t="s">
        <v>46</v>
      </c>
      <c r="B41" s="469" t="s">
        <v>83</v>
      </c>
      <c r="C41" s="469"/>
      <c r="D41" s="469"/>
      <c r="E41" s="469"/>
      <c r="F41" s="469"/>
      <c r="G41" s="469"/>
      <c r="H41" s="2"/>
      <c r="I41" s="164">
        <f>H41*I39</f>
        <v>0</v>
      </c>
    </row>
    <row r="42" spans="1:10" ht="13" x14ac:dyDescent="0.3">
      <c r="A42" s="8" t="s">
        <v>49</v>
      </c>
      <c r="B42" s="469" t="s">
        <v>84</v>
      </c>
      <c r="C42" s="469"/>
      <c r="D42" s="469"/>
      <c r="E42" s="469"/>
      <c r="F42" s="469"/>
      <c r="G42" s="469"/>
      <c r="H42" s="2"/>
      <c r="I42" s="164">
        <v>0</v>
      </c>
      <c r="J42" s="32" t="s">
        <v>85</v>
      </c>
    </row>
    <row r="43" spans="1:10" ht="13" x14ac:dyDescent="0.3">
      <c r="A43" s="8" t="s">
        <v>86</v>
      </c>
      <c r="B43" s="469" t="s">
        <v>87</v>
      </c>
      <c r="C43" s="469"/>
      <c r="D43" s="469"/>
      <c r="E43" s="469"/>
      <c r="F43" s="469"/>
      <c r="G43" s="469"/>
      <c r="H43" s="5"/>
      <c r="I43" s="164">
        <v>0</v>
      </c>
      <c r="J43" s="32" t="s">
        <v>85</v>
      </c>
    </row>
    <row r="44" spans="1:10" ht="13" x14ac:dyDescent="0.3">
      <c r="A44" s="8" t="s">
        <v>88</v>
      </c>
      <c r="B44" s="469" t="s">
        <v>89</v>
      </c>
      <c r="C44" s="469"/>
      <c r="D44" s="469"/>
      <c r="E44" s="469"/>
      <c r="F44" s="469"/>
      <c r="G44" s="469"/>
      <c r="H44" s="2"/>
      <c r="I44" s="164">
        <v>0</v>
      </c>
    </row>
    <row r="45" spans="1:10" ht="13" x14ac:dyDescent="0.3">
      <c r="A45" s="477" t="s">
        <v>90</v>
      </c>
      <c r="B45" s="473"/>
      <c r="C45" s="473"/>
      <c r="D45" s="473"/>
      <c r="E45" s="473"/>
      <c r="F45" s="473"/>
      <c r="G45" s="473"/>
      <c r="H45" s="473"/>
      <c r="I45" s="165">
        <f>SUM(I39:I44)</f>
        <v>0</v>
      </c>
    </row>
    <row r="46" spans="1:10" s="10" customFormat="1" ht="13" x14ac:dyDescent="0.3"/>
    <row r="47" spans="1:10" s="10" customFormat="1" ht="13" x14ac:dyDescent="0.3">
      <c r="A47" s="37" t="s">
        <v>91</v>
      </c>
    </row>
    <row r="48" spans="1:10" s="10" customFormat="1" ht="13" x14ac:dyDescent="0.3">
      <c r="A48" s="37" t="s">
        <v>92</v>
      </c>
    </row>
    <row r="49" spans="1:11" ht="13" x14ac:dyDescent="0.3">
      <c r="A49" s="3"/>
      <c r="B49" s="3"/>
      <c r="C49" s="3"/>
      <c r="D49" s="3"/>
      <c r="E49" s="3"/>
      <c r="F49" s="3"/>
      <c r="G49" s="3"/>
      <c r="H49" s="3"/>
      <c r="I49" s="4"/>
    </row>
    <row r="50" spans="1:11" ht="13" x14ac:dyDescent="0.3">
      <c r="A50" s="479" t="s">
        <v>93</v>
      </c>
      <c r="B50" s="479"/>
      <c r="C50" s="479"/>
      <c r="D50" s="479"/>
      <c r="E50" s="479"/>
      <c r="F50" s="479"/>
      <c r="G50" s="479"/>
      <c r="H50" s="479"/>
      <c r="I50" s="479"/>
    </row>
    <row r="51" spans="1:11" ht="13" x14ac:dyDescent="0.3">
      <c r="A51" s="47" t="s">
        <v>94</v>
      </c>
      <c r="B51" s="524" t="s">
        <v>95</v>
      </c>
      <c r="C51" s="525"/>
      <c r="D51" s="525"/>
      <c r="E51" s="525"/>
      <c r="F51" s="525"/>
      <c r="G51" s="526"/>
      <c r="H51" s="8" t="s">
        <v>78</v>
      </c>
      <c r="I51" s="8" t="s">
        <v>79</v>
      </c>
    </row>
    <row r="52" spans="1:11" ht="13" x14ac:dyDescent="0.3">
      <c r="A52" s="8" t="s">
        <v>41</v>
      </c>
      <c r="B52" s="469" t="s">
        <v>96</v>
      </c>
      <c r="C52" s="469"/>
      <c r="D52" s="469"/>
      <c r="E52" s="469"/>
      <c r="F52" s="469"/>
      <c r="G52" s="469"/>
      <c r="H52" s="1">
        <f>1/12</f>
        <v>8.3333333333333329E-2</v>
      </c>
      <c r="I52" s="25">
        <f>$I$45*H52</f>
        <v>0</v>
      </c>
      <c r="K52" s="87"/>
    </row>
    <row r="53" spans="1:11" ht="13" x14ac:dyDescent="0.3">
      <c r="A53" s="8" t="s">
        <v>43</v>
      </c>
      <c r="B53" s="469" t="s">
        <v>97</v>
      </c>
      <c r="C53" s="469"/>
      <c r="D53" s="469"/>
      <c r="E53" s="469"/>
      <c r="F53" s="469"/>
      <c r="G53" s="469"/>
      <c r="H53" s="24">
        <v>0.121</v>
      </c>
      <c r="I53" s="25">
        <f>$I$45*H53</f>
        <v>0</v>
      </c>
    </row>
    <row r="54" spans="1:11" ht="13" x14ac:dyDescent="0.3">
      <c r="A54" s="473" t="s">
        <v>98</v>
      </c>
      <c r="B54" s="473"/>
      <c r="C54" s="473"/>
      <c r="D54" s="473"/>
      <c r="E54" s="473"/>
      <c r="F54" s="473"/>
      <c r="G54" s="473"/>
      <c r="H54" s="42">
        <f>TRUNC(SUM(H52:H53),4)</f>
        <v>0.20430000000000001</v>
      </c>
      <c r="I54" s="43">
        <f>SUM(I52:I53)</f>
        <v>0</v>
      </c>
    </row>
    <row r="55" spans="1:11" ht="22" customHeight="1" x14ac:dyDescent="0.25">
      <c r="A55" s="47" t="s">
        <v>46</v>
      </c>
      <c r="B55" s="498" t="s">
        <v>99</v>
      </c>
      <c r="C55" s="498"/>
      <c r="D55" s="498"/>
      <c r="E55" s="498"/>
      <c r="F55" s="498"/>
      <c r="G55" s="498"/>
      <c r="H55" s="160">
        <f>H54*H75</f>
        <v>7.518240000000001E-2</v>
      </c>
      <c r="I55" s="161">
        <f>$I$45*H55</f>
        <v>0</v>
      </c>
    </row>
    <row r="56" spans="1:11" ht="13" x14ac:dyDescent="0.3">
      <c r="A56" s="473" t="s">
        <v>100</v>
      </c>
      <c r="B56" s="473"/>
      <c r="C56" s="473"/>
      <c r="D56" s="473"/>
      <c r="E56" s="473"/>
      <c r="F56" s="473"/>
      <c r="G56" s="473"/>
      <c r="H56" s="42">
        <f>TRUNC(SUM(H54:H55),4)</f>
        <v>0.27939999999999998</v>
      </c>
      <c r="I56" s="43">
        <f>SUM(I54:I55)</f>
        <v>0</v>
      </c>
    </row>
    <row r="57" spans="1:11" ht="13" x14ac:dyDescent="0.3">
      <c r="A57" s="3"/>
      <c r="B57" s="3"/>
      <c r="C57" s="3"/>
      <c r="D57" s="3"/>
      <c r="E57" s="3"/>
      <c r="F57" s="3"/>
      <c r="G57" s="3"/>
      <c r="H57" s="44"/>
      <c r="I57" s="4"/>
    </row>
    <row r="58" spans="1:11" ht="13" x14ac:dyDescent="0.3">
      <c r="A58" s="37" t="s">
        <v>101</v>
      </c>
      <c r="B58" s="3"/>
      <c r="C58" s="3"/>
      <c r="D58" s="3"/>
      <c r="E58" s="3"/>
      <c r="F58" s="3"/>
      <c r="G58" s="3"/>
      <c r="H58" s="44"/>
      <c r="I58" s="4"/>
    </row>
    <row r="59" spans="1:11" ht="13" x14ac:dyDescent="0.3">
      <c r="A59" s="37" t="s">
        <v>102</v>
      </c>
      <c r="B59" s="3"/>
      <c r="C59" s="3"/>
      <c r="D59" s="3"/>
      <c r="E59" s="3"/>
      <c r="F59" s="3"/>
      <c r="G59" s="3"/>
      <c r="H59" s="44"/>
      <c r="I59" s="4"/>
    </row>
    <row r="60" spans="1:11" ht="13" x14ac:dyDescent="0.3">
      <c r="A60" s="37" t="s">
        <v>103</v>
      </c>
      <c r="B60" s="3"/>
      <c r="C60" s="3"/>
      <c r="D60" s="3"/>
      <c r="E60" s="3"/>
      <c r="F60" s="3"/>
      <c r="G60" s="3"/>
      <c r="H60" s="44"/>
      <c r="I60" s="4"/>
    </row>
    <row r="61" spans="1:11" ht="13" x14ac:dyDescent="0.3">
      <c r="A61" s="37" t="s">
        <v>104</v>
      </c>
      <c r="B61" s="10"/>
      <c r="C61" s="10"/>
      <c r="D61" s="10"/>
      <c r="E61" s="10"/>
      <c r="F61" s="10"/>
      <c r="G61" s="10"/>
      <c r="H61" s="10"/>
      <c r="I61" s="10"/>
    </row>
    <row r="62" spans="1:11" ht="13" x14ac:dyDescent="0.3">
      <c r="A62" s="37" t="s">
        <v>105</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106</v>
      </c>
      <c r="B66" s="527" t="s">
        <v>107</v>
      </c>
      <c r="C66" s="528"/>
      <c r="D66" s="528"/>
      <c r="E66" s="528"/>
      <c r="F66" s="528"/>
      <c r="G66" s="529"/>
      <c r="H66" s="34" t="s">
        <v>78</v>
      </c>
      <c r="I66" s="34" t="s">
        <v>79</v>
      </c>
      <c r="K66" s="32"/>
      <c r="L66" s="31"/>
    </row>
    <row r="67" spans="1:12" ht="13" x14ac:dyDescent="0.3">
      <c r="A67" s="8" t="s">
        <v>41</v>
      </c>
      <c r="B67" s="469" t="s">
        <v>108</v>
      </c>
      <c r="C67" s="469"/>
      <c r="D67" s="469"/>
      <c r="E67" s="469"/>
      <c r="F67" s="469"/>
      <c r="G67" s="469"/>
      <c r="H67" s="1">
        <v>0.2</v>
      </c>
      <c r="I67" s="25">
        <f t="shared" ref="I67:I74" si="0">H67*($I$45)</f>
        <v>0</v>
      </c>
      <c r="K67" s="33"/>
      <c r="L67" s="31"/>
    </row>
    <row r="68" spans="1:12" ht="13" x14ac:dyDescent="0.3">
      <c r="A68" s="8" t="s">
        <v>43</v>
      </c>
      <c r="B68" s="469" t="s">
        <v>109</v>
      </c>
      <c r="C68" s="469"/>
      <c r="D68" s="469"/>
      <c r="E68" s="469"/>
      <c r="F68" s="469"/>
      <c r="G68" s="469"/>
      <c r="H68" s="1">
        <v>2.5000000000000001E-2</v>
      </c>
      <c r="I68" s="25">
        <f t="shared" si="0"/>
        <v>0</v>
      </c>
      <c r="K68" s="32"/>
    </row>
    <row r="69" spans="1:12" ht="13" x14ac:dyDescent="0.3">
      <c r="A69" s="8" t="s">
        <v>46</v>
      </c>
      <c r="B69" s="469" t="s">
        <v>110</v>
      </c>
      <c r="C69" s="469"/>
      <c r="D69" s="469"/>
      <c r="E69" s="469"/>
      <c r="F69" s="469"/>
      <c r="G69" s="469"/>
      <c r="H69" s="1">
        <v>0.03</v>
      </c>
      <c r="I69" s="25">
        <f t="shared" si="0"/>
        <v>0</v>
      </c>
      <c r="J69" s="32" t="s">
        <v>111</v>
      </c>
      <c r="K69" s="32"/>
    </row>
    <row r="70" spans="1:12" ht="13" x14ac:dyDescent="0.3">
      <c r="A70" s="8" t="s">
        <v>49</v>
      </c>
      <c r="B70" s="469" t="s">
        <v>112</v>
      </c>
      <c r="C70" s="469"/>
      <c r="D70" s="469"/>
      <c r="E70" s="469"/>
      <c r="F70" s="469"/>
      <c r="G70" s="469"/>
      <c r="H70" s="1">
        <v>1.4999999999999999E-2</v>
      </c>
      <c r="I70" s="25">
        <f t="shared" si="0"/>
        <v>0</v>
      </c>
    </row>
    <row r="71" spans="1:12" ht="13" x14ac:dyDescent="0.3">
      <c r="A71" s="8" t="s">
        <v>86</v>
      </c>
      <c r="B71" s="469" t="s">
        <v>113</v>
      </c>
      <c r="C71" s="469"/>
      <c r="D71" s="469"/>
      <c r="E71" s="469"/>
      <c r="F71" s="469"/>
      <c r="G71" s="469"/>
      <c r="H71" s="1">
        <v>0.01</v>
      </c>
      <c r="I71" s="25">
        <f t="shared" si="0"/>
        <v>0</v>
      </c>
    </row>
    <row r="72" spans="1:12" ht="13" x14ac:dyDescent="0.3">
      <c r="A72" s="8" t="s">
        <v>88</v>
      </c>
      <c r="B72" s="469" t="s">
        <v>114</v>
      </c>
      <c r="C72" s="469"/>
      <c r="D72" s="469"/>
      <c r="E72" s="469"/>
      <c r="F72" s="469"/>
      <c r="G72" s="469"/>
      <c r="H72" s="1">
        <v>6.0000000000000001E-3</v>
      </c>
      <c r="I72" s="25">
        <f t="shared" si="0"/>
        <v>0</v>
      </c>
    </row>
    <row r="73" spans="1:12" ht="13" x14ac:dyDescent="0.3">
      <c r="A73" s="8" t="s">
        <v>115</v>
      </c>
      <c r="B73" s="469" t="s">
        <v>116</v>
      </c>
      <c r="C73" s="469"/>
      <c r="D73" s="469"/>
      <c r="E73" s="469"/>
      <c r="F73" s="469"/>
      <c r="G73" s="469"/>
      <c r="H73" s="1">
        <v>2E-3</v>
      </c>
      <c r="I73" s="25">
        <f t="shared" si="0"/>
        <v>0</v>
      </c>
    </row>
    <row r="74" spans="1:12" ht="13" x14ac:dyDescent="0.3">
      <c r="A74" s="8" t="s">
        <v>117</v>
      </c>
      <c r="B74" s="469" t="s">
        <v>118</v>
      </c>
      <c r="C74" s="469"/>
      <c r="D74" s="469"/>
      <c r="E74" s="469"/>
      <c r="F74" s="469"/>
      <c r="G74" s="469"/>
      <c r="H74" s="1">
        <v>0.08</v>
      </c>
      <c r="I74" s="25">
        <f t="shared" si="0"/>
        <v>0</v>
      </c>
    </row>
    <row r="75" spans="1:12" ht="13" x14ac:dyDescent="0.3">
      <c r="A75" s="473" t="s">
        <v>11</v>
      </c>
      <c r="B75" s="473"/>
      <c r="C75" s="473"/>
      <c r="D75" s="473"/>
      <c r="E75" s="473"/>
      <c r="F75" s="473"/>
      <c r="G75" s="47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119</v>
      </c>
      <c r="B77" s="3"/>
      <c r="C77" s="3"/>
      <c r="D77" s="3"/>
      <c r="E77" s="3"/>
      <c r="F77" s="3"/>
      <c r="G77" s="3"/>
      <c r="H77" s="44"/>
      <c r="I77" s="4"/>
      <c r="K77" s="21"/>
    </row>
    <row r="78" spans="1:12" ht="13" x14ac:dyDescent="0.3">
      <c r="A78" s="37" t="s">
        <v>120</v>
      </c>
      <c r="B78" s="3"/>
      <c r="C78" s="3"/>
      <c r="D78" s="3"/>
      <c r="E78" s="3"/>
      <c r="F78" s="3"/>
      <c r="G78" s="3"/>
      <c r="H78" s="44"/>
      <c r="I78" s="4"/>
      <c r="K78" s="21"/>
    </row>
    <row r="79" spans="1:12" ht="13" x14ac:dyDescent="0.3">
      <c r="A79" s="37" t="s">
        <v>121</v>
      </c>
      <c r="B79" s="3"/>
      <c r="C79" s="3"/>
      <c r="D79" s="3"/>
      <c r="E79" s="3"/>
      <c r="F79" s="3"/>
      <c r="G79" s="3"/>
      <c r="H79" s="44"/>
      <c r="I79" s="4"/>
      <c r="K79" s="21"/>
    </row>
    <row r="80" spans="1:12" ht="13" x14ac:dyDescent="0.3">
      <c r="A80" s="37" t="s">
        <v>122</v>
      </c>
      <c r="B80" s="3"/>
      <c r="C80" s="3"/>
      <c r="D80" s="3"/>
      <c r="E80" s="3"/>
      <c r="F80" s="3"/>
      <c r="G80" s="3"/>
      <c r="H80" s="44"/>
      <c r="I80" s="4"/>
      <c r="K80" s="21"/>
    </row>
    <row r="81" spans="1:11" ht="13" x14ac:dyDescent="0.3">
      <c r="A81" s="37" t="s">
        <v>123</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124</v>
      </c>
      <c r="B83" s="491" t="s">
        <v>125</v>
      </c>
      <c r="C83" s="492"/>
      <c r="D83" s="492"/>
      <c r="E83" s="492"/>
      <c r="F83" s="492"/>
      <c r="G83" s="493"/>
      <c r="H83" s="42"/>
      <c r="I83" s="34" t="s">
        <v>79</v>
      </c>
    </row>
    <row r="84" spans="1:11" ht="13" customHeight="1" x14ac:dyDescent="0.3">
      <c r="A84" s="8" t="s">
        <v>41</v>
      </c>
      <c r="B84" s="470" t="s">
        <v>126</v>
      </c>
      <c r="C84" s="470"/>
      <c r="D84" s="470"/>
      <c r="E84" s="470"/>
      <c r="F84" s="470"/>
      <c r="G84" s="470"/>
      <c r="H84" s="23" t="s">
        <v>127</v>
      </c>
      <c r="I84" s="27">
        <f>'Mód2.3 '!M12</f>
        <v>0</v>
      </c>
    </row>
    <row r="85" spans="1:11" ht="13" customHeight="1" x14ac:dyDescent="0.3">
      <c r="A85" s="8" t="s">
        <v>43</v>
      </c>
      <c r="B85" s="470" t="s">
        <v>128</v>
      </c>
      <c r="C85" s="470"/>
      <c r="D85" s="470"/>
      <c r="E85" s="470"/>
      <c r="F85" s="470"/>
      <c r="G85" s="470"/>
      <c r="H85" s="23" t="s">
        <v>127</v>
      </c>
      <c r="I85" s="27">
        <f>'Mód2.3 '!E25</f>
        <v>0</v>
      </c>
    </row>
    <row r="86" spans="1:11" ht="13" customHeight="1" x14ac:dyDescent="0.3">
      <c r="A86" s="8" t="s">
        <v>46</v>
      </c>
      <c r="B86" s="470" t="s">
        <v>129</v>
      </c>
      <c r="C86" s="470"/>
      <c r="D86" s="470"/>
      <c r="E86" s="470"/>
      <c r="F86" s="470"/>
      <c r="G86" s="470"/>
      <c r="H86" s="23" t="s">
        <v>127</v>
      </c>
      <c r="I86" s="27">
        <f>'Mód2.3 '!E33</f>
        <v>0</v>
      </c>
    </row>
    <row r="87" spans="1:11" ht="15" customHeight="1" x14ac:dyDescent="0.3">
      <c r="A87" s="47" t="s">
        <v>49</v>
      </c>
      <c r="B87" s="518" t="s">
        <v>235</v>
      </c>
      <c r="C87" s="470"/>
      <c r="D87" s="470"/>
      <c r="E87" s="470"/>
      <c r="F87" s="470"/>
      <c r="G87" s="470"/>
      <c r="H87" s="36" t="s">
        <v>127</v>
      </c>
      <c r="I87" s="166">
        <f>'Mód2.3 '!E42</f>
        <v>0</v>
      </c>
    </row>
    <row r="88" spans="1:11" ht="13" customHeight="1" x14ac:dyDescent="0.3">
      <c r="A88" s="8" t="s">
        <v>86</v>
      </c>
      <c r="B88" s="470" t="s">
        <v>132</v>
      </c>
      <c r="C88" s="470"/>
      <c r="D88" s="470"/>
      <c r="E88" s="470"/>
      <c r="F88" s="470"/>
      <c r="G88" s="470"/>
      <c r="H88" s="23" t="s">
        <v>127</v>
      </c>
      <c r="I88" s="27">
        <f>'Mód2.3 '!E52</f>
        <v>0</v>
      </c>
    </row>
    <row r="89" spans="1:11" ht="13" x14ac:dyDescent="0.3">
      <c r="A89" s="8"/>
      <c r="B89" s="470"/>
      <c r="C89" s="470"/>
      <c r="D89" s="470"/>
      <c r="E89" s="470"/>
      <c r="F89" s="470"/>
      <c r="G89" s="470"/>
      <c r="H89" s="23"/>
      <c r="I89" s="27"/>
    </row>
    <row r="90" spans="1:11" ht="13" x14ac:dyDescent="0.3">
      <c r="A90" s="473" t="s">
        <v>134</v>
      </c>
      <c r="B90" s="473"/>
      <c r="C90" s="473"/>
      <c r="D90" s="473"/>
      <c r="E90" s="473"/>
      <c r="F90" s="473"/>
      <c r="G90" s="473"/>
      <c r="H90" s="473"/>
      <c r="I90" s="43">
        <f>SUM(I84:I89)</f>
        <v>0</v>
      </c>
    </row>
    <row r="91" spans="1:11" ht="13" x14ac:dyDescent="0.3">
      <c r="A91" s="3"/>
      <c r="B91" s="3"/>
      <c r="C91" s="3"/>
      <c r="D91" s="3"/>
      <c r="E91" s="3"/>
      <c r="F91" s="3"/>
      <c r="G91" s="3"/>
      <c r="H91" s="3"/>
      <c r="I91" s="4"/>
    </row>
    <row r="92" spans="1:11" ht="13" x14ac:dyDescent="0.3">
      <c r="A92" s="37" t="s">
        <v>135</v>
      </c>
      <c r="B92" s="3"/>
      <c r="C92" s="3"/>
      <c r="D92" s="3"/>
      <c r="E92" s="3"/>
      <c r="F92" s="3"/>
      <c r="G92" s="3"/>
      <c r="H92" s="3"/>
      <c r="I92" s="4"/>
    </row>
    <row r="93" spans="1:11" ht="13" x14ac:dyDescent="0.3">
      <c r="A93" s="37" t="s">
        <v>136</v>
      </c>
      <c r="B93" s="3"/>
      <c r="C93" s="3"/>
      <c r="D93" s="3"/>
      <c r="E93" s="3"/>
      <c r="F93" s="3"/>
      <c r="G93" s="3"/>
      <c r="H93" s="3"/>
      <c r="I93" s="4"/>
    </row>
    <row r="94" spans="1:11" ht="13" x14ac:dyDescent="0.3">
      <c r="A94" s="37" t="s">
        <v>137</v>
      </c>
      <c r="B94" s="3"/>
      <c r="C94" s="3"/>
      <c r="D94" s="3"/>
      <c r="E94" s="3"/>
      <c r="F94" s="3"/>
      <c r="G94" s="3"/>
      <c r="H94" s="3"/>
      <c r="I94" s="4"/>
    </row>
    <row r="95" spans="1:11" ht="13" x14ac:dyDescent="0.3">
      <c r="A95" s="37" t="s">
        <v>138</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139</v>
      </c>
      <c r="C97" s="48"/>
      <c r="D97" s="48"/>
      <c r="E97" s="48"/>
      <c r="F97" s="48"/>
      <c r="G97" s="48"/>
      <c r="H97" s="48"/>
      <c r="I97" s="48"/>
    </row>
    <row r="98" spans="1:11" ht="13" x14ac:dyDescent="0.3">
      <c r="A98" s="481" t="s">
        <v>140</v>
      </c>
      <c r="B98" s="481"/>
      <c r="C98" s="481"/>
      <c r="D98" s="481"/>
      <c r="E98" s="481"/>
      <c r="F98" s="481"/>
      <c r="G98" s="481"/>
      <c r="H98" s="481"/>
      <c r="I98" s="8" t="s">
        <v>79</v>
      </c>
    </row>
    <row r="99" spans="1:11" ht="13" x14ac:dyDescent="0.3">
      <c r="A99" s="8" t="s">
        <v>94</v>
      </c>
      <c r="B99" s="513" t="s">
        <v>141</v>
      </c>
      <c r="C99" s="513"/>
      <c r="D99" s="513"/>
      <c r="E99" s="513"/>
      <c r="F99" s="513"/>
      <c r="G99" s="513"/>
      <c r="H99" s="513"/>
      <c r="I99" s="25">
        <f>I56</f>
        <v>0</v>
      </c>
    </row>
    <row r="100" spans="1:11" ht="13" x14ac:dyDescent="0.3">
      <c r="A100" s="8" t="s">
        <v>106</v>
      </c>
      <c r="B100" s="513" t="s">
        <v>142</v>
      </c>
      <c r="C100" s="513"/>
      <c r="D100" s="513"/>
      <c r="E100" s="513"/>
      <c r="F100" s="513"/>
      <c r="G100" s="513"/>
      <c r="H100" s="513"/>
      <c r="I100" s="25">
        <f>I75</f>
        <v>0</v>
      </c>
    </row>
    <row r="101" spans="1:11" ht="13" x14ac:dyDescent="0.3">
      <c r="A101" s="8" t="s">
        <v>124</v>
      </c>
      <c r="B101" s="513" t="s">
        <v>143</v>
      </c>
      <c r="C101" s="513"/>
      <c r="D101" s="513"/>
      <c r="E101" s="513"/>
      <c r="F101" s="513"/>
      <c r="G101" s="513"/>
      <c r="H101" s="513"/>
      <c r="I101" s="25">
        <f>I90</f>
        <v>0</v>
      </c>
    </row>
    <row r="102" spans="1:11" ht="13" x14ac:dyDescent="0.3">
      <c r="A102" s="477" t="s">
        <v>144</v>
      </c>
      <c r="B102" s="477"/>
      <c r="C102" s="477"/>
      <c r="D102" s="477"/>
      <c r="E102" s="477"/>
      <c r="F102" s="477"/>
      <c r="G102" s="477"/>
      <c r="H102" s="477"/>
      <c r="I102" s="128">
        <f>SUM(I99:I101)</f>
        <v>0</v>
      </c>
      <c r="K102" s="7"/>
    </row>
    <row r="103" spans="1:11" ht="13" x14ac:dyDescent="0.3">
      <c r="A103" s="482"/>
      <c r="B103" s="483"/>
      <c r="C103" s="483"/>
      <c r="D103" s="483"/>
      <c r="E103" s="483"/>
      <c r="F103" s="483"/>
      <c r="G103" s="483"/>
      <c r="H103" s="483"/>
      <c r="I103" s="483"/>
    </row>
    <row r="104" spans="1:11" ht="13" x14ac:dyDescent="0.3">
      <c r="A104" s="479" t="s">
        <v>145</v>
      </c>
      <c r="B104" s="479"/>
      <c r="C104" s="479"/>
      <c r="D104" s="479"/>
      <c r="E104" s="479"/>
      <c r="F104" s="479"/>
      <c r="G104" s="479"/>
      <c r="H104" s="479"/>
      <c r="I104" s="479"/>
    </row>
    <row r="105" spans="1:11" ht="13" x14ac:dyDescent="0.3">
      <c r="A105" s="8">
        <v>3</v>
      </c>
      <c r="B105" s="481" t="s">
        <v>146</v>
      </c>
      <c r="C105" s="481"/>
      <c r="D105" s="481"/>
      <c r="E105" s="481"/>
      <c r="F105" s="481"/>
      <c r="G105" s="481"/>
      <c r="H105" s="8" t="s">
        <v>78</v>
      </c>
      <c r="I105" s="8" t="s">
        <v>79</v>
      </c>
    </row>
    <row r="106" spans="1:11" ht="13" x14ac:dyDescent="0.3">
      <c r="A106" s="8" t="s">
        <v>41</v>
      </c>
      <c r="B106" s="469" t="s">
        <v>147</v>
      </c>
      <c r="C106" s="469"/>
      <c r="D106" s="469"/>
      <c r="E106" s="469"/>
      <c r="F106" s="469"/>
      <c r="G106" s="469"/>
      <c r="H106" s="1">
        <v>4.1999999999999997E-3</v>
      </c>
      <c r="I106" s="25">
        <f>H106*I45</f>
        <v>0</v>
      </c>
    </row>
    <row r="107" spans="1:11" ht="13" x14ac:dyDescent="0.25">
      <c r="A107" s="47" t="s">
        <v>43</v>
      </c>
      <c r="B107" s="498" t="s">
        <v>148</v>
      </c>
      <c r="C107" s="498"/>
      <c r="D107" s="498"/>
      <c r="E107" s="498"/>
      <c r="F107" s="498"/>
      <c r="G107" s="498"/>
      <c r="H107" s="160">
        <f>H74</f>
        <v>0.08</v>
      </c>
      <c r="I107" s="161">
        <f>I106*H107</f>
        <v>0</v>
      </c>
    </row>
    <row r="108" spans="1:11" ht="24.75" customHeight="1" x14ac:dyDescent="0.25">
      <c r="A108" s="47" t="s">
        <v>46</v>
      </c>
      <c r="B108" s="498" t="s">
        <v>149</v>
      </c>
      <c r="C108" s="498"/>
      <c r="D108" s="498"/>
      <c r="E108" s="498"/>
      <c r="F108" s="498"/>
      <c r="G108" s="498"/>
      <c r="H108" s="160">
        <v>2E-3</v>
      </c>
      <c r="I108" s="161">
        <f>H108*I45</f>
        <v>0</v>
      </c>
    </row>
    <row r="109" spans="1:11" ht="13" x14ac:dyDescent="0.3">
      <c r="A109" s="8" t="s">
        <v>49</v>
      </c>
      <c r="B109" s="469" t="s">
        <v>150</v>
      </c>
      <c r="C109" s="469"/>
      <c r="D109" s="469"/>
      <c r="E109" s="469"/>
      <c r="F109" s="469"/>
      <c r="G109" s="469"/>
      <c r="H109" s="1">
        <v>1.9400000000000001E-2</v>
      </c>
      <c r="I109" s="25">
        <f>H109*I45</f>
        <v>0</v>
      </c>
    </row>
    <row r="110" spans="1:11" ht="13" x14ac:dyDescent="0.3">
      <c r="A110" s="8" t="s">
        <v>86</v>
      </c>
      <c r="B110" s="514" t="s">
        <v>151</v>
      </c>
      <c r="C110" s="514"/>
      <c r="D110" s="514"/>
      <c r="E110" s="514"/>
      <c r="F110" s="514"/>
      <c r="G110" s="514"/>
      <c r="H110" s="24">
        <f>H75</f>
        <v>0.36800000000000005</v>
      </c>
      <c r="I110" s="25">
        <f>I109*H110</f>
        <v>0</v>
      </c>
    </row>
    <row r="111" spans="1:11" ht="25.5" customHeight="1" x14ac:dyDescent="0.25">
      <c r="A111" s="47" t="s">
        <v>88</v>
      </c>
      <c r="B111" s="498" t="s">
        <v>152</v>
      </c>
      <c r="C111" s="498"/>
      <c r="D111" s="498"/>
      <c r="E111" s="498"/>
      <c r="F111" s="498"/>
      <c r="G111" s="498"/>
      <c r="H111" s="160">
        <v>3.7999999999999999E-2</v>
      </c>
      <c r="I111" s="161">
        <f>H111*I45</f>
        <v>0</v>
      </c>
      <c r="K111" s="7"/>
    </row>
    <row r="112" spans="1:11" ht="13" x14ac:dyDescent="0.3">
      <c r="A112" s="477" t="s">
        <v>153</v>
      </c>
      <c r="B112" s="477"/>
      <c r="C112" s="477"/>
      <c r="D112" s="477"/>
      <c r="E112" s="477"/>
      <c r="F112" s="477"/>
      <c r="G112" s="477"/>
      <c r="H112" s="42"/>
      <c r="I112" s="128">
        <f>SUM(I106:I111)</f>
        <v>0</v>
      </c>
    </row>
    <row r="113" spans="1:11" ht="13" x14ac:dyDescent="0.3">
      <c r="A113" s="565"/>
      <c r="B113" s="516"/>
      <c r="C113" s="516"/>
      <c r="D113" s="516"/>
      <c r="E113" s="516"/>
      <c r="F113" s="516"/>
      <c r="G113" s="516"/>
      <c r="H113" s="516"/>
      <c r="I113" s="516"/>
    </row>
    <row r="114" spans="1:11" ht="13" x14ac:dyDescent="0.3">
      <c r="A114" s="479" t="s">
        <v>154</v>
      </c>
      <c r="B114" s="479"/>
      <c r="C114" s="479"/>
      <c r="D114" s="479"/>
      <c r="E114" s="479"/>
      <c r="F114" s="479"/>
      <c r="G114" s="479"/>
      <c r="H114" s="479"/>
      <c r="I114" s="479"/>
    </row>
    <row r="115" spans="1:11" ht="13" x14ac:dyDescent="0.3">
      <c r="A115" s="3"/>
      <c r="B115" s="3"/>
      <c r="C115" s="3"/>
      <c r="D115" s="3"/>
      <c r="E115" s="3"/>
      <c r="F115" s="3"/>
      <c r="G115" s="3"/>
      <c r="H115" s="3"/>
      <c r="I115" s="3"/>
    </row>
    <row r="116" spans="1:11" ht="13" x14ac:dyDescent="0.3">
      <c r="A116" s="37" t="s">
        <v>155</v>
      </c>
      <c r="B116" s="3"/>
      <c r="C116" s="3"/>
      <c r="D116" s="3"/>
      <c r="E116" s="3"/>
      <c r="F116" s="3"/>
      <c r="G116" s="3"/>
      <c r="H116" s="3"/>
      <c r="I116" s="3"/>
    </row>
    <row r="117" spans="1:11" ht="13" x14ac:dyDescent="0.3">
      <c r="A117" s="37" t="s">
        <v>156</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157</v>
      </c>
      <c r="B119" s="473" t="s">
        <v>158</v>
      </c>
      <c r="C119" s="473"/>
      <c r="D119" s="473"/>
      <c r="E119" s="473"/>
      <c r="F119" s="473"/>
      <c r="G119" s="473"/>
      <c r="H119" s="34" t="s">
        <v>78</v>
      </c>
      <c r="I119" s="34" t="s">
        <v>79</v>
      </c>
    </row>
    <row r="120" spans="1:11" ht="13" x14ac:dyDescent="0.3">
      <c r="A120" s="49" t="s">
        <v>41</v>
      </c>
      <c r="B120" s="469" t="s">
        <v>159</v>
      </c>
      <c r="C120" s="469"/>
      <c r="D120" s="469"/>
      <c r="E120" s="469"/>
      <c r="F120" s="469"/>
      <c r="G120" s="469"/>
      <c r="H120" s="43"/>
      <c r="I120" s="43"/>
    </row>
    <row r="121" spans="1:11" ht="13" x14ac:dyDescent="0.3">
      <c r="A121" s="8" t="s">
        <v>43</v>
      </c>
      <c r="B121" s="469" t="s">
        <v>160</v>
      </c>
      <c r="C121" s="469"/>
      <c r="D121" s="469"/>
      <c r="E121" s="469"/>
      <c r="F121" s="469"/>
      <c r="G121" s="469"/>
      <c r="H121" s="172">
        <v>1.67E-2</v>
      </c>
      <c r="I121" s="25">
        <f>H121*$I$45</f>
        <v>0</v>
      </c>
      <c r="J121" s="32" t="s">
        <v>161</v>
      </c>
      <c r="K121" s="163"/>
    </row>
    <row r="122" spans="1:11" ht="13" x14ac:dyDescent="0.3">
      <c r="A122" s="8" t="s">
        <v>46</v>
      </c>
      <c r="B122" s="469" t="s">
        <v>162</v>
      </c>
      <c r="C122" s="469"/>
      <c r="D122" s="469"/>
      <c r="E122" s="469"/>
      <c r="F122" s="469"/>
      <c r="G122" s="469"/>
      <c r="H122" s="172">
        <v>2.0000000000000001E-4</v>
      </c>
      <c r="I122" s="25">
        <f>H122*$I$45</f>
        <v>0</v>
      </c>
      <c r="J122" s="32" t="s">
        <v>161</v>
      </c>
      <c r="K122" s="163"/>
    </row>
    <row r="123" spans="1:11" ht="13.5" x14ac:dyDescent="0.25">
      <c r="A123" s="47" t="s">
        <v>49</v>
      </c>
      <c r="B123" s="498" t="s">
        <v>163</v>
      </c>
      <c r="C123" s="498"/>
      <c r="D123" s="498"/>
      <c r="E123" s="498"/>
      <c r="F123" s="498"/>
      <c r="G123" s="498"/>
      <c r="H123" s="160">
        <v>6.9999999999999999E-4</v>
      </c>
      <c r="I123" s="161">
        <f>H123*$I$45</f>
        <v>0</v>
      </c>
      <c r="J123" s="32" t="s">
        <v>161</v>
      </c>
    </row>
    <row r="124" spans="1:11" ht="13" x14ac:dyDescent="0.3">
      <c r="A124" s="8" t="s">
        <v>86</v>
      </c>
      <c r="B124" s="469" t="s">
        <v>164</v>
      </c>
      <c r="C124" s="469"/>
      <c r="D124" s="469"/>
      <c r="E124" s="469"/>
      <c r="F124" s="469"/>
      <c r="G124" s="469"/>
      <c r="H124" s="172">
        <v>2.8999999999999998E-3</v>
      </c>
      <c r="I124" s="25">
        <f>H124*$I$45</f>
        <v>0</v>
      </c>
      <c r="J124" s="32" t="s">
        <v>161</v>
      </c>
    </row>
    <row r="125" spans="1:11" ht="13" x14ac:dyDescent="0.3">
      <c r="A125" s="8" t="s">
        <v>88</v>
      </c>
      <c r="B125" s="469" t="s">
        <v>165</v>
      </c>
      <c r="C125" s="469"/>
      <c r="D125" s="469"/>
      <c r="E125" s="469"/>
      <c r="F125" s="469"/>
      <c r="G125" s="469"/>
      <c r="H125" s="172"/>
      <c r="I125" s="25">
        <f t="shared" ref="I125" si="1">H125*$I$45</f>
        <v>0</v>
      </c>
      <c r="J125" s="32" t="s">
        <v>161</v>
      </c>
    </row>
    <row r="126" spans="1:11" ht="13" x14ac:dyDescent="0.3">
      <c r="A126" s="473" t="s">
        <v>166</v>
      </c>
      <c r="B126" s="473"/>
      <c r="C126" s="473"/>
      <c r="D126" s="473"/>
      <c r="E126" s="473"/>
      <c r="F126" s="473"/>
      <c r="G126" s="473"/>
      <c r="H126" s="42"/>
      <c r="I126" s="43">
        <f>SUM(I121:I125)</f>
        <v>0</v>
      </c>
      <c r="J126" s="32"/>
    </row>
    <row r="127" spans="1:11" ht="13" x14ac:dyDescent="0.3">
      <c r="A127" s="8" t="s">
        <v>88</v>
      </c>
      <c r="B127" s="469" t="s">
        <v>167</v>
      </c>
      <c r="C127" s="469"/>
      <c r="D127" s="469"/>
      <c r="E127" s="469"/>
      <c r="F127" s="469"/>
      <c r="G127" s="469"/>
      <c r="H127" s="1">
        <f>H75</f>
        <v>0.36800000000000005</v>
      </c>
      <c r="I127" s="25">
        <f>I126*H127</f>
        <v>0</v>
      </c>
    </row>
    <row r="128" spans="1:11" ht="13" x14ac:dyDescent="0.3">
      <c r="A128" s="473" t="s">
        <v>168</v>
      </c>
      <c r="B128" s="473"/>
      <c r="C128" s="473"/>
      <c r="D128" s="473"/>
      <c r="E128" s="473"/>
      <c r="F128" s="473"/>
      <c r="G128" s="473"/>
      <c r="H128" s="42"/>
      <c r="I128" s="43">
        <f>SUM(I126:I127)</f>
        <v>0</v>
      </c>
    </row>
    <row r="129" spans="1:11" ht="13" x14ac:dyDescent="0.3">
      <c r="A129" s="3"/>
      <c r="B129" s="3"/>
      <c r="C129" s="3"/>
      <c r="D129" s="3"/>
      <c r="E129" s="3"/>
      <c r="F129" s="3"/>
      <c r="G129" s="3"/>
      <c r="H129" s="3"/>
      <c r="I129" s="3"/>
    </row>
    <row r="130" spans="1:11" ht="13" x14ac:dyDescent="0.3">
      <c r="A130" s="49" t="s">
        <v>169</v>
      </c>
      <c r="B130" s="491" t="s">
        <v>170</v>
      </c>
      <c r="C130" s="492"/>
      <c r="D130" s="492"/>
      <c r="E130" s="492"/>
      <c r="F130" s="492"/>
      <c r="G130" s="493"/>
      <c r="H130" s="34" t="s">
        <v>78</v>
      </c>
      <c r="I130" s="34" t="s">
        <v>79</v>
      </c>
    </row>
    <row r="131" spans="1:11" ht="13" x14ac:dyDescent="0.3">
      <c r="A131" s="8" t="s">
        <v>41</v>
      </c>
      <c r="B131" s="494" t="s">
        <v>171</v>
      </c>
      <c r="C131" s="495"/>
      <c r="D131" s="495"/>
      <c r="E131" s="495"/>
      <c r="F131" s="495"/>
      <c r="G131" s="496"/>
      <c r="H131" s="172">
        <v>0</v>
      </c>
      <c r="I131" s="25">
        <v>0</v>
      </c>
    </row>
    <row r="132" spans="1:11" ht="13" x14ac:dyDescent="0.3">
      <c r="A132" s="491" t="s">
        <v>172</v>
      </c>
      <c r="B132" s="492"/>
      <c r="C132" s="492"/>
      <c r="D132" s="492"/>
      <c r="E132" s="492"/>
      <c r="F132" s="492"/>
      <c r="G132" s="493"/>
      <c r="H132" s="42">
        <f>TRUNC(SUM(H131),4)</f>
        <v>0</v>
      </c>
      <c r="I132" s="43">
        <f>SUM(I131)</f>
        <v>0</v>
      </c>
    </row>
    <row r="133" spans="1:11" ht="13" x14ac:dyDescent="0.3">
      <c r="A133" s="51"/>
      <c r="B133" s="45"/>
      <c r="C133" s="45"/>
      <c r="D133" s="45"/>
      <c r="E133" s="45"/>
      <c r="F133" s="45"/>
      <c r="G133" s="45"/>
      <c r="H133" s="45"/>
      <c r="I133" s="45"/>
    </row>
    <row r="134" spans="1:11" ht="13" x14ac:dyDescent="0.3">
      <c r="A134" s="473" t="s">
        <v>173</v>
      </c>
      <c r="B134" s="473"/>
      <c r="C134" s="473"/>
      <c r="D134" s="473"/>
      <c r="E134" s="473"/>
      <c r="F134" s="473"/>
      <c r="G134" s="473"/>
      <c r="H134" s="473"/>
      <c r="I134" s="473"/>
    </row>
    <row r="135" spans="1:11" ht="13" x14ac:dyDescent="0.3">
      <c r="A135" s="47">
        <v>4</v>
      </c>
      <c r="B135" s="485" t="s">
        <v>174</v>
      </c>
      <c r="C135" s="486"/>
      <c r="D135" s="486"/>
      <c r="E135" s="486"/>
      <c r="F135" s="486"/>
      <c r="G135" s="487"/>
      <c r="H135" s="46"/>
      <c r="I135" s="8" t="s">
        <v>79</v>
      </c>
    </row>
    <row r="136" spans="1:11" ht="13" x14ac:dyDescent="0.3">
      <c r="A136" s="8" t="s">
        <v>157</v>
      </c>
      <c r="B136" s="488" t="s">
        <v>175</v>
      </c>
      <c r="C136" s="489"/>
      <c r="D136" s="489"/>
      <c r="E136" s="489"/>
      <c r="F136" s="489"/>
      <c r="G136" s="490"/>
      <c r="H136" s="22"/>
      <c r="I136" s="25">
        <f>I128</f>
        <v>0</v>
      </c>
    </row>
    <row r="137" spans="1:11" ht="13" x14ac:dyDescent="0.3">
      <c r="A137" s="8" t="s">
        <v>169</v>
      </c>
      <c r="B137" s="488" t="s">
        <v>176</v>
      </c>
      <c r="C137" s="489"/>
      <c r="D137" s="489"/>
      <c r="E137" s="489"/>
      <c r="F137" s="489"/>
      <c r="G137" s="490"/>
      <c r="H137" s="22"/>
      <c r="I137" s="25">
        <f>I132</f>
        <v>0</v>
      </c>
    </row>
    <row r="138" spans="1:11" ht="13" x14ac:dyDescent="0.3">
      <c r="A138" s="477" t="s">
        <v>177</v>
      </c>
      <c r="B138" s="477"/>
      <c r="C138" s="477"/>
      <c r="D138" s="477"/>
      <c r="E138" s="477"/>
      <c r="F138" s="477"/>
      <c r="G138" s="477"/>
      <c r="H138" s="477"/>
      <c r="I138" s="128">
        <f>SUM(I136:I137)</f>
        <v>0</v>
      </c>
    </row>
    <row r="139" spans="1:11" ht="13" x14ac:dyDescent="0.3">
      <c r="A139" s="482"/>
      <c r="B139" s="483"/>
      <c r="C139" s="483"/>
      <c r="D139" s="483"/>
      <c r="E139" s="483"/>
      <c r="F139" s="483"/>
      <c r="G139" s="483"/>
      <c r="H139" s="483"/>
      <c r="I139" s="483"/>
    </row>
    <row r="140" spans="1:11" ht="13" x14ac:dyDescent="0.3">
      <c r="A140" s="479" t="s">
        <v>178</v>
      </c>
      <c r="B140" s="479"/>
      <c r="C140" s="479"/>
      <c r="D140" s="479"/>
      <c r="E140" s="479"/>
      <c r="F140" s="479"/>
      <c r="G140" s="479"/>
      <c r="H140" s="479"/>
      <c r="I140" s="479"/>
    </row>
    <row r="141" spans="1:11" ht="13" x14ac:dyDescent="0.3">
      <c r="A141" s="8">
        <v>5</v>
      </c>
      <c r="B141" s="481" t="s">
        <v>179</v>
      </c>
      <c r="C141" s="481"/>
      <c r="D141" s="481"/>
      <c r="E141" s="481"/>
      <c r="F141" s="481"/>
      <c r="G141" s="481"/>
      <c r="H141" s="8"/>
      <c r="I141" s="8" t="s">
        <v>79</v>
      </c>
    </row>
    <row r="142" spans="1:11" ht="13" x14ac:dyDescent="0.3">
      <c r="A142" s="8" t="s">
        <v>41</v>
      </c>
      <c r="B142" s="470" t="s">
        <v>180</v>
      </c>
      <c r="C142" s="470"/>
      <c r="D142" s="470"/>
      <c r="E142" s="470"/>
      <c r="F142" s="470"/>
      <c r="G142" s="470"/>
      <c r="H142" s="23" t="s">
        <v>127</v>
      </c>
      <c r="I142" s="25">
        <f>'Uniform&amp;EPIs '!K25</f>
        <v>0</v>
      </c>
    </row>
    <row r="143" spans="1:11" s="50" customFormat="1" ht="25" x14ac:dyDescent="0.25">
      <c r="A143" s="47" t="s">
        <v>43</v>
      </c>
      <c r="B143" s="566" t="s">
        <v>181</v>
      </c>
      <c r="C143" s="566"/>
      <c r="D143" s="566"/>
      <c r="E143" s="566"/>
      <c r="F143" s="566"/>
      <c r="G143" s="566"/>
      <c r="H143" s="36" t="s">
        <v>127</v>
      </c>
      <c r="I143" s="161">
        <v>0</v>
      </c>
      <c r="K143" s="306" t="s">
        <v>236</v>
      </c>
    </row>
    <row r="144" spans="1:11" ht="13" x14ac:dyDescent="0.3">
      <c r="A144" s="28" t="s">
        <v>46</v>
      </c>
      <c r="B144" s="470" t="s">
        <v>182</v>
      </c>
      <c r="C144" s="470"/>
      <c r="D144" s="470"/>
      <c r="E144" s="470"/>
      <c r="F144" s="470"/>
      <c r="G144" s="470"/>
      <c r="H144" s="23" t="s">
        <v>127</v>
      </c>
      <c r="I144" s="25">
        <f>Equipamentos!K70</f>
        <v>0</v>
      </c>
      <c r="K144" s="306"/>
    </row>
    <row r="145" spans="1:13" ht="13" x14ac:dyDescent="0.3">
      <c r="A145" s="28" t="s">
        <v>49</v>
      </c>
      <c r="B145" s="470" t="s">
        <v>89</v>
      </c>
      <c r="C145" s="470"/>
      <c r="D145" s="470"/>
      <c r="E145" s="470"/>
      <c r="F145" s="470"/>
      <c r="G145" s="470"/>
      <c r="H145" s="23" t="s">
        <v>127</v>
      </c>
      <c r="I145" s="25">
        <v>0</v>
      </c>
    </row>
    <row r="146" spans="1:13" ht="13" x14ac:dyDescent="0.3">
      <c r="A146" s="477" t="s">
        <v>183</v>
      </c>
      <c r="B146" s="477"/>
      <c r="C146" s="477"/>
      <c r="D146" s="477"/>
      <c r="E146" s="477"/>
      <c r="F146" s="477"/>
      <c r="G146" s="477"/>
      <c r="H146" s="42" t="s">
        <v>127</v>
      </c>
      <c r="I146" s="128">
        <f>SUM(I142:I145)</f>
        <v>0</v>
      </c>
      <c r="K146" s="163"/>
    </row>
    <row r="147" spans="1:13" ht="13" x14ac:dyDescent="0.25">
      <c r="A147" s="53"/>
      <c r="B147" s="53"/>
      <c r="C147" s="53"/>
      <c r="D147" s="53"/>
      <c r="E147" s="53"/>
      <c r="F147" s="53"/>
      <c r="G147" s="53"/>
      <c r="H147" s="53"/>
      <c r="I147" s="53"/>
    </row>
    <row r="148" spans="1:13" ht="13" x14ac:dyDescent="0.3">
      <c r="A148" s="37" t="s">
        <v>184</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79" t="s">
        <v>185</v>
      </c>
      <c r="B150" s="479"/>
      <c r="C150" s="479"/>
      <c r="D150" s="479"/>
      <c r="E150" s="479"/>
      <c r="F150" s="479"/>
      <c r="G150" s="479"/>
      <c r="H150" s="479"/>
      <c r="I150" s="479"/>
    </row>
    <row r="151" spans="1:13" ht="13" x14ac:dyDescent="0.3">
      <c r="A151" s="8">
        <v>6</v>
      </c>
      <c r="B151" s="481" t="s">
        <v>186</v>
      </c>
      <c r="C151" s="481"/>
      <c r="D151" s="481"/>
      <c r="E151" s="481"/>
      <c r="F151" s="481"/>
      <c r="G151" s="481"/>
      <c r="H151" s="8" t="s">
        <v>78</v>
      </c>
      <c r="I151" s="8" t="s">
        <v>79</v>
      </c>
    </row>
    <row r="152" spans="1:13" ht="13" x14ac:dyDescent="0.3">
      <c r="A152" s="8" t="s">
        <v>41</v>
      </c>
      <c r="B152" s="469" t="s">
        <v>187</v>
      </c>
      <c r="C152" s="469"/>
      <c r="D152" s="469"/>
      <c r="E152" s="469"/>
      <c r="F152" s="469"/>
      <c r="G152" s="469"/>
      <c r="H152" s="29">
        <v>0.05</v>
      </c>
      <c r="I152" s="259">
        <f>H152*I170</f>
        <v>0</v>
      </c>
      <c r="J152" s="32" t="s">
        <v>188</v>
      </c>
    </row>
    <row r="153" spans="1:13" ht="13" x14ac:dyDescent="0.3">
      <c r="A153" s="8" t="s">
        <v>43</v>
      </c>
      <c r="B153" s="469" t="s">
        <v>189</v>
      </c>
      <c r="C153" s="469"/>
      <c r="D153" s="469"/>
      <c r="E153" s="469"/>
      <c r="F153" s="469"/>
      <c r="G153" s="469"/>
      <c r="H153" s="29">
        <v>0.1</v>
      </c>
      <c r="I153" s="259">
        <f>H153*(I152+I170)</f>
        <v>0</v>
      </c>
      <c r="J153" s="32" t="s">
        <v>188</v>
      </c>
    </row>
    <row r="154" spans="1:13" ht="13" x14ac:dyDescent="0.3">
      <c r="A154" s="8" t="s">
        <v>46</v>
      </c>
      <c r="B154" s="471" t="s">
        <v>190</v>
      </c>
      <c r="C154" s="471"/>
      <c r="D154" s="471"/>
      <c r="E154" s="471"/>
      <c r="F154" s="471"/>
      <c r="G154" s="471"/>
      <c r="H154" s="2"/>
      <c r="I154" s="30"/>
    </row>
    <row r="155" spans="1:13" ht="13" x14ac:dyDescent="0.3">
      <c r="A155" s="8" t="s">
        <v>191</v>
      </c>
      <c r="B155" s="469" t="s">
        <v>192</v>
      </c>
      <c r="C155" s="469"/>
      <c r="D155" s="469"/>
      <c r="E155" s="469"/>
      <c r="F155" s="469"/>
      <c r="G155" s="469"/>
      <c r="H155" s="6">
        <v>1.6500000000000001E-2</v>
      </c>
      <c r="I155" s="259">
        <f>H155*$I$172</f>
        <v>0</v>
      </c>
      <c r="J155" s="32" t="s">
        <v>193</v>
      </c>
      <c r="K155" s="7"/>
    </row>
    <row r="156" spans="1:13" ht="13" x14ac:dyDescent="0.3">
      <c r="A156" s="8" t="s">
        <v>194</v>
      </c>
      <c r="B156" s="469" t="s">
        <v>195</v>
      </c>
      <c r="C156" s="469"/>
      <c r="D156" s="469"/>
      <c r="E156" s="469"/>
      <c r="F156" s="469"/>
      <c r="G156" s="469"/>
      <c r="H156" s="6">
        <v>7.5999999999999998E-2</v>
      </c>
      <c r="I156" s="259">
        <f t="shared" ref="I156:I157" si="2">H156*$I$172</f>
        <v>0</v>
      </c>
      <c r="J156" s="32" t="s">
        <v>193</v>
      </c>
      <c r="K156" s="7"/>
    </row>
    <row r="157" spans="1:13" ht="13" x14ac:dyDescent="0.3">
      <c r="A157" s="8" t="s">
        <v>196</v>
      </c>
      <c r="B157" s="469" t="s">
        <v>197</v>
      </c>
      <c r="C157" s="469"/>
      <c r="D157" s="469"/>
      <c r="E157" s="469"/>
      <c r="F157" s="469"/>
      <c r="G157" s="469"/>
      <c r="H157" s="6">
        <v>0.05</v>
      </c>
      <c r="I157" s="259">
        <f t="shared" si="2"/>
        <v>0</v>
      </c>
      <c r="J157" s="32" t="s">
        <v>193</v>
      </c>
      <c r="K157" s="7"/>
    </row>
    <row r="158" spans="1:13" ht="13" x14ac:dyDescent="0.3">
      <c r="A158" s="477" t="s">
        <v>198</v>
      </c>
      <c r="B158" s="477"/>
      <c r="C158" s="477"/>
      <c r="D158" s="477"/>
      <c r="E158" s="477"/>
      <c r="F158" s="477"/>
      <c r="G158" s="477"/>
      <c r="H158" s="54">
        <f>SUM(H152:H157)</f>
        <v>0.29250000000000004</v>
      </c>
      <c r="I158" s="128">
        <f>SUM(I152:I157)</f>
        <v>0</v>
      </c>
      <c r="K158" s="7"/>
      <c r="M158" s="7"/>
    </row>
    <row r="159" spans="1:13" x14ac:dyDescent="0.25">
      <c r="A159" s="251"/>
      <c r="B159" s="260"/>
      <c r="C159" s="260"/>
      <c r="D159" s="260"/>
      <c r="E159" s="260"/>
      <c r="F159" s="260"/>
      <c r="G159" s="260"/>
      <c r="H159" s="260"/>
      <c r="I159" s="260"/>
    </row>
    <row r="160" spans="1:13" ht="13" x14ac:dyDescent="0.25">
      <c r="A160" s="37" t="s">
        <v>199</v>
      </c>
      <c r="B160" s="260"/>
      <c r="C160" s="260"/>
      <c r="D160" s="260"/>
      <c r="E160" s="260"/>
      <c r="F160" s="260"/>
      <c r="G160" s="260"/>
      <c r="H160" s="260"/>
      <c r="I160" s="260"/>
    </row>
    <row r="161" spans="1:11" ht="13" x14ac:dyDescent="0.25">
      <c r="A161" s="37" t="s">
        <v>200</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73" t="s">
        <v>201</v>
      </c>
      <c r="B163" s="473"/>
      <c r="C163" s="473"/>
      <c r="D163" s="473"/>
      <c r="E163" s="473"/>
      <c r="F163" s="473"/>
      <c r="G163" s="473"/>
      <c r="H163" s="473"/>
      <c r="I163" s="473"/>
      <c r="K163" s="9"/>
    </row>
    <row r="164" spans="1:11" ht="13" x14ac:dyDescent="0.3">
      <c r="A164" s="481" t="s">
        <v>202</v>
      </c>
      <c r="B164" s="481"/>
      <c r="C164" s="481"/>
      <c r="D164" s="481"/>
      <c r="E164" s="481"/>
      <c r="F164" s="481"/>
      <c r="G164" s="481"/>
      <c r="H164" s="481"/>
      <c r="I164" s="8" t="s">
        <v>79</v>
      </c>
    </row>
    <row r="165" spans="1:11" x14ac:dyDescent="0.25">
      <c r="A165" s="253" t="s">
        <v>41</v>
      </c>
      <c r="B165" s="475" t="str">
        <f>A37</f>
        <v>MÓDULO 1 - COMPOSIÇÃO DA REMUNERAÇÃO</v>
      </c>
      <c r="C165" s="475"/>
      <c r="D165" s="475"/>
      <c r="E165" s="475"/>
      <c r="F165" s="475"/>
      <c r="G165" s="475"/>
      <c r="H165" s="475"/>
      <c r="I165" s="259">
        <f>I45</f>
        <v>0</v>
      </c>
    </row>
    <row r="166" spans="1:11" x14ac:dyDescent="0.25">
      <c r="A166" s="253" t="s">
        <v>43</v>
      </c>
      <c r="B166" s="475" t="str">
        <f>A50</f>
        <v>MÓDULO 2 – ENCARGOS E BENEFÍCIOS ANUAIS, MENSAIS E DIÁRIOS</v>
      </c>
      <c r="C166" s="475"/>
      <c r="D166" s="475"/>
      <c r="E166" s="475"/>
      <c r="F166" s="475"/>
      <c r="G166" s="475"/>
      <c r="H166" s="475"/>
      <c r="I166" s="259">
        <f>I102</f>
        <v>0</v>
      </c>
    </row>
    <row r="167" spans="1:11" ht="13" x14ac:dyDescent="0.3">
      <c r="A167" s="253" t="s">
        <v>46</v>
      </c>
      <c r="B167" s="475" t="str">
        <f>A104</f>
        <v>MÓDULO 3 – PROVISÃO PARA RESCISÃO</v>
      </c>
      <c r="C167" s="475"/>
      <c r="D167" s="475"/>
      <c r="E167" s="475"/>
      <c r="F167" s="475"/>
      <c r="G167" s="475"/>
      <c r="H167" s="475"/>
      <c r="I167" s="259">
        <f>I112</f>
        <v>0</v>
      </c>
      <c r="K167" s="9"/>
    </row>
    <row r="168" spans="1:11" ht="13" x14ac:dyDescent="0.3">
      <c r="A168" s="23" t="s">
        <v>49</v>
      </c>
      <c r="B168" s="475" t="str">
        <f>A114</f>
        <v>MÓDULO 4 – CUSTO DE REPOSIÇÃO DO PROFISSIONAL AUSENTE</v>
      </c>
      <c r="C168" s="475"/>
      <c r="D168" s="475"/>
      <c r="E168" s="475"/>
      <c r="F168" s="475"/>
      <c r="G168" s="475"/>
      <c r="H168" s="475"/>
      <c r="I168" s="259">
        <f>I138</f>
        <v>0</v>
      </c>
      <c r="K168" s="9"/>
    </row>
    <row r="169" spans="1:11" x14ac:dyDescent="0.25">
      <c r="A169" s="23" t="s">
        <v>86</v>
      </c>
      <c r="B169" s="475" t="str">
        <f>A140</f>
        <v>MÓDULO 5 – INSUMOS DIVERSOS</v>
      </c>
      <c r="C169" s="475"/>
      <c r="D169" s="475"/>
      <c r="E169" s="475"/>
      <c r="F169" s="475"/>
      <c r="G169" s="475"/>
      <c r="H169" s="475"/>
      <c r="I169" s="259">
        <f>I146</f>
        <v>0</v>
      </c>
    </row>
    <row r="170" spans="1:11" ht="13" x14ac:dyDescent="0.3">
      <c r="A170" s="8"/>
      <c r="B170" s="481" t="s">
        <v>203</v>
      </c>
      <c r="C170" s="481"/>
      <c r="D170" s="481"/>
      <c r="E170" s="481"/>
      <c r="F170" s="481"/>
      <c r="G170" s="481"/>
      <c r="H170" s="481"/>
      <c r="I170" s="26">
        <f>SUM(I165:I169)</f>
        <v>0</v>
      </c>
      <c r="K170" s="7"/>
    </row>
    <row r="171" spans="1:11" x14ac:dyDescent="0.25">
      <c r="A171" s="23" t="s">
        <v>88</v>
      </c>
      <c r="B171" s="475" t="str">
        <f>A150</f>
        <v>MÓDULO 6 – CUSTOS INDIRETOS, TRIBUTOS E LUCRO</v>
      </c>
      <c r="C171" s="475"/>
      <c r="D171" s="475"/>
      <c r="E171" s="475"/>
      <c r="F171" s="475"/>
      <c r="G171" s="475"/>
      <c r="H171" s="475"/>
      <c r="I171" s="25">
        <f>I158</f>
        <v>0</v>
      </c>
    </row>
    <row r="172" spans="1:11" ht="13" x14ac:dyDescent="0.3">
      <c r="A172" s="477" t="s">
        <v>204</v>
      </c>
      <c r="B172" s="477"/>
      <c r="C172" s="477"/>
      <c r="D172" s="477"/>
      <c r="E172" s="477"/>
      <c r="F172" s="477"/>
      <c r="G172" s="477"/>
      <c r="H172" s="477"/>
      <c r="I172" s="128">
        <f>SUM(I45,I102,I112,I138,I146,I152,I153)/(1-SUM(H155:H157))</f>
        <v>0</v>
      </c>
    </row>
    <row r="173" spans="1:11" ht="13" x14ac:dyDescent="0.3">
      <c r="A173" s="3"/>
      <c r="B173" s="3"/>
      <c r="C173" s="3"/>
      <c r="D173" s="3"/>
      <c r="E173" s="3"/>
      <c r="F173" s="3"/>
      <c r="G173" s="3"/>
      <c r="H173" s="3"/>
      <c r="I173" s="4"/>
    </row>
    <row r="175" spans="1:11" ht="13" outlineLevel="1" x14ac:dyDescent="0.25">
      <c r="A175" s="527" t="s">
        <v>237</v>
      </c>
      <c r="B175" s="528"/>
      <c r="C175" s="528"/>
      <c r="D175" s="528"/>
      <c r="E175" s="528"/>
      <c r="F175" s="528"/>
      <c r="G175" s="528"/>
      <c r="H175" s="528"/>
      <c r="I175" s="529"/>
    </row>
    <row r="176" spans="1:11" ht="13" outlineLevel="1" x14ac:dyDescent="0.3">
      <c r="A176" s="538"/>
      <c r="B176" s="539"/>
      <c r="C176" s="539"/>
      <c r="D176" s="539"/>
      <c r="E176" s="539"/>
      <c r="F176" s="539"/>
      <c r="G176" s="539"/>
      <c r="H176" s="539"/>
      <c r="I176" s="540"/>
    </row>
    <row r="177" spans="1:11" outlineLevel="1" x14ac:dyDescent="0.25">
      <c r="A177" s="567" t="s">
        <v>238</v>
      </c>
      <c r="B177" s="568"/>
      <c r="C177" s="568"/>
      <c r="D177" s="568"/>
      <c r="E177" s="568"/>
      <c r="F177" s="568"/>
      <c r="G177" s="568"/>
      <c r="H177" s="568"/>
      <c r="I177" s="569"/>
    </row>
    <row r="178" spans="1:11" ht="9.65" customHeight="1" outlineLevel="1" x14ac:dyDescent="0.25">
      <c r="A178" s="570"/>
      <c r="B178" s="571"/>
      <c r="C178" s="571"/>
      <c r="D178" s="571"/>
      <c r="E178" s="571"/>
      <c r="F178" s="571"/>
      <c r="G178" s="571"/>
      <c r="H178" s="571"/>
      <c r="I178" s="572"/>
    </row>
    <row r="179" spans="1:11" ht="39" outlineLevel="1" x14ac:dyDescent="0.3">
      <c r="A179" s="530" t="s">
        <v>209</v>
      </c>
      <c r="B179" s="530"/>
      <c r="C179" s="530"/>
      <c r="D179" s="531" t="s">
        <v>239</v>
      </c>
      <c r="E179" s="481"/>
      <c r="F179" s="481"/>
      <c r="G179" s="531" t="s">
        <v>220</v>
      </c>
      <c r="H179" s="481"/>
      <c r="I179" s="56" t="s">
        <v>214</v>
      </c>
    </row>
    <row r="180" spans="1:11" ht="39.65" customHeight="1" outlineLevel="1" x14ac:dyDescent="0.25">
      <c r="A180" s="521" t="s">
        <v>240</v>
      </c>
      <c r="B180" s="521"/>
      <c r="C180" s="521"/>
      <c r="D180" s="507">
        <v>800</v>
      </c>
      <c r="E180" s="521"/>
      <c r="F180" s="521"/>
      <c r="G180" s="522">
        <f>I172</f>
        <v>0</v>
      </c>
      <c r="H180" s="521"/>
      <c r="I180" s="293">
        <f>TRUNC((1/D180*G180)/22,2)</f>
        <v>0</v>
      </c>
      <c r="K180" s="306" t="s">
        <v>241</v>
      </c>
    </row>
    <row r="181" spans="1:11" ht="13" x14ac:dyDescent="0.3">
      <c r="A181" s="481" t="s">
        <v>216</v>
      </c>
      <c r="B181" s="481"/>
      <c r="C181" s="481"/>
      <c r="D181" s="481"/>
      <c r="E181" s="481"/>
      <c r="F181" s="481"/>
      <c r="G181" s="481"/>
      <c r="H181" s="481"/>
      <c r="I181" s="174">
        <f>SUM(I180:I180)</f>
        <v>0</v>
      </c>
    </row>
    <row r="183" spans="1:11" s="41" customFormat="1" x14ac:dyDescent="0.25"/>
  </sheetData>
  <mergeCells count="128">
    <mergeCell ref="A181:H181"/>
    <mergeCell ref="A179:C179"/>
    <mergeCell ref="D179:F179"/>
    <mergeCell ref="G179:H179"/>
    <mergeCell ref="A180:C180"/>
    <mergeCell ref="D180:F180"/>
    <mergeCell ref="G180:H180"/>
    <mergeCell ref="B170:H170"/>
    <mergeCell ref="B171:H171"/>
    <mergeCell ref="A172:H172"/>
    <mergeCell ref="A175:I175"/>
    <mergeCell ref="A176:I176"/>
    <mergeCell ref="A177:I178"/>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AD17-53F9-40ED-9F89-3F78E613D674}">
  <sheetPr>
    <tabColor rgb="FFFFFF00"/>
  </sheetPr>
  <dimension ref="A1:M182"/>
  <sheetViews>
    <sheetView topLeftCell="A22"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x14ac:dyDescent="0.35">
      <c r="A1" s="499" t="s">
        <v>34</v>
      </c>
      <c r="B1" s="500"/>
      <c r="C1" s="500"/>
      <c r="D1" s="500"/>
      <c r="E1" s="500"/>
      <c r="F1" s="500"/>
      <c r="G1" s="500"/>
      <c r="H1" s="500"/>
      <c r="I1" s="501"/>
    </row>
    <row r="2" spans="1:9" x14ac:dyDescent="0.25">
      <c r="A2" s="251"/>
      <c r="B2" s="251"/>
      <c r="C2" s="251"/>
      <c r="D2" s="251"/>
      <c r="E2" s="251"/>
      <c r="F2" s="251"/>
      <c r="G2" s="251"/>
      <c r="H2" s="251"/>
      <c r="I2" s="251"/>
    </row>
    <row r="3" spans="1:9" ht="15" customHeight="1" x14ac:dyDescent="0.25">
      <c r="A3" s="561" t="s">
        <v>36</v>
      </c>
      <c r="B3" s="510"/>
      <c r="C3" s="510"/>
      <c r="D3" s="510"/>
      <c r="E3" s="510"/>
      <c r="F3" s="510"/>
      <c r="G3" s="251"/>
      <c r="H3" s="251"/>
      <c r="I3" s="251"/>
    </row>
    <row r="4" spans="1:9" ht="15" customHeight="1" x14ac:dyDescent="0.25">
      <c r="A4" s="510" t="s">
        <v>38</v>
      </c>
      <c r="B4" s="510"/>
      <c r="C4" s="510"/>
      <c r="D4" s="510"/>
      <c r="E4" s="510"/>
      <c r="F4" s="510"/>
      <c r="G4" s="251"/>
      <c r="H4" s="251"/>
      <c r="I4" s="251"/>
    </row>
    <row r="5" spans="1:9" ht="13" x14ac:dyDescent="0.3">
      <c r="A5" s="10"/>
      <c r="B5" s="10"/>
      <c r="C5" s="10"/>
      <c r="D5" s="10"/>
      <c r="E5" s="10"/>
      <c r="F5" s="10"/>
      <c r="G5" s="10"/>
      <c r="H5" s="10"/>
      <c r="I5" s="10"/>
    </row>
    <row r="6" spans="1:9" ht="13" x14ac:dyDescent="0.3">
      <c r="A6" s="510" t="s">
        <v>39</v>
      </c>
      <c r="B6" s="510"/>
      <c r="C6" s="510"/>
      <c r="D6" s="510"/>
      <c r="E6" s="510"/>
      <c r="F6" s="510"/>
      <c r="G6" s="10"/>
      <c r="H6" s="10"/>
      <c r="I6" s="10"/>
    </row>
    <row r="7" spans="1:9" x14ac:dyDescent="0.25">
      <c r="A7" s="252"/>
      <c r="B7" s="252"/>
      <c r="C7" s="252"/>
      <c r="D7" s="252"/>
      <c r="E7" s="252"/>
      <c r="F7" s="252"/>
      <c r="G7" s="252"/>
      <c r="H7" s="252"/>
      <c r="I7" s="252"/>
    </row>
    <row r="8" spans="1:9" ht="13" x14ac:dyDescent="0.3">
      <c r="A8" s="473" t="s">
        <v>40</v>
      </c>
      <c r="B8" s="473"/>
      <c r="C8" s="473"/>
      <c r="D8" s="473"/>
      <c r="E8" s="473"/>
      <c r="F8" s="473"/>
      <c r="G8" s="473"/>
      <c r="H8" s="473"/>
      <c r="I8" s="473"/>
    </row>
    <row r="9" spans="1:9" x14ac:dyDescent="0.25">
      <c r="A9" s="253" t="s">
        <v>41</v>
      </c>
      <c r="B9" s="469" t="s">
        <v>42</v>
      </c>
      <c r="C9" s="475"/>
      <c r="D9" s="475"/>
      <c r="E9" s="475"/>
      <c r="F9" s="475"/>
      <c r="G9" s="475"/>
      <c r="H9" s="475"/>
      <c r="I9" s="325">
        <v>45863</v>
      </c>
    </row>
    <row r="10" spans="1:9" x14ac:dyDescent="0.25">
      <c r="A10" s="253" t="s">
        <v>43</v>
      </c>
      <c r="B10" s="469" t="s">
        <v>44</v>
      </c>
      <c r="C10" s="475"/>
      <c r="D10" s="475"/>
      <c r="E10" s="475"/>
      <c r="F10" s="475"/>
      <c r="G10" s="475"/>
      <c r="H10" s="475"/>
      <c r="I10" s="326" t="s">
        <v>45</v>
      </c>
    </row>
    <row r="11" spans="1:9" x14ac:dyDescent="0.25">
      <c r="A11" s="253" t="s">
        <v>46</v>
      </c>
      <c r="B11" s="469" t="s">
        <v>47</v>
      </c>
      <c r="C11" s="469"/>
      <c r="D11" s="469"/>
      <c r="E11" s="469"/>
      <c r="F11" s="469"/>
      <c r="G11" s="469"/>
      <c r="H11" s="469"/>
      <c r="I11" s="326" t="s">
        <v>48</v>
      </c>
    </row>
    <row r="12" spans="1:9" x14ac:dyDescent="0.25">
      <c r="A12" s="253" t="s">
        <v>49</v>
      </c>
      <c r="B12" s="469" t="s">
        <v>50</v>
      </c>
      <c r="C12" s="475"/>
      <c r="D12" s="475"/>
      <c r="E12" s="475"/>
      <c r="F12" s="475"/>
      <c r="G12" s="475"/>
      <c r="H12" s="475"/>
      <c r="I12" s="327">
        <v>60</v>
      </c>
    </row>
    <row r="13" spans="1:9" x14ac:dyDescent="0.25">
      <c r="A13" s="251"/>
      <c r="B13" s="252"/>
      <c r="C13" s="252"/>
      <c r="D13" s="252"/>
      <c r="E13" s="252"/>
      <c r="F13" s="252"/>
      <c r="G13" s="252"/>
      <c r="H13" s="251"/>
      <c r="I13" s="251"/>
    </row>
    <row r="14" spans="1:9" ht="13" x14ac:dyDescent="0.3">
      <c r="A14" s="473" t="s">
        <v>51</v>
      </c>
      <c r="B14" s="473"/>
      <c r="C14" s="473"/>
      <c r="D14" s="473"/>
      <c r="E14" s="473"/>
      <c r="F14" s="473"/>
      <c r="G14" s="473"/>
      <c r="H14" s="473"/>
      <c r="I14" s="473"/>
    </row>
    <row r="15" spans="1:9" ht="13" x14ac:dyDescent="0.3">
      <c r="A15" s="481" t="s">
        <v>52</v>
      </c>
      <c r="B15" s="481"/>
      <c r="C15" s="481" t="s">
        <v>53</v>
      </c>
      <c r="D15" s="481"/>
      <c r="E15" s="481" t="s">
        <v>54</v>
      </c>
      <c r="F15" s="481"/>
      <c r="G15" s="481"/>
      <c r="H15" s="481"/>
      <c r="I15" s="481"/>
    </row>
    <row r="16" spans="1:9" s="50" customFormat="1" ht="25.5" customHeight="1" x14ac:dyDescent="0.25">
      <c r="A16" s="507" t="s">
        <v>242</v>
      </c>
      <c r="B16" s="503"/>
      <c r="C16" s="507" t="s">
        <v>56</v>
      </c>
      <c r="D16" s="503"/>
      <c r="E16" s="562">
        <v>1</v>
      </c>
      <c r="F16" s="563"/>
      <c r="G16" s="563"/>
      <c r="H16" s="563"/>
      <c r="I16" s="564"/>
    </row>
    <row r="17" spans="1:9" ht="15" customHeight="1" x14ac:dyDescent="0.25">
      <c r="A17" s="39"/>
      <c r="B17" s="255"/>
      <c r="C17" s="40"/>
      <c r="D17" s="256"/>
      <c r="E17" s="41"/>
      <c r="F17" s="257"/>
      <c r="G17" s="257"/>
      <c r="H17" s="257"/>
      <c r="I17" s="257"/>
    </row>
    <row r="18" spans="1:9" ht="15" customHeight="1" x14ac:dyDescent="0.25">
      <c r="A18" s="37" t="s">
        <v>57</v>
      </c>
      <c r="B18" s="255"/>
      <c r="C18" s="40"/>
      <c r="D18" s="256"/>
      <c r="E18" s="41"/>
      <c r="F18" s="257"/>
      <c r="G18" s="257"/>
      <c r="H18" s="257"/>
      <c r="I18" s="257"/>
    </row>
    <row r="19" spans="1:9" ht="15" customHeight="1" x14ac:dyDescent="0.25">
      <c r="A19" s="37" t="s">
        <v>58</v>
      </c>
      <c r="B19" s="255"/>
      <c r="C19" s="40"/>
      <c r="D19" s="256"/>
      <c r="E19" s="41"/>
      <c r="F19" s="257"/>
      <c r="G19" s="257"/>
      <c r="H19" s="257"/>
      <c r="I19" s="257"/>
    </row>
    <row r="20" spans="1:9" ht="15" customHeight="1" x14ac:dyDescent="0.25">
      <c r="A20" s="37" t="s">
        <v>59</v>
      </c>
      <c r="B20" s="255"/>
      <c r="C20" s="40"/>
      <c r="D20" s="256"/>
      <c r="E20" s="41"/>
      <c r="F20" s="257"/>
      <c r="G20" s="257"/>
      <c r="H20" s="257"/>
      <c r="I20" s="257"/>
    </row>
    <row r="21" spans="1:9" ht="15" customHeight="1" x14ac:dyDescent="0.25">
      <c r="A21" s="37" t="s">
        <v>60</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61</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62</v>
      </c>
      <c r="B25" s="255"/>
      <c r="C25" s="40"/>
      <c r="D25" s="256"/>
      <c r="E25" s="41"/>
      <c r="F25" s="257"/>
      <c r="G25" s="257"/>
      <c r="H25" s="257"/>
      <c r="I25" s="257"/>
    </row>
    <row r="26" spans="1:9" ht="15" customHeight="1" x14ac:dyDescent="0.25">
      <c r="A26" s="37" t="s">
        <v>63</v>
      </c>
      <c r="B26" s="255"/>
      <c r="C26" s="40"/>
      <c r="D26" s="256"/>
      <c r="E26" s="41"/>
      <c r="F26" s="257"/>
      <c r="G26" s="257"/>
      <c r="H26" s="257"/>
      <c r="I26" s="257"/>
    </row>
    <row r="27" spans="1:9" ht="13" x14ac:dyDescent="0.3">
      <c r="A27" s="473" t="s">
        <v>64</v>
      </c>
      <c r="B27" s="473"/>
      <c r="C27" s="473"/>
      <c r="D27" s="473"/>
      <c r="E27" s="473"/>
      <c r="F27" s="473"/>
      <c r="G27" s="473"/>
      <c r="H27" s="473"/>
      <c r="I27" s="473"/>
    </row>
    <row r="28" spans="1:9" ht="37.5" x14ac:dyDescent="0.25">
      <c r="A28" s="254">
        <v>1</v>
      </c>
      <c r="B28" s="523" t="s">
        <v>65</v>
      </c>
      <c r="C28" s="523"/>
      <c r="D28" s="523"/>
      <c r="E28" s="523"/>
      <c r="F28" s="523"/>
      <c r="G28" s="523"/>
      <c r="H28" s="523"/>
      <c r="I28" s="337" t="str">
        <f>A16</f>
        <v>Remanejamento de Equipamentos e móveis</v>
      </c>
    </row>
    <row r="29" spans="1:9" x14ac:dyDescent="0.25">
      <c r="A29" s="253">
        <v>2</v>
      </c>
      <c r="B29" s="469" t="s">
        <v>66</v>
      </c>
      <c r="C29" s="469"/>
      <c r="D29" s="469"/>
      <c r="E29" s="469"/>
      <c r="F29" s="469"/>
      <c r="G29" s="469"/>
      <c r="H29" s="469"/>
      <c r="I29" s="338" t="s">
        <v>67</v>
      </c>
    </row>
    <row r="30" spans="1:9" x14ac:dyDescent="0.25">
      <c r="A30" s="253">
        <v>3</v>
      </c>
      <c r="B30" s="475" t="s">
        <v>69</v>
      </c>
      <c r="C30" s="475"/>
      <c r="D30" s="475"/>
      <c r="E30" s="475"/>
      <c r="F30" s="475"/>
      <c r="G30" s="475"/>
      <c r="H30" s="475"/>
      <c r="I30" s="339">
        <v>0</v>
      </c>
    </row>
    <row r="31" spans="1:9" x14ac:dyDescent="0.25">
      <c r="A31" s="254">
        <v>4</v>
      </c>
      <c r="B31" s="523" t="s">
        <v>70</v>
      </c>
      <c r="C31" s="523"/>
      <c r="D31" s="523"/>
      <c r="E31" s="523"/>
      <c r="F31" s="523"/>
      <c r="G31" s="523"/>
      <c r="H31" s="523"/>
      <c r="I31" s="340" t="s">
        <v>71</v>
      </c>
    </row>
    <row r="32" spans="1:9" x14ac:dyDescent="0.25">
      <c r="A32" s="253">
        <v>5</v>
      </c>
      <c r="B32" s="469" t="s">
        <v>73</v>
      </c>
      <c r="C32" s="475"/>
      <c r="D32" s="475"/>
      <c r="E32" s="475"/>
      <c r="F32" s="475"/>
      <c r="G32" s="475"/>
      <c r="H32" s="475"/>
      <c r="I32" s="325">
        <v>45686</v>
      </c>
    </row>
    <row r="33" spans="1:10" x14ac:dyDescent="0.25">
      <c r="A33" s="251"/>
      <c r="B33" s="252"/>
      <c r="C33" s="252"/>
      <c r="D33" s="252"/>
      <c r="E33" s="252"/>
      <c r="F33" s="252"/>
      <c r="G33" s="252"/>
      <c r="H33" s="252"/>
      <c r="I33" s="258"/>
    </row>
    <row r="34" spans="1:10" ht="13" x14ac:dyDescent="0.25">
      <c r="A34" s="37" t="s">
        <v>74</v>
      </c>
      <c r="B34" s="252"/>
      <c r="C34" s="252"/>
      <c r="D34" s="252"/>
      <c r="E34" s="252"/>
      <c r="F34" s="252"/>
      <c r="G34" s="252"/>
      <c r="H34" s="252"/>
      <c r="I34" s="258"/>
    </row>
    <row r="35" spans="1:10" ht="13" x14ac:dyDescent="0.25">
      <c r="A35" s="37" t="s">
        <v>75</v>
      </c>
      <c r="B35" s="252"/>
      <c r="C35" s="252"/>
      <c r="D35" s="252"/>
      <c r="E35" s="252"/>
      <c r="F35" s="252"/>
      <c r="G35" s="252"/>
      <c r="H35" s="252"/>
      <c r="I35" s="258"/>
    </row>
    <row r="37" spans="1:10" ht="13" x14ac:dyDescent="0.3">
      <c r="A37" s="479" t="s">
        <v>76</v>
      </c>
      <c r="B37" s="479"/>
      <c r="C37" s="479"/>
      <c r="D37" s="479"/>
      <c r="E37" s="479"/>
      <c r="F37" s="479"/>
      <c r="G37" s="479"/>
      <c r="H37" s="479"/>
      <c r="I37" s="479"/>
    </row>
    <row r="38" spans="1:10" ht="13" x14ac:dyDescent="0.3">
      <c r="A38" s="8">
        <v>1</v>
      </c>
      <c r="B38" s="481" t="s">
        <v>77</v>
      </c>
      <c r="C38" s="481"/>
      <c r="D38" s="481"/>
      <c r="E38" s="481"/>
      <c r="F38" s="481"/>
      <c r="G38" s="481"/>
      <c r="H38" s="8" t="s">
        <v>78</v>
      </c>
      <c r="I38" s="8" t="s">
        <v>79</v>
      </c>
    </row>
    <row r="39" spans="1:10" ht="13" x14ac:dyDescent="0.3">
      <c r="A39" s="8" t="s">
        <v>41</v>
      </c>
      <c r="B39" s="469" t="s">
        <v>80</v>
      </c>
      <c r="C39" s="469"/>
      <c r="D39" s="469"/>
      <c r="E39" s="469"/>
      <c r="F39" s="469"/>
      <c r="G39" s="469"/>
      <c r="H39" s="22"/>
      <c r="I39" s="164">
        <f>I30</f>
        <v>0</v>
      </c>
    </row>
    <row r="40" spans="1:10" ht="13" x14ac:dyDescent="0.3">
      <c r="A40" s="8" t="s">
        <v>43</v>
      </c>
      <c r="B40" s="469" t="s">
        <v>81</v>
      </c>
      <c r="C40" s="469"/>
      <c r="D40" s="469"/>
      <c r="E40" s="469"/>
      <c r="F40" s="469"/>
      <c r="G40" s="469"/>
      <c r="H40" s="2"/>
      <c r="I40" s="164">
        <f>I39*H40</f>
        <v>0</v>
      </c>
      <c r="J40" s="32" t="s">
        <v>82</v>
      </c>
    </row>
    <row r="41" spans="1:10" ht="13" x14ac:dyDescent="0.3">
      <c r="A41" s="8" t="s">
        <v>46</v>
      </c>
      <c r="B41" s="469" t="s">
        <v>83</v>
      </c>
      <c r="C41" s="469"/>
      <c r="D41" s="469"/>
      <c r="E41" s="469"/>
      <c r="F41" s="469"/>
      <c r="G41" s="469"/>
      <c r="H41" s="2"/>
      <c r="I41" s="164">
        <f>H41*I39</f>
        <v>0</v>
      </c>
    </row>
    <row r="42" spans="1:10" ht="13" x14ac:dyDescent="0.3">
      <c r="A42" s="8" t="s">
        <v>49</v>
      </c>
      <c r="B42" s="469" t="s">
        <v>84</v>
      </c>
      <c r="C42" s="469"/>
      <c r="D42" s="469"/>
      <c r="E42" s="469"/>
      <c r="F42" s="469"/>
      <c r="G42" s="469"/>
      <c r="H42" s="2"/>
      <c r="I42" s="164">
        <v>0</v>
      </c>
      <c r="J42" s="32" t="s">
        <v>85</v>
      </c>
    </row>
    <row r="43" spans="1:10" ht="13" x14ac:dyDescent="0.3">
      <c r="A43" s="8" t="s">
        <v>86</v>
      </c>
      <c r="B43" s="469" t="s">
        <v>87</v>
      </c>
      <c r="C43" s="469"/>
      <c r="D43" s="469"/>
      <c r="E43" s="469"/>
      <c r="F43" s="469"/>
      <c r="G43" s="469"/>
      <c r="H43" s="5"/>
      <c r="I43" s="164">
        <v>0</v>
      </c>
      <c r="J43" s="32" t="s">
        <v>85</v>
      </c>
    </row>
    <row r="44" spans="1:10" ht="13" x14ac:dyDescent="0.3">
      <c r="A44" s="8" t="s">
        <v>88</v>
      </c>
      <c r="B44" s="469" t="s">
        <v>89</v>
      </c>
      <c r="C44" s="469"/>
      <c r="D44" s="469"/>
      <c r="E44" s="469"/>
      <c r="F44" s="469"/>
      <c r="G44" s="469"/>
      <c r="H44" s="2"/>
      <c r="I44" s="164">
        <v>0</v>
      </c>
    </row>
    <row r="45" spans="1:10" ht="13" x14ac:dyDescent="0.3">
      <c r="A45" s="477" t="s">
        <v>90</v>
      </c>
      <c r="B45" s="473"/>
      <c r="C45" s="473"/>
      <c r="D45" s="473"/>
      <c r="E45" s="473"/>
      <c r="F45" s="473"/>
      <c r="G45" s="473"/>
      <c r="H45" s="473"/>
      <c r="I45" s="165">
        <f>SUM(I39:I44)</f>
        <v>0</v>
      </c>
    </row>
    <row r="46" spans="1:10" s="10" customFormat="1" ht="13" x14ac:dyDescent="0.3"/>
    <row r="47" spans="1:10" s="10" customFormat="1" ht="13" x14ac:dyDescent="0.3">
      <c r="A47" s="37" t="s">
        <v>91</v>
      </c>
    </row>
    <row r="48" spans="1:10" s="10" customFormat="1" ht="13" x14ac:dyDescent="0.3">
      <c r="A48" s="37" t="s">
        <v>92</v>
      </c>
    </row>
    <row r="49" spans="1:11" ht="13" x14ac:dyDescent="0.3">
      <c r="A49" s="3"/>
      <c r="B49" s="3"/>
      <c r="C49" s="3"/>
      <c r="D49" s="3"/>
      <c r="E49" s="3"/>
      <c r="F49" s="3"/>
      <c r="G49" s="3"/>
      <c r="H49" s="3"/>
      <c r="I49" s="4"/>
    </row>
    <row r="50" spans="1:11" ht="13" x14ac:dyDescent="0.3">
      <c r="A50" s="479" t="s">
        <v>93</v>
      </c>
      <c r="B50" s="479"/>
      <c r="C50" s="479"/>
      <c r="D50" s="479"/>
      <c r="E50" s="479"/>
      <c r="F50" s="479"/>
      <c r="G50" s="479"/>
      <c r="H50" s="479"/>
      <c r="I50" s="479"/>
    </row>
    <row r="51" spans="1:11" ht="13" x14ac:dyDescent="0.3">
      <c r="A51" s="47" t="s">
        <v>94</v>
      </c>
      <c r="B51" s="524" t="s">
        <v>95</v>
      </c>
      <c r="C51" s="525"/>
      <c r="D51" s="525"/>
      <c r="E51" s="525"/>
      <c r="F51" s="525"/>
      <c r="G51" s="526"/>
      <c r="H51" s="8" t="s">
        <v>78</v>
      </c>
      <c r="I51" s="8" t="s">
        <v>79</v>
      </c>
    </row>
    <row r="52" spans="1:11" ht="13" x14ac:dyDescent="0.3">
      <c r="A52" s="8" t="s">
        <v>41</v>
      </c>
      <c r="B52" s="469" t="s">
        <v>96</v>
      </c>
      <c r="C52" s="469"/>
      <c r="D52" s="469"/>
      <c r="E52" s="469"/>
      <c r="F52" s="469"/>
      <c r="G52" s="469"/>
      <c r="H52" s="1">
        <f>1/12</f>
        <v>8.3333333333333329E-2</v>
      </c>
      <c r="I52" s="25">
        <f>$I$45*H52</f>
        <v>0</v>
      </c>
      <c r="K52" s="87"/>
    </row>
    <row r="53" spans="1:11" ht="13" x14ac:dyDescent="0.3">
      <c r="A53" s="8" t="s">
        <v>43</v>
      </c>
      <c r="B53" s="469" t="s">
        <v>97</v>
      </c>
      <c r="C53" s="469"/>
      <c r="D53" s="469"/>
      <c r="E53" s="469"/>
      <c r="F53" s="469"/>
      <c r="G53" s="469"/>
      <c r="H53" s="24">
        <v>0.121</v>
      </c>
      <c r="I53" s="25">
        <f>$I$45*H53</f>
        <v>0</v>
      </c>
    </row>
    <row r="54" spans="1:11" ht="13" x14ac:dyDescent="0.3">
      <c r="A54" s="473" t="s">
        <v>98</v>
      </c>
      <c r="B54" s="473"/>
      <c r="C54" s="473"/>
      <c r="D54" s="473"/>
      <c r="E54" s="473"/>
      <c r="F54" s="473"/>
      <c r="G54" s="473"/>
      <c r="H54" s="42">
        <f>TRUNC(SUM(H52:H53),4)</f>
        <v>0.20430000000000001</v>
      </c>
      <c r="I54" s="43">
        <f>SUM(I52:I53)</f>
        <v>0</v>
      </c>
    </row>
    <row r="55" spans="1:11" ht="22" customHeight="1" x14ac:dyDescent="0.25">
      <c r="A55" s="47" t="s">
        <v>46</v>
      </c>
      <c r="B55" s="498" t="s">
        <v>99</v>
      </c>
      <c r="C55" s="498"/>
      <c r="D55" s="498"/>
      <c r="E55" s="498"/>
      <c r="F55" s="498"/>
      <c r="G55" s="498"/>
      <c r="H55" s="160">
        <f>H54*H75</f>
        <v>7.518240000000001E-2</v>
      </c>
      <c r="I55" s="161">
        <f>$I$45*H55</f>
        <v>0</v>
      </c>
    </row>
    <row r="56" spans="1:11" ht="13" x14ac:dyDescent="0.3">
      <c r="A56" s="473" t="s">
        <v>100</v>
      </c>
      <c r="B56" s="473"/>
      <c r="C56" s="473"/>
      <c r="D56" s="473"/>
      <c r="E56" s="473"/>
      <c r="F56" s="473"/>
      <c r="G56" s="473"/>
      <c r="H56" s="42">
        <f>TRUNC(SUM(H54:H55),4)</f>
        <v>0.27939999999999998</v>
      </c>
      <c r="I56" s="43">
        <f>SUM(I54:I55)</f>
        <v>0</v>
      </c>
    </row>
    <row r="57" spans="1:11" ht="13" x14ac:dyDescent="0.3">
      <c r="A57" s="3"/>
      <c r="B57" s="3"/>
      <c r="C57" s="3"/>
      <c r="D57" s="3"/>
      <c r="E57" s="3"/>
      <c r="F57" s="3"/>
      <c r="G57" s="3"/>
      <c r="H57" s="44"/>
      <c r="I57" s="4"/>
    </row>
    <row r="58" spans="1:11" ht="13" x14ac:dyDescent="0.3">
      <c r="A58" s="37" t="s">
        <v>101</v>
      </c>
      <c r="B58" s="3"/>
      <c r="C58" s="3"/>
      <c r="D58" s="3"/>
      <c r="E58" s="3"/>
      <c r="F58" s="3"/>
      <c r="G58" s="3"/>
      <c r="H58" s="44"/>
      <c r="I58" s="4"/>
    </row>
    <row r="59" spans="1:11" ht="13" x14ac:dyDescent="0.3">
      <c r="A59" s="37" t="s">
        <v>102</v>
      </c>
      <c r="B59" s="3"/>
      <c r="C59" s="3"/>
      <c r="D59" s="3"/>
      <c r="E59" s="3"/>
      <c r="F59" s="3"/>
      <c r="G59" s="3"/>
      <c r="H59" s="44"/>
      <c r="I59" s="4"/>
    </row>
    <row r="60" spans="1:11" ht="13" x14ac:dyDescent="0.3">
      <c r="A60" s="37" t="s">
        <v>103</v>
      </c>
      <c r="B60" s="3"/>
      <c r="C60" s="3"/>
      <c r="D60" s="3"/>
      <c r="E60" s="3"/>
      <c r="F60" s="3"/>
      <c r="G60" s="3"/>
      <c r="H60" s="44"/>
      <c r="I60" s="4"/>
    </row>
    <row r="61" spans="1:11" ht="13" x14ac:dyDescent="0.3">
      <c r="A61" s="37" t="s">
        <v>104</v>
      </c>
      <c r="B61" s="10"/>
      <c r="C61" s="10"/>
      <c r="D61" s="10"/>
      <c r="E61" s="10"/>
      <c r="F61" s="10"/>
      <c r="G61" s="10"/>
      <c r="H61" s="10"/>
      <c r="I61" s="10"/>
    </row>
    <row r="62" spans="1:11" ht="13" x14ac:dyDescent="0.3">
      <c r="A62" s="37" t="s">
        <v>105</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106</v>
      </c>
      <c r="B66" s="527" t="s">
        <v>107</v>
      </c>
      <c r="C66" s="528"/>
      <c r="D66" s="528"/>
      <c r="E66" s="528"/>
      <c r="F66" s="528"/>
      <c r="G66" s="529"/>
      <c r="H66" s="34" t="s">
        <v>78</v>
      </c>
      <c r="I66" s="34" t="s">
        <v>79</v>
      </c>
      <c r="K66" s="32"/>
      <c r="L66" s="31"/>
    </row>
    <row r="67" spans="1:12" ht="13" x14ac:dyDescent="0.3">
      <c r="A67" s="8" t="s">
        <v>41</v>
      </c>
      <c r="B67" s="469" t="s">
        <v>108</v>
      </c>
      <c r="C67" s="469"/>
      <c r="D67" s="469"/>
      <c r="E67" s="469"/>
      <c r="F67" s="469"/>
      <c r="G67" s="469"/>
      <c r="H67" s="1">
        <v>0.2</v>
      </c>
      <c r="I67" s="25">
        <f t="shared" ref="I67:I74" si="0">H67*($I$45)</f>
        <v>0</v>
      </c>
      <c r="K67" s="33"/>
      <c r="L67" s="31"/>
    </row>
    <row r="68" spans="1:12" ht="13" x14ac:dyDescent="0.3">
      <c r="A68" s="8" t="s">
        <v>43</v>
      </c>
      <c r="B68" s="469" t="s">
        <v>109</v>
      </c>
      <c r="C68" s="469"/>
      <c r="D68" s="469"/>
      <c r="E68" s="469"/>
      <c r="F68" s="469"/>
      <c r="G68" s="469"/>
      <c r="H68" s="1">
        <v>2.5000000000000001E-2</v>
      </c>
      <c r="I68" s="25">
        <f t="shared" si="0"/>
        <v>0</v>
      </c>
      <c r="K68" s="32"/>
    </row>
    <row r="69" spans="1:12" ht="13" x14ac:dyDescent="0.3">
      <c r="A69" s="8" t="s">
        <v>46</v>
      </c>
      <c r="B69" s="469" t="s">
        <v>110</v>
      </c>
      <c r="C69" s="469"/>
      <c r="D69" s="469"/>
      <c r="E69" s="469"/>
      <c r="F69" s="469"/>
      <c r="G69" s="469"/>
      <c r="H69" s="1">
        <v>0.03</v>
      </c>
      <c r="I69" s="25">
        <f t="shared" si="0"/>
        <v>0</v>
      </c>
      <c r="J69" s="32" t="s">
        <v>111</v>
      </c>
      <c r="K69" s="32"/>
    </row>
    <row r="70" spans="1:12" ht="13" x14ac:dyDescent="0.3">
      <c r="A70" s="8" t="s">
        <v>49</v>
      </c>
      <c r="B70" s="469" t="s">
        <v>112</v>
      </c>
      <c r="C70" s="469"/>
      <c r="D70" s="469"/>
      <c r="E70" s="469"/>
      <c r="F70" s="469"/>
      <c r="G70" s="469"/>
      <c r="H70" s="1">
        <v>1.4999999999999999E-2</v>
      </c>
      <c r="I70" s="25">
        <f t="shared" si="0"/>
        <v>0</v>
      </c>
    </row>
    <row r="71" spans="1:12" ht="13" x14ac:dyDescent="0.3">
      <c r="A71" s="8" t="s">
        <v>86</v>
      </c>
      <c r="B71" s="469" t="s">
        <v>113</v>
      </c>
      <c r="C71" s="469"/>
      <c r="D71" s="469"/>
      <c r="E71" s="469"/>
      <c r="F71" s="469"/>
      <c r="G71" s="469"/>
      <c r="H71" s="1">
        <v>0.01</v>
      </c>
      <c r="I71" s="25">
        <f t="shared" si="0"/>
        <v>0</v>
      </c>
    </row>
    <row r="72" spans="1:12" ht="13" x14ac:dyDescent="0.3">
      <c r="A72" s="8" t="s">
        <v>88</v>
      </c>
      <c r="B72" s="469" t="s">
        <v>114</v>
      </c>
      <c r="C72" s="469"/>
      <c r="D72" s="469"/>
      <c r="E72" s="469"/>
      <c r="F72" s="469"/>
      <c r="G72" s="469"/>
      <c r="H72" s="1">
        <v>6.0000000000000001E-3</v>
      </c>
      <c r="I72" s="25">
        <f t="shared" si="0"/>
        <v>0</v>
      </c>
    </row>
    <row r="73" spans="1:12" ht="13" x14ac:dyDescent="0.3">
      <c r="A73" s="8" t="s">
        <v>115</v>
      </c>
      <c r="B73" s="469" t="s">
        <v>116</v>
      </c>
      <c r="C73" s="469"/>
      <c r="D73" s="469"/>
      <c r="E73" s="469"/>
      <c r="F73" s="469"/>
      <c r="G73" s="469"/>
      <c r="H73" s="1">
        <v>2E-3</v>
      </c>
      <c r="I73" s="25">
        <f t="shared" si="0"/>
        <v>0</v>
      </c>
    </row>
    <row r="74" spans="1:12" ht="13" x14ac:dyDescent="0.3">
      <c r="A74" s="8" t="s">
        <v>117</v>
      </c>
      <c r="B74" s="469" t="s">
        <v>118</v>
      </c>
      <c r="C74" s="469"/>
      <c r="D74" s="469"/>
      <c r="E74" s="469"/>
      <c r="F74" s="469"/>
      <c r="G74" s="469"/>
      <c r="H74" s="1">
        <v>0.08</v>
      </c>
      <c r="I74" s="25">
        <f t="shared" si="0"/>
        <v>0</v>
      </c>
    </row>
    <row r="75" spans="1:12" ht="13" x14ac:dyDescent="0.3">
      <c r="A75" s="473" t="s">
        <v>11</v>
      </c>
      <c r="B75" s="473"/>
      <c r="C75" s="473"/>
      <c r="D75" s="473"/>
      <c r="E75" s="473"/>
      <c r="F75" s="473"/>
      <c r="G75" s="47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119</v>
      </c>
      <c r="B77" s="3"/>
      <c r="C77" s="3"/>
      <c r="D77" s="3"/>
      <c r="E77" s="3"/>
      <c r="F77" s="3"/>
      <c r="G77" s="3"/>
      <c r="H77" s="44"/>
      <c r="I77" s="4"/>
      <c r="K77" s="21"/>
    </row>
    <row r="78" spans="1:12" ht="13" x14ac:dyDescent="0.3">
      <c r="A78" s="37" t="s">
        <v>120</v>
      </c>
      <c r="B78" s="3"/>
      <c r="C78" s="3"/>
      <c r="D78" s="3"/>
      <c r="E78" s="3"/>
      <c r="F78" s="3"/>
      <c r="G78" s="3"/>
      <c r="H78" s="44"/>
      <c r="I78" s="4"/>
      <c r="K78" s="21"/>
    </row>
    <row r="79" spans="1:12" ht="13" x14ac:dyDescent="0.3">
      <c r="A79" s="37" t="s">
        <v>121</v>
      </c>
      <c r="B79" s="3"/>
      <c r="C79" s="3"/>
      <c r="D79" s="3"/>
      <c r="E79" s="3"/>
      <c r="F79" s="3"/>
      <c r="G79" s="3"/>
      <c r="H79" s="44"/>
      <c r="I79" s="4"/>
      <c r="K79" s="21"/>
    </row>
    <row r="80" spans="1:12" ht="13" x14ac:dyDescent="0.3">
      <c r="A80" s="37" t="s">
        <v>122</v>
      </c>
      <c r="B80" s="3"/>
      <c r="C80" s="3"/>
      <c r="D80" s="3"/>
      <c r="E80" s="3"/>
      <c r="F80" s="3"/>
      <c r="G80" s="3"/>
      <c r="H80" s="44"/>
      <c r="I80" s="4"/>
      <c r="K80" s="21"/>
    </row>
    <row r="81" spans="1:11" ht="13" x14ac:dyDescent="0.3">
      <c r="A81" s="37" t="s">
        <v>123</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124</v>
      </c>
      <c r="B83" s="491" t="s">
        <v>125</v>
      </c>
      <c r="C83" s="492"/>
      <c r="D83" s="492"/>
      <c r="E83" s="492"/>
      <c r="F83" s="492"/>
      <c r="G83" s="493"/>
      <c r="H83" s="42"/>
      <c r="I83" s="34" t="s">
        <v>79</v>
      </c>
    </row>
    <row r="84" spans="1:11" ht="13" customHeight="1" x14ac:dyDescent="0.3">
      <c r="A84" s="8" t="s">
        <v>41</v>
      </c>
      <c r="B84" s="470" t="s">
        <v>126</v>
      </c>
      <c r="C84" s="470"/>
      <c r="D84" s="470"/>
      <c r="E84" s="470"/>
      <c r="F84" s="470"/>
      <c r="G84" s="470"/>
      <c r="H84" s="23" t="s">
        <v>127</v>
      </c>
      <c r="I84" s="27">
        <f>'Mód2.3 '!E12</f>
        <v>0</v>
      </c>
    </row>
    <row r="85" spans="1:11" ht="13" customHeight="1" x14ac:dyDescent="0.3">
      <c r="A85" s="8" t="s">
        <v>43</v>
      </c>
      <c r="B85" s="470" t="s">
        <v>128</v>
      </c>
      <c r="C85" s="470"/>
      <c r="D85" s="470"/>
      <c r="E85" s="470"/>
      <c r="F85" s="470"/>
      <c r="G85" s="470"/>
      <c r="H85" s="23" t="s">
        <v>127</v>
      </c>
      <c r="I85" s="27">
        <f>'Mód2.3 '!E25</f>
        <v>0</v>
      </c>
    </row>
    <row r="86" spans="1:11" ht="13" customHeight="1" x14ac:dyDescent="0.3">
      <c r="A86" s="8" t="s">
        <v>46</v>
      </c>
      <c r="B86" s="470" t="s">
        <v>129</v>
      </c>
      <c r="C86" s="470"/>
      <c r="D86" s="470"/>
      <c r="E86" s="470"/>
      <c r="F86" s="470"/>
      <c r="G86" s="470"/>
      <c r="H86" s="23" t="s">
        <v>127</v>
      </c>
      <c r="I86" s="27">
        <f>'Mód2.3 '!E33</f>
        <v>0</v>
      </c>
    </row>
    <row r="87" spans="1:11" ht="15" customHeight="1" x14ac:dyDescent="0.3">
      <c r="A87" s="47" t="s">
        <v>49</v>
      </c>
      <c r="B87" s="518" t="s">
        <v>235</v>
      </c>
      <c r="C87" s="470"/>
      <c r="D87" s="470"/>
      <c r="E87" s="470"/>
      <c r="F87" s="470"/>
      <c r="G87" s="470"/>
      <c r="H87" s="36" t="s">
        <v>127</v>
      </c>
      <c r="I87" s="166">
        <f>'Mód2.3 '!E42</f>
        <v>0</v>
      </c>
    </row>
    <row r="88" spans="1:11" ht="13" customHeight="1" x14ac:dyDescent="0.3">
      <c r="A88" s="8" t="s">
        <v>86</v>
      </c>
      <c r="B88" s="470" t="s">
        <v>132</v>
      </c>
      <c r="C88" s="470"/>
      <c r="D88" s="470"/>
      <c r="E88" s="470"/>
      <c r="F88" s="470"/>
      <c r="G88" s="470"/>
      <c r="H88" s="23" t="s">
        <v>127</v>
      </c>
      <c r="I88" s="27">
        <f>'Mód2.3 '!E52</f>
        <v>0</v>
      </c>
    </row>
    <row r="89" spans="1:11" ht="13" x14ac:dyDescent="0.3">
      <c r="A89" s="8"/>
      <c r="B89" s="470"/>
      <c r="C89" s="470"/>
      <c r="D89" s="470"/>
      <c r="E89" s="470"/>
      <c r="F89" s="470"/>
      <c r="G89" s="470"/>
      <c r="H89" s="23"/>
      <c r="I89" s="27"/>
    </row>
    <row r="90" spans="1:11" ht="13" x14ac:dyDescent="0.3">
      <c r="A90" s="473" t="s">
        <v>134</v>
      </c>
      <c r="B90" s="473"/>
      <c r="C90" s="473"/>
      <c r="D90" s="473"/>
      <c r="E90" s="473"/>
      <c r="F90" s="473"/>
      <c r="G90" s="473"/>
      <c r="H90" s="473"/>
      <c r="I90" s="43">
        <f>SUM(I84:I89)</f>
        <v>0</v>
      </c>
    </row>
    <row r="91" spans="1:11" ht="13" x14ac:dyDescent="0.3">
      <c r="A91" s="3"/>
      <c r="B91" s="3"/>
      <c r="C91" s="3"/>
      <c r="D91" s="3"/>
      <c r="E91" s="3"/>
      <c r="F91" s="3"/>
      <c r="G91" s="3"/>
      <c r="H91" s="3"/>
      <c r="I91" s="4"/>
    </row>
    <row r="92" spans="1:11" ht="13" x14ac:dyDescent="0.3">
      <c r="A92" s="37" t="s">
        <v>135</v>
      </c>
      <c r="B92" s="3"/>
      <c r="C92" s="3"/>
      <c r="D92" s="3"/>
      <c r="E92" s="3"/>
      <c r="F92" s="3"/>
      <c r="G92" s="3"/>
      <c r="H92" s="3"/>
      <c r="I92" s="4"/>
    </row>
    <row r="93" spans="1:11" ht="13" x14ac:dyDescent="0.3">
      <c r="A93" s="37" t="s">
        <v>136</v>
      </c>
      <c r="B93" s="3"/>
      <c r="C93" s="3"/>
      <c r="D93" s="3"/>
      <c r="E93" s="3"/>
      <c r="F93" s="3"/>
      <c r="G93" s="3"/>
      <c r="H93" s="3"/>
      <c r="I93" s="4"/>
    </row>
    <row r="94" spans="1:11" ht="13" x14ac:dyDescent="0.3">
      <c r="A94" s="37" t="s">
        <v>137</v>
      </c>
      <c r="B94" s="3"/>
      <c r="C94" s="3"/>
      <c r="D94" s="3"/>
      <c r="E94" s="3"/>
      <c r="F94" s="3"/>
      <c r="G94" s="3"/>
      <c r="H94" s="3"/>
      <c r="I94" s="4"/>
    </row>
    <row r="95" spans="1:11" ht="13" x14ac:dyDescent="0.3">
      <c r="A95" s="37" t="s">
        <v>138</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139</v>
      </c>
      <c r="C97" s="48"/>
      <c r="D97" s="48"/>
      <c r="E97" s="48"/>
      <c r="F97" s="48"/>
      <c r="G97" s="48"/>
      <c r="H97" s="48"/>
      <c r="I97" s="48"/>
    </row>
    <row r="98" spans="1:11" ht="13" x14ac:dyDescent="0.3">
      <c r="A98" s="481" t="s">
        <v>140</v>
      </c>
      <c r="B98" s="481"/>
      <c r="C98" s="481"/>
      <c r="D98" s="481"/>
      <c r="E98" s="481"/>
      <c r="F98" s="481"/>
      <c r="G98" s="481"/>
      <c r="H98" s="481"/>
      <c r="I98" s="8" t="s">
        <v>79</v>
      </c>
    </row>
    <row r="99" spans="1:11" ht="13" x14ac:dyDescent="0.3">
      <c r="A99" s="8" t="s">
        <v>94</v>
      </c>
      <c r="B99" s="513" t="s">
        <v>141</v>
      </c>
      <c r="C99" s="513"/>
      <c r="D99" s="513"/>
      <c r="E99" s="513"/>
      <c r="F99" s="513"/>
      <c r="G99" s="513"/>
      <c r="H99" s="513"/>
      <c r="I99" s="25">
        <f>I56</f>
        <v>0</v>
      </c>
    </row>
    <row r="100" spans="1:11" ht="13" x14ac:dyDescent="0.3">
      <c r="A100" s="8" t="s">
        <v>106</v>
      </c>
      <c r="B100" s="513" t="s">
        <v>142</v>
      </c>
      <c r="C100" s="513"/>
      <c r="D100" s="513"/>
      <c r="E100" s="513"/>
      <c r="F100" s="513"/>
      <c r="G100" s="513"/>
      <c r="H100" s="513"/>
      <c r="I100" s="25">
        <f>I75</f>
        <v>0</v>
      </c>
    </row>
    <row r="101" spans="1:11" ht="13" x14ac:dyDescent="0.3">
      <c r="A101" s="8" t="s">
        <v>124</v>
      </c>
      <c r="B101" s="513" t="s">
        <v>143</v>
      </c>
      <c r="C101" s="513"/>
      <c r="D101" s="513"/>
      <c r="E101" s="513"/>
      <c r="F101" s="513"/>
      <c r="G101" s="513"/>
      <c r="H101" s="513"/>
      <c r="I101" s="25">
        <f>I90</f>
        <v>0</v>
      </c>
    </row>
    <row r="102" spans="1:11" ht="13" x14ac:dyDescent="0.3">
      <c r="A102" s="477" t="s">
        <v>144</v>
      </c>
      <c r="B102" s="477"/>
      <c r="C102" s="477"/>
      <c r="D102" s="477"/>
      <c r="E102" s="477"/>
      <c r="F102" s="477"/>
      <c r="G102" s="477"/>
      <c r="H102" s="477"/>
      <c r="I102" s="128">
        <f>SUM(I99:I101)</f>
        <v>0</v>
      </c>
      <c r="K102" s="7"/>
    </row>
    <row r="103" spans="1:11" ht="13" x14ac:dyDescent="0.3">
      <c r="A103" s="482"/>
      <c r="B103" s="483"/>
      <c r="C103" s="483"/>
      <c r="D103" s="483"/>
      <c r="E103" s="483"/>
      <c r="F103" s="483"/>
      <c r="G103" s="483"/>
      <c r="H103" s="483"/>
      <c r="I103" s="483"/>
    </row>
    <row r="104" spans="1:11" ht="13" x14ac:dyDescent="0.3">
      <c r="A104" s="479" t="s">
        <v>145</v>
      </c>
      <c r="B104" s="479"/>
      <c r="C104" s="479"/>
      <c r="D104" s="479"/>
      <c r="E104" s="479"/>
      <c r="F104" s="479"/>
      <c r="G104" s="479"/>
      <c r="H104" s="479"/>
      <c r="I104" s="479"/>
    </row>
    <row r="105" spans="1:11" ht="13" x14ac:dyDescent="0.3">
      <c r="A105" s="8">
        <v>3</v>
      </c>
      <c r="B105" s="481" t="s">
        <v>146</v>
      </c>
      <c r="C105" s="481"/>
      <c r="D105" s="481"/>
      <c r="E105" s="481"/>
      <c r="F105" s="481"/>
      <c r="G105" s="481"/>
      <c r="H105" s="8" t="s">
        <v>78</v>
      </c>
      <c r="I105" s="8" t="s">
        <v>79</v>
      </c>
    </row>
    <row r="106" spans="1:11" ht="13" x14ac:dyDescent="0.3">
      <c r="A106" s="8" t="s">
        <v>41</v>
      </c>
      <c r="B106" s="469" t="s">
        <v>147</v>
      </c>
      <c r="C106" s="469"/>
      <c r="D106" s="469"/>
      <c r="E106" s="469"/>
      <c r="F106" s="469"/>
      <c r="G106" s="469"/>
      <c r="H106" s="1">
        <v>4.1999999999999997E-3</v>
      </c>
      <c r="I106" s="25">
        <f>H106*I45</f>
        <v>0</v>
      </c>
    </row>
    <row r="107" spans="1:11" ht="13" x14ac:dyDescent="0.25">
      <c r="A107" s="47" t="s">
        <v>43</v>
      </c>
      <c r="B107" s="498" t="s">
        <v>148</v>
      </c>
      <c r="C107" s="498"/>
      <c r="D107" s="498"/>
      <c r="E107" s="498"/>
      <c r="F107" s="498"/>
      <c r="G107" s="498"/>
      <c r="H107" s="160">
        <f>H74</f>
        <v>0.08</v>
      </c>
      <c r="I107" s="161">
        <f>I106*H107</f>
        <v>0</v>
      </c>
    </row>
    <row r="108" spans="1:11" ht="24.75" customHeight="1" x14ac:dyDescent="0.25">
      <c r="A108" s="47" t="s">
        <v>46</v>
      </c>
      <c r="B108" s="498" t="s">
        <v>149</v>
      </c>
      <c r="C108" s="498"/>
      <c r="D108" s="498"/>
      <c r="E108" s="498"/>
      <c r="F108" s="498"/>
      <c r="G108" s="498"/>
      <c r="H108" s="160">
        <v>2E-3</v>
      </c>
      <c r="I108" s="161">
        <f>H108*I45</f>
        <v>0</v>
      </c>
    </row>
    <row r="109" spans="1:11" ht="13" x14ac:dyDescent="0.3">
      <c r="A109" s="8" t="s">
        <v>49</v>
      </c>
      <c r="B109" s="469" t="s">
        <v>150</v>
      </c>
      <c r="C109" s="469"/>
      <c r="D109" s="469"/>
      <c r="E109" s="469"/>
      <c r="F109" s="469"/>
      <c r="G109" s="469"/>
      <c r="H109" s="1">
        <v>1.9400000000000001E-2</v>
      </c>
      <c r="I109" s="25">
        <f>H109*I45</f>
        <v>0</v>
      </c>
    </row>
    <row r="110" spans="1:11" ht="13" x14ac:dyDescent="0.3">
      <c r="A110" s="8" t="s">
        <v>86</v>
      </c>
      <c r="B110" s="514" t="s">
        <v>151</v>
      </c>
      <c r="C110" s="514"/>
      <c r="D110" s="514"/>
      <c r="E110" s="514"/>
      <c r="F110" s="514"/>
      <c r="G110" s="514"/>
      <c r="H110" s="24">
        <f>H75</f>
        <v>0.36800000000000005</v>
      </c>
      <c r="I110" s="25">
        <f>I109*H110</f>
        <v>0</v>
      </c>
    </row>
    <row r="111" spans="1:11" ht="25.5" customHeight="1" x14ac:dyDescent="0.25">
      <c r="A111" s="47" t="s">
        <v>88</v>
      </c>
      <c r="B111" s="498" t="s">
        <v>152</v>
      </c>
      <c r="C111" s="498"/>
      <c r="D111" s="498"/>
      <c r="E111" s="498"/>
      <c r="F111" s="498"/>
      <c r="G111" s="498"/>
      <c r="H111" s="160">
        <v>3.7999999999999999E-2</v>
      </c>
      <c r="I111" s="161">
        <f>H111*I45</f>
        <v>0</v>
      </c>
      <c r="K111" s="7"/>
    </row>
    <row r="112" spans="1:11" ht="13" x14ac:dyDescent="0.3">
      <c r="A112" s="477" t="s">
        <v>153</v>
      </c>
      <c r="B112" s="477"/>
      <c r="C112" s="477"/>
      <c r="D112" s="477"/>
      <c r="E112" s="477"/>
      <c r="F112" s="477"/>
      <c r="G112" s="477"/>
      <c r="H112" s="42"/>
      <c r="I112" s="128">
        <f>SUM(I106:I111)</f>
        <v>0</v>
      </c>
    </row>
    <row r="113" spans="1:11" ht="13" x14ac:dyDescent="0.3">
      <c r="A113" s="565"/>
      <c r="B113" s="516"/>
      <c r="C113" s="516"/>
      <c r="D113" s="516"/>
      <c r="E113" s="516"/>
      <c r="F113" s="516"/>
      <c r="G113" s="516"/>
      <c r="H113" s="516"/>
      <c r="I113" s="516"/>
    </row>
    <row r="114" spans="1:11" ht="13" x14ac:dyDescent="0.3">
      <c r="A114" s="479" t="s">
        <v>154</v>
      </c>
      <c r="B114" s="479"/>
      <c r="C114" s="479"/>
      <c r="D114" s="479"/>
      <c r="E114" s="479"/>
      <c r="F114" s="479"/>
      <c r="G114" s="479"/>
      <c r="H114" s="479"/>
      <c r="I114" s="479"/>
    </row>
    <row r="115" spans="1:11" ht="13" x14ac:dyDescent="0.3">
      <c r="A115" s="3"/>
      <c r="B115" s="3"/>
      <c r="C115" s="3"/>
      <c r="D115" s="3"/>
      <c r="E115" s="3"/>
      <c r="F115" s="3"/>
      <c r="G115" s="3"/>
      <c r="H115" s="3"/>
      <c r="I115" s="3"/>
    </row>
    <row r="116" spans="1:11" ht="13" x14ac:dyDescent="0.3">
      <c r="A116" s="37" t="s">
        <v>155</v>
      </c>
      <c r="B116" s="3"/>
      <c r="C116" s="3"/>
      <c r="D116" s="3"/>
      <c r="E116" s="3"/>
      <c r="F116" s="3"/>
      <c r="G116" s="3"/>
      <c r="H116" s="3"/>
      <c r="I116" s="3"/>
    </row>
    <row r="117" spans="1:11" ht="13" x14ac:dyDescent="0.3">
      <c r="A117" s="37" t="s">
        <v>156</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157</v>
      </c>
      <c r="B119" s="473" t="s">
        <v>158</v>
      </c>
      <c r="C119" s="473"/>
      <c r="D119" s="473"/>
      <c r="E119" s="473"/>
      <c r="F119" s="473"/>
      <c r="G119" s="473"/>
      <c r="H119" s="34" t="s">
        <v>78</v>
      </c>
      <c r="I119" s="34" t="s">
        <v>79</v>
      </c>
    </row>
    <row r="120" spans="1:11" ht="13" x14ac:dyDescent="0.3">
      <c r="A120" s="49" t="s">
        <v>41</v>
      </c>
      <c r="B120" s="469" t="s">
        <v>159</v>
      </c>
      <c r="C120" s="469"/>
      <c r="D120" s="469"/>
      <c r="E120" s="469"/>
      <c r="F120" s="469"/>
      <c r="G120" s="469"/>
      <c r="H120" s="43"/>
      <c r="I120" s="43"/>
    </row>
    <row r="121" spans="1:11" ht="13" x14ac:dyDescent="0.3">
      <c r="A121" s="8" t="s">
        <v>43</v>
      </c>
      <c r="B121" s="469" t="s">
        <v>160</v>
      </c>
      <c r="C121" s="469"/>
      <c r="D121" s="469"/>
      <c r="E121" s="469"/>
      <c r="F121" s="469"/>
      <c r="G121" s="469"/>
      <c r="H121" s="172">
        <v>1.67E-2</v>
      </c>
      <c r="I121" s="25">
        <f>H121*$I$45</f>
        <v>0</v>
      </c>
      <c r="J121" s="32" t="s">
        <v>161</v>
      </c>
      <c r="K121" s="163"/>
    </row>
    <row r="122" spans="1:11" ht="13" x14ac:dyDescent="0.3">
      <c r="A122" s="8" t="s">
        <v>46</v>
      </c>
      <c r="B122" s="469" t="s">
        <v>162</v>
      </c>
      <c r="C122" s="469"/>
      <c r="D122" s="469"/>
      <c r="E122" s="469"/>
      <c r="F122" s="469"/>
      <c r="G122" s="469"/>
      <c r="H122" s="172">
        <v>2.0000000000000001E-4</v>
      </c>
      <c r="I122" s="25">
        <f>H122*$I$45</f>
        <v>0</v>
      </c>
      <c r="J122" s="32" t="s">
        <v>161</v>
      </c>
      <c r="K122" s="163"/>
    </row>
    <row r="123" spans="1:11" ht="13.5" x14ac:dyDescent="0.25">
      <c r="A123" s="47" t="s">
        <v>49</v>
      </c>
      <c r="B123" s="498" t="s">
        <v>163</v>
      </c>
      <c r="C123" s="498"/>
      <c r="D123" s="498"/>
      <c r="E123" s="498"/>
      <c r="F123" s="498"/>
      <c r="G123" s="498"/>
      <c r="H123" s="160">
        <v>6.9999999999999999E-4</v>
      </c>
      <c r="I123" s="161">
        <f>H123*$I$45</f>
        <v>0</v>
      </c>
      <c r="J123" s="32" t="s">
        <v>161</v>
      </c>
    </row>
    <row r="124" spans="1:11" ht="13" x14ac:dyDescent="0.3">
      <c r="A124" s="8" t="s">
        <v>86</v>
      </c>
      <c r="B124" s="469" t="s">
        <v>164</v>
      </c>
      <c r="C124" s="469"/>
      <c r="D124" s="469"/>
      <c r="E124" s="469"/>
      <c r="F124" s="469"/>
      <c r="G124" s="469"/>
      <c r="H124" s="172">
        <v>2.8999999999999998E-3</v>
      </c>
      <c r="I124" s="25">
        <f>H124*$I$45</f>
        <v>0</v>
      </c>
      <c r="J124" s="32" t="s">
        <v>161</v>
      </c>
    </row>
    <row r="125" spans="1:11" ht="13" x14ac:dyDescent="0.3">
      <c r="A125" s="8" t="s">
        <v>88</v>
      </c>
      <c r="B125" s="469" t="s">
        <v>165</v>
      </c>
      <c r="C125" s="469"/>
      <c r="D125" s="469"/>
      <c r="E125" s="469"/>
      <c r="F125" s="469"/>
      <c r="G125" s="469"/>
      <c r="H125" s="172"/>
      <c r="I125" s="25">
        <f t="shared" ref="I125" si="1">H125*$I$45</f>
        <v>0</v>
      </c>
      <c r="J125" s="32" t="s">
        <v>161</v>
      </c>
    </row>
    <row r="126" spans="1:11" ht="13" x14ac:dyDescent="0.3">
      <c r="A126" s="473" t="s">
        <v>166</v>
      </c>
      <c r="B126" s="473"/>
      <c r="C126" s="473"/>
      <c r="D126" s="473"/>
      <c r="E126" s="473"/>
      <c r="F126" s="473"/>
      <c r="G126" s="473"/>
      <c r="H126" s="42"/>
      <c r="I126" s="43">
        <f>SUM(I121:I125)</f>
        <v>0</v>
      </c>
      <c r="J126" s="32"/>
    </row>
    <row r="127" spans="1:11" ht="13" x14ac:dyDescent="0.3">
      <c r="A127" s="8" t="s">
        <v>88</v>
      </c>
      <c r="B127" s="469" t="s">
        <v>167</v>
      </c>
      <c r="C127" s="469"/>
      <c r="D127" s="469"/>
      <c r="E127" s="469"/>
      <c r="F127" s="469"/>
      <c r="G127" s="469"/>
      <c r="H127" s="1">
        <f>H75</f>
        <v>0.36800000000000005</v>
      </c>
      <c r="I127" s="25">
        <f>I126*H127</f>
        <v>0</v>
      </c>
    </row>
    <row r="128" spans="1:11" ht="13" x14ac:dyDescent="0.3">
      <c r="A128" s="473" t="s">
        <v>168</v>
      </c>
      <c r="B128" s="473"/>
      <c r="C128" s="473"/>
      <c r="D128" s="473"/>
      <c r="E128" s="473"/>
      <c r="F128" s="473"/>
      <c r="G128" s="473"/>
      <c r="H128" s="42"/>
      <c r="I128" s="43">
        <f>SUM(I126:I127)</f>
        <v>0</v>
      </c>
    </row>
    <row r="129" spans="1:11" ht="13" x14ac:dyDescent="0.3">
      <c r="A129" s="3"/>
      <c r="B129" s="3"/>
      <c r="C129" s="3"/>
      <c r="D129" s="3"/>
      <c r="E129" s="3"/>
      <c r="F129" s="3"/>
      <c r="G129" s="3"/>
      <c r="H129" s="3"/>
      <c r="I129" s="3"/>
    </row>
    <row r="130" spans="1:11" ht="13" x14ac:dyDescent="0.3">
      <c r="A130" s="49" t="s">
        <v>169</v>
      </c>
      <c r="B130" s="491" t="s">
        <v>170</v>
      </c>
      <c r="C130" s="492"/>
      <c r="D130" s="492"/>
      <c r="E130" s="492"/>
      <c r="F130" s="492"/>
      <c r="G130" s="493"/>
      <c r="H130" s="34" t="s">
        <v>78</v>
      </c>
      <c r="I130" s="34" t="s">
        <v>79</v>
      </c>
    </row>
    <row r="131" spans="1:11" ht="13" x14ac:dyDescent="0.3">
      <c r="A131" s="8" t="s">
        <v>41</v>
      </c>
      <c r="B131" s="494" t="s">
        <v>171</v>
      </c>
      <c r="C131" s="495"/>
      <c r="D131" s="495"/>
      <c r="E131" s="495"/>
      <c r="F131" s="495"/>
      <c r="G131" s="496"/>
      <c r="H131" s="172">
        <v>0</v>
      </c>
      <c r="I131" s="25">
        <v>0</v>
      </c>
    </row>
    <row r="132" spans="1:11" ht="13" x14ac:dyDescent="0.3">
      <c r="A132" s="491" t="s">
        <v>172</v>
      </c>
      <c r="B132" s="492"/>
      <c r="C132" s="492"/>
      <c r="D132" s="492"/>
      <c r="E132" s="492"/>
      <c r="F132" s="492"/>
      <c r="G132" s="493"/>
      <c r="H132" s="42">
        <f>TRUNC(SUM(H131),4)</f>
        <v>0</v>
      </c>
      <c r="I132" s="43">
        <f>SUM(I131)</f>
        <v>0</v>
      </c>
    </row>
    <row r="133" spans="1:11" ht="13" x14ac:dyDescent="0.3">
      <c r="A133" s="51"/>
      <c r="B133" s="45"/>
      <c r="C133" s="45"/>
      <c r="D133" s="45"/>
      <c r="E133" s="45"/>
      <c r="F133" s="45"/>
      <c r="G133" s="45"/>
      <c r="H133" s="45"/>
      <c r="I133" s="45"/>
    </row>
    <row r="134" spans="1:11" ht="13" x14ac:dyDescent="0.3">
      <c r="A134" s="473" t="s">
        <v>173</v>
      </c>
      <c r="B134" s="473"/>
      <c r="C134" s="473"/>
      <c r="D134" s="473"/>
      <c r="E134" s="473"/>
      <c r="F134" s="473"/>
      <c r="G134" s="473"/>
      <c r="H134" s="473"/>
      <c r="I134" s="473"/>
    </row>
    <row r="135" spans="1:11" ht="13" x14ac:dyDescent="0.3">
      <c r="A135" s="47">
        <v>4</v>
      </c>
      <c r="B135" s="485" t="s">
        <v>174</v>
      </c>
      <c r="C135" s="486"/>
      <c r="D135" s="486"/>
      <c r="E135" s="486"/>
      <c r="F135" s="486"/>
      <c r="G135" s="487"/>
      <c r="H135" s="46"/>
      <c r="I135" s="8" t="s">
        <v>79</v>
      </c>
    </row>
    <row r="136" spans="1:11" ht="13" x14ac:dyDescent="0.3">
      <c r="A136" s="8" t="s">
        <v>157</v>
      </c>
      <c r="B136" s="488" t="s">
        <v>175</v>
      </c>
      <c r="C136" s="489"/>
      <c r="D136" s="489"/>
      <c r="E136" s="489"/>
      <c r="F136" s="489"/>
      <c r="G136" s="490"/>
      <c r="H136" s="22"/>
      <c r="I136" s="25">
        <f>I128</f>
        <v>0</v>
      </c>
    </row>
    <row r="137" spans="1:11" ht="13" x14ac:dyDescent="0.3">
      <c r="A137" s="8" t="s">
        <v>169</v>
      </c>
      <c r="B137" s="488" t="s">
        <v>176</v>
      </c>
      <c r="C137" s="489"/>
      <c r="D137" s="489"/>
      <c r="E137" s="489"/>
      <c r="F137" s="489"/>
      <c r="G137" s="490"/>
      <c r="H137" s="22"/>
      <c r="I137" s="25">
        <f>I132</f>
        <v>0</v>
      </c>
    </row>
    <row r="138" spans="1:11" ht="13" x14ac:dyDescent="0.3">
      <c r="A138" s="477" t="s">
        <v>177</v>
      </c>
      <c r="B138" s="477"/>
      <c r="C138" s="477"/>
      <c r="D138" s="477"/>
      <c r="E138" s="477"/>
      <c r="F138" s="477"/>
      <c r="G138" s="477"/>
      <c r="H138" s="477"/>
      <c r="I138" s="128">
        <f>SUM(I136:I137)</f>
        <v>0</v>
      </c>
    </row>
    <row r="139" spans="1:11" ht="13" x14ac:dyDescent="0.3">
      <c r="A139" s="482"/>
      <c r="B139" s="483"/>
      <c r="C139" s="483"/>
      <c r="D139" s="483"/>
      <c r="E139" s="483"/>
      <c r="F139" s="483"/>
      <c r="G139" s="483"/>
      <c r="H139" s="483"/>
      <c r="I139" s="483"/>
    </row>
    <row r="140" spans="1:11" ht="13" x14ac:dyDescent="0.3">
      <c r="A140" s="479" t="s">
        <v>178</v>
      </c>
      <c r="B140" s="479"/>
      <c r="C140" s="479"/>
      <c r="D140" s="479"/>
      <c r="E140" s="479"/>
      <c r="F140" s="479"/>
      <c r="G140" s="479"/>
      <c r="H140" s="479"/>
      <c r="I140" s="479"/>
    </row>
    <row r="141" spans="1:11" ht="13" x14ac:dyDescent="0.3">
      <c r="A141" s="8">
        <v>5</v>
      </c>
      <c r="B141" s="481" t="s">
        <v>179</v>
      </c>
      <c r="C141" s="481"/>
      <c r="D141" s="481"/>
      <c r="E141" s="481"/>
      <c r="F141" s="481"/>
      <c r="G141" s="481"/>
      <c r="H141" s="8"/>
      <c r="I141" s="8" t="s">
        <v>79</v>
      </c>
    </row>
    <row r="142" spans="1:11" ht="13" x14ac:dyDescent="0.3">
      <c r="A142" s="8" t="s">
        <v>41</v>
      </c>
      <c r="B142" s="470" t="s">
        <v>180</v>
      </c>
      <c r="C142" s="470"/>
      <c r="D142" s="470"/>
      <c r="E142" s="470"/>
      <c r="F142" s="470"/>
      <c r="G142" s="470"/>
      <c r="H142" s="23" t="s">
        <v>127</v>
      </c>
      <c r="I142" s="25">
        <f>'Uniform&amp;EPIs '!K25</f>
        <v>0</v>
      </c>
    </row>
    <row r="143" spans="1:11" ht="25" x14ac:dyDescent="0.3">
      <c r="A143" s="8" t="s">
        <v>43</v>
      </c>
      <c r="B143" s="470" t="s">
        <v>181</v>
      </c>
      <c r="C143" s="470"/>
      <c r="D143" s="470"/>
      <c r="E143" s="470"/>
      <c r="F143" s="470"/>
      <c r="G143" s="470"/>
      <c r="H143" s="23" t="s">
        <v>127</v>
      </c>
      <c r="I143" s="25">
        <v>0</v>
      </c>
      <c r="K143" s="306" t="s">
        <v>243</v>
      </c>
    </row>
    <row r="144" spans="1:11" ht="25" x14ac:dyDescent="0.3">
      <c r="A144" s="28" t="s">
        <v>46</v>
      </c>
      <c r="B144" s="470" t="s">
        <v>182</v>
      </c>
      <c r="C144" s="470"/>
      <c r="D144" s="470"/>
      <c r="E144" s="470"/>
      <c r="F144" s="470"/>
      <c r="G144" s="470"/>
      <c r="H144" s="23" t="s">
        <v>127</v>
      </c>
      <c r="I144" s="25">
        <v>0</v>
      </c>
      <c r="K144" s="306" t="s">
        <v>243</v>
      </c>
    </row>
    <row r="145" spans="1:13" ht="13" x14ac:dyDescent="0.3">
      <c r="A145" s="28" t="s">
        <v>49</v>
      </c>
      <c r="B145" s="470" t="s">
        <v>89</v>
      </c>
      <c r="C145" s="470"/>
      <c r="D145" s="470"/>
      <c r="E145" s="470"/>
      <c r="F145" s="470"/>
      <c r="G145" s="470"/>
      <c r="H145" s="23" t="s">
        <v>127</v>
      </c>
      <c r="I145" s="25">
        <v>0</v>
      </c>
    </row>
    <row r="146" spans="1:13" ht="13" x14ac:dyDescent="0.3">
      <c r="A146" s="477" t="s">
        <v>183</v>
      </c>
      <c r="B146" s="477"/>
      <c r="C146" s="477"/>
      <c r="D146" s="477"/>
      <c r="E146" s="477"/>
      <c r="F146" s="477"/>
      <c r="G146" s="477"/>
      <c r="H146" s="42" t="s">
        <v>127</v>
      </c>
      <c r="I146" s="128">
        <f>SUM(I142:I145)</f>
        <v>0</v>
      </c>
      <c r="K146" s="163"/>
    </row>
    <row r="147" spans="1:13" ht="13" x14ac:dyDescent="0.25">
      <c r="A147" s="53"/>
      <c r="B147" s="53"/>
      <c r="C147" s="53"/>
      <c r="D147" s="53"/>
      <c r="E147" s="53"/>
      <c r="F147" s="53"/>
      <c r="G147" s="53"/>
      <c r="H147" s="53"/>
      <c r="I147" s="53"/>
    </row>
    <row r="148" spans="1:13" ht="13" x14ac:dyDescent="0.3">
      <c r="A148" s="37" t="s">
        <v>184</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79" t="s">
        <v>185</v>
      </c>
      <c r="B150" s="479"/>
      <c r="C150" s="479"/>
      <c r="D150" s="479"/>
      <c r="E150" s="479"/>
      <c r="F150" s="479"/>
      <c r="G150" s="479"/>
      <c r="H150" s="479"/>
      <c r="I150" s="479"/>
    </row>
    <row r="151" spans="1:13" ht="13" x14ac:dyDescent="0.3">
      <c r="A151" s="8">
        <v>6</v>
      </c>
      <c r="B151" s="481" t="s">
        <v>186</v>
      </c>
      <c r="C151" s="481"/>
      <c r="D151" s="481"/>
      <c r="E151" s="481"/>
      <c r="F151" s="481"/>
      <c r="G151" s="481"/>
      <c r="H151" s="8" t="s">
        <v>78</v>
      </c>
      <c r="I151" s="8" t="s">
        <v>79</v>
      </c>
    </row>
    <row r="152" spans="1:13" ht="13" x14ac:dyDescent="0.3">
      <c r="A152" s="8" t="s">
        <v>41</v>
      </c>
      <c r="B152" s="469" t="s">
        <v>187</v>
      </c>
      <c r="C152" s="469"/>
      <c r="D152" s="469"/>
      <c r="E152" s="469"/>
      <c r="F152" s="469"/>
      <c r="G152" s="469"/>
      <c r="H152" s="29">
        <v>0.05</v>
      </c>
      <c r="I152" s="259">
        <f>H152*I170</f>
        <v>0</v>
      </c>
      <c r="J152" s="32" t="s">
        <v>188</v>
      </c>
    </row>
    <row r="153" spans="1:13" ht="13" x14ac:dyDescent="0.3">
      <c r="A153" s="8" t="s">
        <v>43</v>
      </c>
      <c r="B153" s="469" t="s">
        <v>189</v>
      </c>
      <c r="C153" s="469"/>
      <c r="D153" s="469"/>
      <c r="E153" s="469"/>
      <c r="F153" s="469"/>
      <c r="G153" s="469"/>
      <c r="H153" s="29">
        <v>0.1</v>
      </c>
      <c r="I153" s="259">
        <f>H153*(I152+I170)</f>
        <v>0</v>
      </c>
      <c r="J153" s="32" t="s">
        <v>188</v>
      </c>
    </row>
    <row r="154" spans="1:13" ht="13" x14ac:dyDescent="0.3">
      <c r="A154" s="8" t="s">
        <v>46</v>
      </c>
      <c r="B154" s="471" t="s">
        <v>190</v>
      </c>
      <c r="C154" s="471"/>
      <c r="D154" s="471"/>
      <c r="E154" s="471"/>
      <c r="F154" s="471"/>
      <c r="G154" s="471"/>
      <c r="H154" s="2"/>
      <c r="I154" s="30"/>
    </row>
    <row r="155" spans="1:13" ht="13" x14ac:dyDescent="0.3">
      <c r="A155" s="8" t="s">
        <v>191</v>
      </c>
      <c r="B155" s="469" t="s">
        <v>192</v>
      </c>
      <c r="C155" s="469"/>
      <c r="D155" s="469"/>
      <c r="E155" s="469"/>
      <c r="F155" s="469"/>
      <c r="G155" s="469"/>
      <c r="H155" s="6">
        <v>1.6500000000000001E-2</v>
      </c>
      <c r="I155" s="259">
        <f>H155*$I$172</f>
        <v>0</v>
      </c>
      <c r="J155" s="32" t="s">
        <v>193</v>
      </c>
      <c r="K155" s="7"/>
    </row>
    <row r="156" spans="1:13" ht="13" x14ac:dyDescent="0.3">
      <c r="A156" s="8" t="s">
        <v>194</v>
      </c>
      <c r="B156" s="469" t="s">
        <v>195</v>
      </c>
      <c r="C156" s="469"/>
      <c r="D156" s="469"/>
      <c r="E156" s="469"/>
      <c r="F156" s="469"/>
      <c r="G156" s="469"/>
      <c r="H156" s="6">
        <v>7.5999999999999998E-2</v>
      </c>
      <c r="I156" s="259">
        <f t="shared" ref="I156:I157" si="2">H156*$I$172</f>
        <v>0</v>
      </c>
      <c r="J156" s="32" t="s">
        <v>193</v>
      </c>
      <c r="K156" s="7"/>
    </row>
    <row r="157" spans="1:13" ht="13" x14ac:dyDescent="0.3">
      <c r="A157" s="8" t="s">
        <v>196</v>
      </c>
      <c r="B157" s="469" t="s">
        <v>197</v>
      </c>
      <c r="C157" s="469"/>
      <c r="D157" s="469"/>
      <c r="E157" s="469"/>
      <c r="F157" s="469"/>
      <c r="G157" s="469"/>
      <c r="H157" s="6">
        <v>0.05</v>
      </c>
      <c r="I157" s="259">
        <f t="shared" si="2"/>
        <v>0</v>
      </c>
      <c r="J157" s="32" t="s">
        <v>193</v>
      </c>
      <c r="K157" s="7"/>
    </row>
    <row r="158" spans="1:13" ht="13" x14ac:dyDescent="0.3">
      <c r="A158" s="477" t="s">
        <v>198</v>
      </c>
      <c r="B158" s="477"/>
      <c r="C158" s="477"/>
      <c r="D158" s="477"/>
      <c r="E158" s="477"/>
      <c r="F158" s="477"/>
      <c r="G158" s="477"/>
      <c r="H158" s="54">
        <f>SUM(H152:H157)</f>
        <v>0.29250000000000004</v>
      </c>
      <c r="I158" s="128">
        <f>SUM(I152:I157)</f>
        <v>0</v>
      </c>
      <c r="K158" s="7"/>
      <c r="M158" s="7"/>
    </row>
    <row r="159" spans="1:13" x14ac:dyDescent="0.25">
      <c r="A159" s="251"/>
      <c r="B159" s="260"/>
      <c r="C159" s="260"/>
      <c r="D159" s="260"/>
      <c r="E159" s="260"/>
      <c r="F159" s="260"/>
      <c r="G159" s="260"/>
      <c r="H159" s="260"/>
      <c r="I159" s="260"/>
    </row>
    <row r="160" spans="1:13" ht="13" x14ac:dyDescent="0.25">
      <c r="A160" s="37" t="s">
        <v>199</v>
      </c>
      <c r="B160" s="260"/>
      <c r="C160" s="260"/>
      <c r="D160" s="260"/>
      <c r="E160" s="260"/>
      <c r="F160" s="260"/>
      <c r="G160" s="260"/>
      <c r="H160" s="260"/>
      <c r="I160" s="260"/>
    </row>
    <row r="161" spans="1:11" ht="13" x14ac:dyDescent="0.25">
      <c r="A161" s="37" t="s">
        <v>200</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73" t="s">
        <v>201</v>
      </c>
      <c r="B163" s="473"/>
      <c r="C163" s="473"/>
      <c r="D163" s="473"/>
      <c r="E163" s="473"/>
      <c r="F163" s="473"/>
      <c r="G163" s="473"/>
      <c r="H163" s="473"/>
      <c r="I163" s="473"/>
      <c r="K163" s="9"/>
    </row>
    <row r="164" spans="1:11" ht="13" x14ac:dyDescent="0.3">
      <c r="A164" s="481" t="s">
        <v>202</v>
      </c>
      <c r="B164" s="481"/>
      <c r="C164" s="481"/>
      <c r="D164" s="481"/>
      <c r="E164" s="481"/>
      <c r="F164" s="481"/>
      <c r="G164" s="481"/>
      <c r="H164" s="481"/>
      <c r="I164" s="8" t="s">
        <v>79</v>
      </c>
    </row>
    <row r="165" spans="1:11" x14ac:dyDescent="0.25">
      <c r="A165" s="253" t="s">
        <v>41</v>
      </c>
      <c r="B165" s="475" t="str">
        <f>A37</f>
        <v>MÓDULO 1 - COMPOSIÇÃO DA REMUNERAÇÃO</v>
      </c>
      <c r="C165" s="475"/>
      <c r="D165" s="475"/>
      <c r="E165" s="475"/>
      <c r="F165" s="475"/>
      <c r="G165" s="475"/>
      <c r="H165" s="475"/>
      <c r="I165" s="259">
        <f>I45</f>
        <v>0</v>
      </c>
    </row>
    <row r="166" spans="1:11" x14ac:dyDescent="0.25">
      <c r="A166" s="253" t="s">
        <v>43</v>
      </c>
      <c r="B166" s="475" t="str">
        <f>A50</f>
        <v>MÓDULO 2 – ENCARGOS E BENEFÍCIOS ANUAIS, MENSAIS E DIÁRIOS</v>
      </c>
      <c r="C166" s="475"/>
      <c r="D166" s="475"/>
      <c r="E166" s="475"/>
      <c r="F166" s="475"/>
      <c r="G166" s="475"/>
      <c r="H166" s="475"/>
      <c r="I166" s="259">
        <f>I102</f>
        <v>0</v>
      </c>
    </row>
    <row r="167" spans="1:11" ht="13" x14ac:dyDescent="0.3">
      <c r="A167" s="253" t="s">
        <v>46</v>
      </c>
      <c r="B167" s="475" t="str">
        <f>A104</f>
        <v>MÓDULO 3 – PROVISÃO PARA RESCISÃO</v>
      </c>
      <c r="C167" s="475"/>
      <c r="D167" s="475"/>
      <c r="E167" s="475"/>
      <c r="F167" s="475"/>
      <c r="G167" s="475"/>
      <c r="H167" s="475"/>
      <c r="I167" s="259">
        <f>I112</f>
        <v>0</v>
      </c>
      <c r="K167" s="9"/>
    </row>
    <row r="168" spans="1:11" ht="13" x14ac:dyDescent="0.3">
      <c r="A168" s="23" t="s">
        <v>49</v>
      </c>
      <c r="B168" s="475" t="str">
        <f>A114</f>
        <v>MÓDULO 4 – CUSTO DE REPOSIÇÃO DO PROFISSIONAL AUSENTE</v>
      </c>
      <c r="C168" s="475"/>
      <c r="D168" s="475"/>
      <c r="E168" s="475"/>
      <c r="F168" s="475"/>
      <c r="G168" s="475"/>
      <c r="H168" s="475"/>
      <c r="I168" s="259">
        <f>I138</f>
        <v>0</v>
      </c>
      <c r="K168" s="9"/>
    </row>
    <row r="169" spans="1:11" x14ac:dyDescent="0.25">
      <c r="A169" s="23" t="s">
        <v>86</v>
      </c>
      <c r="B169" s="475" t="str">
        <f>A140</f>
        <v>MÓDULO 5 – INSUMOS DIVERSOS</v>
      </c>
      <c r="C169" s="475"/>
      <c r="D169" s="475"/>
      <c r="E169" s="475"/>
      <c r="F169" s="475"/>
      <c r="G169" s="475"/>
      <c r="H169" s="475"/>
      <c r="I169" s="259">
        <f>I146</f>
        <v>0</v>
      </c>
    </row>
    <row r="170" spans="1:11" ht="13" x14ac:dyDescent="0.3">
      <c r="A170" s="8"/>
      <c r="B170" s="481" t="s">
        <v>203</v>
      </c>
      <c r="C170" s="481"/>
      <c r="D170" s="481"/>
      <c r="E170" s="481"/>
      <c r="F170" s="481"/>
      <c r="G170" s="481"/>
      <c r="H170" s="481"/>
      <c r="I170" s="26">
        <f>SUM(I165:I169)</f>
        <v>0</v>
      </c>
      <c r="K170" s="7"/>
    </row>
    <row r="171" spans="1:11" x14ac:dyDescent="0.25">
      <c r="A171" s="23" t="s">
        <v>88</v>
      </c>
      <c r="B171" s="475" t="str">
        <f>A150</f>
        <v>MÓDULO 6 – CUSTOS INDIRETOS, TRIBUTOS E LUCRO</v>
      </c>
      <c r="C171" s="475"/>
      <c r="D171" s="475"/>
      <c r="E171" s="475"/>
      <c r="F171" s="475"/>
      <c r="G171" s="475"/>
      <c r="H171" s="475"/>
      <c r="I171" s="25">
        <f>I158</f>
        <v>0</v>
      </c>
    </row>
    <row r="172" spans="1:11" ht="13" x14ac:dyDescent="0.3">
      <c r="A172" s="477" t="s">
        <v>204</v>
      </c>
      <c r="B172" s="477"/>
      <c r="C172" s="477"/>
      <c r="D172" s="477"/>
      <c r="E172" s="477"/>
      <c r="F172" s="477"/>
      <c r="G172" s="477"/>
      <c r="H172" s="477"/>
      <c r="I172" s="128">
        <f>SUM(I45,I102,I112,I138,I146,I152,I153)/(1-SUM(H155:H157))</f>
        <v>0</v>
      </c>
    </row>
    <row r="173" spans="1:11" ht="13" x14ac:dyDescent="0.3">
      <c r="A173" s="3"/>
      <c r="B173" s="3"/>
      <c r="C173" s="3"/>
      <c r="D173" s="3"/>
      <c r="E173" s="3"/>
      <c r="F173" s="3"/>
      <c r="G173" s="3"/>
      <c r="H173" s="3"/>
      <c r="I173" s="4"/>
    </row>
    <row r="175" spans="1:11" ht="13" outlineLevel="1" x14ac:dyDescent="0.25">
      <c r="A175" s="527" t="s">
        <v>237</v>
      </c>
      <c r="B175" s="528"/>
      <c r="C175" s="528"/>
      <c r="D175" s="528"/>
      <c r="E175" s="528"/>
      <c r="F175" s="528"/>
      <c r="G175" s="528"/>
      <c r="H175" s="528"/>
      <c r="I175" s="529"/>
    </row>
    <row r="176" spans="1:11" ht="13" outlineLevel="1" x14ac:dyDescent="0.3">
      <c r="A176" s="538"/>
      <c r="B176" s="539"/>
      <c r="C176" s="539"/>
      <c r="D176" s="539"/>
      <c r="E176" s="539"/>
      <c r="F176" s="539"/>
      <c r="G176" s="539"/>
      <c r="H176" s="539"/>
      <c r="I176" s="540"/>
    </row>
    <row r="178" spans="1:9" s="41" customFormat="1" x14ac:dyDescent="0.25"/>
    <row r="179" spans="1:9" x14ac:dyDescent="0.25">
      <c r="A179" s="567" t="s">
        <v>244</v>
      </c>
      <c r="B179" s="568"/>
      <c r="C179" s="568"/>
      <c r="D179" s="568"/>
      <c r="E179" s="568"/>
      <c r="F179" s="568"/>
      <c r="G179" s="568"/>
      <c r="H179" s="568"/>
      <c r="I179" s="569"/>
    </row>
    <row r="180" spans="1:9" x14ac:dyDescent="0.25">
      <c r="A180" s="570"/>
      <c r="B180" s="571"/>
      <c r="C180" s="571"/>
      <c r="D180" s="571"/>
      <c r="E180" s="571"/>
      <c r="F180" s="571"/>
      <c r="G180" s="571"/>
      <c r="H180" s="571"/>
      <c r="I180" s="572"/>
    </row>
    <row r="181" spans="1:9" ht="32.15" customHeight="1" x14ac:dyDescent="0.25">
      <c r="A181" s="507" t="s">
        <v>71</v>
      </c>
      <c r="B181" s="507"/>
      <c r="C181" s="507"/>
      <c r="D181" s="507">
        <v>22</v>
      </c>
      <c r="E181" s="521"/>
      <c r="F181" s="521"/>
      <c r="G181" s="522">
        <f>I172</f>
        <v>0</v>
      </c>
      <c r="H181" s="521"/>
      <c r="I181" s="293">
        <f>TRUNC(G181/D181,2)</f>
        <v>0</v>
      </c>
    </row>
    <row r="182" spans="1:9" ht="13" x14ac:dyDescent="0.3">
      <c r="A182" s="481" t="s">
        <v>245</v>
      </c>
      <c r="B182" s="481"/>
      <c r="C182" s="481"/>
      <c r="D182" s="481"/>
      <c r="E182" s="481"/>
      <c r="F182" s="481"/>
      <c r="G182" s="481"/>
      <c r="H182" s="481"/>
      <c r="I182" s="174">
        <f>SUM(I181:I181)</f>
        <v>0</v>
      </c>
    </row>
  </sheetData>
  <mergeCells count="125">
    <mergeCell ref="A179:I180"/>
    <mergeCell ref="A181:C181"/>
    <mergeCell ref="D181:F181"/>
    <mergeCell ref="G181:H181"/>
    <mergeCell ref="A182:H182"/>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8E3A4-C0D6-4725-9077-9669807B8F6A}">
  <sheetPr>
    <tabColor rgb="FF00B0F0"/>
  </sheetPr>
  <dimension ref="A1:M182"/>
  <sheetViews>
    <sheetView topLeftCell="A27"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9.1796875" customWidth="1"/>
    <col min="10" max="10" width="5" customWidth="1"/>
    <col min="11" max="11" width="26.26953125" customWidth="1"/>
    <col min="12" max="12" width="15.81640625" customWidth="1"/>
    <col min="13" max="13" width="9.54296875" bestFit="1" customWidth="1"/>
  </cols>
  <sheetData>
    <row r="1" spans="1:9" ht="13" x14ac:dyDescent="0.3">
      <c r="A1" s="499" t="s">
        <v>34</v>
      </c>
      <c r="B1" s="500"/>
      <c r="C1" s="500"/>
      <c r="D1" s="500"/>
      <c r="E1" s="500"/>
      <c r="F1" s="500"/>
      <c r="G1" s="500"/>
      <c r="H1" s="500"/>
      <c r="I1" s="501"/>
    </row>
    <row r="2" spans="1:9" x14ac:dyDescent="0.25">
      <c r="A2" s="251"/>
      <c r="B2" s="251"/>
      <c r="C2" s="251"/>
      <c r="D2" s="251"/>
      <c r="E2" s="251"/>
      <c r="F2" s="251"/>
      <c r="G2" s="251"/>
      <c r="H2" s="251"/>
      <c r="I2" s="251"/>
    </row>
    <row r="3" spans="1:9" ht="15" customHeight="1" x14ac:dyDescent="0.25">
      <c r="A3" s="561" t="s">
        <v>36</v>
      </c>
      <c r="B3" s="510"/>
      <c r="C3" s="510"/>
      <c r="D3" s="510"/>
      <c r="E3" s="510"/>
      <c r="F3" s="510"/>
      <c r="G3" s="251"/>
      <c r="H3" s="251"/>
      <c r="I3" s="251"/>
    </row>
    <row r="4" spans="1:9" ht="15" customHeight="1" x14ac:dyDescent="0.25">
      <c r="A4" s="510" t="s">
        <v>38</v>
      </c>
      <c r="B4" s="510"/>
      <c r="C4" s="510"/>
      <c r="D4" s="510"/>
      <c r="E4" s="510"/>
      <c r="F4" s="510"/>
      <c r="G4" s="251"/>
      <c r="H4" s="251"/>
      <c r="I4" s="251"/>
    </row>
    <row r="5" spans="1:9" ht="13" x14ac:dyDescent="0.3">
      <c r="A5" s="10"/>
      <c r="B5" s="10"/>
      <c r="C5" s="10"/>
      <c r="D5" s="10"/>
      <c r="E5" s="10"/>
      <c r="F5" s="10"/>
      <c r="G5" s="10"/>
      <c r="H5" s="10"/>
      <c r="I5" s="10"/>
    </row>
    <row r="6" spans="1:9" ht="13" x14ac:dyDescent="0.3">
      <c r="A6" s="510" t="s">
        <v>39</v>
      </c>
      <c r="B6" s="510"/>
      <c r="C6" s="510"/>
      <c r="D6" s="510"/>
      <c r="E6" s="510"/>
      <c r="F6" s="510"/>
      <c r="G6" s="10"/>
      <c r="H6" s="10"/>
      <c r="I6" s="10"/>
    </row>
    <row r="7" spans="1:9" x14ac:dyDescent="0.25">
      <c r="A7" s="252"/>
      <c r="B7" s="252"/>
      <c r="C7" s="252"/>
      <c r="D7" s="252"/>
      <c r="E7" s="252"/>
      <c r="F7" s="252"/>
      <c r="G7" s="252"/>
      <c r="H7" s="252"/>
      <c r="I7" s="252"/>
    </row>
    <row r="8" spans="1:9" ht="13" x14ac:dyDescent="0.3">
      <c r="A8" s="473" t="s">
        <v>40</v>
      </c>
      <c r="B8" s="473"/>
      <c r="C8" s="473"/>
      <c r="D8" s="473"/>
      <c r="E8" s="473"/>
      <c r="F8" s="473"/>
      <c r="G8" s="473"/>
      <c r="H8" s="473"/>
      <c r="I8" s="473"/>
    </row>
    <row r="9" spans="1:9" x14ac:dyDescent="0.25">
      <c r="A9" s="253" t="s">
        <v>41</v>
      </c>
      <c r="B9" s="469" t="s">
        <v>42</v>
      </c>
      <c r="C9" s="475"/>
      <c r="D9" s="475"/>
      <c r="E9" s="475"/>
      <c r="F9" s="475"/>
      <c r="G9" s="475"/>
      <c r="H9" s="475"/>
      <c r="I9" s="325">
        <v>45863</v>
      </c>
    </row>
    <row r="10" spans="1:9" x14ac:dyDescent="0.25">
      <c r="A10" s="253" t="s">
        <v>43</v>
      </c>
      <c r="B10" s="469" t="s">
        <v>44</v>
      </c>
      <c r="C10" s="475"/>
      <c r="D10" s="475"/>
      <c r="E10" s="475"/>
      <c r="F10" s="475"/>
      <c r="G10" s="475"/>
      <c r="H10" s="475"/>
      <c r="I10" s="326" t="s">
        <v>45</v>
      </c>
    </row>
    <row r="11" spans="1:9" x14ac:dyDescent="0.25">
      <c r="A11" s="253" t="s">
        <v>46</v>
      </c>
      <c r="B11" s="469" t="s">
        <v>47</v>
      </c>
      <c r="C11" s="469"/>
      <c r="D11" s="469"/>
      <c r="E11" s="469"/>
      <c r="F11" s="469"/>
      <c r="G11" s="469"/>
      <c r="H11" s="469"/>
      <c r="I11" s="326" t="s">
        <v>48</v>
      </c>
    </row>
    <row r="12" spans="1:9" x14ac:dyDescent="0.25">
      <c r="A12" s="253" t="s">
        <v>49</v>
      </c>
      <c r="B12" s="469" t="s">
        <v>50</v>
      </c>
      <c r="C12" s="475"/>
      <c r="D12" s="475"/>
      <c r="E12" s="475"/>
      <c r="F12" s="475"/>
      <c r="G12" s="475"/>
      <c r="H12" s="475"/>
      <c r="I12" s="327">
        <v>60</v>
      </c>
    </row>
    <row r="13" spans="1:9" x14ac:dyDescent="0.25">
      <c r="A13" s="251"/>
      <c r="B13" s="252"/>
      <c r="C13" s="252"/>
      <c r="D13" s="252"/>
      <c r="E13" s="252"/>
      <c r="F13" s="252"/>
      <c r="G13" s="252"/>
      <c r="H13" s="251"/>
      <c r="I13" s="251"/>
    </row>
    <row r="14" spans="1:9" ht="13" x14ac:dyDescent="0.3">
      <c r="A14" s="473" t="s">
        <v>51</v>
      </c>
      <c r="B14" s="473"/>
      <c r="C14" s="473"/>
      <c r="D14" s="473"/>
      <c r="E14" s="473"/>
      <c r="F14" s="473"/>
      <c r="G14" s="473"/>
      <c r="H14" s="473"/>
      <c r="I14" s="473"/>
    </row>
    <row r="15" spans="1:9" ht="13" x14ac:dyDescent="0.3">
      <c r="A15" s="481" t="s">
        <v>52</v>
      </c>
      <c r="B15" s="481"/>
      <c r="C15" s="481" t="s">
        <v>53</v>
      </c>
      <c r="D15" s="481"/>
      <c r="E15" s="481" t="s">
        <v>54</v>
      </c>
      <c r="F15" s="481"/>
      <c r="G15" s="481"/>
      <c r="H15" s="481"/>
      <c r="I15" s="481"/>
    </row>
    <row r="16" spans="1:9" s="50" customFormat="1" ht="25.5" customHeight="1" x14ac:dyDescent="0.25">
      <c r="A16" s="507" t="s">
        <v>246</v>
      </c>
      <c r="B16" s="503"/>
      <c r="C16" s="507" t="s">
        <v>56</v>
      </c>
      <c r="D16" s="503"/>
      <c r="E16" s="562">
        <v>1</v>
      </c>
      <c r="F16" s="563"/>
      <c r="G16" s="563"/>
      <c r="H16" s="563"/>
      <c r="I16" s="564"/>
    </row>
    <row r="17" spans="1:9" ht="15" customHeight="1" x14ac:dyDescent="0.25">
      <c r="A17" s="39"/>
      <c r="B17" s="255"/>
      <c r="C17" s="40"/>
      <c r="D17" s="256"/>
      <c r="E17" s="41"/>
      <c r="F17" s="257"/>
      <c r="G17" s="257"/>
      <c r="H17" s="257"/>
      <c r="I17" s="257"/>
    </row>
    <row r="18" spans="1:9" ht="15" customHeight="1" x14ac:dyDescent="0.25">
      <c r="A18" s="37" t="s">
        <v>57</v>
      </c>
      <c r="B18" s="255"/>
      <c r="C18" s="40"/>
      <c r="D18" s="256"/>
      <c r="E18" s="41"/>
      <c r="F18" s="257"/>
      <c r="G18" s="257"/>
      <c r="H18" s="257"/>
      <c r="I18" s="257"/>
    </row>
    <row r="19" spans="1:9" ht="15" customHeight="1" x14ac:dyDescent="0.25">
      <c r="A19" s="37" t="s">
        <v>58</v>
      </c>
      <c r="B19" s="255"/>
      <c r="C19" s="40"/>
      <c r="D19" s="256"/>
      <c r="E19" s="41"/>
      <c r="F19" s="257"/>
      <c r="G19" s="257"/>
      <c r="H19" s="257"/>
      <c r="I19" s="257"/>
    </row>
    <row r="20" spans="1:9" ht="15" customHeight="1" x14ac:dyDescent="0.25">
      <c r="A20" s="37" t="s">
        <v>59</v>
      </c>
      <c r="B20" s="255"/>
      <c r="C20" s="40"/>
      <c r="D20" s="256"/>
      <c r="E20" s="41"/>
      <c r="F20" s="257"/>
      <c r="G20" s="257"/>
      <c r="H20" s="257"/>
      <c r="I20" s="257"/>
    </row>
    <row r="21" spans="1:9" ht="15" customHeight="1" x14ac:dyDescent="0.25">
      <c r="A21" s="37" t="s">
        <v>60</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61</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62</v>
      </c>
      <c r="B25" s="255"/>
      <c r="C25" s="40"/>
      <c r="D25" s="256"/>
      <c r="E25" s="41"/>
      <c r="F25" s="257"/>
      <c r="G25" s="257"/>
      <c r="H25" s="257"/>
      <c r="I25" s="257"/>
    </row>
    <row r="26" spans="1:9" ht="15" customHeight="1" x14ac:dyDescent="0.25">
      <c r="A26" s="37" t="s">
        <v>63</v>
      </c>
      <c r="B26" s="255"/>
      <c r="C26" s="40"/>
      <c r="D26" s="256"/>
      <c r="E26" s="41"/>
      <c r="F26" s="257"/>
      <c r="G26" s="257"/>
      <c r="H26" s="257"/>
      <c r="I26" s="257"/>
    </row>
    <row r="27" spans="1:9" ht="13" x14ac:dyDescent="0.3">
      <c r="A27" s="473" t="s">
        <v>64</v>
      </c>
      <c r="B27" s="473"/>
      <c r="C27" s="473"/>
      <c r="D27" s="473"/>
      <c r="E27" s="473"/>
      <c r="F27" s="473"/>
      <c r="G27" s="473"/>
      <c r="H27" s="473"/>
      <c r="I27" s="473"/>
    </row>
    <row r="28" spans="1:9" x14ac:dyDescent="0.25">
      <c r="A28" s="254">
        <v>1</v>
      </c>
      <c r="B28" s="523" t="s">
        <v>65</v>
      </c>
      <c r="C28" s="523"/>
      <c r="D28" s="523"/>
      <c r="E28" s="523"/>
      <c r="F28" s="523"/>
      <c r="G28" s="523"/>
      <c r="H28" s="523"/>
      <c r="I28" s="337" t="str">
        <f>A16</f>
        <v>Jardinagem</v>
      </c>
    </row>
    <row r="29" spans="1:9" x14ac:dyDescent="0.25">
      <c r="A29" s="253">
        <v>2</v>
      </c>
      <c r="B29" s="469" t="s">
        <v>66</v>
      </c>
      <c r="C29" s="469"/>
      <c r="D29" s="469"/>
      <c r="E29" s="469"/>
      <c r="F29" s="469"/>
      <c r="G29" s="469"/>
      <c r="H29" s="469"/>
      <c r="I29" s="338" t="s">
        <v>247</v>
      </c>
    </row>
    <row r="30" spans="1:9" x14ac:dyDescent="0.25">
      <c r="A30" s="253">
        <v>3</v>
      </c>
      <c r="B30" s="475" t="s">
        <v>69</v>
      </c>
      <c r="C30" s="475"/>
      <c r="D30" s="475"/>
      <c r="E30" s="475"/>
      <c r="F30" s="475"/>
      <c r="G30" s="475"/>
      <c r="H30" s="475"/>
      <c r="I30" s="339">
        <v>0</v>
      </c>
    </row>
    <row r="31" spans="1:9" x14ac:dyDescent="0.25">
      <c r="A31" s="254">
        <v>4</v>
      </c>
      <c r="B31" s="523" t="s">
        <v>70</v>
      </c>
      <c r="C31" s="523"/>
      <c r="D31" s="523"/>
      <c r="E31" s="523"/>
      <c r="F31" s="523"/>
      <c r="G31" s="523"/>
      <c r="H31" s="523"/>
      <c r="I31" s="340" t="s">
        <v>248</v>
      </c>
    </row>
    <row r="32" spans="1:9" x14ac:dyDescent="0.25">
      <c r="A32" s="253">
        <v>5</v>
      </c>
      <c r="B32" s="469" t="s">
        <v>73</v>
      </c>
      <c r="C32" s="475"/>
      <c r="D32" s="475"/>
      <c r="E32" s="475"/>
      <c r="F32" s="475"/>
      <c r="G32" s="475"/>
      <c r="H32" s="475"/>
      <c r="I32" s="325">
        <f>'Limpeza - Item 1'!I32</f>
        <v>45713</v>
      </c>
    </row>
    <row r="33" spans="1:10" x14ac:dyDescent="0.25">
      <c r="A33" s="251"/>
      <c r="B33" s="252"/>
      <c r="C33" s="252"/>
      <c r="D33" s="252"/>
      <c r="E33" s="252"/>
      <c r="F33" s="252"/>
      <c r="G33" s="252"/>
      <c r="H33" s="252"/>
      <c r="I33" s="258"/>
    </row>
    <row r="34" spans="1:10" ht="13" x14ac:dyDescent="0.25">
      <c r="A34" s="37" t="s">
        <v>74</v>
      </c>
      <c r="B34" s="252"/>
      <c r="C34" s="252"/>
      <c r="D34" s="252"/>
      <c r="E34" s="252"/>
      <c r="F34" s="252"/>
      <c r="G34" s="252"/>
      <c r="H34" s="252"/>
      <c r="I34" s="258"/>
    </row>
    <row r="35" spans="1:10" ht="13" x14ac:dyDescent="0.25">
      <c r="A35" s="37" t="s">
        <v>75</v>
      </c>
      <c r="B35" s="252"/>
      <c r="C35" s="252"/>
      <c r="D35" s="252"/>
      <c r="E35" s="252"/>
      <c r="F35" s="252"/>
      <c r="G35" s="252"/>
      <c r="H35" s="252"/>
      <c r="I35" s="258"/>
    </row>
    <row r="37" spans="1:10" ht="13" x14ac:dyDescent="0.3">
      <c r="A37" s="479" t="s">
        <v>76</v>
      </c>
      <c r="B37" s="479"/>
      <c r="C37" s="479"/>
      <c r="D37" s="479"/>
      <c r="E37" s="479"/>
      <c r="F37" s="479"/>
      <c r="G37" s="479"/>
      <c r="H37" s="479"/>
      <c r="I37" s="479"/>
    </row>
    <row r="38" spans="1:10" ht="13" x14ac:dyDescent="0.3">
      <c r="A38" s="8">
        <v>1</v>
      </c>
      <c r="B38" s="481" t="s">
        <v>77</v>
      </c>
      <c r="C38" s="481"/>
      <c r="D38" s="481"/>
      <c r="E38" s="481"/>
      <c r="F38" s="481"/>
      <c r="G38" s="481"/>
      <c r="H38" s="8" t="s">
        <v>78</v>
      </c>
      <c r="I38" s="8" t="s">
        <v>79</v>
      </c>
    </row>
    <row r="39" spans="1:10" ht="13" x14ac:dyDescent="0.3">
      <c r="A39" s="8" t="s">
        <v>41</v>
      </c>
      <c r="B39" s="469" t="s">
        <v>80</v>
      </c>
      <c r="C39" s="469"/>
      <c r="D39" s="469"/>
      <c r="E39" s="469"/>
      <c r="F39" s="469"/>
      <c r="G39" s="469"/>
      <c r="H39" s="22"/>
      <c r="I39" s="164">
        <f>I30</f>
        <v>0</v>
      </c>
    </row>
    <row r="40" spans="1:10" ht="13" x14ac:dyDescent="0.3">
      <c r="A40" s="8" t="s">
        <v>43</v>
      </c>
      <c r="B40" s="469" t="s">
        <v>81</v>
      </c>
      <c r="C40" s="469"/>
      <c r="D40" s="469"/>
      <c r="E40" s="469"/>
      <c r="F40" s="469"/>
      <c r="G40" s="469"/>
      <c r="H40" s="2"/>
      <c r="I40" s="164">
        <f>I39*H40</f>
        <v>0</v>
      </c>
      <c r="J40" s="32" t="s">
        <v>82</v>
      </c>
    </row>
    <row r="41" spans="1:10" ht="13" x14ac:dyDescent="0.3">
      <c r="A41" s="8" t="s">
        <v>46</v>
      </c>
      <c r="B41" s="469" t="s">
        <v>83</v>
      </c>
      <c r="C41" s="469"/>
      <c r="D41" s="469"/>
      <c r="E41" s="469"/>
      <c r="F41" s="469"/>
      <c r="G41" s="469"/>
      <c r="H41" s="2"/>
      <c r="I41" s="164">
        <f>H41*I39</f>
        <v>0</v>
      </c>
    </row>
    <row r="42" spans="1:10" ht="13" x14ac:dyDescent="0.3">
      <c r="A42" s="8" t="s">
        <v>49</v>
      </c>
      <c r="B42" s="469" t="s">
        <v>84</v>
      </c>
      <c r="C42" s="469"/>
      <c r="D42" s="469"/>
      <c r="E42" s="469"/>
      <c r="F42" s="469"/>
      <c r="G42" s="469"/>
      <c r="H42" s="2"/>
      <c r="I42" s="164">
        <v>0</v>
      </c>
      <c r="J42" s="32" t="s">
        <v>85</v>
      </c>
    </row>
    <row r="43" spans="1:10" ht="13" x14ac:dyDescent="0.3">
      <c r="A43" s="8" t="s">
        <v>86</v>
      </c>
      <c r="B43" s="469" t="s">
        <v>87</v>
      </c>
      <c r="C43" s="469"/>
      <c r="D43" s="469"/>
      <c r="E43" s="469"/>
      <c r="F43" s="469"/>
      <c r="G43" s="469"/>
      <c r="H43" s="5"/>
      <c r="I43" s="164">
        <v>0</v>
      </c>
      <c r="J43" s="32" t="s">
        <v>85</v>
      </c>
    </row>
    <row r="44" spans="1:10" ht="13" x14ac:dyDescent="0.3">
      <c r="A44" s="8" t="s">
        <v>88</v>
      </c>
      <c r="B44" s="469" t="s">
        <v>89</v>
      </c>
      <c r="C44" s="469"/>
      <c r="D44" s="469"/>
      <c r="E44" s="469"/>
      <c r="F44" s="469"/>
      <c r="G44" s="469"/>
      <c r="H44" s="2"/>
      <c r="I44" s="164">
        <v>0</v>
      </c>
    </row>
    <row r="45" spans="1:10" ht="13" x14ac:dyDescent="0.3">
      <c r="A45" s="477" t="s">
        <v>90</v>
      </c>
      <c r="B45" s="473"/>
      <c r="C45" s="473"/>
      <c r="D45" s="473"/>
      <c r="E45" s="473"/>
      <c r="F45" s="473"/>
      <c r="G45" s="473"/>
      <c r="H45" s="473"/>
      <c r="I45" s="165">
        <f>SUM(I39:I44)</f>
        <v>0</v>
      </c>
    </row>
    <row r="46" spans="1:10" s="10" customFormat="1" ht="13" x14ac:dyDescent="0.3"/>
    <row r="47" spans="1:10" s="10" customFormat="1" ht="13" x14ac:dyDescent="0.3">
      <c r="A47" s="37" t="s">
        <v>91</v>
      </c>
    </row>
    <row r="48" spans="1:10" s="10" customFormat="1" ht="13" x14ac:dyDescent="0.3">
      <c r="A48" s="37" t="s">
        <v>92</v>
      </c>
    </row>
    <row r="49" spans="1:11" ht="13" x14ac:dyDescent="0.3">
      <c r="A49" s="3"/>
      <c r="B49" s="3"/>
      <c r="C49" s="3"/>
      <c r="D49" s="3"/>
      <c r="E49" s="3"/>
      <c r="F49" s="3"/>
      <c r="G49" s="3"/>
      <c r="H49" s="3"/>
      <c r="I49" s="4"/>
    </row>
    <row r="50" spans="1:11" ht="13" x14ac:dyDescent="0.3">
      <c r="A50" s="479" t="s">
        <v>93</v>
      </c>
      <c r="B50" s="479"/>
      <c r="C50" s="479"/>
      <c r="D50" s="479"/>
      <c r="E50" s="479"/>
      <c r="F50" s="479"/>
      <c r="G50" s="479"/>
      <c r="H50" s="479"/>
      <c r="I50" s="479"/>
    </row>
    <row r="51" spans="1:11" ht="13" x14ac:dyDescent="0.3">
      <c r="A51" s="47" t="s">
        <v>94</v>
      </c>
      <c r="B51" s="524" t="s">
        <v>95</v>
      </c>
      <c r="C51" s="525"/>
      <c r="D51" s="525"/>
      <c r="E51" s="525"/>
      <c r="F51" s="525"/>
      <c r="G51" s="526"/>
      <c r="H51" s="8" t="s">
        <v>78</v>
      </c>
      <c r="I51" s="8" t="s">
        <v>79</v>
      </c>
    </row>
    <row r="52" spans="1:11" ht="13" x14ac:dyDescent="0.3">
      <c r="A52" s="8" t="s">
        <v>41</v>
      </c>
      <c r="B52" s="469" t="s">
        <v>96</v>
      </c>
      <c r="C52" s="469"/>
      <c r="D52" s="469"/>
      <c r="E52" s="469"/>
      <c r="F52" s="469"/>
      <c r="G52" s="469"/>
      <c r="H52" s="1">
        <f>1/12</f>
        <v>8.3333333333333329E-2</v>
      </c>
      <c r="I52" s="25">
        <f>$I$45*H52</f>
        <v>0</v>
      </c>
      <c r="K52" s="87"/>
    </row>
    <row r="53" spans="1:11" ht="13" x14ac:dyDescent="0.3">
      <c r="A53" s="8" t="s">
        <v>43</v>
      </c>
      <c r="B53" s="469" t="s">
        <v>97</v>
      </c>
      <c r="C53" s="469"/>
      <c r="D53" s="469"/>
      <c r="E53" s="469"/>
      <c r="F53" s="469"/>
      <c r="G53" s="469"/>
      <c r="H53" s="24">
        <v>0.121</v>
      </c>
      <c r="I53" s="25">
        <f>$I$45*H53</f>
        <v>0</v>
      </c>
    </row>
    <row r="54" spans="1:11" ht="13" x14ac:dyDescent="0.3">
      <c r="A54" s="473" t="s">
        <v>98</v>
      </c>
      <c r="B54" s="473"/>
      <c r="C54" s="473"/>
      <c r="D54" s="473"/>
      <c r="E54" s="473"/>
      <c r="F54" s="473"/>
      <c r="G54" s="473"/>
      <c r="H54" s="42">
        <f>TRUNC(SUM(H52:H53),4)</f>
        <v>0.20430000000000001</v>
      </c>
      <c r="I54" s="43">
        <f>SUM(I52:I53)</f>
        <v>0</v>
      </c>
    </row>
    <row r="55" spans="1:11" ht="22" customHeight="1" x14ac:dyDescent="0.25">
      <c r="A55" s="47" t="s">
        <v>46</v>
      </c>
      <c r="B55" s="498" t="s">
        <v>99</v>
      </c>
      <c r="C55" s="498"/>
      <c r="D55" s="498"/>
      <c r="E55" s="498"/>
      <c r="F55" s="498"/>
      <c r="G55" s="498"/>
      <c r="H55" s="160">
        <f>H54*H75</f>
        <v>7.518240000000001E-2</v>
      </c>
      <c r="I55" s="161">
        <f>$I$45*H55</f>
        <v>0</v>
      </c>
    </row>
    <row r="56" spans="1:11" ht="13" x14ac:dyDescent="0.3">
      <c r="A56" s="473" t="s">
        <v>100</v>
      </c>
      <c r="B56" s="473"/>
      <c r="C56" s="473"/>
      <c r="D56" s="473"/>
      <c r="E56" s="473"/>
      <c r="F56" s="473"/>
      <c r="G56" s="473"/>
      <c r="H56" s="42">
        <f>TRUNC(SUM(H54:H55),4)</f>
        <v>0.27939999999999998</v>
      </c>
      <c r="I56" s="43">
        <f>SUM(I54:I55)</f>
        <v>0</v>
      </c>
    </row>
    <row r="57" spans="1:11" ht="13" x14ac:dyDescent="0.3">
      <c r="A57" s="3"/>
      <c r="B57" s="3"/>
      <c r="C57" s="3"/>
      <c r="D57" s="3"/>
      <c r="E57" s="3"/>
      <c r="F57" s="3"/>
      <c r="G57" s="3"/>
      <c r="H57" s="44"/>
      <c r="I57" s="4"/>
    </row>
    <row r="58" spans="1:11" ht="13" x14ac:dyDescent="0.3">
      <c r="A58" s="37" t="s">
        <v>101</v>
      </c>
      <c r="B58" s="3"/>
      <c r="C58" s="3"/>
      <c r="D58" s="3"/>
      <c r="E58" s="3"/>
      <c r="F58" s="3"/>
      <c r="G58" s="3"/>
      <c r="H58" s="44"/>
      <c r="I58" s="4"/>
    </row>
    <row r="59" spans="1:11" ht="13" x14ac:dyDescent="0.3">
      <c r="A59" s="37" t="s">
        <v>102</v>
      </c>
      <c r="B59" s="3"/>
      <c r="C59" s="3"/>
      <c r="D59" s="3"/>
      <c r="E59" s="3"/>
      <c r="F59" s="3"/>
      <c r="G59" s="3"/>
      <c r="H59" s="44"/>
      <c r="I59" s="4"/>
    </row>
    <row r="60" spans="1:11" ht="13" x14ac:dyDescent="0.3">
      <c r="A60" s="37" t="s">
        <v>103</v>
      </c>
      <c r="B60" s="3"/>
      <c r="C60" s="3"/>
      <c r="D60" s="3"/>
      <c r="E60" s="3"/>
      <c r="F60" s="3"/>
      <c r="G60" s="3"/>
      <c r="H60" s="44"/>
      <c r="I60" s="4"/>
    </row>
    <row r="61" spans="1:11" ht="13" x14ac:dyDescent="0.3">
      <c r="A61" s="37" t="s">
        <v>104</v>
      </c>
      <c r="B61" s="10"/>
      <c r="C61" s="10"/>
      <c r="D61" s="10"/>
      <c r="E61" s="10"/>
      <c r="F61" s="10"/>
      <c r="G61" s="10"/>
      <c r="H61" s="10"/>
      <c r="I61" s="10"/>
    </row>
    <row r="62" spans="1:11" ht="13" x14ac:dyDescent="0.3">
      <c r="A62" s="37" t="s">
        <v>105</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106</v>
      </c>
      <c r="B66" s="527" t="s">
        <v>107</v>
      </c>
      <c r="C66" s="528"/>
      <c r="D66" s="528"/>
      <c r="E66" s="528"/>
      <c r="F66" s="528"/>
      <c r="G66" s="529"/>
      <c r="H66" s="34" t="s">
        <v>78</v>
      </c>
      <c r="I66" s="34" t="s">
        <v>79</v>
      </c>
      <c r="K66" s="32"/>
      <c r="L66" s="31"/>
    </row>
    <row r="67" spans="1:12" ht="13" x14ac:dyDescent="0.3">
      <c r="A67" s="8" t="s">
        <v>41</v>
      </c>
      <c r="B67" s="469" t="s">
        <v>108</v>
      </c>
      <c r="C67" s="469"/>
      <c r="D67" s="469"/>
      <c r="E67" s="469"/>
      <c r="F67" s="469"/>
      <c r="G67" s="469"/>
      <c r="H67" s="1">
        <v>0.2</v>
      </c>
      <c r="I67" s="25">
        <f t="shared" ref="I67:I74" si="0">H67*($I$45)</f>
        <v>0</v>
      </c>
      <c r="K67" s="33"/>
      <c r="L67" s="31"/>
    </row>
    <row r="68" spans="1:12" ht="13" x14ac:dyDescent="0.3">
      <c r="A68" s="8" t="s">
        <v>43</v>
      </c>
      <c r="B68" s="469" t="s">
        <v>109</v>
      </c>
      <c r="C68" s="469"/>
      <c r="D68" s="469"/>
      <c r="E68" s="469"/>
      <c r="F68" s="469"/>
      <c r="G68" s="469"/>
      <c r="H68" s="1">
        <v>2.5000000000000001E-2</v>
      </c>
      <c r="I68" s="25">
        <f t="shared" si="0"/>
        <v>0</v>
      </c>
      <c r="K68" s="32"/>
    </row>
    <row r="69" spans="1:12" ht="13" x14ac:dyDescent="0.3">
      <c r="A69" s="8" t="s">
        <v>46</v>
      </c>
      <c r="B69" s="469" t="s">
        <v>110</v>
      </c>
      <c r="C69" s="469"/>
      <c r="D69" s="469"/>
      <c r="E69" s="469"/>
      <c r="F69" s="469"/>
      <c r="G69" s="469"/>
      <c r="H69" s="1">
        <v>0.03</v>
      </c>
      <c r="I69" s="25">
        <f t="shared" si="0"/>
        <v>0</v>
      </c>
      <c r="J69" s="32" t="s">
        <v>111</v>
      </c>
      <c r="K69" s="32"/>
    </row>
    <row r="70" spans="1:12" ht="13" x14ac:dyDescent="0.3">
      <c r="A70" s="8" t="s">
        <v>49</v>
      </c>
      <c r="B70" s="469" t="s">
        <v>112</v>
      </c>
      <c r="C70" s="469"/>
      <c r="D70" s="469"/>
      <c r="E70" s="469"/>
      <c r="F70" s="469"/>
      <c r="G70" s="469"/>
      <c r="H70" s="1">
        <v>1.4999999999999999E-2</v>
      </c>
      <c r="I70" s="25">
        <f t="shared" si="0"/>
        <v>0</v>
      </c>
    </row>
    <row r="71" spans="1:12" ht="13" x14ac:dyDescent="0.3">
      <c r="A71" s="8" t="s">
        <v>86</v>
      </c>
      <c r="B71" s="469" t="s">
        <v>113</v>
      </c>
      <c r="C71" s="469"/>
      <c r="D71" s="469"/>
      <c r="E71" s="469"/>
      <c r="F71" s="469"/>
      <c r="G71" s="469"/>
      <c r="H71" s="1">
        <v>0.01</v>
      </c>
      <c r="I71" s="25">
        <f t="shared" si="0"/>
        <v>0</v>
      </c>
    </row>
    <row r="72" spans="1:12" ht="13" x14ac:dyDescent="0.3">
      <c r="A72" s="8" t="s">
        <v>88</v>
      </c>
      <c r="B72" s="469" t="s">
        <v>114</v>
      </c>
      <c r="C72" s="469"/>
      <c r="D72" s="469"/>
      <c r="E72" s="469"/>
      <c r="F72" s="469"/>
      <c r="G72" s="469"/>
      <c r="H72" s="1">
        <v>6.0000000000000001E-3</v>
      </c>
      <c r="I72" s="25">
        <f t="shared" si="0"/>
        <v>0</v>
      </c>
    </row>
    <row r="73" spans="1:12" ht="13" x14ac:dyDescent="0.3">
      <c r="A73" s="8" t="s">
        <v>115</v>
      </c>
      <c r="B73" s="469" t="s">
        <v>116</v>
      </c>
      <c r="C73" s="469"/>
      <c r="D73" s="469"/>
      <c r="E73" s="469"/>
      <c r="F73" s="469"/>
      <c r="G73" s="469"/>
      <c r="H73" s="1">
        <v>2E-3</v>
      </c>
      <c r="I73" s="25">
        <f t="shared" si="0"/>
        <v>0</v>
      </c>
    </row>
    <row r="74" spans="1:12" ht="13" x14ac:dyDescent="0.3">
      <c r="A74" s="8" t="s">
        <v>117</v>
      </c>
      <c r="B74" s="469" t="s">
        <v>118</v>
      </c>
      <c r="C74" s="469"/>
      <c r="D74" s="469"/>
      <c r="E74" s="469"/>
      <c r="F74" s="469"/>
      <c r="G74" s="469"/>
      <c r="H74" s="1">
        <v>0.08</v>
      </c>
      <c r="I74" s="25">
        <f t="shared" si="0"/>
        <v>0</v>
      </c>
    </row>
    <row r="75" spans="1:12" ht="13" x14ac:dyDescent="0.3">
      <c r="A75" s="473" t="s">
        <v>11</v>
      </c>
      <c r="B75" s="473"/>
      <c r="C75" s="473"/>
      <c r="D75" s="473"/>
      <c r="E75" s="473"/>
      <c r="F75" s="473"/>
      <c r="G75" s="47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119</v>
      </c>
      <c r="B77" s="3"/>
      <c r="C77" s="3"/>
      <c r="D77" s="3"/>
      <c r="E77" s="3"/>
      <c r="F77" s="3"/>
      <c r="G77" s="3"/>
      <c r="H77" s="44"/>
      <c r="I77" s="4"/>
      <c r="K77" s="21"/>
    </row>
    <row r="78" spans="1:12" ht="13" x14ac:dyDescent="0.3">
      <c r="A78" s="37" t="s">
        <v>120</v>
      </c>
      <c r="B78" s="3"/>
      <c r="C78" s="3"/>
      <c r="D78" s="3"/>
      <c r="E78" s="3"/>
      <c r="F78" s="3"/>
      <c r="G78" s="3"/>
      <c r="H78" s="44"/>
      <c r="I78" s="4"/>
      <c r="K78" s="21"/>
    </row>
    <row r="79" spans="1:12" ht="13" x14ac:dyDescent="0.3">
      <c r="A79" s="37" t="s">
        <v>121</v>
      </c>
      <c r="B79" s="3"/>
      <c r="C79" s="3"/>
      <c r="D79" s="3"/>
      <c r="E79" s="3"/>
      <c r="F79" s="3"/>
      <c r="G79" s="3"/>
      <c r="H79" s="44"/>
      <c r="I79" s="4"/>
      <c r="K79" s="21"/>
    </row>
    <row r="80" spans="1:12" ht="13" x14ac:dyDescent="0.3">
      <c r="A80" s="37" t="s">
        <v>122</v>
      </c>
      <c r="B80" s="3"/>
      <c r="C80" s="3"/>
      <c r="D80" s="3"/>
      <c r="E80" s="3"/>
      <c r="F80" s="3"/>
      <c r="G80" s="3"/>
      <c r="H80" s="44"/>
      <c r="I80" s="4"/>
      <c r="K80" s="21"/>
    </row>
    <row r="81" spans="1:11" ht="13" x14ac:dyDescent="0.3">
      <c r="A81" s="37" t="s">
        <v>123</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124</v>
      </c>
      <c r="B83" s="491" t="s">
        <v>125</v>
      </c>
      <c r="C83" s="492"/>
      <c r="D83" s="492"/>
      <c r="E83" s="492"/>
      <c r="F83" s="492"/>
      <c r="G83" s="493"/>
      <c r="H83" s="42"/>
      <c r="I83" s="34" t="s">
        <v>79</v>
      </c>
    </row>
    <row r="84" spans="1:11" ht="13" customHeight="1" x14ac:dyDescent="0.3">
      <c r="A84" s="8" t="s">
        <v>41</v>
      </c>
      <c r="B84" s="470" t="s">
        <v>126</v>
      </c>
      <c r="C84" s="470"/>
      <c r="D84" s="470"/>
      <c r="E84" s="470"/>
      <c r="F84" s="470"/>
      <c r="G84" s="470"/>
      <c r="H84" s="23" t="s">
        <v>127</v>
      </c>
      <c r="I84" s="27">
        <f>'Mód2.3 '!P12</f>
        <v>0</v>
      </c>
    </row>
    <row r="85" spans="1:11" ht="13" customHeight="1" x14ac:dyDescent="0.3">
      <c r="A85" s="8" t="s">
        <v>43</v>
      </c>
      <c r="B85" s="470" t="s">
        <v>128</v>
      </c>
      <c r="C85" s="470"/>
      <c r="D85" s="470"/>
      <c r="E85" s="470"/>
      <c r="F85" s="470"/>
      <c r="G85" s="470"/>
      <c r="H85" s="23" t="s">
        <v>127</v>
      </c>
      <c r="I85" s="27">
        <f>'Mód2.3 '!E25</f>
        <v>0</v>
      </c>
    </row>
    <row r="86" spans="1:11" ht="13" customHeight="1" x14ac:dyDescent="0.3">
      <c r="A86" s="8" t="s">
        <v>46</v>
      </c>
      <c r="B86" s="470" t="s">
        <v>129</v>
      </c>
      <c r="C86" s="470"/>
      <c r="D86" s="470"/>
      <c r="E86" s="470"/>
      <c r="F86" s="470"/>
      <c r="G86" s="470"/>
      <c r="H86" s="23" t="s">
        <v>127</v>
      </c>
      <c r="I86" s="27">
        <f>'Mód2.3 '!E33</f>
        <v>0</v>
      </c>
    </row>
    <row r="87" spans="1:11" ht="15" customHeight="1" x14ac:dyDescent="0.3">
      <c r="A87" s="47" t="s">
        <v>49</v>
      </c>
      <c r="B87" s="518" t="s">
        <v>235</v>
      </c>
      <c r="C87" s="470"/>
      <c r="D87" s="470"/>
      <c r="E87" s="470"/>
      <c r="F87" s="470"/>
      <c r="G87" s="470"/>
      <c r="H87" s="36" t="s">
        <v>127</v>
      </c>
      <c r="I87" s="166">
        <f>'Mód2.3 '!E42</f>
        <v>0</v>
      </c>
    </row>
    <row r="88" spans="1:11" ht="13" customHeight="1" x14ac:dyDescent="0.3">
      <c r="A88" s="8" t="s">
        <v>86</v>
      </c>
      <c r="B88" s="470" t="s">
        <v>132</v>
      </c>
      <c r="C88" s="470"/>
      <c r="D88" s="470"/>
      <c r="E88" s="470"/>
      <c r="F88" s="470"/>
      <c r="G88" s="470"/>
      <c r="H88" s="23" t="s">
        <v>127</v>
      </c>
      <c r="I88" s="27">
        <f>'Mód2.3 '!E52</f>
        <v>0</v>
      </c>
    </row>
    <row r="89" spans="1:11" ht="13" x14ac:dyDescent="0.3">
      <c r="A89" s="8"/>
      <c r="B89" s="470"/>
      <c r="C89" s="470"/>
      <c r="D89" s="470"/>
      <c r="E89" s="470"/>
      <c r="F89" s="470"/>
      <c r="G89" s="470"/>
      <c r="H89" s="23"/>
      <c r="I89" s="27"/>
    </row>
    <row r="90" spans="1:11" ht="13" x14ac:dyDescent="0.3">
      <c r="A90" s="473" t="s">
        <v>134</v>
      </c>
      <c r="B90" s="473"/>
      <c r="C90" s="473"/>
      <c r="D90" s="473"/>
      <c r="E90" s="473"/>
      <c r="F90" s="473"/>
      <c r="G90" s="473"/>
      <c r="H90" s="473"/>
      <c r="I90" s="43">
        <f>SUM(I84:I89)</f>
        <v>0</v>
      </c>
    </row>
    <row r="91" spans="1:11" ht="13" x14ac:dyDescent="0.3">
      <c r="A91" s="3"/>
      <c r="B91" s="3"/>
      <c r="C91" s="3"/>
      <c r="D91" s="3"/>
      <c r="E91" s="3"/>
      <c r="F91" s="3"/>
      <c r="G91" s="3"/>
      <c r="H91" s="3"/>
      <c r="I91" s="4"/>
    </row>
    <row r="92" spans="1:11" ht="13" x14ac:dyDescent="0.3">
      <c r="A92" s="37" t="s">
        <v>135</v>
      </c>
      <c r="B92" s="3"/>
      <c r="C92" s="3"/>
      <c r="D92" s="3"/>
      <c r="E92" s="3"/>
      <c r="F92" s="3"/>
      <c r="G92" s="3"/>
      <c r="H92" s="3"/>
      <c r="I92" s="4"/>
    </row>
    <row r="93" spans="1:11" ht="13" x14ac:dyDescent="0.3">
      <c r="A93" s="37" t="s">
        <v>136</v>
      </c>
      <c r="B93" s="3"/>
      <c r="C93" s="3"/>
      <c r="D93" s="3"/>
      <c r="E93" s="3"/>
      <c r="F93" s="3"/>
      <c r="G93" s="3"/>
      <c r="H93" s="3"/>
      <c r="I93" s="4"/>
    </row>
    <row r="94" spans="1:11" ht="13" x14ac:dyDescent="0.3">
      <c r="A94" s="37" t="s">
        <v>137</v>
      </c>
      <c r="B94" s="3"/>
      <c r="C94" s="3"/>
      <c r="D94" s="3"/>
      <c r="E94" s="3"/>
      <c r="F94" s="3"/>
      <c r="G94" s="3"/>
      <c r="H94" s="3"/>
      <c r="I94" s="4"/>
    </row>
    <row r="95" spans="1:11" ht="13" x14ac:dyDescent="0.3">
      <c r="A95" s="37" t="s">
        <v>138</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139</v>
      </c>
      <c r="C97" s="48"/>
      <c r="D97" s="48"/>
      <c r="E97" s="48"/>
      <c r="F97" s="48"/>
      <c r="G97" s="48"/>
      <c r="H97" s="48"/>
      <c r="I97" s="48"/>
    </row>
    <row r="98" spans="1:11" ht="13" x14ac:dyDescent="0.3">
      <c r="A98" s="481" t="s">
        <v>140</v>
      </c>
      <c r="B98" s="481"/>
      <c r="C98" s="481"/>
      <c r="D98" s="481"/>
      <c r="E98" s="481"/>
      <c r="F98" s="481"/>
      <c r="G98" s="481"/>
      <c r="H98" s="481"/>
      <c r="I98" s="8" t="s">
        <v>79</v>
      </c>
    </row>
    <row r="99" spans="1:11" ht="13" x14ac:dyDescent="0.3">
      <c r="A99" s="8" t="s">
        <v>94</v>
      </c>
      <c r="B99" s="513" t="s">
        <v>141</v>
      </c>
      <c r="C99" s="513"/>
      <c r="D99" s="513"/>
      <c r="E99" s="513"/>
      <c r="F99" s="513"/>
      <c r="G99" s="513"/>
      <c r="H99" s="513"/>
      <c r="I99" s="25">
        <f>I56</f>
        <v>0</v>
      </c>
    </row>
    <row r="100" spans="1:11" ht="13" x14ac:dyDescent="0.3">
      <c r="A100" s="8" t="s">
        <v>106</v>
      </c>
      <c r="B100" s="513" t="s">
        <v>142</v>
      </c>
      <c r="C100" s="513"/>
      <c r="D100" s="513"/>
      <c r="E100" s="513"/>
      <c r="F100" s="513"/>
      <c r="G100" s="513"/>
      <c r="H100" s="513"/>
      <c r="I100" s="25">
        <f>I75</f>
        <v>0</v>
      </c>
    </row>
    <row r="101" spans="1:11" ht="13" x14ac:dyDescent="0.3">
      <c r="A101" s="8" t="s">
        <v>124</v>
      </c>
      <c r="B101" s="513" t="s">
        <v>143</v>
      </c>
      <c r="C101" s="513"/>
      <c r="D101" s="513"/>
      <c r="E101" s="513"/>
      <c r="F101" s="513"/>
      <c r="G101" s="513"/>
      <c r="H101" s="513"/>
      <c r="I101" s="25">
        <f>I90</f>
        <v>0</v>
      </c>
    </row>
    <row r="102" spans="1:11" ht="13" x14ac:dyDescent="0.3">
      <c r="A102" s="477" t="s">
        <v>144</v>
      </c>
      <c r="B102" s="477"/>
      <c r="C102" s="477"/>
      <c r="D102" s="477"/>
      <c r="E102" s="477"/>
      <c r="F102" s="477"/>
      <c r="G102" s="477"/>
      <c r="H102" s="477"/>
      <c r="I102" s="128">
        <f>SUM(I99:I101)</f>
        <v>0</v>
      </c>
      <c r="K102" s="7"/>
    </row>
    <row r="103" spans="1:11" ht="13" x14ac:dyDescent="0.3">
      <c r="A103" s="482"/>
      <c r="B103" s="483"/>
      <c r="C103" s="483"/>
      <c r="D103" s="483"/>
      <c r="E103" s="483"/>
      <c r="F103" s="483"/>
      <c r="G103" s="483"/>
      <c r="H103" s="483"/>
      <c r="I103" s="483"/>
    </row>
    <row r="104" spans="1:11" ht="13" x14ac:dyDescent="0.3">
      <c r="A104" s="479" t="s">
        <v>145</v>
      </c>
      <c r="B104" s="479"/>
      <c r="C104" s="479"/>
      <c r="D104" s="479"/>
      <c r="E104" s="479"/>
      <c r="F104" s="479"/>
      <c r="G104" s="479"/>
      <c r="H104" s="479"/>
      <c r="I104" s="479"/>
    </row>
    <row r="105" spans="1:11" ht="13" x14ac:dyDescent="0.3">
      <c r="A105" s="8">
        <v>3</v>
      </c>
      <c r="B105" s="481" t="s">
        <v>146</v>
      </c>
      <c r="C105" s="481"/>
      <c r="D105" s="481"/>
      <c r="E105" s="481"/>
      <c r="F105" s="481"/>
      <c r="G105" s="481"/>
      <c r="H105" s="8" t="s">
        <v>78</v>
      </c>
      <c r="I105" s="8" t="s">
        <v>79</v>
      </c>
    </row>
    <row r="106" spans="1:11" ht="13" x14ac:dyDescent="0.3">
      <c r="A106" s="8" t="s">
        <v>41</v>
      </c>
      <c r="B106" s="469" t="s">
        <v>147</v>
      </c>
      <c r="C106" s="469"/>
      <c r="D106" s="469"/>
      <c r="E106" s="469"/>
      <c r="F106" s="469"/>
      <c r="G106" s="469"/>
      <c r="H106" s="1">
        <v>4.1999999999999997E-3</v>
      </c>
      <c r="I106" s="25">
        <f>H106*I45</f>
        <v>0</v>
      </c>
    </row>
    <row r="107" spans="1:11" ht="13" x14ac:dyDescent="0.25">
      <c r="A107" s="47" t="s">
        <v>43</v>
      </c>
      <c r="B107" s="498" t="s">
        <v>148</v>
      </c>
      <c r="C107" s="498"/>
      <c r="D107" s="498"/>
      <c r="E107" s="498"/>
      <c r="F107" s="498"/>
      <c r="G107" s="498"/>
      <c r="H107" s="160">
        <f>H74</f>
        <v>0.08</v>
      </c>
      <c r="I107" s="161">
        <f>I106*H107</f>
        <v>0</v>
      </c>
    </row>
    <row r="108" spans="1:11" ht="24.75" customHeight="1" x14ac:dyDescent="0.25">
      <c r="A108" s="47" t="s">
        <v>46</v>
      </c>
      <c r="B108" s="498" t="s">
        <v>149</v>
      </c>
      <c r="C108" s="498"/>
      <c r="D108" s="498"/>
      <c r="E108" s="498"/>
      <c r="F108" s="498"/>
      <c r="G108" s="498"/>
      <c r="H108" s="160">
        <v>2E-3</v>
      </c>
      <c r="I108" s="161">
        <f>H108*I45</f>
        <v>0</v>
      </c>
    </row>
    <row r="109" spans="1:11" ht="13" x14ac:dyDescent="0.3">
      <c r="A109" s="8" t="s">
        <v>49</v>
      </c>
      <c r="B109" s="469" t="s">
        <v>150</v>
      </c>
      <c r="C109" s="469"/>
      <c r="D109" s="469"/>
      <c r="E109" s="469"/>
      <c r="F109" s="469"/>
      <c r="G109" s="469"/>
      <c r="H109" s="1">
        <v>1.9400000000000001E-2</v>
      </c>
      <c r="I109" s="25">
        <f>H109*I45</f>
        <v>0</v>
      </c>
    </row>
    <row r="110" spans="1:11" ht="13" x14ac:dyDescent="0.3">
      <c r="A110" s="8" t="s">
        <v>86</v>
      </c>
      <c r="B110" s="514" t="s">
        <v>151</v>
      </c>
      <c r="C110" s="514"/>
      <c r="D110" s="514"/>
      <c r="E110" s="514"/>
      <c r="F110" s="514"/>
      <c r="G110" s="514"/>
      <c r="H110" s="24">
        <f>H75</f>
        <v>0.36800000000000005</v>
      </c>
      <c r="I110" s="25">
        <f>I109*H110</f>
        <v>0</v>
      </c>
    </row>
    <row r="111" spans="1:11" ht="25.5" customHeight="1" x14ac:dyDescent="0.25">
      <c r="A111" s="47" t="s">
        <v>88</v>
      </c>
      <c r="B111" s="498" t="s">
        <v>152</v>
      </c>
      <c r="C111" s="498"/>
      <c r="D111" s="498"/>
      <c r="E111" s="498"/>
      <c r="F111" s="498"/>
      <c r="G111" s="498"/>
      <c r="H111" s="160">
        <v>3.7999999999999999E-2</v>
      </c>
      <c r="I111" s="161">
        <f>H111*I45</f>
        <v>0</v>
      </c>
      <c r="K111" s="7"/>
    </row>
    <row r="112" spans="1:11" ht="13" x14ac:dyDescent="0.3">
      <c r="A112" s="477" t="s">
        <v>153</v>
      </c>
      <c r="B112" s="477"/>
      <c r="C112" s="477"/>
      <c r="D112" s="477"/>
      <c r="E112" s="477"/>
      <c r="F112" s="477"/>
      <c r="G112" s="477"/>
      <c r="H112" s="42"/>
      <c r="I112" s="128">
        <f>SUM(I106:I111)</f>
        <v>0</v>
      </c>
    </row>
    <row r="113" spans="1:11" ht="13" x14ac:dyDescent="0.3">
      <c r="A113" s="565"/>
      <c r="B113" s="516"/>
      <c r="C113" s="516"/>
      <c r="D113" s="516"/>
      <c r="E113" s="516"/>
      <c r="F113" s="516"/>
      <c r="G113" s="516"/>
      <c r="H113" s="516"/>
      <c r="I113" s="516"/>
    </row>
    <row r="114" spans="1:11" ht="13" x14ac:dyDescent="0.3">
      <c r="A114" s="479" t="s">
        <v>154</v>
      </c>
      <c r="B114" s="479"/>
      <c r="C114" s="479"/>
      <c r="D114" s="479"/>
      <c r="E114" s="479"/>
      <c r="F114" s="479"/>
      <c r="G114" s="479"/>
      <c r="H114" s="479"/>
      <c r="I114" s="479"/>
    </row>
    <row r="115" spans="1:11" ht="13" x14ac:dyDescent="0.3">
      <c r="A115" s="3"/>
      <c r="B115" s="3"/>
      <c r="C115" s="3"/>
      <c r="D115" s="3"/>
      <c r="E115" s="3"/>
      <c r="F115" s="3"/>
      <c r="G115" s="3"/>
      <c r="H115" s="3"/>
      <c r="I115" s="3"/>
    </row>
    <row r="116" spans="1:11" ht="13" x14ac:dyDescent="0.3">
      <c r="A116" s="37" t="s">
        <v>155</v>
      </c>
      <c r="B116" s="3"/>
      <c r="C116" s="3"/>
      <c r="D116" s="3"/>
      <c r="E116" s="3"/>
      <c r="F116" s="3"/>
      <c r="G116" s="3"/>
      <c r="H116" s="3"/>
      <c r="I116" s="3"/>
    </row>
    <row r="117" spans="1:11" ht="13" x14ac:dyDescent="0.3">
      <c r="A117" s="37" t="s">
        <v>156</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157</v>
      </c>
      <c r="B119" s="473" t="s">
        <v>158</v>
      </c>
      <c r="C119" s="473"/>
      <c r="D119" s="473"/>
      <c r="E119" s="473"/>
      <c r="F119" s="473"/>
      <c r="G119" s="473"/>
      <c r="H119" s="34" t="s">
        <v>78</v>
      </c>
      <c r="I119" s="34" t="s">
        <v>79</v>
      </c>
    </row>
    <row r="120" spans="1:11" ht="13" x14ac:dyDescent="0.3">
      <c r="A120" s="49" t="s">
        <v>41</v>
      </c>
      <c r="B120" s="469" t="s">
        <v>159</v>
      </c>
      <c r="C120" s="469"/>
      <c r="D120" s="469"/>
      <c r="E120" s="469"/>
      <c r="F120" s="469"/>
      <c r="G120" s="469"/>
      <c r="H120" s="43"/>
      <c r="I120" s="43"/>
    </row>
    <row r="121" spans="1:11" ht="13" x14ac:dyDescent="0.3">
      <c r="A121" s="8" t="s">
        <v>43</v>
      </c>
      <c r="B121" s="469" t="s">
        <v>160</v>
      </c>
      <c r="C121" s="469"/>
      <c r="D121" s="469"/>
      <c r="E121" s="469"/>
      <c r="F121" s="469"/>
      <c r="G121" s="469"/>
      <c r="H121" s="172">
        <v>1.67E-2</v>
      </c>
      <c r="I121" s="25">
        <f>H121*$I$45</f>
        <v>0</v>
      </c>
      <c r="J121" s="32" t="s">
        <v>161</v>
      </c>
      <c r="K121" s="163"/>
    </row>
    <row r="122" spans="1:11" ht="13" x14ac:dyDescent="0.3">
      <c r="A122" s="8" t="s">
        <v>46</v>
      </c>
      <c r="B122" s="469" t="s">
        <v>162</v>
      </c>
      <c r="C122" s="469"/>
      <c r="D122" s="469"/>
      <c r="E122" s="469"/>
      <c r="F122" s="469"/>
      <c r="G122" s="469"/>
      <c r="H122" s="172">
        <v>2.0000000000000001E-4</v>
      </c>
      <c r="I122" s="25">
        <f>H122*$I$45</f>
        <v>0</v>
      </c>
      <c r="J122" s="32" t="s">
        <v>161</v>
      </c>
      <c r="K122" s="163"/>
    </row>
    <row r="123" spans="1:11" ht="13.5" x14ac:dyDescent="0.25">
      <c r="A123" s="47" t="s">
        <v>49</v>
      </c>
      <c r="B123" s="498" t="s">
        <v>163</v>
      </c>
      <c r="C123" s="498"/>
      <c r="D123" s="498"/>
      <c r="E123" s="498"/>
      <c r="F123" s="498"/>
      <c r="G123" s="498"/>
      <c r="H123" s="160">
        <v>6.9999999999999999E-4</v>
      </c>
      <c r="I123" s="161">
        <f>H123*$I$45</f>
        <v>0</v>
      </c>
      <c r="J123" s="32" t="s">
        <v>161</v>
      </c>
    </row>
    <row r="124" spans="1:11" ht="13" x14ac:dyDescent="0.3">
      <c r="A124" s="8" t="s">
        <v>86</v>
      </c>
      <c r="B124" s="469" t="s">
        <v>164</v>
      </c>
      <c r="C124" s="469"/>
      <c r="D124" s="469"/>
      <c r="E124" s="469"/>
      <c r="F124" s="469"/>
      <c r="G124" s="469"/>
      <c r="H124" s="172">
        <v>2.8999999999999998E-3</v>
      </c>
      <c r="I124" s="25">
        <f>H124*$I$45</f>
        <v>0</v>
      </c>
      <c r="J124" s="32" t="s">
        <v>161</v>
      </c>
    </row>
    <row r="125" spans="1:11" ht="13" x14ac:dyDescent="0.3">
      <c r="A125" s="8" t="s">
        <v>88</v>
      </c>
      <c r="B125" s="469" t="s">
        <v>165</v>
      </c>
      <c r="C125" s="469"/>
      <c r="D125" s="469"/>
      <c r="E125" s="469"/>
      <c r="F125" s="469"/>
      <c r="G125" s="469"/>
      <c r="H125" s="172"/>
      <c r="I125" s="25">
        <f t="shared" ref="I125" si="1">H125*$I$45</f>
        <v>0</v>
      </c>
      <c r="J125" s="32" t="s">
        <v>161</v>
      </c>
    </row>
    <row r="126" spans="1:11" ht="13" x14ac:dyDescent="0.3">
      <c r="A126" s="473" t="s">
        <v>166</v>
      </c>
      <c r="B126" s="473"/>
      <c r="C126" s="473"/>
      <c r="D126" s="473"/>
      <c r="E126" s="473"/>
      <c r="F126" s="473"/>
      <c r="G126" s="473"/>
      <c r="H126" s="42"/>
      <c r="I126" s="43">
        <f>SUM(I121:I125)</f>
        <v>0</v>
      </c>
      <c r="J126" s="32"/>
    </row>
    <row r="127" spans="1:11" ht="13" x14ac:dyDescent="0.3">
      <c r="A127" s="8" t="s">
        <v>88</v>
      </c>
      <c r="B127" s="469" t="s">
        <v>167</v>
      </c>
      <c r="C127" s="469"/>
      <c r="D127" s="469"/>
      <c r="E127" s="469"/>
      <c r="F127" s="469"/>
      <c r="G127" s="469"/>
      <c r="H127" s="1">
        <f>H75</f>
        <v>0.36800000000000005</v>
      </c>
      <c r="I127" s="25">
        <f>I126*H127</f>
        <v>0</v>
      </c>
    </row>
    <row r="128" spans="1:11" ht="13" x14ac:dyDescent="0.3">
      <c r="A128" s="473" t="s">
        <v>168</v>
      </c>
      <c r="B128" s="473"/>
      <c r="C128" s="473"/>
      <c r="D128" s="473"/>
      <c r="E128" s="473"/>
      <c r="F128" s="473"/>
      <c r="G128" s="473"/>
      <c r="H128" s="42"/>
      <c r="I128" s="43">
        <f>SUM(I126:I127)</f>
        <v>0</v>
      </c>
    </row>
    <row r="129" spans="1:11" ht="13" x14ac:dyDescent="0.3">
      <c r="A129" s="3"/>
      <c r="B129" s="3"/>
      <c r="C129" s="3"/>
      <c r="D129" s="3"/>
      <c r="E129" s="3"/>
      <c r="F129" s="3"/>
      <c r="G129" s="3"/>
      <c r="H129" s="3"/>
      <c r="I129" s="3"/>
    </row>
    <row r="130" spans="1:11" ht="13" x14ac:dyDescent="0.3">
      <c r="A130" s="49" t="s">
        <v>169</v>
      </c>
      <c r="B130" s="491" t="s">
        <v>170</v>
      </c>
      <c r="C130" s="492"/>
      <c r="D130" s="492"/>
      <c r="E130" s="492"/>
      <c r="F130" s="492"/>
      <c r="G130" s="493"/>
      <c r="H130" s="34" t="s">
        <v>78</v>
      </c>
      <c r="I130" s="34" t="s">
        <v>79</v>
      </c>
    </row>
    <row r="131" spans="1:11" ht="13" x14ac:dyDescent="0.3">
      <c r="A131" s="8" t="s">
        <v>41</v>
      </c>
      <c r="B131" s="494" t="s">
        <v>171</v>
      </c>
      <c r="C131" s="495"/>
      <c r="D131" s="495"/>
      <c r="E131" s="495"/>
      <c r="F131" s="495"/>
      <c r="G131" s="496"/>
      <c r="H131" s="172">
        <v>0</v>
      </c>
      <c r="I131" s="25">
        <v>0</v>
      </c>
    </row>
    <row r="132" spans="1:11" ht="13" x14ac:dyDescent="0.3">
      <c r="A132" s="491" t="s">
        <v>172</v>
      </c>
      <c r="B132" s="492"/>
      <c r="C132" s="492"/>
      <c r="D132" s="492"/>
      <c r="E132" s="492"/>
      <c r="F132" s="492"/>
      <c r="G132" s="493"/>
      <c r="H132" s="42">
        <f>TRUNC(SUM(H131),4)</f>
        <v>0</v>
      </c>
      <c r="I132" s="43">
        <f>SUM(I131)</f>
        <v>0</v>
      </c>
    </row>
    <row r="133" spans="1:11" ht="13" x14ac:dyDescent="0.3">
      <c r="A133" s="51"/>
      <c r="B133" s="45"/>
      <c r="C133" s="45"/>
      <c r="D133" s="45"/>
      <c r="E133" s="45"/>
      <c r="F133" s="45"/>
      <c r="G133" s="45"/>
      <c r="H133" s="45"/>
      <c r="I133" s="45"/>
    </row>
    <row r="134" spans="1:11" ht="13" x14ac:dyDescent="0.3">
      <c r="A134" s="473" t="s">
        <v>173</v>
      </c>
      <c r="B134" s="473"/>
      <c r="C134" s="473"/>
      <c r="D134" s="473"/>
      <c r="E134" s="473"/>
      <c r="F134" s="473"/>
      <c r="G134" s="473"/>
      <c r="H134" s="473"/>
      <c r="I134" s="473"/>
    </row>
    <row r="135" spans="1:11" ht="13" x14ac:dyDescent="0.3">
      <c r="A135" s="47">
        <v>4</v>
      </c>
      <c r="B135" s="485" t="s">
        <v>174</v>
      </c>
      <c r="C135" s="486"/>
      <c r="D135" s="486"/>
      <c r="E135" s="486"/>
      <c r="F135" s="486"/>
      <c r="G135" s="487"/>
      <c r="H135" s="46"/>
      <c r="I135" s="8" t="s">
        <v>79</v>
      </c>
    </row>
    <row r="136" spans="1:11" ht="13" x14ac:dyDescent="0.3">
      <c r="A136" s="8" t="s">
        <v>157</v>
      </c>
      <c r="B136" s="488" t="s">
        <v>175</v>
      </c>
      <c r="C136" s="489"/>
      <c r="D136" s="489"/>
      <c r="E136" s="489"/>
      <c r="F136" s="489"/>
      <c r="G136" s="490"/>
      <c r="H136" s="22"/>
      <c r="I136" s="25">
        <f>I128</f>
        <v>0</v>
      </c>
    </row>
    <row r="137" spans="1:11" ht="13" x14ac:dyDescent="0.3">
      <c r="A137" s="8" t="s">
        <v>169</v>
      </c>
      <c r="B137" s="488" t="s">
        <v>176</v>
      </c>
      <c r="C137" s="489"/>
      <c r="D137" s="489"/>
      <c r="E137" s="489"/>
      <c r="F137" s="489"/>
      <c r="G137" s="490"/>
      <c r="H137" s="22"/>
      <c r="I137" s="25">
        <f>I132</f>
        <v>0</v>
      </c>
    </row>
    <row r="138" spans="1:11" ht="13" x14ac:dyDescent="0.3">
      <c r="A138" s="477" t="s">
        <v>177</v>
      </c>
      <c r="B138" s="477"/>
      <c r="C138" s="477"/>
      <c r="D138" s="477"/>
      <c r="E138" s="477"/>
      <c r="F138" s="477"/>
      <c r="G138" s="477"/>
      <c r="H138" s="477"/>
      <c r="I138" s="128">
        <f>SUM(I136:I137)</f>
        <v>0</v>
      </c>
    </row>
    <row r="139" spans="1:11" ht="13" x14ac:dyDescent="0.3">
      <c r="A139" s="482"/>
      <c r="B139" s="483"/>
      <c r="C139" s="483"/>
      <c r="D139" s="483"/>
      <c r="E139" s="483"/>
      <c r="F139" s="483"/>
      <c r="G139" s="483"/>
      <c r="H139" s="483"/>
      <c r="I139" s="483"/>
    </row>
    <row r="140" spans="1:11" ht="13" x14ac:dyDescent="0.3">
      <c r="A140" s="479" t="s">
        <v>178</v>
      </c>
      <c r="B140" s="479"/>
      <c r="C140" s="479"/>
      <c r="D140" s="479"/>
      <c r="E140" s="479"/>
      <c r="F140" s="479"/>
      <c r="G140" s="479"/>
      <c r="H140" s="479"/>
      <c r="I140" s="479"/>
    </row>
    <row r="141" spans="1:11" ht="13" x14ac:dyDescent="0.3">
      <c r="A141" s="8">
        <v>5</v>
      </c>
      <c r="B141" s="481" t="s">
        <v>179</v>
      </c>
      <c r="C141" s="481"/>
      <c r="D141" s="481"/>
      <c r="E141" s="481"/>
      <c r="F141" s="481"/>
      <c r="G141" s="481"/>
      <c r="H141" s="8"/>
      <c r="I141" s="8" t="s">
        <v>79</v>
      </c>
    </row>
    <row r="142" spans="1:11" ht="13" x14ac:dyDescent="0.3">
      <c r="A142" s="8" t="s">
        <v>41</v>
      </c>
      <c r="B142" s="470" t="s">
        <v>180</v>
      </c>
      <c r="C142" s="470"/>
      <c r="D142" s="470"/>
      <c r="E142" s="470"/>
      <c r="F142" s="470"/>
      <c r="G142" s="470"/>
      <c r="H142" s="23" t="s">
        <v>127</v>
      </c>
      <c r="I142" s="25">
        <f>'Uniform&amp;EPIs '!K25</f>
        <v>0</v>
      </c>
    </row>
    <row r="143" spans="1:11" ht="25" x14ac:dyDescent="0.3">
      <c r="A143" s="8" t="s">
        <v>43</v>
      </c>
      <c r="B143" s="470" t="s">
        <v>181</v>
      </c>
      <c r="C143" s="470"/>
      <c r="D143" s="470"/>
      <c r="E143" s="470"/>
      <c r="F143" s="470"/>
      <c r="G143" s="470"/>
      <c r="H143" s="23" t="s">
        <v>127</v>
      </c>
      <c r="I143" s="25">
        <v>0</v>
      </c>
      <c r="K143" s="306" t="s">
        <v>243</v>
      </c>
    </row>
    <row r="144" spans="1:11" ht="25" x14ac:dyDescent="0.3">
      <c r="A144" s="28" t="s">
        <v>46</v>
      </c>
      <c r="B144" s="470" t="s">
        <v>182</v>
      </c>
      <c r="C144" s="470"/>
      <c r="D144" s="470"/>
      <c r="E144" s="470"/>
      <c r="F144" s="470"/>
      <c r="G144" s="470"/>
      <c r="H144" s="23" t="s">
        <v>127</v>
      </c>
      <c r="I144" s="25">
        <v>0</v>
      </c>
      <c r="K144" s="306" t="s">
        <v>243</v>
      </c>
    </row>
    <row r="145" spans="1:13" ht="13" x14ac:dyDescent="0.3">
      <c r="A145" s="28" t="s">
        <v>49</v>
      </c>
      <c r="B145" s="470" t="s">
        <v>89</v>
      </c>
      <c r="C145" s="470"/>
      <c r="D145" s="470"/>
      <c r="E145" s="470"/>
      <c r="F145" s="470"/>
      <c r="G145" s="470"/>
      <c r="H145" s="23" t="s">
        <v>127</v>
      </c>
      <c r="I145" s="25">
        <v>0</v>
      </c>
    </row>
    <row r="146" spans="1:13" ht="13" x14ac:dyDescent="0.3">
      <c r="A146" s="477" t="s">
        <v>183</v>
      </c>
      <c r="B146" s="477"/>
      <c r="C146" s="477"/>
      <c r="D146" s="477"/>
      <c r="E146" s="477"/>
      <c r="F146" s="477"/>
      <c r="G146" s="477"/>
      <c r="H146" s="42" t="s">
        <v>127</v>
      </c>
      <c r="I146" s="128">
        <f>SUM(I142:I145)</f>
        <v>0</v>
      </c>
      <c r="K146" s="163"/>
    </row>
    <row r="147" spans="1:13" ht="13" x14ac:dyDescent="0.25">
      <c r="A147" s="53"/>
      <c r="B147" s="53"/>
      <c r="C147" s="53"/>
      <c r="D147" s="53"/>
      <c r="E147" s="53"/>
      <c r="F147" s="53"/>
      <c r="G147" s="53"/>
      <c r="H147" s="53"/>
      <c r="I147" s="53"/>
    </row>
    <row r="148" spans="1:13" ht="13" x14ac:dyDescent="0.3">
      <c r="A148" s="37" t="s">
        <v>184</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79" t="s">
        <v>185</v>
      </c>
      <c r="B150" s="479"/>
      <c r="C150" s="479"/>
      <c r="D150" s="479"/>
      <c r="E150" s="479"/>
      <c r="F150" s="479"/>
      <c r="G150" s="479"/>
      <c r="H150" s="479"/>
      <c r="I150" s="479"/>
    </row>
    <row r="151" spans="1:13" ht="13" x14ac:dyDescent="0.3">
      <c r="A151" s="8">
        <v>6</v>
      </c>
      <c r="B151" s="481" t="s">
        <v>186</v>
      </c>
      <c r="C151" s="481"/>
      <c r="D151" s="481"/>
      <c r="E151" s="481"/>
      <c r="F151" s="481"/>
      <c r="G151" s="481"/>
      <c r="H151" s="8" t="s">
        <v>78</v>
      </c>
      <c r="I151" s="8" t="s">
        <v>79</v>
      </c>
    </row>
    <row r="152" spans="1:13" ht="13" x14ac:dyDescent="0.3">
      <c r="A152" s="8" t="s">
        <v>41</v>
      </c>
      <c r="B152" s="469" t="s">
        <v>187</v>
      </c>
      <c r="C152" s="469"/>
      <c r="D152" s="469"/>
      <c r="E152" s="469"/>
      <c r="F152" s="469"/>
      <c r="G152" s="469"/>
      <c r="H152" s="29">
        <v>0.05</v>
      </c>
      <c r="I152" s="259">
        <f>H152*I170</f>
        <v>0</v>
      </c>
      <c r="J152" s="32" t="s">
        <v>188</v>
      </c>
    </row>
    <row r="153" spans="1:13" ht="13" x14ac:dyDescent="0.3">
      <c r="A153" s="8" t="s">
        <v>43</v>
      </c>
      <c r="B153" s="469" t="s">
        <v>189</v>
      </c>
      <c r="C153" s="469"/>
      <c r="D153" s="469"/>
      <c r="E153" s="469"/>
      <c r="F153" s="469"/>
      <c r="G153" s="469"/>
      <c r="H153" s="29">
        <v>0.1</v>
      </c>
      <c r="I153" s="259">
        <f>H153*(I152+I170)</f>
        <v>0</v>
      </c>
      <c r="J153" s="32" t="s">
        <v>188</v>
      </c>
    </row>
    <row r="154" spans="1:13" ht="13" x14ac:dyDescent="0.3">
      <c r="A154" s="8" t="s">
        <v>46</v>
      </c>
      <c r="B154" s="471" t="s">
        <v>190</v>
      </c>
      <c r="C154" s="471"/>
      <c r="D154" s="471"/>
      <c r="E154" s="471"/>
      <c r="F154" s="471"/>
      <c r="G154" s="471"/>
      <c r="H154" s="2"/>
      <c r="I154" s="30"/>
    </row>
    <row r="155" spans="1:13" ht="13" x14ac:dyDescent="0.3">
      <c r="A155" s="8" t="s">
        <v>191</v>
      </c>
      <c r="B155" s="469" t="s">
        <v>192</v>
      </c>
      <c r="C155" s="469"/>
      <c r="D155" s="469"/>
      <c r="E155" s="469"/>
      <c r="F155" s="469"/>
      <c r="G155" s="469"/>
      <c r="H155" s="6">
        <v>1.6500000000000001E-2</v>
      </c>
      <c r="I155" s="259">
        <f>H155*$I$172</f>
        <v>0</v>
      </c>
      <c r="J155" s="32" t="s">
        <v>193</v>
      </c>
      <c r="K155" s="7"/>
    </row>
    <row r="156" spans="1:13" ht="13" x14ac:dyDescent="0.3">
      <c r="A156" s="8" t="s">
        <v>194</v>
      </c>
      <c r="B156" s="469" t="s">
        <v>195</v>
      </c>
      <c r="C156" s="469"/>
      <c r="D156" s="469"/>
      <c r="E156" s="469"/>
      <c r="F156" s="469"/>
      <c r="G156" s="469"/>
      <c r="H156" s="6">
        <v>7.5999999999999998E-2</v>
      </c>
      <c r="I156" s="259">
        <f t="shared" ref="I156:I157" si="2">H156*$I$172</f>
        <v>0</v>
      </c>
      <c r="J156" s="32" t="s">
        <v>193</v>
      </c>
      <c r="K156" s="7"/>
    </row>
    <row r="157" spans="1:13" ht="13" x14ac:dyDescent="0.3">
      <c r="A157" s="8" t="s">
        <v>196</v>
      </c>
      <c r="B157" s="469" t="s">
        <v>197</v>
      </c>
      <c r="C157" s="469"/>
      <c r="D157" s="469"/>
      <c r="E157" s="469"/>
      <c r="F157" s="469"/>
      <c r="G157" s="469"/>
      <c r="H157" s="6">
        <v>0.05</v>
      </c>
      <c r="I157" s="259">
        <f t="shared" si="2"/>
        <v>0</v>
      </c>
      <c r="J157" s="32" t="s">
        <v>193</v>
      </c>
      <c r="K157" s="7"/>
    </row>
    <row r="158" spans="1:13" ht="13" x14ac:dyDescent="0.3">
      <c r="A158" s="477" t="s">
        <v>198</v>
      </c>
      <c r="B158" s="477"/>
      <c r="C158" s="477"/>
      <c r="D158" s="477"/>
      <c r="E158" s="477"/>
      <c r="F158" s="477"/>
      <c r="G158" s="477"/>
      <c r="H158" s="54">
        <f>SUM(H152:H157)</f>
        <v>0.29250000000000004</v>
      </c>
      <c r="I158" s="128">
        <f>SUM(I152:I157)</f>
        <v>0</v>
      </c>
      <c r="K158" s="7"/>
      <c r="M158" s="7"/>
    </row>
    <row r="159" spans="1:13" x14ac:dyDescent="0.25">
      <c r="A159" s="251"/>
      <c r="B159" s="260"/>
      <c r="C159" s="260"/>
      <c r="D159" s="260"/>
      <c r="E159" s="260"/>
      <c r="F159" s="260"/>
      <c r="G159" s="260"/>
      <c r="H159" s="260"/>
      <c r="I159" s="260"/>
    </row>
    <row r="160" spans="1:13" ht="13" x14ac:dyDescent="0.25">
      <c r="A160" s="37" t="s">
        <v>199</v>
      </c>
      <c r="B160" s="260"/>
      <c r="C160" s="260"/>
      <c r="D160" s="260"/>
      <c r="E160" s="260"/>
      <c r="F160" s="260"/>
      <c r="G160" s="260"/>
      <c r="H160" s="260"/>
      <c r="I160" s="260"/>
    </row>
    <row r="161" spans="1:11" ht="13" x14ac:dyDescent="0.25">
      <c r="A161" s="37" t="s">
        <v>200</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73" t="s">
        <v>201</v>
      </c>
      <c r="B163" s="473"/>
      <c r="C163" s="473"/>
      <c r="D163" s="473"/>
      <c r="E163" s="473"/>
      <c r="F163" s="473"/>
      <c r="G163" s="473"/>
      <c r="H163" s="473"/>
      <c r="I163" s="473"/>
      <c r="K163" s="9"/>
    </row>
    <row r="164" spans="1:11" ht="13" x14ac:dyDescent="0.3">
      <c r="A164" s="481" t="s">
        <v>202</v>
      </c>
      <c r="B164" s="481"/>
      <c r="C164" s="481"/>
      <c r="D164" s="481"/>
      <c r="E164" s="481"/>
      <c r="F164" s="481"/>
      <c r="G164" s="481"/>
      <c r="H164" s="481"/>
      <c r="I164" s="8" t="s">
        <v>79</v>
      </c>
    </row>
    <row r="165" spans="1:11" x14ac:dyDescent="0.25">
      <c r="A165" s="253" t="s">
        <v>41</v>
      </c>
      <c r="B165" s="475" t="str">
        <f>A37</f>
        <v>MÓDULO 1 - COMPOSIÇÃO DA REMUNERAÇÃO</v>
      </c>
      <c r="C165" s="475"/>
      <c r="D165" s="475"/>
      <c r="E165" s="475"/>
      <c r="F165" s="475"/>
      <c r="G165" s="475"/>
      <c r="H165" s="475"/>
      <c r="I165" s="259">
        <f>I45</f>
        <v>0</v>
      </c>
    </row>
    <row r="166" spans="1:11" x14ac:dyDescent="0.25">
      <c r="A166" s="253" t="s">
        <v>43</v>
      </c>
      <c r="B166" s="475" t="str">
        <f>A50</f>
        <v>MÓDULO 2 – ENCARGOS E BENEFÍCIOS ANUAIS, MENSAIS E DIÁRIOS</v>
      </c>
      <c r="C166" s="475"/>
      <c r="D166" s="475"/>
      <c r="E166" s="475"/>
      <c r="F166" s="475"/>
      <c r="G166" s="475"/>
      <c r="H166" s="475"/>
      <c r="I166" s="259">
        <f>I102</f>
        <v>0</v>
      </c>
    </row>
    <row r="167" spans="1:11" ht="13" x14ac:dyDescent="0.3">
      <c r="A167" s="253" t="s">
        <v>46</v>
      </c>
      <c r="B167" s="475" t="str">
        <f>A104</f>
        <v>MÓDULO 3 – PROVISÃO PARA RESCISÃO</v>
      </c>
      <c r="C167" s="475"/>
      <c r="D167" s="475"/>
      <c r="E167" s="475"/>
      <c r="F167" s="475"/>
      <c r="G167" s="475"/>
      <c r="H167" s="475"/>
      <c r="I167" s="259">
        <f>I112</f>
        <v>0</v>
      </c>
      <c r="K167" s="9"/>
    </row>
    <row r="168" spans="1:11" ht="13" x14ac:dyDescent="0.3">
      <c r="A168" s="23" t="s">
        <v>49</v>
      </c>
      <c r="B168" s="475" t="str">
        <f>A114</f>
        <v>MÓDULO 4 – CUSTO DE REPOSIÇÃO DO PROFISSIONAL AUSENTE</v>
      </c>
      <c r="C168" s="475"/>
      <c r="D168" s="475"/>
      <c r="E168" s="475"/>
      <c r="F168" s="475"/>
      <c r="G168" s="475"/>
      <c r="H168" s="475"/>
      <c r="I168" s="259">
        <f>I138</f>
        <v>0</v>
      </c>
      <c r="K168" s="9"/>
    </row>
    <row r="169" spans="1:11" x14ac:dyDescent="0.25">
      <c r="A169" s="23" t="s">
        <v>86</v>
      </c>
      <c r="B169" s="475" t="str">
        <f>A140</f>
        <v>MÓDULO 5 – INSUMOS DIVERSOS</v>
      </c>
      <c r="C169" s="475"/>
      <c r="D169" s="475"/>
      <c r="E169" s="475"/>
      <c r="F169" s="475"/>
      <c r="G169" s="475"/>
      <c r="H169" s="475"/>
      <c r="I169" s="259">
        <f>I146</f>
        <v>0</v>
      </c>
    </row>
    <row r="170" spans="1:11" ht="13" x14ac:dyDescent="0.3">
      <c r="A170" s="8"/>
      <c r="B170" s="481" t="s">
        <v>203</v>
      </c>
      <c r="C170" s="481"/>
      <c r="D170" s="481"/>
      <c r="E170" s="481"/>
      <c r="F170" s="481"/>
      <c r="G170" s="481"/>
      <c r="H170" s="481"/>
      <c r="I170" s="26">
        <f>SUM(I165:I169)</f>
        <v>0</v>
      </c>
      <c r="K170" s="7"/>
    </row>
    <row r="171" spans="1:11" x14ac:dyDescent="0.25">
      <c r="A171" s="23" t="s">
        <v>88</v>
      </c>
      <c r="B171" s="475" t="str">
        <f>A150</f>
        <v>MÓDULO 6 – CUSTOS INDIRETOS, TRIBUTOS E LUCRO</v>
      </c>
      <c r="C171" s="475"/>
      <c r="D171" s="475"/>
      <c r="E171" s="475"/>
      <c r="F171" s="475"/>
      <c r="G171" s="475"/>
      <c r="H171" s="475"/>
      <c r="I171" s="25">
        <f>I158</f>
        <v>0</v>
      </c>
    </row>
    <row r="172" spans="1:11" ht="13" x14ac:dyDescent="0.3">
      <c r="A172" s="477" t="s">
        <v>204</v>
      </c>
      <c r="B172" s="477"/>
      <c r="C172" s="477"/>
      <c r="D172" s="477"/>
      <c r="E172" s="477"/>
      <c r="F172" s="477"/>
      <c r="G172" s="477"/>
      <c r="H172" s="477"/>
      <c r="I172" s="128">
        <f>SUM(I45,I102,I112,I138,I146,I152,I153)/(1-SUM(H155:H157))</f>
        <v>0</v>
      </c>
    </row>
    <row r="173" spans="1:11" ht="13" x14ac:dyDescent="0.3">
      <c r="A173" s="3"/>
      <c r="B173" s="3"/>
      <c r="C173" s="3"/>
      <c r="D173" s="3"/>
      <c r="E173" s="3"/>
      <c r="F173" s="3"/>
      <c r="G173" s="3"/>
      <c r="H173" s="3"/>
      <c r="I173" s="4"/>
    </row>
    <row r="175" spans="1:11" ht="13" outlineLevel="1" x14ac:dyDescent="0.25">
      <c r="A175" s="527" t="s">
        <v>237</v>
      </c>
      <c r="B175" s="528"/>
      <c r="C175" s="528"/>
      <c r="D175" s="528"/>
      <c r="E175" s="528"/>
      <c r="F175" s="528"/>
      <c r="G175" s="528"/>
      <c r="H175" s="528"/>
      <c r="I175" s="529"/>
    </row>
    <row r="176" spans="1:11" ht="13" outlineLevel="1" x14ac:dyDescent="0.3">
      <c r="A176" s="538"/>
      <c r="B176" s="539"/>
      <c r="C176" s="539"/>
      <c r="D176" s="539"/>
      <c r="E176" s="539"/>
      <c r="F176" s="539"/>
      <c r="G176" s="539"/>
      <c r="H176" s="539"/>
      <c r="I176" s="540"/>
    </row>
    <row r="178" spans="1:9" s="41" customFormat="1" x14ac:dyDescent="0.25"/>
    <row r="179" spans="1:9" x14ac:dyDescent="0.25">
      <c r="A179" s="567" t="s">
        <v>244</v>
      </c>
      <c r="B179" s="568"/>
      <c r="C179" s="568"/>
      <c r="D179" s="568"/>
      <c r="E179" s="568"/>
      <c r="F179" s="568"/>
      <c r="G179" s="568"/>
      <c r="H179" s="568"/>
      <c r="I179" s="569"/>
    </row>
    <row r="180" spans="1:9" x14ac:dyDescent="0.25">
      <c r="A180" s="570"/>
      <c r="B180" s="571"/>
      <c r="C180" s="571"/>
      <c r="D180" s="571"/>
      <c r="E180" s="571"/>
      <c r="F180" s="571"/>
      <c r="G180" s="571"/>
      <c r="H180" s="571"/>
      <c r="I180" s="572"/>
    </row>
    <row r="181" spans="1:9" ht="32.15" customHeight="1" x14ac:dyDescent="0.25">
      <c r="A181" s="507" t="s">
        <v>71</v>
      </c>
      <c r="B181" s="507"/>
      <c r="C181" s="507"/>
      <c r="D181" s="507">
        <v>22</v>
      </c>
      <c r="E181" s="521"/>
      <c r="F181" s="521"/>
      <c r="G181" s="522">
        <f>I172</f>
        <v>0</v>
      </c>
      <c r="H181" s="521"/>
      <c r="I181" s="293">
        <f>TRUNC(G181/D181,2)</f>
        <v>0</v>
      </c>
    </row>
    <row r="182" spans="1:9" ht="13" x14ac:dyDescent="0.3">
      <c r="A182" s="481" t="s">
        <v>245</v>
      </c>
      <c r="B182" s="481"/>
      <c r="C182" s="481"/>
      <c r="D182" s="481"/>
      <c r="E182" s="481"/>
      <c r="F182" s="481"/>
      <c r="G182" s="481"/>
      <c r="H182" s="481"/>
      <c r="I182" s="174">
        <f>SUM(I181:I181)</f>
        <v>0</v>
      </c>
    </row>
  </sheetData>
  <mergeCells count="125">
    <mergeCell ref="A179:I180"/>
    <mergeCell ref="A181:C181"/>
    <mergeCell ref="D181:F181"/>
    <mergeCell ref="G181:H181"/>
    <mergeCell ref="A182:H182"/>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X66"/>
  <sheetViews>
    <sheetView topLeftCell="D1" zoomScale="110" zoomScaleNormal="110" workbookViewId="0">
      <selection activeCell="P4" sqref="P4"/>
    </sheetView>
  </sheetViews>
  <sheetFormatPr defaultRowHeight="12.75" customHeight="1" x14ac:dyDescent="0.25"/>
  <cols>
    <col min="2" max="2" width="16.26953125" bestFit="1" customWidth="1"/>
    <col min="3" max="3" width="10.7265625" customWidth="1"/>
    <col min="4" max="4" width="20.7265625" customWidth="1"/>
    <col min="5" max="5" width="15.453125" customWidth="1"/>
    <col min="7" max="7" width="17" customWidth="1"/>
    <col min="8" max="8" width="16.7265625" customWidth="1"/>
    <col min="10" max="10" width="11.81640625" customWidth="1"/>
    <col min="12" max="12" width="42.54296875" customWidth="1"/>
    <col min="13" max="13" width="12" customWidth="1"/>
    <col min="15" max="15" width="46.1796875" customWidth="1"/>
    <col min="16" max="16" width="13.7265625" customWidth="1"/>
  </cols>
  <sheetData>
    <row r="1" spans="2:16" ht="13" thickBot="1" x14ac:dyDescent="0.3"/>
    <row r="2" spans="2:16" ht="13.5" thickBot="1" x14ac:dyDescent="0.3">
      <c r="B2" s="461" t="s">
        <v>249</v>
      </c>
      <c r="C2" s="462"/>
      <c r="D2" s="462"/>
      <c r="E2" s="463"/>
      <c r="G2" s="461" t="s">
        <v>250</v>
      </c>
      <c r="H2" s="462"/>
      <c r="I2" s="462"/>
      <c r="J2" s="463"/>
      <c r="L2" s="461" t="s">
        <v>251</v>
      </c>
      <c r="M2" s="463"/>
      <c r="O2" s="461" t="s">
        <v>252</v>
      </c>
      <c r="P2" s="463"/>
    </row>
    <row r="3" spans="2:16" ht="13" x14ac:dyDescent="0.25">
      <c r="B3" s="68"/>
      <c r="E3" s="69"/>
      <c r="F3" s="53"/>
      <c r="G3" s="68"/>
      <c r="J3" s="69"/>
      <c r="K3" s="53"/>
      <c r="L3" s="68"/>
      <c r="M3" s="69"/>
      <c r="O3" s="68"/>
      <c r="P3" s="69"/>
    </row>
    <row r="4" spans="2:16" ht="12.5" x14ac:dyDescent="0.25">
      <c r="B4" s="91" t="s">
        <v>253</v>
      </c>
      <c r="C4" s="62"/>
      <c r="D4" s="62"/>
      <c r="E4" s="127">
        <v>0</v>
      </c>
      <c r="G4" s="91" t="s">
        <v>253</v>
      </c>
      <c r="H4" s="62"/>
      <c r="I4" s="62"/>
      <c r="J4" s="127">
        <v>0</v>
      </c>
      <c r="L4" s="91" t="s">
        <v>253</v>
      </c>
      <c r="M4" s="127">
        <v>0</v>
      </c>
      <c r="O4" s="91" t="s">
        <v>253</v>
      </c>
      <c r="P4" s="127"/>
    </row>
    <row r="5" spans="2:16" ht="12.5" x14ac:dyDescent="0.25">
      <c r="B5" s="91" t="s">
        <v>254</v>
      </c>
      <c r="C5" s="62"/>
      <c r="D5" s="62"/>
      <c r="E5" s="126">
        <v>2</v>
      </c>
      <c r="G5" s="91" t="s">
        <v>254</v>
      </c>
      <c r="H5" s="62"/>
      <c r="I5" s="62"/>
      <c r="J5" s="126">
        <v>2</v>
      </c>
      <c r="L5" s="91" t="s">
        <v>254</v>
      </c>
      <c r="M5" s="126">
        <v>2</v>
      </c>
      <c r="O5" s="91" t="s">
        <v>254</v>
      </c>
      <c r="P5" s="126">
        <v>2</v>
      </c>
    </row>
    <row r="6" spans="2:16" ht="12.5" x14ac:dyDescent="0.25">
      <c r="B6" s="91" t="s">
        <v>255</v>
      </c>
      <c r="C6" s="62"/>
      <c r="D6" s="62"/>
      <c r="E6" s="126">
        <v>22</v>
      </c>
      <c r="G6" s="91" t="s">
        <v>255</v>
      </c>
      <c r="H6" s="62"/>
      <c r="I6" s="62"/>
      <c r="J6" s="126">
        <v>22</v>
      </c>
      <c r="L6" s="91" t="s">
        <v>255</v>
      </c>
      <c r="M6" s="126">
        <v>22</v>
      </c>
      <c r="O6" s="91" t="s">
        <v>255</v>
      </c>
      <c r="P6" s="126">
        <v>22</v>
      </c>
    </row>
    <row r="7" spans="2:16" ht="12.5" x14ac:dyDescent="0.25">
      <c r="B7" s="91" t="s">
        <v>256</v>
      </c>
      <c r="C7" s="62"/>
      <c r="D7" s="62"/>
      <c r="E7" s="185">
        <v>0.06</v>
      </c>
      <c r="G7" s="91" t="s">
        <v>256</v>
      </c>
      <c r="H7" s="62"/>
      <c r="I7" s="62"/>
      <c r="J7" s="185">
        <v>0.06</v>
      </c>
      <c r="L7" s="91" t="s">
        <v>256</v>
      </c>
      <c r="M7" s="185">
        <v>0.06</v>
      </c>
      <c r="O7" s="91" t="s">
        <v>256</v>
      </c>
      <c r="P7" s="185">
        <v>0.06</v>
      </c>
    </row>
    <row r="8" spans="2:16" ht="12.5" x14ac:dyDescent="0.25">
      <c r="B8" s="68"/>
      <c r="E8" s="69"/>
      <c r="G8" s="68"/>
      <c r="J8" s="69"/>
      <c r="L8" s="68"/>
      <c r="M8" s="69"/>
      <c r="O8" s="68"/>
      <c r="P8" s="69"/>
    </row>
    <row r="9" spans="2:16" ht="12.5" x14ac:dyDescent="0.25">
      <c r="B9" s="92" t="s">
        <v>257</v>
      </c>
      <c r="C9" s="62"/>
      <c r="D9" s="62"/>
      <c r="E9" s="94">
        <f>(E4*E5*E6)</f>
        <v>0</v>
      </c>
      <c r="G9" s="92" t="s">
        <v>257</v>
      </c>
      <c r="H9" s="62"/>
      <c r="I9" s="62"/>
      <c r="J9" s="94">
        <f>(J4*J5*J6)</f>
        <v>0</v>
      </c>
      <c r="L9" s="92" t="s">
        <v>257</v>
      </c>
      <c r="M9" s="94">
        <f>M4*M5*M6</f>
        <v>0</v>
      </c>
      <c r="O9" s="92" t="s">
        <v>257</v>
      </c>
      <c r="P9" s="94">
        <f>P4*P5*P6</f>
        <v>0</v>
      </c>
    </row>
    <row r="10" spans="2:16" ht="12.5" x14ac:dyDescent="0.25">
      <c r="B10" s="92" t="s">
        <v>258</v>
      </c>
      <c r="C10" s="62"/>
      <c r="D10" s="62"/>
      <c r="E10" s="94">
        <f>'Limpeza - Item 1'!I30*'Mód2.3 '!E7</f>
        <v>0</v>
      </c>
      <c r="G10" s="92" t="s">
        <v>258</v>
      </c>
      <c r="H10" s="62"/>
      <c r="I10" s="62"/>
      <c r="J10" s="94">
        <f>'Limpeza - Item 1'!AA30*'Mód2.3 '!J7</f>
        <v>0</v>
      </c>
      <c r="L10" s="92" t="s">
        <v>258</v>
      </c>
      <c r="M10" s="94">
        <f>'Limpeza - Item 1'!AA30*'Mód2.3 '!M7</f>
        <v>0</v>
      </c>
      <c r="O10" s="92" t="s">
        <v>258</v>
      </c>
      <c r="P10" s="94">
        <f>'Jardinagem - Item4'!I30*'Mód2.3 '!P7</f>
        <v>0</v>
      </c>
    </row>
    <row r="11" spans="2:16" ht="13" thickBot="1" x14ac:dyDescent="0.3">
      <c r="B11" s="68"/>
      <c r="E11" s="69"/>
      <c r="G11" s="68"/>
      <c r="J11" s="69"/>
      <c r="L11" s="68"/>
      <c r="M11" s="69"/>
      <c r="O11" s="68"/>
      <c r="P11" s="69"/>
    </row>
    <row r="12" spans="2:16" ht="13.5" thickBot="1" x14ac:dyDescent="0.35">
      <c r="B12" s="76" t="s">
        <v>259</v>
      </c>
      <c r="C12" s="77"/>
      <c r="D12" s="77"/>
      <c r="E12" s="90">
        <f>E9-E10</f>
        <v>0</v>
      </c>
      <c r="G12" s="76" t="s">
        <v>259</v>
      </c>
      <c r="H12" s="77"/>
      <c r="I12" s="77"/>
      <c r="J12" s="90">
        <f>J9-J10</f>
        <v>0</v>
      </c>
      <c r="L12" s="76" t="s">
        <v>259</v>
      </c>
      <c r="M12" s="90">
        <f>M9-M10</f>
        <v>0</v>
      </c>
      <c r="O12" s="76" t="s">
        <v>259</v>
      </c>
      <c r="P12" s="90">
        <f>P9-P10</f>
        <v>0</v>
      </c>
    </row>
    <row r="13" spans="2:16" ht="12.5" x14ac:dyDescent="0.25">
      <c r="E13" s="7"/>
    </row>
    <row r="14" spans="2:16" ht="13" thickBot="1" x14ac:dyDescent="0.3">
      <c r="E14" s="7"/>
    </row>
    <row r="15" spans="2:16" ht="13.5" thickBot="1" x14ac:dyDescent="0.3">
      <c r="B15" s="461" t="s">
        <v>260</v>
      </c>
      <c r="C15" s="462"/>
      <c r="D15" s="462"/>
      <c r="E15" s="463"/>
    </row>
    <row r="16" spans="2:16" ht="12.5" x14ac:dyDescent="0.25">
      <c r="B16" s="68"/>
      <c r="E16" s="69"/>
    </row>
    <row r="17" spans="2:5" ht="12.5" x14ac:dyDescent="0.25">
      <c r="B17" s="91" t="s">
        <v>261</v>
      </c>
      <c r="C17" s="62"/>
      <c r="D17" s="62"/>
      <c r="E17" s="127">
        <v>0</v>
      </c>
    </row>
    <row r="18" spans="2:5" ht="12.5" x14ac:dyDescent="0.25">
      <c r="B18" s="91" t="s">
        <v>255</v>
      </c>
      <c r="C18" s="62"/>
      <c r="D18" s="62"/>
      <c r="E18" s="126">
        <v>22</v>
      </c>
    </row>
    <row r="19" spans="2:5" ht="12.5" x14ac:dyDescent="0.25">
      <c r="B19" s="91" t="s">
        <v>262</v>
      </c>
      <c r="C19" s="62"/>
      <c r="D19" s="62"/>
      <c r="E19" s="214">
        <v>0.1</v>
      </c>
    </row>
    <row r="20" spans="2:5" ht="12.5" x14ac:dyDescent="0.25">
      <c r="B20" s="68"/>
      <c r="E20" s="69"/>
    </row>
    <row r="21" spans="2:5" ht="12.5" x14ac:dyDescent="0.25">
      <c r="B21" s="92" t="s">
        <v>263</v>
      </c>
      <c r="C21" s="62"/>
      <c r="D21" s="62"/>
      <c r="E21" s="93">
        <f>E17*E18</f>
        <v>0</v>
      </c>
    </row>
    <row r="22" spans="2:5" ht="12.5" x14ac:dyDescent="0.25">
      <c r="B22" s="92" t="s">
        <v>264</v>
      </c>
      <c r="C22" s="62"/>
      <c r="D22" s="62"/>
      <c r="E22" s="175"/>
    </row>
    <row r="23" spans="2:5" ht="12.5" x14ac:dyDescent="0.25">
      <c r="B23" s="92" t="s">
        <v>258</v>
      </c>
      <c r="C23" s="62"/>
      <c r="D23" s="62"/>
      <c r="E23" s="93">
        <v>0</v>
      </c>
    </row>
    <row r="24" spans="2:5" ht="13" thickBot="1" x14ac:dyDescent="0.3">
      <c r="B24" s="68"/>
      <c r="E24" s="69"/>
    </row>
    <row r="25" spans="2:5" ht="13.5" thickBot="1" x14ac:dyDescent="0.35">
      <c r="B25" s="76" t="s">
        <v>265</v>
      </c>
      <c r="C25" s="77"/>
      <c r="D25" s="77"/>
      <c r="E25" s="90">
        <f>E21-E23+E22</f>
        <v>0</v>
      </c>
    </row>
    <row r="26" spans="2:5" ht="12.5" x14ac:dyDescent="0.25">
      <c r="E26" s="7"/>
    </row>
    <row r="27" spans="2:5" ht="13" thickBot="1" x14ac:dyDescent="0.3">
      <c r="E27" s="7"/>
    </row>
    <row r="28" spans="2:5" ht="13.5" thickBot="1" x14ac:dyDescent="0.3">
      <c r="B28" s="461" t="s">
        <v>266</v>
      </c>
      <c r="C28" s="462"/>
      <c r="D28" s="462"/>
      <c r="E28" s="463"/>
    </row>
    <row r="29" spans="2:5" ht="12.5" x14ac:dyDescent="0.25">
      <c r="B29" s="68"/>
      <c r="E29" s="69"/>
    </row>
    <row r="30" spans="2:5" ht="12.5" x14ac:dyDescent="0.25">
      <c r="B30" s="91" t="s">
        <v>267</v>
      </c>
      <c r="C30" s="62"/>
      <c r="D30" s="62"/>
      <c r="E30" s="176"/>
    </row>
    <row r="31" spans="2:5" ht="12.5" x14ac:dyDescent="0.25">
      <c r="B31" s="91" t="s">
        <v>268</v>
      </c>
      <c r="C31" s="62"/>
      <c r="D31" s="62"/>
      <c r="E31" s="176"/>
    </row>
    <row r="32" spans="2:5" ht="13" thickBot="1" x14ac:dyDescent="0.3">
      <c r="B32" s="68"/>
      <c r="E32" s="69"/>
    </row>
    <row r="33" spans="2:24" ht="13.5" thickBot="1" x14ac:dyDescent="0.35">
      <c r="B33" s="76" t="s">
        <v>269</v>
      </c>
      <c r="C33" s="77"/>
      <c r="D33" s="77"/>
      <c r="E33" s="90">
        <f>E30*'Limpeza - Item 1'!I45</f>
        <v>0</v>
      </c>
    </row>
    <row r="34" spans="2:24" ht="12.5" x14ac:dyDescent="0.25">
      <c r="E34" s="7"/>
    </row>
    <row r="35" spans="2:24" ht="13.5" customHeight="1" thickBot="1" x14ac:dyDescent="0.3">
      <c r="E35" s="7"/>
      <c r="Q35" s="576"/>
      <c r="R35" s="576"/>
      <c r="S35" s="576"/>
      <c r="T35" s="576"/>
      <c r="U35" s="576"/>
      <c r="V35" s="576"/>
      <c r="W35" s="121"/>
    </row>
    <row r="36" spans="2:24" ht="13.5" thickBot="1" x14ac:dyDescent="0.3">
      <c r="B36" s="575" t="s">
        <v>270</v>
      </c>
      <c r="C36" s="462"/>
      <c r="D36" s="462"/>
      <c r="E36" s="463"/>
      <c r="Q36" s="576"/>
      <c r="R36" s="576"/>
      <c r="S36" s="576"/>
      <c r="T36" s="576"/>
      <c r="U36" s="576"/>
      <c r="V36" s="576"/>
      <c r="W36" s="121"/>
    </row>
    <row r="37" spans="2:24" ht="12.5" x14ac:dyDescent="0.25">
      <c r="B37" s="96"/>
      <c r="C37" s="97"/>
      <c r="D37" s="97"/>
      <c r="E37" s="98"/>
      <c r="Q37" s="576"/>
      <c r="R37" s="576"/>
      <c r="S37" s="576"/>
      <c r="T37" s="576"/>
      <c r="U37" s="576"/>
      <c r="V37" s="576"/>
      <c r="W37" s="121"/>
    </row>
    <row r="38" spans="2:24" ht="12.5" x14ac:dyDescent="0.25">
      <c r="B38" s="91"/>
      <c r="C38" s="62"/>
      <c r="D38" s="62"/>
      <c r="E38" s="419"/>
      <c r="Q38" s="576"/>
      <c r="R38" s="576"/>
      <c r="S38" s="576"/>
      <c r="T38" s="576"/>
      <c r="U38" s="576"/>
      <c r="V38" s="576"/>
      <c r="W38" s="121"/>
    </row>
    <row r="39" spans="2:24" ht="12.5" x14ac:dyDescent="0.25">
      <c r="B39" s="91" t="s">
        <v>271</v>
      </c>
      <c r="C39" s="62"/>
      <c r="D39" s="62"/>
      <c r="E39" s="420"/>
      <c r="Q39" s="576"/>
      <c r="R39" s="576"/>
      <c r="S39" s="576"/>
      <c r="T39" s="576"/>
      <c r="U39" s="576"/>
      <c r="V39" s="576"/>
      <c r="W39" s="121"/>
    </row>
    <row r="40" spans="2:24" ht="12.5" x14ac:dyDescent="0.25">
      <c r="B40" s="91"/>
      <c r="C40" s="62"/>
      <c r="D40" s="95"/>
      <c r="E40" s="129"/>
      <c r="Q40" s="121"/>
      <c r="R40" s="121"/>
      <c r="S40" s="121"/>
      <c r="T40" s="121"/>
      <c r="U40" s="121"/>
      <c r="V40" s="121"/>
      <c r="W40" s="121"/>
    </row>
    <row r="41" spans="2:24" ht="13" thickBot="1" x14ac:dyDescent="0.3">
      <c r="B41" s="99"/>
      <c r="C41" s="100"/>
      <c r="D41" s="100"/>
      <c r="E41" s="101"/>
      <c r="Q41" s="121"/>
      <c r="R41" s="121"/>
      <c r="S41" s="121"/>
      <c r="T41" s="121"/>
      <c r="U41" s="121"/>
      <c r="V41" s="121"/>
      <c r="W41" s="121"/>
    </row>
    <row r="42" spans="2:24" ht="13.5" thickBot="1" x14ac:dyDescent="0.35">
      <c r="B42" s="76" t="s">
        <v>272</v>
      </c>
      <c r="C42" s="77"/>
      <c r="D42" s="77"/>
      <c r="E42" s="90">
        <f>E38+E39</f>
        <v>0</v>
      </c>
      <c r="L42" s="577"/>
      <c r="M42" s="577"/>
    </row>
    <row r="43" spans="2:24" ht="13" x14ac:dyDescent="0.3">
      <c r="E43" s="7"/>
      <c r="L43" s="432"/>
    </row>
    <row r="44" spans="2:24" ht="14.5" thickBot="1" x14ac:dyDescent="0.35">
      <c r="E44" s="7"/>
      <c r="L44" s="432"/>
      <c r="M44" s="120"/>
      <c r="N44" s="120"/>
      <c r="O44" s="120"/>
      <c r="X44" t="s">
        <v>273</v>
      </c>
    </row>
    <row r="45" spans="2:24" ht="13.5" thickBot="1" x14ac:dyDescent="0.3">
      <c r="B45" s="461" t="s">
        <v>274</v>
      </c>
      <c r="C45" s="462"/>
      <c r="D45" s="462"/>
      <c r="E45" s="463"/>
      <c r="X45" t="s">
        <v>275</v>
      </c>
    </row>
    <row r="46" spans="2:24" ht="12.5" x14ac:dyDescent="0.25">
      <c r="B46" s="96"/>
      <c r="C46" s="97"/>
      <c r="D46" s="97"/>
      <c r="E46" s="98"/>
      <c r="X46" t="s">
        <v>276</v>
      </c>
    </row>
    <row r="47" spans="2:24" ht="12.5" x14ac:dyDescent="0.25">
      <c r="B47" s="91" t="s">
        <v>277</v>
      </c>
      <c r="C47" s="62"/>
      <c r="D47" s="62"/>
      <c r="E47" s="127"/>
    </row>
    <row r="48" spans="2:24" ht="12.5" x14ac:dyDescent="0.25">
      <c r="B48" s="91" t="s">
        <v>278</v>
      </c>
      <c r="C48" s="62"/>
      <c r="D48" s="62"/>
      <c r="E48" s="127"/>
    </row>
    <row r="49" spans="2:17" ht="12.5" x14ac:dyDescent="0.25">
      <c r="B49" s="91" t="s">
        <v>279</v>
      </c>
      <c r="C49" s="62"/>
      <c r="D49" s="95"/>
      <c r="E49" s="130"/>
    </row>
    <row r="50" spans="2:17" ht="13" thickBot="1" x14ac:dyDescent="0.3">
      <c r="B50" s="99" t="s">
        <v>280</v>
      </c>
      <c r="C50" s="100"/>
      <c r="D50" s="100"/>
      <c r="E50" s="124">
        <v>1</v>
      </c>
    </row>
    <row r="51" spans="2:17" ht="13.5" thickBot="1" x14ac:dyDescent="0.35">
      <c r="B51" s="76" t="s">
        <v>281</v>
      </c>
      <c r="C51" s="77"/>
      <c r="D51" s="77"/>
      <c r="E51" s="122">
        <f>((E47*E49)+(E48*E49))/E50</f>
        <v>0</v>
      </c>
    </row>
    <row r="52" spans="2:17" ht="13.5" thickBot="1" x14ac:dyDescent="0.3">
      <c r="B52" s="83" t="s">
        <v>282</v>
      </c>
      <c r="C52" s="77"/>
      <c r="D52" s="77"/>
      <c r="E52" s="123"/>
    </row>
    <row r="53" spans="2:17" ht="13" thickBot="1" x14ac:dyDescent="0.3"/>
    <row r="54" spans="2:17" ht="13.5" thickBot="1" x14ac:dyDescent="0.3">
      <c r="B54" s="461"/>
      <c r="C54" s="462"/>
      <c r="D54" s="462"/>
      <c r="E54" s="463"/>
    </row>
    <row r="55" spans="2:17" ht="13" x14ac:dyDescent="0.25">
      <c r="B55" s="102"/>
      <c r="C55" s="103"/>
      <c r="D55" s="103"/>
      <c r="E55" s="104"/>
    </row>
    <row r="56" spans="2:17" ht="12.5" x14ac:dyDescent="0.25">
      <c r="B56" s="106" t="s">
        <v>283</v>
      </c>
      <c r="C56" s="62"/>
      <c r="D56" s="62"/>
      <c r="E56" s="127"/>
    </row>
    <row r="57" spans="2:17" ht="12.75" customHeight="1" x14ac:dyDescent="0.25">
      <c r="B57" s="106" t="s">
        <v>284</v>
      </c>
      <c r="C57" s="62"/>
      <c r="D57" s="62"/>
      <c r="E57" s="126"/>
      <c r="L57" s="576"/>
      <c r="M57" s="576"/>
      <c r="N57" s="576"/>
      <c r="O57" s="576"/>
      <c r="P57" s="576"/>
      <c r="Q57" s="576"/>
    </row>
    <row r="58" spans="2:17" ht="13.5" customHeight="1" thickBot="1" x14ac:dyDescent="0.3">
      <c r="B58" s="99" t="s">
        <v>285</v>
      </c>
      <c r="C58" s="100"/>
      <c r="D58" s="100"/>
      <c r="E58" s="131">
        <v>2</v>
      </c>
      <c r="L58" s="576"/>
      <c r="M58" s="576"/>
      <c r="N58" s="576"/>
      <c r="O58" s="576"/>
      <c r="P58" s="576"/>
      <c r="Q58" s="576"/>
    </row>
    <row r="59" spans="2:17" ht="13.5" thickBot="1" x14ac:dyDescent="0.3">
      <c r="B59" s="125" t="s">
        <v>281</v>
      </c>
      <c r="C59" s="77"/>
      <c r="D59" s="77"/>
      <c r="E59" s="122">
        <f>E56*E57*E58</f>
        <v>0</v>
      </c>
      <c r="L59" s="576"/>
      <c r="M59" s="576"/>
      <c r="N59" s="576"/>
      <c r="O59" s="576"/>
      <c r="P59" s="576"/>
      <c r="Q59" s="576"/>
    </row>
    <row r="60" spans="2:17" ht="13.5" thickBot="1" x14ac:dyDescent="0.3">
      <c r="B60" s="83" t="s">
        <v>282</v>
      </c>
      <c r="C60" s="77"/>
      <c r="D60" s="77"/>
      <c r="E60" s="123">
        <f>E59/12</f>
        <v>0</v>
      </c>
    </row>
    <row r="63" spans="2:17" ht="12.5" x14ac:dyDescent="0.25">
      <c r="B63" s="573" t="s">
        <v>286</v>
      </c>
      <c r="C63" s="574"/>
      <c r="D63" s="574"/>
      <c r="E63" s="574"/>
      <c r="F63" s="574"/>
      <c r="G63" s="574"/>
      <c r="H63" s="574"/>
      <c r="I63" s="574"/>
      <c r="J63" s="574"/>
      <c r="K63" s="574"/>
      <c r="L63" s="574"/>
    </row>
    <row r="64" spans="2:17" ht="12.5" x14ac:dyDescent="0.25">
      <c r="B64" s="574"/>
      <c r="C64" s="574"/>
      <c r="D64" s="574"/>
      <c r="E64" s="574"/>
      <c r="F64" s="574"/>
      <c r="G64" s="574"/>
      <c r="H64" s="574"/>
      <c r="I64" s="574"/>
      <c r="J64" s="574"/>
      <c r="K64" s="574"/>
      <c r="L64" s="574"/>
    </row>
    <row r="65" spans="2:12" ht="12.5" x14ac:dyDescent="0.25">
      <c r="B65" s="574"/>
      <c r="C65" s="574"/>
      <c r="D65" s="574"/>
      <c r="E65" s="574"/>
      <c r="F65" s="574"/>
      <c r="G65" s="574"/>
      <c r="H65" s="574"/>
      <c r="I65" s="574"/>
      <c r="J65" s="574"/>
      <c r="K65" s="574"/>
      <c r="L65" s="574"/>
    </row>
    <row r="66" spans="2:12" ht="12.5" x14ac:dyDescent="0.25">
      <c r="B66" s="574"/>
      <c r="C66" s="574"/>
      <c r="D66" s="574"/>
      <c r="E66" s="574"/>
      <c r="F66" s="574"/>
      <c r="G66" s="574"/>
      <c r="H66" s="574"/>
      <c r="I66" s="574"/>
      <c r="J66" s="574"/>
      <c r="K66" s="574"/>
      <c r="L66" s="574"/>
    </row>
  </sheetData>
  <mergeCells count="14">
    <mergeCell ref="G2:J2"/>
    <mergeCell ref="B2:E2"/>
    <mergeCell ref="B15:E15"/>
    <mergeCell ref="B28:E28"/>
    <mergeCell ref="B63:L66"/>
    <mergeCell ref="B36:E36"/>
    <mergeCell ref="B45:E45"/>
    <mergeCell ref="B54:E54"/>
    <mergeCell ref="L57:Q57"/>
    <mergeCell ref="L58:Q59"/>
    <mergeCell ref="Q35:V39"/>
    <mergeCell ref="L2:M2"/>
    <mergeCell ref="O2:P2"/>
    <mergeCell ref="L42:M42"/>
  </mergeCells>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3"/>
  <sheetViews>
    <sheetView topLeftCell="A19" zoomScale="85" zoomScaleNormal="85" workbookViewId="0">
      <selection activeCell="E11" sqref="E11:E19"/>
    </sheetView>
  </sheetViews>
  <sheetFormatPr defaultRowHeight="12.5" x14ac:dyDescent="0.25"/>
  <cols>
    <col min="1" max="1" width="3.7265625" style="200" bestFit="1" customWidth="1"/>
    <col min="2" max="2" width="62.45312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644" t="s">
        <v>287</v>
      </c>
      <c r="B1" s="645"/>
      <c r="C1" s="645"/>
      <c r="D1" s="645"/>
      <c r="E1" s="645"/>
      <c r="F1" s="645"/>
      <c r="G1" s="645"/>
      <c r="H1" s="645"/>
      <c r="I1" s="645"/>
      <c r="J1" s="645"/>
      <c r="K1" s="645"/>
      <c r="L1" s="646"/>
    </row>
    <row r="2" spans="1:13" ht="13" customHeight="1" x14ac:dyDescent="0.25">
      <c r="A2" s="233" t="s">
        <v>41</v>
      </c>
      <c r="B2" s="657" t="s">
        <v>288</v>
      </c>
      <c r="C2" s="657"/>
      <c r="D2" s="657"/>
      <c r="E2" s="262" t="s">
        <v>289</v>
      </c>
      <c r="F2" s="658"/>
      <c r="G2" s="647"/>
      <c r="H2" s="647"/>
      <c r="I2" s="647"/>
      <c r="J2" s="262" t="s">
        <v>290</v>
      </c>
      <c r="K2" s="647"/>
      <c r="L2" s="648"/>
    </row>
    <row r="3" spans="1:13" ht="13" customHeight="1" x14ac:dyDescent="0.25">
      <c r="A3" s="235" t="s">
        <v>43</v>
      </c>
      <c r="B3" s="653" t="s">
        <v>291</v>
      </c>
      <c r="C3" s="653"/>
      <c r="D3" s="653"/>
      <c r="E3" s="186" t="s">
        <v>289</v>
      </c>
      <c r="F3" s="655"/>
      <c r="G3" s="659"/>
      <c r="H3" s="659"/>
      <c r="I3" s="659"/>
      <c r="J3" s="186" t="s">
        <v>290</v>
      </c>
      <c r="K3" s="649" t="s">
        <v>292</v>
      </c>
      <c r="L3" s="650"/>
    </row>
    <row r="4" spans="1:13" ht="13" customHeight="1" x14ac:dyDescent="0.25">
      <c r="A4" s="237" t="s">
        <v>46</v>
      </c>
      <c r="B4" s="651" t="s">
        <v>293</v>
      </c>
      <c r="C4" s="651"/>
      <c r="D4" s="651"/>
      <c r="E4" s="187" t="s">
        <v>289</v>
      </c>
      <c r="F4" s="656"/>
      <c r="G4" s="651"/>
      <c r="H4" s="651"/>
      <c r="I4" s="651"/>
      <c r="J4" s="187" t="s">
        <v>290</v>
      </c>
      <c r="K4" s="651"/>
      <c r="L4" s="652"/>
    </row>
    <row r="5" spans="1:13" ht="13" customHeight="1" x14ac:dyDescent="0.25">
      <c r="A5" s="235" t="s">
        <v>49</v>
      </c>
      <c r="B5" s="653" t="s">
        <v>294</v>
      </c>
      <c r="C5" s="653"/>
      <c r="D5" s="653"/>
      <c r="E5" s="186" t="s">
        <v>289</v>
      </c>
      <c r="F5" s="655"/>
      <c r="G5" s="649"/>
      <c r="H5" s="649"/>
      <c r="I5" s="649"/>
      <c r="J5" s="186" t="s">
        <v>290</v>
      </c>
      <c r="K5" s="653"/>
      <c r="L5" s="654"/>
    </row>
    <row r="6" spans="1:13" ht="13" x14ac:dyDescent="0.25">
      <c r="A6" s="239" t="s">
        <v>86</v>
      </c>
      <c r="B6" s="641"/>
      <c r="C6" s="641"/>
      <c r="D6" s="641"/>
      <c r="E6" s="240"/>
      <c r="F6" s="642"/>
      <c r="G6" s="643"/>
      <c r="H6" s="643"/>
      <c r="I6" s="643"/>
      <c r="J6" s="240"/>
      <c r="K6" s="613"/>
      <c r="L6" s="614"/>
    </row>
    <row r="7" spans="1:13" ht="13.5" thickBot="1" x14ac:dyDescent="0.3">
      <c r="A7" s="241" t="s">
        <v>88</v>
      </c>
      <c r="B7" s="638"/>
      <c r="C7" s="638"/>
      <c r="D7" s="638"/>
      <c r="E7" s="242"/>
      <c r="F7" s="639"/>
      <c r="G7" s="640"/>
      <c r="H7" s="640"/>
      <c r="I7" s="640"/>
      <c r="J7" s="243"/>
      <c r="K7" s="615"/>
      <c r="L7" s="616"/>
    </row>
    <row r="8" spans="1:13" ht="13" x14ac:dyDescent="0.25">
      <c r="A8" s="617" t="s">
        <v>295</v>
      </c>
      <c r="B8" s="620" t="s">
        <v>296</v>
      </c>
      <c r="C8" s="623" t="s">
        <v>297</v>
      </c>
      <c r="D8" s="626" t="s">
        <v>298</v>
      </c>
      <c r="E8" s="629" t="s">
        <v>299</v>
      </c>
      <c r="F8" s="630"/>
      <c r="G8" s="630"/>
      <c r="H8" s="630"/>
      <c r="I8" s="630"/>
      <c r="J8" s="631"/>
      <c r="K8" s="632" t="s">
        <v>300</v>
      </c>
      <c r="L8" s="633"/>
    </row>
    <row r="9" spans="1:13" ht="13.5" x14ac:dyDescent="0.25">
      <c r="A9" s="618"/>
      <c r="B9" s="621"/>
      <c r="C9" s="624"/>
      <c r="D9" s="627"/>
      <c r="E9" s="190" t="s">
        <v>41</v>
      </c>
      <c r="F9" s="191" t="s">
        <v>43</v>
      </c>
      <c r="G9" s="191" t="s">
        <v>46</v>
      </c>
      <c r="H9" s="191" t="s">
        <v>49</v>
      </c>
      <c r="I9" s="191" t="s">
        <v>86</v>
      </c>
      <c r="J9" s="192" t="s">
        <v>88</v>
      </c>
      <c r="K9" s="634" t="s">
        <v>301</v>
      </c>
      <c r="L9" s="636" t="s">
        <v>302</v>
      </c>
    </row>
    <row r="10" spans="1:13" ht="24" customHeight="1" thickBot="1" x14ac:dyDescent="0.3">
      <c r="A10" s="619"/>
      <c r="B10" s="622"/>
      <c r="C10" s="625"/>
      <c r="D10" s="628"/>
      <c r="E10" s="210" t="s">
        <v>303</v>
      </c>
      <c r="F10" s="211" t="s">
        <v>303</v>
      </c>
      <c r="G10" s="211" t="s">
        <v>303</v>
      </c>
      <c r="H10" s="211" t="s">
        <v>303</v>
      </c>
      <c r="I10" s="211" t="s">
        <v>303</v>
      </c>
      <c r="J10" s="212" t="s">
        <v>303</v>
      </c>
      <c r="K10" s="635"/>
      <c r="L10" s="637"/>
    </row>
    <row r="11" spans="1:13" ht="25.5" thickBot="1" x14ac:dyDescent="0.3">
      <c r="A11" s="193">
        <v>1</v>
      </c>
      <c r="B11" s="400" t="s">
        <v>304</v>
      </c>
      <c r="C11" s="375" t="s">
        <v>305</v>
      </c>
      <c r="D11" s="376">
        <v>6</v>
      </c>
      <c r="E11" s="389">
        <v>0</v>
      </c>
      <c r="F11" s="445"/>
      <c r="G11" s="445"/>
      <c r="H11" s="445"/>
      <c r="I11" s="445"/>
      <c r="J11" s="445"/>
      <c r="K11" s="284">
        <f t="shared" ref="K11:K19" si="0">AVERAGE(E11:J11)</f>
        <v>0</v>
      </c>
      <c r="L11" s="285">
        <f t="shared" ref="L11:L19" si="1">K11*D11</f>
        <v>0</v>
      </c>
    </row>
    <row r="12" spans="1:13" ht="31" thickBot="1" x14ac:dyDescent="0.3">
      <c r="A12" s="195">
        <v>2</v>
      </c>
      <c r="B12" s="401" t="s">
        <v>306</v>
      </c>
      <c r="C12" s="264" t="s">
        <v>305</v>
      </c>
      <c r="D12" s="377">
        <v>2</v>
      </c>
      <c r="E12" s="389">
        <v>0</v>
      </c>
      <c r="F12" s="446"/>
      <c r="G12" s="446"/>
      <c r="H12" s="265"/>
      <c r="I12" s="265"/>
      <c r="J12" s="265"/>
      <c r="K12" s="286">
        <f t="shared" si="0"/>
        <v>0</v>
      </c>
      <c r="L12" s="287">
        <f t="shared" si="1"/>
        <v>0</v>
      </c>
      <c r="M12" s="224"/>
    </row>
    <row r="13" spans="1:13" ht="25.5" thickBot="1" x14ac:dyDescent="0.3">
      <c r="A13" s="195">
        <v>3</v>
      </c>
      <c r="B13" s="401" t="s">
        <v>307</v>
      </c>
      <c r="C13" s="196" t="s">
        <v>308</v>
      </c>
      <c r="D13" s="379">
        <v>6</v>
      </c>
      <c r="E13" s="389">
        <v>0</v>
      </c>
      <c r="F13" s="447"/>
      <c r="G13" s="447"/>
      <c r="H13" s="447"/>
      <c r="I13" s="265"/>
      <c r="J13" s="265"/>
      <c r="K13" s="286">
        <f t="shared" si="0"/>
        <v>0</v>
      </c>
      <c r="L13" s="287">
        <f t="shared" si="1"/>
        <v>0</v>
      </c>
    </row>
    <row r="14" spans="1:13" ht="25.5" thickBot="1" x14ac:dyDescent="0.3">
      <c r="A14" s="195">
        <v>4</v>
      </c>
      <c r="B14" s="380" t="s">
        <v>309</v>
      </c>
      <c r="C14" s="381" t="s">
        <v>308</v>
      </c>
      <c r="D14" s="382">
        <v>6</v>
      </c>
      <c r="E14" s="389">
        <v>0</v>
      </c>
      <c r="F14" s="384"/>
      <c r="G14" s="384"/>
      <c r="H14" s="384"/>
      <c r="I14" s="384"/>
      <c r="J14" s="384"/>
      <c r="K14" s="286">
        <f t="shared" si="0"/>
        <v>0</v>
      </c>
      <c r="L14" s="287">
        <f t="shared" si="1"/>
        <v>0</v>
      </c>
    </row>
    <row r="15" spans="1:13" ht="17.5" thickBot="1" x14ac:dyDescent="0.5">
      <c r="A15" s="195">
        <v>5</v>
      </c>
      <c r="B15" s="378" t="s">
        <v>310</v>
      </c>
      <c r="C15" s="196" t="s">
        <v>297</v>
      </c>
      <c r="D15" s="379">
        <v>1</v>
      </c>
      <c r="E15" s="389">
        <v>0</v>
      </c>
      <c r="F15" s="448"/>
      <c r="G15" s="448"/>
      <c r="H15" s="448"/>
      <c r="I15" s="448"/>
      <c r="J15" s="448"/>
      <c r="K15" s="286">
        <f t="shared" si="0"/>
        <v>0</v>
      </c>
      <c r="L15" s="287">
        <f t="shared" si="1"/>
        <v>0</v>
      </c>
      <c r="M15" s="225"/>
    </row>
    <row r="16" spans="1:13" ht="13" thickBot="1" x14ac:dyDescent="0.3">
      <c r="A16" s="195">
        <v>6</v>
      </c>
      <c r="B16" s="378" t="s">
        <v>311</v>
      </c>
      <c r="C16" s="215" t="s">
        <v>297</v>
      </c>
      <c r="D16" s="372">
        <v>2</v>
      </c>
      <c r="E16" s="389">
        <v>0</v>
      </c>
      <c r="F16" s="449"/>
      <c r="G16" s="449"/>
      <c r="H16" s="449"/>
      <c r="I16" s="449"/>
      <c r="J16" s="449"/>
      <c r="K16" s="286">
        <f t="shared" si="0"/>
        <v>0</v>
      </c>
      <c r="L16" s="287">
        <f t="shared" si="1"/>
        <v>0</v>
      </c>
    </row>
    <row r="17" spans="1:12" ht="13" thickBot="1" x14ac:dyDescent="0.3">
      <c r="A17" s="195">
        <v>7</v>
      </c>
      <c r="B17" s="378" t="s">
        <v>312</v>
      </c>
      <c r="C17" s="215" t="s">
        <v>308</v>
      </c>
      <c r="D17" s="372">
        <v>1</v>
      </c>
      <c r="E17" s="389">
        <v>0</v>
      </c>
      <c r="F17" s="448"/>
      <c r="G17" s="448"/>
      <c r="H17" s="448"/>
      <c r="I17" s="448"/>
      <c r="J17" s="448"/>
      <c r="K17" s="286">
        <f t="shared" si="0"/>
        <v>0</v>
      </c>
      <c r="L17" s="287">
        <f t="shared" si="1"/>
        <v>0</v>
      </c>
    </row>
    <row r="18" spans="1:12" ht="13" thickBot="1" x14ac:dyDescent="0.3">
      <c r="A18" s="195">
        <v>8</v>
      </c>
      <c r="B18" s="378" t="s">
        <v>313</v>
      </c>
      <c r="C18" s="383" t="s">
        <v>297</v>
      </c>
      <c r="D18" s="216">
        <v>1</v>
      </c>
      <c r="E18" s="389">
        <v>0</v>
      </c>
      <c r="F18" s="448"/>
      <c r="G18" s="448"/>
      <c r="H18" s="448"/>
      <c r="I18" s="448"/>
      <c r="J18" s="448"/>
      <c r="K18" s="286">
        <f t="shared" si="0"/>
        <v>0</v>
      </c>
      <c r="L18" s="287">
        <f t="shared" si="1"/>
        <v>0</v>
      </c>
    </row>
    <row r="19" spans="1:12" ht="75.5" thickBot="1" x14ac:dyDescent="0.3">
      <c r="A19" s="195">
        <v>9</v>
      </c>
      <c r="B19" s="443" t="s">
        <v>314</v>
      </c>
      <c r="C19" s="264" t="s">
        <v>305</v>
      </c>
      <c r="D19" s="377">
        <v>48</v>
      </c>
      <c r="E19" s="389">
        <v>0</v>
      </c>
      <c r="F19" s="384"/>
      <c r="G19" s="384"/>
      <c r="H19" s="384"/>
      <c r="I19" s="448"/>
      <c r="J19" s="448"/>
      <c r="K19" s="284">
        <f t="shared" si="0"/>
        <v>0</v>
      </c>
      <c r="L19" s="285">
        <f t="shared" si="1"/>
        <v>0</v>
      </c>
    </row>
    <row r="20" spans="1:12" ht="13.5" thickBot="1" x14ac:dyDescent="0.3">
      <c r="A20" s="660" t="s">
        <v>315</v>
      </c>
      <c r="B20" s="661"/>
      <c r="C20" s="661"/>
      <c r="D20" s="662"/>
      <c r="E20" s="197"/>
      <c r="F20" s="198"/>
      <c r="G20" s="198"/>
      <c r="H20" s="198"/>
      <c r="I20" s="198"/>
      <c r="J20" s="199"/>
      <c r="K20" s="663">
        <f>SUM(L11:L19)</f>
        <v>0</v>
      </c>
      <c r="L20" s="664"/>
    </row>
    <row r="21" spans="1:12" ht="13" thickBot="1" x14ac:dyDescent="0.3">
      <c r="K21" s="226"/>
      <c r="L21" s="226"/>
    </row>
    <row r="22" spans="1:12" ht="13.5" thickBot="1" x14ac:dyDescent="0.35">
      <c r="A22" s="660" t="s">
        <v>316</v>
      </c>
      <c r="B22" s="661"/>
      <c r="C22" s="661"/>
      <c r="D22" s="661"/>
      <c r="E22" s="661"/>
      <c r="F22" s="661"/>
      <c r="G22" s="661"/>
      <c r="H22" s="661"/>
      <c r="I22" s="661"/>
      <c r="J22" s="662"/>
      <c r="K22" s="665">
        <f>K20/12</f>
        <v>0</v>
      </c>
      <c r="L22" s="666"/>
    </row>
    <row r="23" spans="1:12" x14ac:dyDescent="0.25">
      <c r="K23" s="226"/>
      <c r="L23" s="226"/>
    </row>
    <row r="24" spans="1:12" ht="13" thickBot="1" x14ac:dyDescent="0.3">
      <c r="A24" s="68"/>
      <c r="K24" s="226"/>
      <c r="L24" s="227"/>
    </row>
    <row r="25" spans="1:12" ht="15" thickBot="1" x14ac:dyDescent="0.3">
      <c r="A25" s="667" t="s">
        <v>317</v>
      </c>
      <c r="B25" s="668"/>
      <c r="C25" s="668"/>
      <c r="D25" s="668"/>
      <c r="E25" s="668"/>
      <c r="F25" s="668"/>
      <c r="G25" s="668"/>
      <c r="H25" s="668"/>
      <c r="I25" s="668"/>
      <c r="J25" s="668"/>
      <c r="K25" s="669">
        <f>K22</f>
        <v>0</v>
      </c>
      <c r="L25" s="670"/>
    </row>
    <row r="27" spans="1:12" ht="13" thickBot="1" x14ac:dyDescent="0.3"/>
    <row r="28" spans="1:12" x14ac:dyDescent="0.25">
      <c r="A28" s="578"/>
      <c r="B28" s="579"/>
      <c r="C28" s="584" t="s">
        <v>318</v>
      </c>
      <c r="D28" s="587"/>
      <c r="E28" s="588"/>
      <c r="F28" s="588"/>
      <c r="G28" s="588"/>
      <c r="H28" s="588"/>
      <c r="I28" s="588"/>
      <c r="J28" s="588"/>
      <c r="K28" s="588"/>
      <c r="L28" s="589"/>
    </row>
    <row r="29" spans="1:12" x14ac:dyDescent="0.25">
      <c r="A29" s="580"/>
      <c r="B29" s="581"/>
      <c r="C29" s="585"/>
      <c r="D29" s="590"/>
      <c r="E29" s="591"/>
      <c r="F29" s="591"/>
      <c r="G29" s="591"/>
      <c r="H29" s="591"/>
      <c r="I29" s="591"/>
      <c r="J29" s="591"/>
      <c r="K29" s="591"/>
      <c r="L29" s="592"/>
    </row>
    <row r="30" spans="1:12" x14ac:dyDescent="0.25">
      <c r="A30" s="580"/>
      <c r="B30" s="581"/>
      <c r="C30" s="585"/>
      <c r="D30" s="590"/>
      <c r="E30" s="591"/>
      <c r="F30" s="591"/>
      <c r="G30" s="591"/>
      <c r="H30" s="591"/>
      <c r="I30" s="591"/>
      <c r="J30" s="591"/>
      <c r="K30" s="591"/>
      <c r="L30" s="592"/>
    </row>
    <row r="31" spans="1:12" ht="13" thickBot="1" x14ac:dyDescent="0.3">
      <c r="A31" s="582"/>
      <c r="B31" s="583"/>
      <c r="C31" s="586"/>
      <c r="D31" s="593"/>
      <c r="E31" s="594"/>
      <c r="F31" s="594"/>
      <c r="G31" s="594"/>
      <c r="H31" s="594"/>
      <c r="I31" s="594"/>
      <c r="J31" s="594"/>
      <c r="K31" s="594"/>
      <c r="L31" s="595"/>
    </row>
    <row r="33" spans="1:12" ht="13" thickBot="1" x14ac:dyDescent="0.3"/>
    <row r="34" spans="1:12" x14ac:dyDescent="0.25">
      <c r="A34" s="596" t="s">
        <v>319</v>
      </c>
      <c r="B34" s="597"/>
      <c r="C34" s="597"/>
      <c r="D34" s="597"/>
      <c r="E34" s="597"/>
      <c r="F34" s="597"/>
      <c r="G34" s="597"/>
      <c r="H34" s="597"/>
      <c r="I34" s="597"/>
      <c r="J34" s="597"/>
      <c r="K34" s="597"/>
      <c r="L34" s="598"/>
    </row>
    <row r="35" spans="1:12" x14ac:dyDescent="0.25">
      <c r="A35" s="599"/>
      <c r="B35" s="576"/>
      <c r="C35" s="576"/>
      <c r="D35" s="576"/>
      <c r="E35" s="576"/>
      <c r="F35" s="576"/>
      <c r="G35" s="576"/>
      <c r="H35" s="576"/>
      <c r="I35" s="576"/>
      <c r="J35" s="576"/>
      <c r="K35" s="576"/>
      <c r="L35" s="600"/>
    </row>
    <row r="36" spans="1:12" x14ac:dyDescent="0.25">
      <c r="A36" s="599"/>
      <c r="B36" s="576"/>
      <c r="C36" s="576"/>
      <c r="D36" s="576"/>
      <c r="E36" s="576"/>
      <c r="F36" s="576"/>
      <c r="G36" s="576"/>
      <c r="H36" s="576"/>
      <c r="I36" s="576"/>
      <c r="J36" s="576"/>
      <c r="K36" s="576"/>
      <c r="L36" s="600"/>
    </row>
    <row r="37" spans="1:12" x14ac:dyDescent="0.25">
      <c r="A37" s="599"/>
      <c r="B37" s="576"/>
      <c r="C37" s="576"/>
      <c r="D37" s="576"/>
      <c r="E37" s="576"/>
      <c r="F37" s="576"/>
      <c r="G37" s="576"/>
      <c r="H37" s="576"/>
      <c r="I37" s="576"/>
      <c r="J37" s="576"/>
      <c r="K37" s="576"/>
      <c r="L37" s="600"/>
    </row>
    <row r="38" spans="1:12" ht="13" thickBot="1" x14ac:dyDescent="0.3">
      <c r="A38" s="601"/>
      <c r="B38" s="602"/>
      <c r="C38" s="602"/>
      <c r="D38" s="602"/>
      <c r="E38" s="602"/>
      <c r="F38" s="602"/>
      <c r="G38" s="602"/>
      <c r="H38" s="602"/>
      <c r="I38" s="602"/>
      <c r="J38" s="602"/>
      <c r="K38" s="602"/>
      <c r="L38" s="603"/>
    </row>
    <row r="39" spans="1:12" ht="13" thickBot="1" x14ac:dyDescent="0.3"/>
    <row r="40" spans="1:12" x14ac:dyDescent="0.25">
      <c r="A40" s="604" t="s">
        <v>320</v>
      </c>
      <c r="B40" s="605"/>
      <c r="C40" s="605"/>
      <c r="D40" s="605"/>
      <c r="E40" s="605"/>
      <c r="F40" s="605"/>
      <c r="G40" s="605"/>
      <c r="H40" s="606"/>
    </row>
    <row r="41" spans="1:12" x14ac:dyDescent="0.25">
      <c r="A41" s="607"/>
      <c r="B41" s="608"/>
      <c r="C41" s="608"/>
      <c r="D41" s="608"/>
      <c r="E41" s="608"/>
      <c r="F41" s="608"/>
      <c r="G41" s="608"/>
      <c r="H41" s="609"/>
    </row>
    <row r="42" spans="1:12" x14ac:dyDescent="0.25">
      <c r="A42" s="607"/>
      <c r="B42" s="608"/>
      <c r="C42" s="608"/>
      <c r="D42" s="608"/>
      <c r="E42" s="608"/>
      <c r="F42" s="608"/>
      <c r="G42" s="608"/>
      <c r="H42" s="609"/>
    </row>
    <row r="43" spans="1:12" ht="13" thickBot="1" x14ac:dyDescent="0.3">
      <c r="A43" s="610"/>
      <c r="B43" s="611"/>
      <c r="C43" s="611"/>
      <c r="D43" s="611"/>
      <c r="E43" s="611"/>
      <c r="F43" s="611"/>
      <c r="G43" s="611"/>
      <c r="H43" s="612"/>
    </row>
  </sheetData>
  <mergeCells count="38">
    <mergeCell ref="A20:D20"/>
    <mergeCell ref="K20:L20"/>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8"/>
  <sheetViews>
    <sheetView topLeftCell="A31" zoomScale="70" zoomScaleNormal="70" workbookViewId="0">
      <selection activeCell="F41" sqref="F41:J54"/>
    </sheetView>
  </sheetViews>
  <sheetFormatPr defaultRowHeight="12.5" x14ac:dyDescent="0.25"/>
  <cols>
    <col min="1" max="1" width="3.7265625" style="200" bestFit="1" customWidth="1"/>
    <col min="2" max="2" width="47.7265625" customWidth="1"/>
    <col min="3" max="3" width="9" customWidth="1"/>
    <col min="4" max="4" width="9.1796875" customWidth="1"/>
    <col min="5" max="5" width="9.54296875" bestFit="1" customWidth="1"/>
    <col min="6" max="6" width="10.81640625" customWidth="1"/>
    <col min="7" max="7" width="9.54296875" bestFit="1" customWidth="1"/>
    <col min="8" max="8" width="10.453125" bestFit="1"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644" t="s">
        <v>321</v>
      </c>
      <c r="B1" s="645"/>
      <c r="C1" s="645"/>
      <c r="D1" s="645"/>
      <c r="E1" s="645"/>
      <c r="F1" s="645"/>
      <c r="G1" s="645"/>
      <c r="H1" s="645"/>
      <c r="I1" s="645"/>
      <c r="J1" s="645"/>
      <c r="K1" s="645"/>
      <c r="L1" s="646"/>
    </row>
    <row r="2" spans="1:12" ht="13" customHeight="1" x14ac:dyDescent="0.25">
      <c r="A2" s="247" t="s">
        <v>41</v>
      </c>
      <c r="B2" s="703" t="s">
        <v>322</v>
      </c>
      <c r="C2" s="647"/>
      <c r="D2" s="647"/>
      <c r="E2" s="262" t="s">
        <v>289</v>
      </c>
      <c r="F2" s="704"/>
      <c r="G2" s="705"/>
      <c r="H2" s="705"/>
      <c r="I2" s="705"/>
      <c r="J2" s="262" t="s">
        <v>290</v>
      </c>
      <c r="K2" s="647" t="s">
        <v>323</v>
      </c>
      <c r="L2" s="648"/>
    </row>
    <row r="3" spans="1:12" ht="13" customHeight="1" x14ac:dyDescent="0.25">
      <c r="A3" s="248" t="s">
        <v>43</v>
      </c>
      <c r="B3" s="706" t="s">
        <v>324</v>
      </c>
      <c r="C3" s="653"/>
      <c r="D3" s="653"/>
      <c r="E3" s="186" t="s">
        <v>289</v>
      </c>
      <c r="F3" s="655"/>
      <c r="G3" s="659"/>
      <c r="H3" s="659"/>
      <c r="I3" s="659"/>
      <c r="J3" s="186" t="s">
        <v>290</v>
      </c>
      <c r="K3" s="653" t="s">
        <v>325</v>
      </c>
      <c r="L3" s="654"/>
    </row>
    <row r="4" spans="1:12" ht="13" customHeight="1" x14ac:dyDescent="0.25">
      <c r="A4" s="249" t="s">
        <v>46</v>
      </c>
      <c r="B4" s="707" t="s">
        <v>326</v>
      </c>
      <c r="C4" s="651"/>
      <c r="D4" s="651"/>
      <c r="E4" s="187" t="s">
        <v>289</v>
      </c>
      <c r="F4" s="656"/>
      <c r="G4" s="708"/>
      <c r="H4" s="708"/>
      <c r="I4" s="708"/>
      <c r="J4" s="187" t="s">
        <v>290</v>
      </c>
      <c r="K4" s="651" t="s">
        <v>327</v>
      </c>
      <c r="L4" s="652"/>
    </row>
    <row r="5" spans="1:12" ht="13" x14ac:dyDescent="0.25">
      <c r="A5" s="201" t="s">
        <v>49</v>
      </c>
      <c r="B5" s="706"/>
      <c r="C5" s="653"/>
      <c r="D5" s="653"/>
      <c r="E5" s="186" t="s">
        <v>289</v>
      </c>
      <c r="F5" s="655"/>
      <c r="G5" s="649"/>
      <c r="H5" s="649"/>
      <c r="I5" s="649"/>
      <c r="J5" s="186" t="s">
        <v>290</v>
      </c>
      <c r="K5" s="653"/>
      <c r="L5" s="654"/>
    </row>
    <row r="6" spans="1:12" ht="13" x14ac:dyDescent="0.25">
      <c r="A6" s="202" t="s">
        <v>86</v>
      </c>
      <c r="B6" s="707"/>
      <c r="C6" s="651"/>
      <c r="D6" s="651"/>
      <c r="E6" s="187" t="s">
        <v>289</v>
      </c>
      <c r="F6" s="656"/>
      <c r="G6" s="651"/>
      <c r="H6" s="651"/>
      <c r="I6" s="651"/>
      <c r="J6" s="187" t="s">
        <v>290</v>
      </c>
      <c r="K6" s="651"/>
      <c r="L6" s="652"/>
    </row>
    <row r="7" spans="1:12" ht="13.5" thickBot="1" x14ac:dyDescent="0.3">
      <c r="A7" s="203" t="s">
        <v>88</v>
      </c>
      <c r="B7" s="709"/>
      <c r="C7" s="710"/>
      <c r="D7" s="710"/>
      <c r="E7" s="188" t="s">
        <v>289</v>
      </c>
      <c r="F7" s="711"/>
      <c r="G7" s="712"/>
      <c r="H7" s="712"/>
      <c r="I7" s="713"/>
      <c r="J7" s="189" t="s">
        <v>290</v>
      </c>
      <c r="K7" s="710"/>
      <c r="L7" s="714"/>
    </row>
    <row r="8" spans="1:12" ht="13" x14ac:dyDescent="0.25">
      <c r="A8" s="617" t="s">
        <v>295</v>
      </c>
      <c r="B8" s="620" t="s">
        <v>328</v>
      </c>
      <c r="C8" s="623" t="s">
        <v>297</v>
      </c>
      <c r="D8" s="626" t="s">
        <v>298</v>
      </c>
      <c r="E8" s="629" t="s">
        <v>299</v>
      </c>
      <c r="F8" s="630"/>
      <c r="G8" s="630"/>
      <c r="H8" s="630"/>
      <c r="I8" s="630"/>
      <c r="J8" s="631"/>
      <c r="K8" s="632" t="s">
        <v>300</v>
      </c>
      <c r="L8" s="633"/>
    </row>
    <row r="9" spans="1:12" ht="13.5" x14ac:dyDescent="0.25">
      <c r="A9" s="618"/>
      <c r="B9" s="699"/>
      <c r="C9" s="624"/>
      <c r="D9" s="627"/>
      <c r="E9" s="190" t="s">
        <v>41</v>
      </c>
      <c r="F9" s="191" t="s">
        <v>43</v>
      </c>
      <c r="G9" s="191" t="s">
        <v>46</v>
      </c>
      <c r="H9" s="191" t="s">
        <v>49</v>
      </c>
      <c r="I9" s="191" t="s">
        <v>86</v>
      </c>
      <c r="J9" s="192" t="s">
        <v>88</v>
      </c>
      <c r="K9" s="634" t="s">
        <v>301</v>
      </c>
      <c r="L9" s="636" t="s">
        <v>302</v>
      </c>
    </row>
    <row r="10" spans="1:12" ht="20.25" customHeight="1" thickBot="1" x14ac:dyDescent="0.3">
      <c r="A10" s="715"/>
      <c r="B10" s="716"/>
      <c r="C10" s="717"/>
      <c r="D10" s="718"/>
      <c r="E10" s="210" t="s">
        <v>303</v>
      </c>
      <c r="F10" s="211" t="s">
        <v>303</v>
      </c>
      <c r="G10" s="211" t="s">
        <v>303</v>
      </c>
      <c r="H10" s="211" t="s">
        <v>303</v>
      </c>
      <c r="I10" s="211" t="s">
        <v>303</v>
      </c>
      <c r="J10" s="212" t="s">
        <v>303</v>
      </c>
      <c r="K10" s="701"/>
      <c r="L10" s="702"/>
    </row>
    <row r="11" spans="1:12" s="194" customFormat="1" ht="26" thickBot="1" x14ac:dyDescent="0.3">
      <c r="A11" s="277">
        <v>1</v>
      </c>
      <c r="B11" s="402" t="s">
        <v>329</v>
      </c>
      <c r="C11" s="390" t="s">
        <v>330</v>
      </c>
      <c r="D11" s="391">
        <v>6</v>
      </c>
      <c r="E11" s="453">
        <v>0</v>
      </c>
      <c r="F11" s="453"/>
      <c r="G11" s="454"/>
      <c r="H11" s="454"/>
      <c r="I11" s="454"/>
      <c r="J11" s="454"/>
      <c r="K11" s="280">
        <f>AVERAGE(E11:J11)</f>
        <v>0</v>
      </c>
      <c r="L11" s="281">
        <f>K11*D11</f>
        <v>0</v>
      </c>
    </row>
    <row r="12" spans="1:12" s="194" customFormat="1" ht="64" thickBot="1" x14ac:dyDescent="0.3">
      <c r="A12" s="276">
        <v>2</v>
      </c>
      <c r="B12" s="402" t="s">
        <v>331</v>
      </c>
      <c r="C12" s="403" t="s">
        <v>332</v>
      </c>
      <c r="D12" s="391">
        <v>4</v>
      </c>
      <c r="E12" s="453">
        <v>0</v>
      </c>
      <c r="F12" s="453"/>
      <c r="G12" s="454"/>
      <c r="H12" s="454"/>
      <c r="I12" s="454"/>
      <c r="J12" s="454"/>
      <c r="K12" s="280">
        <f>AVERAGE(E12:J12)</f>
        <v>0</v>
      </c>
      <c r="L12" s="282">
        <f>K12*D12</f>
        <v>0</v>
      </c>
    </row>
    <row r="13" spans="1:12" s="194" customFormat="1" ht="64.5" thickBot="1" x14ac:dyDescent="0.3">
      <c r="A13" s="276">
        <v>3</v>
      </c>
      <c r="B13" s="404" t="s">
        <v>333</v>
      </c>
      <c r="C13" s="403" t="s">
        <v>332</v>
      </c>
      <c r="D13" s="391">
        <v>5</v>
      </c>
      <c r="E13" s="453">
        <v>0</v>
      </c>
      <c r="F13" s="453"/>
      <c r="G13" s="454"/>
      <c r="H13" s="454"/>
      <c r="I13" s="454"/>
      <c r="J13" s="454"/>
      <c r="K13" s="283">
        <f>AVERAGE(E13:J13)</f>
        <v>0</v>
      </c>
      <c r="L13" s="282">
        <f>K13*D13</f>
        <v>0</v>
      </c>
    </row>
    <row r="14" spans="1:12" s="194" customFormat="1" ht="51" thickBot="1" x14ac:dyDescent="0.3">
      <c r="A14" s="276">
        <v>4</v>
      </c>
      <c r="B14" s="404" t="s">
        <v>334</v>
      </c>
      <c r="C14" s="403" t="s">
        <v>332</v>
      </c>
      <c r="D14" s="391">
        <v>2</v>
      </c>
      <c r="E14" s="453">
        <v>0</v>
      </c>
      <c r="F14" s="453"/>
      <c r="G14" s="454"/>
      <c r="H14" s="454"/>
      <c r="I14" s="454"/>
      <c r="J14" s="454"/>
      <c r="K14" s="283">
        <f t="shared" ref="K14:K29" si="0">AVERAGE(E14:J14)</f>
        <v>0</v>
      </c>
      <c r="L14" s="282">
        <f>K14*D14</f>
        <v>0</v>
      </c>
    </row>
    <row r="15" spans="1:12" s="194" customFormat="1" ht="51.5" thickBot="1" x14ac:dyDescent="0.3">
      <c r="A15" s="276">
        <v>5</v>
      </c>
      <c r="B15" s="404" t="s">
        <v>335</v>
      </c>
      <c r="C15" s="390" t="s">
        <v>336</v>
      </c>
      <c r="D15" s="391">
        <v>6</v>
      </c>
      <c r="E15" s="453">
        <v>0</v>
      </c>
      <c r="F15" s="453"/>
      <c r="G15" s="454"/>
      <c r="H15" s="454"/>
      <c r="I15" s="454"/>
      <c r="J15" s="454"/>
      <c r="K15" s="283">
        <f t="shared" si="0"/>
        <v>0</v>
      </c>
      <c r="L15" s="282">
        <f t="shared" ref="L15:L29" si="1">K15*D15</f>
        <v>0</v>
      </c>
    </row>
    <row r="16" spans="1:12" s="194" customFormat="1" ht="75.75" customHeight="1" thickBot="1" x14ac:dyDescent="0.3">
      <c r="A16" s="276">
        <v>6</v>
      </c>
      <c r="B16" s="404" t="s">
        <v>337</v>
      </c>
      <c r="C16" s="390" t="s">
        <v>56</v>
      </c>
      <c r="D16" s="391">
        <v>6</v>
      </c>
      <c r="E16" s="453">
        <v>0</v>
      </c>
      <c r="F16" s="453"/>
      <c r="G16" s="454"/>
      <c r="H16" s="454"/>
      <c r="I16" s="454"/>
      <c r="J16" s="454"/>
      <c r="K16" s="283">
        <f t="shared" si="0"/>
        <v>0</v>
      </c>
      <c r="L16" s="282">
        <f t="shared" si="1"/>
        <v>0</v>
      </c>
    </row>
    <row r="17" spans="1:13" s="194" customFormat="1" ht="76.5" thickBot="1" x14ac:dyDescent="0.3">
      <c r="A17" s="276">
        <v>7</v>
      </c>
      <c r="B17" s="404" t="s">
        <v>338</v>
      </c>
      <c r="C17" s="390" t="s">
        <v>56</v>
      </c>
      <c r="D17" s="391">
        <v>4</v>
      </c>
      <c r="E17" s="453">
        <v>0</v>
      </c>
      <c r="F17" s="453"/>
      <c r="G17" s="454"/>
      <c r="H17" s="454"/>
      <c r="I17" s="454"/>
      <c r="J17" s="454"/>
      <c r="K17" s="283">
        <f t="shared" si="0"/>
        <v>0</v>
      </c>
      <c r="L17" s="282">
        <f t="shared" si="1"/>
        <v>0</v>
      </c>
    </row>
    <row r="18" spans="1:13" s="194" customFormat="1" ht="63.75" customHeight="1" thickBot="1" x14ac:dyDescent="0.3">
      <c r="A18" s="276">
        <v>8</v>
      </c>
      <c r="B18" s="404" t="s">
        <v>339</v>
      </c>
      <c r="C18" s="390" t="s">
        <v>56</v>
      </c>
      <c r="D18" s="391">
        <v>6</v>
      </c>
      <c r="E18" s="453">
        <v>0</v>
      </c>
      <c r="F18" s="453"/>
      <c r="G18" s="454"/>
      <c r="H18" s="454"/>
      <c r="I18" s="454"/>
      <c r="J18" s="454"/>
      <c r="K18" s="283">
        <f>AVERAGE(E18:J18)</f>
        <v>0</v>
      </c>
      <c r="L18" s="282">
        <f>K18*D18</f>
        <v>0</v>
      </c>
    </row>
    <row r="19" spans="1:13" s="194" customFormat="1" ht="35.25" customHeight="1" thickBot="1" x14ac:dyDescent="0.3">
      <c r="A19" s="276">
        <v>9</v>
      </c>
      <c r="B19" s="404" t="s">
        <v>340</v>
      </c>
      <c r="C19" s="390" t="s">
        <v>56</v>
      </c>
      <c r="D19" s="391">
        <v>6</v>
      </c>
      <c r="E19" s="453">
        <v>0</v>
      </c>
      <c r="F19" s="453"/>
      <c r="G19" s="454"/>
      <c r="H19" s="454"/>
      <c r="I19" s="454"/>
      <c r="J19" s="454"/>
      <c r="K19" s="283">
        <f t="shared" si="0"/>
        <v>0</v>
      </c>
      <c r="L19" s="282">
        <f>K19*D19</f>
        <v>0</v>
      </c>
    </row>
    <row r="20" spans="1:13" s="194" customFormat="1" ht="13.5" thickBot="1" x14ac:dyDescent="0.3">
      <c r="A20" s="276">
        <v>10</v>
      </c>
      <c r="B20" s="404" t="s">
        <v>341</v>
      </c>
      <c r="C20" s="390" t="s">
        <v>56</v>
      </c>
      <c r="D20" s="391">
        <v>12</v>
      </c>
      <c r="E20" s="453">
        <v>0</v>
      </c>
      <c r="F20" s="453"/>
      <c r="G20" s="454"/>
      <c r="H20" s="454"/>
      <c r="I20" s="454"/>
      <c r="J20" s="454"/>
      <c r="K20" s="283">
        <f t="shared" si="0"/>
        <v>0</v>
      </c>
      <c r="L20" s="282">
        <f t="shared" si="1"/>
        <v>0</v>
      </c>
    </row>
    <row r="21" spans="1:13" s="194" customFormat="1" ht="26" thickBot="1" x14ac:dyDescent="0.3">
      <c r="A21" s="276">
        <v>11</v>
      </c>
      <c r="B21" s="405" t="s">
        <v>342</v>
      </c>
      <c r="C21" s="390" t="s">
        <v>343</v>
      </c>
      <c r="D21" s="391">
        <v>50</v>
      </c>
      <c r="E21" s="453">
        <v>0</v>
      </c>
      <c r="F21" s="453"/>
      <c r="G21" s="454"/>
      <c r="H21" s="454"/>
      <c r="I21" s="454"/>
      <c r="J21" s="454"/>
      <c r="K21" s="283">
        <f t="shared" si="0"/>
        <v>0</v>
      </c>
      <c r="L21" s="282">
        <f t="shared" si="1"/>
        <v>0</v>
      </c>
      <c r="M21" s="37"/>
    </row>
    <row r="22" spans="1:13" s="194" customFormat="1" ht="63" customHeight="1" thickBot="1" x14ac:dyDescent="0.3">
      <c r="A22" s="276">
        <v>12</v>
      </c>
      <c r="B22" s="404" t="s">
        <v>344</v>
      </c>
      <c r="C22" s="390" t="s">
        <v>56</v>
      </c>
      <c r="D22" s="391">
        <v>5</v>
      </c>
      <c r="E22" s="453">
        <v>0</v>
      </c>
      <c r="F22" s="453"/>
      <c r="G22" s="454"/>
      <c r="H22" s="454"/>
      <c r="I22" s="454"/>
      <c r="J22" s="454"/>
      <c r="K22" s="283">
        <f t="shared" si="0"/>
        <v>0</v>
      </c>
      <c r="L22" s="282">
        <f t="shared" si="1"/>
        <v>0</v>
      </c>
    </row>
    <row r="23" spans="1:13" s="194" customFormat="1" ht="26" thickBot="1" x14ac:dyDescent="0.3">
      <c r="A23" s="276">
        <v>13</v>
      </c>
      <c r="B23" s="404" t="s">
        <v>345</v>
      </c>
      <c r="C23" s="390" t="s">
        <v>346</v>
      </c>
      <c r="D23" s="391">
        <v>2</v>
      </c>
      <c r="E23" s="453">
        <v>0</v>
      </c>
      <c r="F23" s="453"/>
      <c r="G23" s="454"/>
      <c r="H23" s="454"/>
      <c r="I23" s="454"/>
      <c r="J23" s="454"/>
      <c r="K23" s="283">
        <f t="shared" si="0"/>
        <v>0</v>
      </c>
      <c r="L23" s="282">
        <f t="shared" si="1"/>
        <v>0</v>
      </c>
    </row>
    <row r="24" spans="1:13" s="194" customFormat="1" ht="27.75" customHeight="1" thickBot="1" x14ac:dyDescent="0.3">
      <c r="A24" s="276">
        <v>14</v>
      </c>
      <c r="B24" s="404" t="s">
        <v>347</v>
      </c>
      <c r="C24" s="390" t="s">
        <v>346</v>
      </c>
      <c r="D24" s="391">
        <v>2</v>
      </c>
      <c r="E24" s="453">
        <v>0</v>
      </c>
      <c r="F24" s="453"/>
      <c r="G24" s="454"/>
      <c r="H24" s="454"/>
      <c r="I24" s="454"/>
      <c r="J24" s="454"/>
      <c r="K24" s="283">
        <f t="shared" si="0"/>
        <v>0</v>
      </c>
      <c r="L24" s="282">
        <f t="shared" si="1"/>
        <v>0</v>
      </c>
    </row>
    <row r="25" spans="1:13" s="194" customFormat="1" ht="26.5" thickBot="1" x14ac:dyDescent="0.3">
      <c r="A25" s="276">
        <v>15</v>
      </c>
      <c r="B25" s="404" t="s">
        <v>348</v>
      </c>
      <c r="C25" s="390" t="s">
        <v>343</v>
      </c>
      <c r="D25" s="391">
        <v>6</v>
      </c>
      <c r="E25" s="453">
        <v>0</v>
      </c>
      <c r="F25" s="453"/>
      <c r="G25" s="454"/>
      <c r="H25" s="454"/>
      <c r="I25" s="454"/>
      <c r="J25" s="454"/>
      <c r="K25" s="283">
        <f>AVERAGE(E25:J25)</f>
        <v>0</v>
      </c>
      <c r="L25" s="282">
        <f t="shared" si="1"/>
        <v>0</v>
      </c>
    </row>
    <row r="26" spans="1:13" s="194" customFormat="1" ht="59.25" customHeight="1" thickBot="1" x14ac:dyDescent="0.3">
      <c r="A26" s="276">
        <v>16</v>
      </c>
      <c r="B26" s="404" t="s">
        <v>349</v>
      </c>
      <c r="C26" s="390" t="s">
        <v>343</v>
      </c>
      <c r="D26" s="393">
        <v>4</v>
      </c>
      <c r="E26" s="453">
        <v>0</v>
      </c>
      <c r="F26" s="453"/>
      <c r="G26" s="454"/>
      <c r="H26" s="454"/>
      <c r="I26" s="454"/>
      <c r="J26" s="454"/>
      <c r="K26" s="283">
        <f t="shared" si="0"/>
        <v>0</v>
      </c>
      <c r="L26" s="282">
        <f t="shared" si="1"/>
        <v>0</v>
      </c>
    </row>
    <row r="27" spans="1:13" s="194" customFormat="1" ht="76.5" customHeight="1" thickBot="1" x14ac:dyDescent="0.3">
      <c r="A27" s="276">
        <v>17</v>
      </c>
      <c r="B27" s="288" t="s">
        <v>350</v>
      </c>
      <c r="C27" s="403" t="s">
        <v>351</v>
      </c>
      <c r="D27" s="393">
        <v>14</v>
      </c>
      <c r="E27" s="453">
        <v>0</v>
      </c>
      <c r="F27" s="453"/>
      <c r="G27" s="454"/>
      <c r="H27" s="454"/>
      <c r="I27" s="454"/>
      <c r="J27" s="454"/>
      <c r="K27" s="283">
        <f t="shared" si="0"/>
        <v>0</v>
      </c>
      <c r="L27" s="282">
        <f t="shared" si="1"/>
        <v>0</v>
      </c>
    </row>
    <row r="28" spans="1:13" s="194" customFormat="1" ht="88" customHeight="1" thickBot="1" x14ac:dyDescent="0.3">
      <c r="A28" s="276">
        <v>18</v>
      </c>
      <c r="B28" s="288" t="s">
        <v>352</v>
      </c>
      <c r="C28" s="403" t="s">
        <v>353</v>
      </c>
      <c r="D28" s="393">
        <v>12</v>
      </c>
      <c r="E28" s="453">
        <v>0</v>
      </c>
      <c r="F28" s="453"/>
      <c r="G28" s="454"/>
      <c r="H28" s="454"/>
      <c r="I28" s="454"/>
      <c r="J28" s="454"/>
      <c r="K28" s="283">
        <f t="shared" si="0"/>
        <v>0</v>
      </c>
      <c r="L28" s="282">
        <f t="shared" si="1"/>
        <v>0</v>
      </c>
    </row>
    <row r="29" spans="1:13" s="194" customFormat="1" ht="39" thickBot="1" x14ac:dyDescent="0.3">
      <c r="A29" s="421">
        <v>19</v>
      </c>
      <c r="B29" s="422" t="s">
        <v>354</v>
      </c>
      <c r="C29" s="423" t="s">
        <v>332</v>
      </c>
      <c r="D29" s="424">
        <v>4</v>
      </c>
      <c r="E29" s="453">
        <v>0</v>
      </c>
      <c r="F29" s="453"/>
      <c r="G29" s="454"/>
      <c r="H29" s="454"/>
      <c r="I29" s="454"/>
      <c r="J29" s="454"/>
      <c r="K29" s="425">
        <f t="shared" si="0"/>
        <v>0</v>
      </c>
      <c r="L29" s="426">
        <f t="shared" si="1"/>
        <v>0</v>
      </c>
    </row>
    <row r="30" spans="1:13" s="194" customFormat="1" ht="38" thickBot="1" x14ac:dyDescent="0.3">
      <c r="A30" s="429">
        <v>20</v>
      </c>
      <c r="B30" s="431" t="s">
        <v>355</v>
      </c>
      <c r="C30" s="430" t="s">
        <v>330</v>
      </c>
      <c r="D30" s="433">
        <f>0.008/20/6*Resumo!G5</f>
        <v>0.28466666666666668</v>
      </c>
      <c r="E30" s="453">
        <v>0</v>
      </c>
      <c r="F30" s="453"/>
      <c r="G30" s="454"/>
      <c r="H30" s="454"/>
      <c r="I30" s="454"/>
      <c r="J30" s="454"/>
      <c r="K30" s="425">
        <f t="shared" ref="K30" si="2">AVERAGE(E30:J30)</f>
        <v>0</v>
      </c>
      <c r="L30" s="426">
        <f t="shared" ref="L30" si="3">K30*D30</f>
        <v>0</v>
      </c>
    </row>
    <row r="31" spans="1:13" s="194" customFormat="1" ht="44.5" customHeight="1" x14ac:dyDescent="0.25">
      <c r="A31" s="213">
        <v>21</v>
      </c>
      <c r="B31" s="406" t="s">
        <v>356</v>
      </c>
      <c r="C31" s="423" t="s">
        <v>357</v>
      </c>
      <c r="D31" s="391">
        <v>0</v>
      </c>
      <c r="E31" s="453">
        <v>0</v>
      </c>
      <c r="F31" s="453"/>
      <c r="G31" s="454"/>
      <c r="H31" s="454"/>
      <c r="I31" s="454"/>
      <c r="J31" s="454"/>
      <c r="K31" s="425">
        <f t="shared" ref="K31" si="4">AVERAGE(E31:J31)</f>
        <v>0</v>
      </c>
      <c r="L31" s="426">
        <f t="shared" ref="L31" si="5">K31*D31</f>
        <v>0</v>
      </c>
    </row>
    <row r="32" spans="1:13" ht="13.5" thickBot="1" x14ac:dyDescent="0.3">
      <c r="A32" s="696" t="s">
        <v>358</v>
      </c>
      <c r="B32" s="697"/>
      <c r="C32" s="697"/>
      <c r="D32" s="697"/>
      <c r="E32" s="697"/>
      <c r="F32" s="697"/>
      <c r="G32" s="697"/>
      <c r="H32" s="697"/>
      <c r="I32" s="697"/>
      <c r="J32" s="698"/>
      <c r="K32" s="684">
        <f>SUM(L11:L31)</f>
        <v>0</v>
      </c>
      <c r="L32" s="685"/>
    </row>
    <row r="33" spans="1:12" ht="13" thickBot="1" x14ac:dyDescent="0.3"/>
    <row r="34" spans="1:12" ht="13.5" thickBot="1" x14ac:dyDescent="0.35">
      <c r="A34" s="660" t="s">
        <v>359</v>
      </c>
      <c r="B34" s="661"/>
      <c r="C34" s="661"/>
      <c r="D34" s="661"/>
      <c r="E34" s="661"/>
      <c r="F34" s="661"/>
      <c r="G34" s="661"/>
      <c r="H34" s="661"/>
      <c r="I34" s="661"/>
      <c r="J34" s="662"/>
      <c r="K34" s="689">
        <f>K32/'Limpeza - Item 1'!E185</f>
        <v>0</v>
      </c>
      <c r="L34" s="690"/>
    </row>
    <row r="35" spans="1:12" ht="13" x14ac:dyDescent="0.3">
      <c r="A35" s="217"/>
      <c r="B35" s="217"/>
      <c r="C35" s="217"/>
      <c r="D35" s="217"/>
      <c r="E35" s="217"/>
      <c r="F35" s="217"/>
      <c r="G35" s="217"/>
      <c r="H35" s="217"/>
      <c r="I35" s="217"/>
      <c r="J35" s="217"/>
      <c r="K35" s="218"/>
      <c r="L35" s="218"/>
    </row>
    <row r="37" spans="1:12" ht="13" thickBot="1" x14ac:dyDescent="0.3"/>
    <row r="38" spans="1:12" ht="13" x14ac:dyDescent="0.25">
      <c r="A38" s="617" t="s">
        <v>295</v>
      </c>
      <c r="B38" s="620" t="s">
        <v>360</v>
      </c>
      <c r="C38" s="623" t="s">
        <v>297</v>
      </c>
      <c r="D38" s="626" t="s">
        <v>298</v>
      </c>
      <c r="E38" s="629" t="s">
        <v>299</v>
      </c>
      <c r="F38" s="630"/>
      <c r="G38" s="630"/>
      <c r="H38" s="630"/>
      <c r="I38" s="630"/>
      <c r="J38" s="631"/>
      <c r="K38" s="632" t="s">
        <v>300</v>
      </c>
      <c r="L38" s="633"/>
    </row>
    <row r="39" spans="1:12" ht="13.5" x14ac:dyDescent="0.25">
      <c r="A39" s="618"/>
      <c r="B39" s="699"/>
      <c r="C39" s="624"/>
      <c r="D39" s="627"/>
      <c r="E39" s="190" t="s">
        <v>41</v>
      </c>
      <c r="F39" s="191" t="s">
        <v>43</v>
      </c>
      <c r="G39" s="191" t="s">
        <v>46</v>
      </c>
      <c r="H39" s="191" t="s">
        <v>49</v>
      </c>
      <c r="I39" s="191" t="s">
        <v>86</v>
      </c>
      <c r="J39" s="192" t="s">
        <v>88</v>
      </c>
      <c r="K39" s="634" t="s">
        <v>301</v>
      </c>
      <c r="L39" s="636" t="s">
        <v>302</v>
      </c>
    </row>
    <row r="40" spans="1:12" ht="28.5" customHeight="1" x14ac:dyDescent="0.25">
      <c r="A40" s="619"/>
      <c r="B40" s="700"/>
      <c r="C40" s="625"/>
      <c r="D40" s="628"/>
      <c r="E40" s="210" t="s">
        <v>303</v>
      </c>
      <c r="F40" s="211" t="s">
        <v>303</v>
      </c>
      <c r="G40" s="211" t="s">
        <v>303</v>
      </c>
      <c r="H40" s="211" t="s">
        <v>303</v>
      </c>
      <c r="I40" s="211" t="s">
        <v>303</v>
      </c>
      <c r="J40" s="212" t="s">
        <v>303</v>
      </c>
      <c r="K40" s="701"/>
      <c r="L40" s="702"/>
    </row>
    <row r="41" spans="1:12" ht="14" x14ac:dyDescent="0.25">
      <c r="A41" s="263">
        <v>1</v>
      </c>
      <c r="B41" s="394" t="s">
        <v>361</v>
      </c>
      <c r="C41" s="407" t="s">
        <v>297</v>
      </c>
      <c r="D41" s="395">
        <v>192</v>
      </c>
      <c r="E41" s="396">
        <v>0</v>
      </c>
      <c r="F41" s="396"/>
      <c r="G41" s="396"/>
      <c r="H41" s="396"/>
      <c r="I41" s="396"/>
      <c r="J41" s="456"/>
      <c r="K41" s="455">
        <f t="shared" ref="K41:K54" si="6">+AVERAGE(E41:J41)</f>
        <v>0</v>
      </c>
      <c r="L41" s="455">
        <f t="shared" ref="L41:L54" si="7">AVERAGE(D41*K41)</f>
        <v>0</v>
      </c>
    </row>
    <row r="42" spans="1:12" ht="14" x14ac:dyDescent="0.25">
      <c r="A42" s="213">
        <v>2</v>
      </c>
      <c r="B42" s="394" t="s">
        <v>362</v>
      </c>
      <c r="C42" s="215" t="s">
        <v>297</v>
      </c>
      <c r="D42" s="395">
        <v>5</v>
      </c>
      <c r="E42" s="396">
        <v>0</v>
      </c>
      <c r="F42" s="396"/>
      <c r="G42" s="396"/>
      <c r="H42" s="396"/>
      <c r="I42" s="396"/>
      <c r="J42" s="456"/>
      <c r="K42" s="455">
        <f t="shared" si="6"/>
        <v>0</v>
      </c>
      <c r="L42" s="455">
        <f t="shared" si="7"/>
        <v>0</v>
      </c>
    </row>
    <row r="43" spans="1:12" ht="14" x14ac:dyDescent="0.25">
      <c r="A43" s="213">
        <v>3</v>
      </c>
      <c r="B43" s="394" t="s">
        <v>363</v>
      </c>
      <c r="C43" s="215" t="s">
        <v>297</v>
      </c>
      <c r="D43" s="395">
        <v>10</v>
      </c>
      <c r="E43" s="396">
        <v>0</v>
      </c>
      <c r="F43" s="396"/>
      <c r="G43" s="396"/>
      <c r="H43" s="396"/>
      <c r="I43" s="396"/>
      <c r="J43" s="456"/>
      <c r="K43" s="455">
        <f t="shared" si="6"/>
        <v>0</v>
      </c>
      <c r="L43" s="455">
        <f t="shared" si="7"/>
        <v>0</v>
      </c>
    </row>
    <row r="44" spans="1:12" ht="38" x14ac:dyDescent="0.25">
      <c r="A44" s="213">
        <v>4</v>
      </c>
      <c r="B44" s="394" t="s">
        <v>364</v>
      </c>
      <c r="C44" s="215" t="s">
        <v>308</v>
      </c>
      <c r="D44" s="395">
        <v>420</v>
      </c>
      <c r="E44" s="396">
        <v>0</v>
      </c>
      <c r="F44" s="396"/>
      <c r="G44" s="396"/>
      <c r="H44" s="396"/>
      <c r="I44" s="396"/>
      <c r="J44" s="456"/>
      <c r="K44" s="455">
        <f t="shared" si="6"/>
        <v>0</v>
      </c>
      <c r="L44" s="455">
        <f t="shared" si="7"/>
        <v>0</v>
      </c>
    </row>
    <row r="45" spans="1:12" ht="38" x14ac:dyDescent="0.25">
      <c r="A45" s="213">
        <v>5</v>
      </c>
      <c r="B45" s="394" t="s">
        <v>365</v>
      </c>
      <c r="C45" s="215" t="s">
        <v>308</v>
      </c>
      <c r="D45" s="395">
        <v>180</v>
      </c>
      <c r="E45" s="396">
        <v>0</v>
      </c>
      <c r="F45" s="396"/>
      <c r="G45" s="396"/>
      <c r="H45" s="396"/>
      <c r="I45" s="396"/>
      <c r="J45" s="456"/>
      <c r="K45" s="455">
        <f t="shared" si="6"/>
        <v>0</v>
      </c>
      <c r="L45" s="455">
        <f t="shared" si="7"/>
        <v>0</v>
      </c>
    </row>
    <row r="46" spans="1:12" ht="14" x14ac:dyDescent="0.25">
      <c r="A46" s="213">
        <v>6</v>
      </c>
      <c r="B46" s="394" t="s">
        <v>366</v>
      </c>
      <c r="C46" s="215" t="s">
        <v>297</v>
      </c>
      <c r="D46" s="395">
        <v>10</v>
      </c>
      <c r="E46" s="396">
        <v>0</v>
      </c>
      <c r="F46" s="396"/>
      <c r="G46" s="396"/>
      <c r="H46" s="396"/>
      <c r="I46" s="396"/>
      <c r="J46" s="456"/>
      <c r="K46" s="455">
        <f t="shared" si="6"/>
        <v>0</v>
      </c>
      <c r="L46" s="455">
        <f t="shared" si="7"/>
        <v>0</v>
      </c>
    </row>
    <row r="47" spans="1:12" ht="14" x14ac:dyDescent="0.25">
      <c r="A47" s="213">
        <v>7</v>
      </c>
      <c r="B47" s="394" t="s">
        <v>367</v>
      </c>
      <c r="C47" s="215" t="s">
        <v>297</v>
      </c>
      <c r="D47" s="395">
        <v>10</v>
      </c>
      <c r="E47" s="396">
        <v>0</v>
      </c>
      <c r="F47" s="396"/>
      <c r="G47" s="396"/>
      <c r="H47" s="396"/>
      <c r="I47" s="396"/>
      <c r="J47" s="456"/>
      <c r="K47" s="455">
        <f t="shared" si="6"/>
        <v>0</v>
      </c>
      <c r="L47" s="455">
        <f t="shared" si="7"/>
        <v>0</v>
      </c>
    </row>
    <row r="48" spans="1:12" ht="14" x14ac:dyDescent="0.25">
      <c r="A48" s="213">
        <v>8</v>
      </c>
      <c r="B48" s="394" t="s">
        <v>368</v>
      </c>
      <c r="C48" s="215" t="s">
        <v>297</v>
      </c>
      <c r="D48" s="395">
        <v>2</v>
      </c>
      <c r="E48" s="396">
        <v>0</v>
      </c>
      <c r="F48" s="396"/>
      <c r="G48" s="396"/>
      <c r="H48" s="396"/>
      <c r="I48" s="396"/>
      <c r="J48" s="456"/>
      <c r="K48" s="455">
        <f t="shared" si="6"/>
        <v>0</v>
      </c>
      <c r="L48" s="455">
        <f t="shared" si="7"/>
        <v>0</v>
      </c>
    </row>
    <row r="49" spans="1:12" ht="14" x14ac:dyDescent="0.25">
      <c r="A49" s="213">
        <v>9</v>
      </c>
      <c r="B49" s="394" t="s">
        <v>369</v>
      </c>
      <c r="C49" s="215" t="s">
        <v>297</v>
      </c>
      <c r="D49" s="395">
        <v>2</v>
      </c>
      <c r="E49" s="396">
        <v>0</v>
      </c>
      <c r="F49" s="396"/>
      <c r="G49" s="396"/>
      <c r="H49" s="396"/>
      <c r="I49" s="396"/>
      <c r="J49" s="456"/>
      <c r="K49" s="455">
        <f t="shared" si="6"/>
        <v>0</v>
      </c>
      <c r="L49" s="455">
        <f t="shared" si="7"/>
        <v>0</v>
      </c>
    </row>
    <row r="50" spans="1:12" ht="14" x14ac:dyDescent="0.25">
      <c r="A50" s="213">
        <v>10</v>
      </c>
      <c r="B50" s="408" t="s">
        <v>370</v>
      </c>
      <c r="C50" s="215" t="s">
        <v>297</v>
      </c>
      <c r="D50" s="395">
        <v>8</v>
      </c>
      <c r="E50" s="396">
        <v>0</v>
      </c>
      <c r="F50" s="396"/>
      <c r="G50" s="396"/>
      <c r="H50" s="396"/>
      <c r="I50" s="396"/>
      <c r="J50" s="456"/>
      <c r="K50" s="455">
        <f t="shared" si="6"/>
        <v>0</v>
      </c>
      <c r="L50" s="455">
        <f t="shared" si="7"/>
        <v>0</v>
      </c>
    </row>
    <row r="51" spans="1:12" ht="14" x14ac:dyDescent="0.25">
      <c r="A51" s="213">
        <v>11</v>
      </c>
      <c r="B51" s="394" t="s">
        <v>371</v>
      </c>
      <c r="C51" s="215" t="s">
        <v>297</v>
      </c>
      <c r="D51" s="395">
        <v>2</v>
      </c>
      <c r="E51" s="396">
        <v>0</v>
      </c>
      <c r="F51" s="396"/>
      <c r="G51" s="396"/>
      <c r="H51" s="396"/>
      <c r="I51" s="396"/>
      <c r="J51" s="456"/>
      <c r="K51" s="455">
        <f t="shared" si="6"/>
        <v>0</v>
      </c>
      <c r="L51" s="455">
        <f t="shared" si="7"/>
        <v>0</v>
      </c>
    </row>
    <row r="52" spans="1:12" ht="25.5" x14ac:dyDescent="0.25">
      <c r="A52" s="213">
        <v>12</v>
      </c>
      <c r="B52" s="394" t="s">
        <v>372</v>
      </c>
      <c r="C52" s="215" t="s">
        <v>297</v>
      </c>
      <c r="D52" s="395">
        <v>36</v>
      </c>
      <c r="E52" s="396">
        <v>0</v>
      </c>
      <c r="F52" s="396"/>
      <c r="G52" s="396"/>
      <c r="H52" s="396"/>
      <c r="I52" s="396"/>
      <c r="J52" s="456"/>
      <c r="K52" s="455">
        <f t="shared" si="6"/>
        <v>0</v>
      </c>
      <c r="L52" s="455">
        <f t="shared" si="7"/>
        <v>0</v>
      </c>
    </row>
    <row r="53" spans="1:12" ht="14" x14ac:dyDescent="0.25">
      <c r="A53" s="213">
        <v>13</v>
      </c>
      <c r="B53" s="397" t="s">
        <v>373</v>
      </c>
      <c r="C53" s="409" t="s">
        <v>297</v>
      </c>
      <c r="D53" s="398">
        <v>2</v>
      </c>
      <c r="E53" s="396">
        <v>0</v>
      </c>
      <c r="F53" s="396"/>
      <c r="G53" s="396"/>
      <c r="H53" s="396"/>
      <c r="I53" s="396"/>
      <c r="J53" s="456"/>
      <c r="K53" s="455">
        <f t="shared" si="6"/>
        <v>0</v>
      </c>
      <c r="L53" s="455">
        <f t="shared" si="7"/>
        <v>0</v>
      </c>
    </row>
    <row r="54" spans="1:12" ht="25.5" x14ac:dyDescent="0.25">
      <c r="A54" s="250">
        <v>14</v>
      </c>
      <c r="B54" s="392" t="s">
        <v>374</v>
      </c>
      <c r="C54" s="215" t="s">
        <v>336</v>
      </c>
      <c r="D54" s="399">
        <v>40</v>
      </c>
      <c r="E54" s="396">
        <v>0</v>
      </c>
      <c r="F54" s="396"/>
      <c r="G54" s="396"/>
      <c r="H54" s="396"/>
      <c r="I54" s="396"/>
      <c r="J54" s="456"/>
      <c r="K54" s="455">
        <f t="shared" si="6"/>
        <v>0</v>
      </c>
      <c r="L54" s="455">
        <f t="shared" si="7"/>
        <v>0</v>
      </c>
    </row>
    <row r="55" spans="1:12" ht="13" x14ac:dyDescent="0.25">
      <c r="A55" s="660" t="s">
        <v>375</v>
      </c>
      <c r="B55" s="661"/>
      <c r="C55" s="661"/>
      <c r="D55" s="661"/>
      <c r="E55" s="661"/>
      <c r="F55" s="661"/>
      <c r="G55" s="661"/>
      <c r="H55" s="661"/>
      <c r="I55" s="661"/>
      <c r="J55" s="662"/>
      <c r="K55" s="684">
        <f>SUM(L41:L54)</f>
        <v>0</v>
      </c>
      <c r="L55" s="685"/>
    </row>
    <row r="56" spans="1:12" ht="13" x14ac:dyDescent="0.25">
      <c r="A56" s="184"/>
      <c r="B56" s="184"/>
      <c r="C56" s="219"/>
      <c r="D56" s="220"/>
      <c r="E56" s="221"/>
      <c r="F56" s="221"/>
      <c r="G56" s="221"/>
      <c r="H56" s="221"/>
      <c r="I56" s="221"/>
      <c r="J56" s="221"/>
      <c r="K56" s="222"/>
      <c r="L56" s="222"/>
    </row>
    <row r="57" spans="1:12" ht="13.5" thickBot="1" x14ac:dyDescent="0.35">
      <c r="A57" s="686" t="s">
        <v>376</v>
      </c>
      <c r="B57" s="687"/>
      <c r="C57" s="687"/>
      <c r="D57" s="687"/>
      <c r="E57" s="687"/>
      <c r="F57" s="687"/>
      <c r="G57" s="687"/>
      <c r="H57" s="687"/>
      <c r="I57" s="687"/>
      <c r="J57" s="688"/>
      <c r="K57" s="689">
        <f>K55/12/'Limpeza - Item 1'!E185</f>
        <v>0</v>
      </c>
      <c r="L57" s="690"/>
    </row>
    <row r="58" spans="1:12" ht="13.5" thickBot="1" x14ac:dyDescent="0.35">
      <c r="A58" s="217"/>
      <c r="B58" s="217"/>
      <c r="C58" s="217"/>
      <c r="D58" s="217"/>
      <c r="E58" s="217"/>
      <c r="F58" s="217"/>
      <c r="G58" s="217"/>
      <c r="H58" s="217"/>
      <c r="I58" s="217"/>
      <c r="J58" s="217"/>
      <c r="K58" s="218"/>
      <c r="L58" s="218"/>
    </row>
    <row r="59" spans="1:12" ht="13.5" thickBot="1" x14ac:dyDescent="0.35">
      <c r="A59" s="691" t="s">
        <v>377</v>
      </c>
      <c r="B59" s="692"/>
      <c r="C59" s="692"/>
      <c r="D59" s="692"/>
      <c r="E59" s="692"/>
      <c r="F59" s="692"/>
      <c r="G59" s="692"/>
      <c r="H59" s="692"/>
      <c r="I59" s="692"/>
      <c r="J59" s="693"/>
      <c r="K59" s="694" t="s">
        <v>378</v>
      </c>
      <c r="L59" s="695"/>
    </row>
    <row r="60" spans="1:12" ht="13" x14ac:dyDescent="0.3">
      <c r="A60" s="680" t="s">
        <v>379</v>
      </c>
      <c r="B60" s="681"/>
      <c r="C60" s="681"/>
      <c r="D60" s="681"/>
      <c r="E60" s="681"/>
      <c r="F60" s="681"/>
      <c r="G60" s="681"/>
      <c r="H60" s="681"/>
      <c r="I60" s="681"/>
      <c r="J60" s="681"/>
      <c r="K60" s="671">
        <f>K34</f>
        <v>0</v>
      </c>
      <c r="L60" s="672"/>
    </row>
    <row r="61" spans="1:12" ht="13.5" thickBot="1" x14ac:dyDescent="0.35">
      <c r="A61" s="678" t="s">
        <v>380</v>
      </c>
      <c r="B61" s="679"/>
      <c r="C61" s="679"/>
      <c r="D61" s="679"/>
      <c r="E61" s="679"/>
      <c r="F61" s="679"/>
      <c r="G61" s="679"/>
      <c r="H61" s="679"/>
      <c r="I61" s="679"/>
      <c r="J61" s="679"/>
      <c r="K61" s="682">
        <f>K57</f>
        <v>0</v>
      </c>
      <c r="L61" s="683"/>
    </row>
    <row r="62" spans="1:12" ht="13.5" thickBot="1" x14ac:dyDescent="0.35">
      <c r="A62" s="673" t="s">
        <v>381</v>
      </c>
      <c r="B62" s="674"/>
      <c r="C62" s="674"/>
      <c r="D62" s="674"/>
      <c r="E62" s="674"/>
      <c r="F62" s="674"/>
      <c r="G62" s="674"/>
      <c r="H62" s="674"/>
      <c r="I62" s="674"/>
      <c r="J62" s="675"/>
      <c r="K62" s="676">
        <f>SUM(K60:L61)</f>
        <v>0</v>
      </c>
      <c r="L62" s="677"/>
    </row>
    <row r="64" spans="1:12" ht="13" thickBot="1" x14ac:dyDescent="0.3"/>
    <row r="65" spans="1:12" ht="20.25" customHeight="1" x14ac:dyDescent="0.25">
      <c r="A65" s="578"/>
      <c r="B65" s="579"/>
      <c r="C65" s="584" t="s">
        <v>318</v>
      </c>
      <c r="D65" s="587"/>
      <c r="E65" s="588"/>
      <c r="F65" s="588"/>
      <c r="G65" s="588"/>
      <c r="H65" s="588"/>
      <c r="I65" s="588"/>
      <c r="J65" s="588"/>
      <c r="K65" s="588"/>
      <c r="L65" s="589"/>
    </row>
    <row r="66" spans="1:12" ht="28.5" customHeight="1" x14ac:dyDescent="0.25">
      <c r="A66" s="580"/>
      <c r="B66" s="581"/>
      <c r="C66" s="585"/>
      <c r="D66" s="590"/>
      <c r="E66" s="591"/>
      <c r="F66" s="591"/>
      <c r="G66" s="591"/>
      <c r="H66" s="591"/>
      <c r="I66" s="591"/>
      <c r="J66" s="591"/>
      <c r="K66" s="591"/>
      <c r="L66" s="592"/>
    </row>
    <row r="67" spans="1:12" ht="14.25" customHeight="1" x14ac:dyDescent="0.25">
      <c r="A67" s="580"/>
      <c r="B67" s="581"/>
      <c r="C67" s="585"/>
      <c r="D67" s="590"/>
      <c r="E67" s="591"/>
      <c r="F67" s="591"/>
      <c r="G67" s="591"/>
      <c r="H67" s="591"/>
      <c r="I67" s="591"/>
      <c r="J67" s="591"/>
      <c r="K67" s="591"/>
      <c r="L67" s="592"/>
    </row>
    <row r="68" spans="1:12" ht="13" thickBot="1" x14ac:dyDescent="0.3">
      <c r="A68" s="582"/>
      <c r="B68" s="583"/>
      <c r="C68" s="586"/>
      <c r="D68" s="593"/>
      <c r="E68" s="594"/>
      <c r="F68" s="594"/>
      <c r="G68" s="594"/>
      <c r="H68" s="594"/>
      <c r="I68" s="594"/>
      <c r="J68" s="594"/>
      <c r="K68" s="594"/>
      <c r="L68" s="595"/>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2:J32"/>
    <mergeCell ref="K32:L32"/>
    <mergeCell ref="A34:J34"/>
    <mergeCell ref="K34:L34"/>
    <mergeCell ref="A38:A40"/>
    <mergeCell ref="B38:B40"/>
    <mergeCell ref="C38:C40"/>
    <mergeCell ref="D38:D40"/>
    <mergeCell ref="E38:J38"/>
    <mergeCell ref="K38:L38"/>
    <mergeCell ref="K39:K40"/>
    <mergeCell ref="L39:L40"/>
    <mergeCell ref="K55:L55"/>
    <mergeCell ref="A57:J57"/>
    <mergeCell ref="K57:L57"/>
    <mergeCell ref="A59:J59"/>
    <mergeCell ref="K59:L59"/>
    <mergeCell ref="A55:J55"/>
    <mergeCell ref="K60:L60"/>
    <mergeCell ref="A62:J62"/>
    <mergeCell ref="K62:L62"/>
    <mergeCell ref="A65:B68"/>
    <mergeCell ref="C65:C68"/>
    <mergeCell ref="D65:L68"/>
    <mergeCell ref="A61:J61"/>
    <mergeCell ref="A60:J60"/>
    <mergeCell ref="K61:L61"/>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Limpeza - Item 1</vt:lpstr>
      <vt:lpstr>Controle de pragas - Item 2</vt:lpstr>
      <vt:lpstr>Remanejamento - Item 3</vt:lpstr>
      <vt:lpstr>Jardinagem - Item4</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2025-09-02T17:56:42Z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