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defaultThemeVersion="124226"/>
  <xr:revisionPtr revIDLastSave="0" documentId="13_ncr:1_{02F5A68A-8E24-4D2B-9681-7C5DA7BDBD3A}" xr6:coauthVersionLast="47" xr6:coauthVersionMax="47" xr10:uidLastSave="{00000000-0000-0000-0000-000000000000}"/>
  <bookViews>
    <workbookView xWindow="-120" yWindow="-120" windowWidth="29040" windowHeight="15720" xr2:uid="{713F41FB-D7B0-4304-86CA-E32D7D19D30C}"/>
  </bookViews>
  <sheets>
    <sheet name="Areas (m²) a serem limpas" sheetId="3" r:id="rId1"/>
    <sheet name="Parâmetros" sheetId="4" state="hidden" r:id="rId2"/>
  </sheets>
  <definedNames>
    <definedName name="_xlnm.Print_Titles" localSheetId="0">'Areas (m²) a serem limpas'!$1:$1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5" i="3" l="1"/>
  <c r="A127" i="3"/>
  <c r="A126" i="3"/>
  <c r="A124" i="3"/>
  <c r="B154" i="3" l="1"/>
  <c r="I72" i="3" l="1"/>
  <c r="I73" i="3"/>
  <c r="D72" i="3"/>
  <c r="D73" i="3"/>
  <c r="I71" i="3"/>
  <c r="D71" i="3"/>
  <c r="J72" i="3" l="1"/>
  <c r="K72" i="3" s="1"/>
  <c r="D125" i="3" s="1"/>
  <c r="J71" i="3"/>
  <c r="K71" i="3" s="1"/>
  <c r="J73" i="3"/>
  <c r="K73" i="3" s="1"/>
  <c r="D126" i="3" s="1"/>
  <c r="D124" i="3" l="1"/>
  <c r="M73" i="3"/>
  <c r="N73" i="3" s="1"/>
  <c r="M72" i="3"/>
  <c r="N72" i="3" s="1"/>
  <c r="M71" i="3"/>
  <c r="N71" i="3" s="1"/>
  <c r="I48" i="3"/>
  <c r="K67" i="3"/>
  <c r="E157" i="3"/>
  <c r="E154" i="3"/>
  <c r="C63" i="3"/>
  <c r="D63" i="3" s="1"/>
  <c r="J63" i="3" s="1"/>
  <c r="K63" i="3" s="1"/>
  <c r="C66" i="3"/>
  <c r="D66" i="3" s="1"/>
  <c r="J66" i="3" s="1"/>
  <c r="K66" i="3" s="1"/>
  <c r="C65" i="3"/>
  <c r="D65" i="3" s="1"/>
  <c r="J65" i="3" s="1"/>
  <c r="K65" i="3" s="1"/>
  <c r="C64" i="3"/>
  <c r="D64" i="3" s="1"/>
  <c r="J64" i="3" s="1"/>
  <c r="K64" i="3" s="1"/>
  <c r="C62" i="3"/>
  <c r="C61" i="3"/>
  <c r="C60" i="3"/>
  <c r="D60" i="3" s="1"/>
  <c r="J60" i="3" s="1"/>
  <c r="K60" i="3" s="1"/>
  <c r="C59" i="3"/>
  <c r="D59" i="3" s="1"/>
  <c r="J59" i="3" s="1"/>
  <c r="K59" i="3" s="1"/>
  <c r="C58" i="3"/>
  <c r="D58" i="3" s="1"/>
  <c r="J58" i="3" s="1"/>
  <c r="K58" i="3" s="1"/>
  <c r="B62" i="3"/>
  <c r="B61" i="3"/>
  <c r="D50" i="3"/>
  <c r="D51" i="3"/>
  <c r="D52" i="3"/>
  <c r="D53" i="3"/>
  <c r="D54" i="3"/>
  <c r="D55" i="3"/>
  <c r="D56" i="3"/>
  <c r="J56" i="3" s="1"/>
  <c r="D57" i="3"/>
  <c r="J57" i="3" s="1"/>
  <c r="K57" i="3" s="1"/>
  <c r="D67" i="3"/>
  <c r="D62" i="3" l="1"/>
  <c r="J62" i="3" s="1"/>
  <c r="K62" i="3" s="1"/>
  <c r="D61" i="3"/>
  <c r="J61" i="3" s="1"/>
  <c r="K61" i="3" s="1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J23" i="3" s="1"/>
  <c r="D24" i="3"/>
  <c r="J24" i="3" s="1"/>
  <c r="D25" i="3"/>
  <c r="J25" i="3" s="1"/>
  <c r="D27" i="3"/>
  <c r="D28" i="3"/>
  <c r="D31" i="3"/>
  <c r="D32" i="3"/>
  <c r="D33" i="3"/>
  <c r="D34" i="3"/>
  <c r="J34" i="3" s="1"/>
  <c r="K34" i="3" s="1"/>
  <c r="D35" i="3"/>
  <c r="D37" i="3"/>
  <c r="D38" i="3"/>
  <c r="D39" i="3"/>
  <c r="D42" i="3"/>
  <c r="D43" i="3"/>
  <c r="D44" i="3"/>
  <c r="D45" i="3"/>
  <c r="D46" i="3"/>
  <c r="D47" i="3"/>
  <c r="D48" i="3"/>
  <c r="D49" i="3"/>
  <c r="D68" i="3"/>
  <c r="D69" i="3"/>
  <c r="D70" i="3"/>
  <c r="D3" i="3"/>
  <c r="D5" i="3"/>
  <c r="D6" i="3"/>
  <c r="D7" i="3"/>
  <c r="D10" i="3"/>
  <c r="D36" i="3"/>
  <c r="D9" i="3"/>
  <c r="D8" i="3" l="1"/>
  <c r="D30" i="3"/>
  <c r="D29" i="3"/>
  <c r="D4" i="3"/>
  <c r="D26" i="3"/>
  <c r="J68" i="3" l="1"/>
  <c r="K68" i="3" s="1"/>
  <c r="J52" i="3"/>
  <c r="K52" i="3" s="1"/>
  <c r="J44" i="3"/>
  <c r="K44" i="3" s="1"/>
  <c r="J40" i="3"/>
  <c r="K40" i="3" s="1"/>
  <c r="J37" i="3"/>
  <c r="K37" i="3" s="1"/>
  <c r="J26" i="3"/>
  <c r="K26" i="3" s="1"/>
  <c r="J21" i="3"/>
  <c r="K21" i="3" s="1"/>
  <c r="D2" i="3"/>
  <c r="C117" i="3"/>
  <c r="A117" i="3"/>
  <c r="C110" i="3"/>
  <c r="C109" i="3"/>
  <c r="C108" i="3"/>
  <c r="A110" i="3"/>
  <c r="A109" i="3"/>
  <c r="A108" i="3"/>
  <c r="C101" i="3"/>
  <c r="C100" i="3"/>
  <c r="C99" i="3"/>
  <c r="C98" i="3"/>
  <c r="A101" i="3"/>
  <c r="A100" i="3"/>
  <c r="A99" i="3"/>
  <c r="A98" i="3"/>
  <c r="C91" i="3"/>
  <c r="C90" i="3"/>
  <c r="C89" i="3"/>
  <c r="C88" i="3"/>
  <c r="C87" i="3"/>
  <c r="C86" i="3"/>
  <c r="A90" i="3"/>
  <c r="A91" i="3"/>
  <c r="A87" i="3"/>
  <c r="A88" i="3"/>
  <c r="A89" i="3"/>
  <c r="A86" i="3"/>
  <c r="J70" i="3"/>
  <c r="K70" i="3" s="1"/>
  <c r="J69" i="3"/>
  <c r="K69" i="3" s="1"/>
  <c r="K56" i="3"/>
  <c r="J53" i="3"/>
  <c r="K53" i="3" s="1"/>
  <c r="J35" i="3"/>
  <c r="K35" i="3" s="1"/>
  <c r="J51" i="3"/>
  <c r="K51" i="3" s="1"/>
  <c r="J49" i="3"/>
  <c r="K49" i="3" s="1"/>
  <c r="J48" i="3"/>
  <c r="K48" i="3" s="1"/>
  <c r="J47" i="3"/>
  <c r="K47" i="3" s="1"/>
  <c r="J46" i="3"/>
  <c r="K46" i="3" s="1"/>
  <c r="J45" i="3"/>
  <c r="K45" i="3" s="1"/>
  <c r="J43" i="3"/>
  <c r="K43" i="3" s="1"/>
  <c r="J42" i="3"/>
  <c r="K42" i="3" s="1"/>
  <c r="J41" i="3"/>
  <c r="K41" i="3" s="1"/>
  <c r="J39" i="3"/>
  <c r="K39" i="3" s="1"/>
  <c r="J38" i="3"/>
  <c r="K38" i="3" s="1"/>
  <c r="J36" i="3"/>
  <c r="K36" i="3" s="1"/>
  <c r="J33" i="3"/>
  <c r="K33" i="3" s="1"/>
  <c r="J32" i="3"/>
  <c r="K32" i="3" s="1"/>
  <c r="J31" i="3"/>
  <c r="K31" i="3" s="1"/>
  <c r="J30" i="3"/>
  <c r="K30" i="3" s="1"/>
  <c r="J29" i="3"/>
  <c r="K29" i="3" s="1"/>
  <c r="J28" i="3"/>
  <c r="K28" i="3" s="1"/>
  <c r="J27" i="3"/>
  <c r="K27" i="3" s="1"/>
  <c r="J22" i="3"/>
  <c r="K22" i="3" s="1"/>
  <c r="J20" i="3"/>
  <c r="K20" i="3" s="1"/>
  <c r="J19" i="3"/>
  <c r="K19" i="3" s="1"/>
  <c r="J18" i="3"/>
  <c r="K18" i="3" s="1"/>
  <c r="J15" i="3"/>
  <c r="K15" i="3" s="1"/>
  <c r="J14" i="3"/>
  <c r="K14" i="3" s="1"/>
  <c r="J13" i="3"/>
  <c r="K13" i="3" s="1"/>
  <c r="J12" i="3"/>
  <c r="K12" i="3" s="1"/>
  <c r="J11" i="3"/>
  <c r="K11" i="3" s="1"/>
  <c r="I76" i="3" l="1"/>
  <c r="C74" i="3" s="1"/>
  <c r="B117" i="3"/>
  <c r="D117" i="3" s="1"/>
  <c r="D119" i="3" s="1"/>
  <c r="B109" i="3"/>
  <c r="D109" i="3" s="1"/>
  <c r="B108" i="3"/>
  <c r="D108" i="3" s="1"/>
  <c r="B110" i="3"/>
  <c r="D110" i="3" s="1"/>
  <c r="B98" i="3"/>
  <c r="D98" i="3" s="1"/>
  <c r="B100" i="3"/>
  <c r="D100" i="3" s="1"/>
  <c r="B101" i="3"/>
  <c r="D101" i="3" s="1"/>
  <c r="B99" i="3"/>
  <c r="D99" i="3" s="1"/>
  <c r="B91" i="3"/>
  <c r="D91" i="3" s="1"/>
  <c r="B87" i="3"/>
  <c r="D87" i="3" s="1"/>
  <c r="B89" i="3"/>
  <c r="D89" i="3" s="1"/>
  <c r="J16" i="3"/>
  <c r="K16" i="3" s="1"/>
  <c r="B152" i="3" l="1"/>
  <c r="B90" i="3"/>
  <c r="D90" i="3" s="1"/>
  <c r="E119" i="3"/>
  <c r="D112" i="3"/>
  <c r="E112" i="3" s="1"/>
  <c r="D103" i="3"/>
  <c r="E103" i="3" s="1"/>
  <c r="B88" i="3"/>
  <c r="D88" i="3" s="1"/>
  <c r="J9" i="3" l="1"/>
  <c r="K9" i="3" s="1"/>
  <c r="J10" i="3"/>
  <c r="K10" i="3" s="1"/>
  <c r="J8" i="3"/>
  <c r="J5" i="3"/>
  <c r="K5" i="3" s="1"/>
  <c r="J6" i="3"/>
  <c r="K6" i="3" s="1"/>
  <c r="J7" i="3"/>
  <c r="K7" i="3" s="1"/>
  <c r="J4" i="3" l="1"/>
  <c r="K8" i="3"/>
  <c r="J2" i="3"/>
  <c r="J3" i="3"/>
  <c r="K3" i="3" s="1"/>
  <c r="K4" i="3" l="1"/>
  <c r="J77" i="3"/>
  <c r="B86" i="3"/>
  <c r="D86" i="3" s="1"/>
  <c r="K2" i="3"/>
  <c r="D93" i="3" l="1"/>
  <c r="E93" i="3" s="1"/>
  <c r="D74" i="3" l="1"/>
  <c r="E152" i="3"/>
  <c r="J74" i="3" l="1"/>
  <c r="D76" i="3"/>
  <c r="K74" i="3" l="1"/>
  <c r="D127" i="3" l="1"/>
  <c r="E129" i="3"/>
  <c r="M74" i="3"/>
  <c r="K78" i="3"/>
  <c r="E131" i="3"/>
  <c r="E137" i="3" s="1"/>
  <c r="E146" i="3" s="1"/>
</calcChain>
</file>

<file path=xl/sharedStrings.xml><?xml version="1.0" encoding="utf-8"?>
<sst xmlns="http://schemas.openxmlformats.org/spreadsheetml/2006/main" count="168" uniqueCount="107">
  <si>
    <t>IDENTIFICAÇÃO DO AMBIENTE</t>
  </si>
  <si>
    <t>LARGURA (m)</t>
  </si>
  <si>
    <t>COMPRIMENTO (m)</t>
  </si>
  <si>
    <t>METROS QUADRADOS (m²)</t>
  </si>
  <si>
    <t>Tipo de área (IN 5/17)</t>
  </si>
  <si>
    <r>
      <t>Produtividade mínima de referência (m²)
(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>)</t>
    </r>
  </si>
  <si>
    <r>
      <t>Periodicidade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Selecione a opção</t>
    </r>
    <r>
      <rPr>
        <b/>
        <i/>
        <sz val="11"/>
        <color theme="1"/>
        <rFont val="Calibri"/>
        <family val="2"/>
        <scheme val="minor"/>
      </rPr>
      <t>)</t>
    </r>
  </si>
  <si>
    <r>
      <t>Frequência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1x, 2x, ...</t>
    </r>
    <r>
      <rPr>
        <b/>
        <i/>
        <sz val="11"/>
        <color theme="1"/>
        <rFont val="Calibri"/>
        <family val="2"/>
        <scheme val="minor"/>
      </rPr>
      <t>)</t>
    </r>
  </si>
  <si>
    <r>
      <t>Esforço Mensal 
(</t>
    </r>
    <r>
      <rPr>
        <i/>
        <sz val="11"/>
        <color theme="1"/>
        <rFont val="Calibri"/>
        <family val="2"/>
        <scheme val="minor"/>
      </rPr>
      <t>em</t>
    </r>
    <r>
      <rPr>
        <b/>
        <i/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22 dias úteis</t>
    </r>
    <r>
      <rPr>
        <b/>
        <sz val="11"/>
        <color theme="1"/>
        <rFont val="Calibri"/>
        <family val="2"/>
        <scheme val="minor"/>
      </rPr>
      <t>)</t>
    </r>
  </si>
  <si>
    <r>
      <t>Área MENSAL</t>
    </r>
    <r>
      <rPr>
        <sz val="11"/>
        <color theme="1"/>
        <rFont val="Calibri"/>
        <family val="2"/>
        <scheme val="minor"/>
      </rPr>
      <t xml:space="preserve"> a ser limpa em função da </t>
    </r>
    <r>
      <rPr>
        <b/>
        <sz val="11"/>
        <color theme="1"/>
        <rFont val="Calibri"/>
        <family val="2"/>
        <scheme val="minor"/>
      </rPr>
      <t>Periodicidade</t>
    </r>
    <r>
      <rPr>
        <sz val="11"/>
        <color theme="1"/>
        <rFont val="Calibri"/>
        <family val="2"/>
        <scheme val="minor"/>
      </rPr>
      <t xml:space="preserve"> e da </t>
    </r>
    <r>
      <rPr>
        <b/>
        <sz val="11"/>
        <color theme="1"/>
        <rFont val="Calibri"/>
        <family val="2"/>
        <scheme val="minor"/>
      </rPr>
      <t>frequência (m²)</t>
    </r>
  </si>
  <si>
    <t>Mão de obra necessária (Mês)</t>
  </si>
  <si>
    <t>Guarita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</si>
  <si>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-Pisos Frios &amp; Acarpetados</t>
    </r>
  </si>
  <si>
    <t>Diaria</t>
  </si>
  <si>
    <t>Protocolo / Sala do Cidadão /Reprografia / Biblioteca / Arquivo</t>
  </si>
  <si>
    <t>Refeitório</t>
  </si>
  <si>
    <t>SEADM-ES / SEFAM-ES / Copa</t>
  </si>
  <si>
    <t>SEREM-ES / SEAM-ES / CPD / Copa</t>
  </si>
  <si>
    <t>Gabinete / Sala de Reunião / Procuradoria / Arquivo / Copa</t>
  </si>
  <si>
    <t xml:space="preserve">Arquivo / Copa / Auditório </t>
  </si>
  <si>
    <t>Sala dos Empregados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</si>
  <si>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Laboratórios</t>
    </r>
  </si>
  <si>
    <t>Almoxarifado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</si>
  <si>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Almoxarifado / Galpões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</si>
  <si>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Oficinas</t>
    </r>
  </si>
  <si>
    <t>Hall de entrada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</si>
  <si>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Áreas com espaços livres - saguão, hall e salão</t>
    </r>
  </si>
  <si>
    <t>Banheiro 1º Pavimento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</si>
  <si>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Banheiros</t>
    </r>
  </si>
  <si>
    <t>Banheiro 2º Pavimento</t>
  </si>
  <si>
    <t>Banheiro 3º Pavimento</t>
  </si>
  <si>
    <t>Banheiro 4º Pavimento</t>
  </si>
  <si>
    <t>Banheiro 5º Pavimento</t>
  </si>
  <si>
    <t>Banheiro 6º Pavimento</t>
  </si>
  <si>
    <t>Calçada /Passeio/ garagem descoberta - interna</t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</si>
  <si>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Pisos pavimentados adjacentes / contíguos às edificações</t>
    </r>
  </si>
  <si>
    <t>Calçada externa</t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</si>
  <si>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Varriação de passeios e arruamentos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</si>
  <si>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Pátios e áreas verdes com alta, média ou baixa frequência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</si>
  <si>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Coleta de detritos em pátios e áreas verdes com frequência diária</t>
    </r>
  </si>
  <si>
    <t>Janelas e esquadrias face externa</t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</si>
  <si>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externa COM exposição a situação de risco</t>
    </r>
  </si>
  <si>
    <t>Semestral</t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</si>
  <si>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externa SEM exposição a situação de risco</t>
    </r>
  </si>
  <si>
    <t>Janelas e esquadrias face interna</t>
  </si>
  <si>
    <r>
      <rPr>
        <b/>
        <sz val="11"/>
        <color rgb="FF009900"/>
        <rFont val="Calibri"/>
        <family val="2"/>
        <scheme val="minor"/>
      </rPr>
      <t>ESQUADRIAS EXTERNAS / INTERNAS</t>
    </r>
    <r>
      <rPr>
        <b/>
        <sz val="11"/>
        <color theme="1"/>
        <rFont val="Calibri"/>
        <family val="2"/>
        <scheme val="minor"/>
      </rPr>
      <t xml:space="preserve"> - 
Face interna</t>
    </r>
  </si>
  <si>
    <t>Semanal</t>
  </si>
  <si>
    <t>Interna a duas faces - Terreo</t>
  </si>
  <si>
    <t>Interna a duas faces - 2º</t>
  </si>
  <si>
    <t>Interna a duas faces - 3º</t>
  </si>
  <si>
    <t>FACHADAS ENVIDRAÇADAS</t>
  </si>
  <si>
    <t>limpeza cx d'agua 1</t>
  </si>
  <si>
    <t>Outros serviços</t>
  </si>
  <si>
    <t>limpeza cx d'agua 2</t>
  </si>
  <si>
    <t>Limpeza cx gordura</t>
  </si>
  <si>
    <t>Trocar lâmpadas/torneiras fornecidas pela administração. Pequenas manutenções</t>
  </si>
  <si>
    <t>Área Física existente (m²) -----&gt;&gt;&gt;</t>
  </si>
  <si>
    <t>Área útil existente (m²) -----&gt;&gt;&gt;</t>
  </si>
  <si>
    <t>=</t>
  </si>
  <si>
    <t>Área Física a ser limpa/mês (m²) -----&gt;&gt;&gt;</t>
  </si>
  <si>
    <t>Mão de obra necessária (nº serventes/mês) -----&gt;&gt;&gt;</t>
  </si>
  <si>
    <t>Conversão dos diversos tipos de áreas para a produtividade padrão</t>
  </si>
  <si>
    <t>SOMATÓRIO DAS QUANTIDADES A SEREM UTILIZADAS NO TERMO DE REFERÊNCIA DA LICITAÇÃO</t>
  </si>
  <si>
    <r>
      <rPr>
        <b/>
        <sz val="11"/>
        <color rgb="FF0000FF"/>
        <rFont val="Calibri"/>
        <family val="2"/>
        <scheme val="minor"/>
      </rPr>
      <t>ÁREAS INTERNAS</t>
    </r>
    <r>
      <rPr>
        <b/>
        <sz val="11"/>
        <color theme="1"/>
        <rFont val="Calibri"/>
        <family val="2"/>
        <scheme val="minor"/>
      </rPr>
      <t xml:space="preserve"> (produtividade 800m²)</t>
    </r>
  </si>
  <si>
    <t>Descrição da área</t>
  </si>
  <si>
    <t>Área física a ser limpa (mês/m²)</t>
  </si>
  <si>
    <r>
      <t xml:space="preserve">Produtividade mínima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(m²)</t>
    </r>
  </si>
  <si>
    <t>Área convertida p/ produtividade 800m²/dia</t>
  </si>
  <si>
    <t>Mão de obra necessária</t>
  </si>
  <si>
    <r>
      <t xml:space="preserve">Somatório das </t>
    </r>
    <r>
      <rPr>
        <b/>
        <sz val="11"/>
        <color rgb="FF0000FF"/>
        <rFont val="Calibri"/>
        <family val="2"/>
        <scheme val="minor"/>
      </rPr>
      <t>ÁREAS INTERNAS</t>
    </r>
    <r>
      <rPr>
        <b/>
        <sz val="11"/>
        <color theme="1"/>
        <rFont val="Calibri"/>
        <family val="2"/>
        <scheme val="minor"/>
      </rPr>
      <t xml:space="preserve"> convertidas para a produtividade 800m² (m²)</t>
    </r>
  </si>
  <si>
    <r>
      <rPr>
        <b/>
        <sz val="11"/>
        <color rgb="FFFF0000"/>
        <rFont val="Calibri"/>
        <family val="2"/>
        <scheme val="minor"/>
      </rPr>
      <t>ÁREAS EXTERNAS</t>
    </r>
    <r>
      <rPr>
        <b/>
        <sz val="11"/>
        <color theme="1"/>
        <rFont val="Calibri"/>
        <family val="2"/>
        <scheme val="minor"/>
      </rPr>
      <t xml:space="preserve"> (produtividade 1800m²)</t>
    </r>
  </si>
  <si>
    <t>Área física (m²)</t>
  </si>
  <si>
    <r>
      <t xml:space="preserve">Produtividade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(m²)</t>
    </r>
  </si>
  <si>
    <t>Área convertida para a produtividade 1800m²/dia</t>
  </si>
  <si>
    <r>
      <t xml:space="preserve">Somatório das </t>
    </r>
    <r>
      <rPr>
        <b/>
        <sz val="11"/>
        <color rgb="FFFF0000"/>
        <rFont val="Calibri"/>
        <family val="2"/>
        <scheme val="minor"/>
      </rPr>
      <t>ÁREAS EXTERNAS</t>
    </r>
    <r>
      <rPr>
        <b/>
        <sz val="11"/>
        <color theme="1"/>
        <rFont val="Calibri"/>
        <family val="2"/>
        <scheme val="minor"/>
      </rPr>
      <t xml:space="preserve"> convertidas para a produtividade 1800m² (m²)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</si>
  <si>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(produtividade 300m²)</t>
    </r>
  </si>
  <si>
    <t>Área convertida para a produtividade 300m²/dia</t>
  </si>
  <si>
    <r>
      <t xml:space="preserve">Somatório das áreas das </t>
    </r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convertidas para a produtividade 300m² (m²)</t>
    </r>
  </si>
  <si>
    <r>
      <rPr>
        <b/>
        <sz val="11"/>
        <color rgb="FFA50021"/>
        <rFont val="Calibri"/>
        <family val="2"/>
        <scheme val="minor"/>
      </rPr>
      <t>FACHADAS ENVIDRAÇADAS</t>
    </r>
    <r>
      <rPr>
        <b/>
        <sz val="11"/>
        <color theme="1"/>
        <rFont val="Calibri"/>
        <family val="2"/>
        <scheme val="minor"/>
      </rPr>
      <t xml:space="preserve"> (produtividade 130m²)</t>
    </r>
  </si>
  <si>
    <t>Área convertida para a produtividade 130m²/dia</t>
  </si>
  <si>
    <r>
      <t xml:space="preserve">Somatório das áreas das </t>
    </r>
    <r>
      <rPr>
        <b/>
        <sz val="11"/>
        <color rgb="FFA50021"/>
        <rFont val="Calibri"/>
        <family val="2"/>
        <scheme val="minor"/>
      </rPr>
      <t>FACHADAS ENVIDRAÇADAS</t>
    </r>
    <r>
      <rPr>
        <b/>
        <sz val="11"/>
        <color theme="1"/>
        <rFont val="Calibri"/>
        <family val="2"/>
        <scheme val="minor"/>
      </rPr>
      <t xml:space="preserve"> convertidas para a produtividade 130m² (m²)</t>
    </r>
  </si>
  <si>
    <t>Descrição dos serviços</t>
  </si>
  <si>
    <t>Mão de obra necessária para a realização dos outro serviços</t>
  </si>
  <si>
    <t>Mão de obra necessária (nº serventes)</t>
  </si>
  <si>
    <r>
      <rPr>
        <b/>
        <sz val="11"/>
        <color rgb="FFFF0000"/>
        <rFont val="Calibri"/>
        <family val="2"/>
        <scheme val="minor"/>
      </rPr>
      <t>CONVERSÃO DAS ÁREAS INTERNAS E EXTERNAS</t>
    </r>
    <r>
      <rPr>
        <b/>
        <sz val="11"/>
        <color theme="1"/>
        <rFont val="Calibri"/>
        <family val="2"/>
        <scheme val="minor"/>
      </rPr>
      <t xml:space="preserve"> (produtividade 800m²)</t>
    </r>
  </si>
  <si>
    <t>VALORES A SEREM UTILIZADOS PARA LICITAÇÃO E CONTRATAÇÃO</t>
  </si>
  <si>
    <t xml:space="preserve">Área convertida para a produtividade (m²/dia) </t>
  </si>
  <si>
    <t>I - Área Interna e Externa - Servente</t>
  </si>
  <si>
    <t>Considerando que a área a ser limpa é menor que a produtividade diária de 800m²/dia.</t>
  </si>
  <si>
    <t>Considerando os termos do ANEXO VI-B, item 9, da IN SEGES/MP nº 05, de 2017.</t>
  </si>
  <si>
    <t>Utilizaremos para contratação a área mínima, ou seja, 800m²</t>
  </si>
  <si>
    <t>SERVIÇO PAGO QUANDO REALIZADO</t>
  </si>
  <si>
    <t>Quantidade</t>
  </si>
  <si>
    <t>Total em 5 anos</t>
  </si>
  <si>
    <t>Quantidade Total em 60 meses</t>
  </si>
  <si>
    <t>Controle de pragas ( Desinsetização / Desratização / Dedetização)</t>
  </si>
  <si>
    <t>m²</t>
  </si>
  <si>
    <r>
      <t xml:space="preserve">Remanejamento de equipamento / mobiliário </t>
    </r>
    <r>
      <rPr>
        <sz val="10"/>
        <color rgb="FFFF0000"/>
        <rFont val="Arial"/>
        <family val="2"/>
      </rPr>
      <t>(sob  demanda)</t>
    </r>
  </si>
  <si>
    <t>DIA</t>
  </si>
  <si>
    <t>Previsão : 2 serventes para cada 800m² de área interna; por mês</t>
  </si>
  <si>
    <t>Quinzenal</t>
  </si>
  <si>
    <t>Mensal</t>
  </si>
  <si>
    <t>Bimestral</t>
  </si>
  <si>
    <t>Trimestral</t>
  </si>
  <si>
    <t>Quadrimestral</t>
  </si>
  <si>
    <t>Anual</t>
  </si>
  <si>
    <t>Frequencia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</si>
</sst>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_-;\-* #,##0_-;_-* &quot;-&quot;??_-;_-@_-"/>
    <numFmt numFmtId="165" formatCode="_-* #,##0.0000_-;\-* #,##0.0000_-;_-* &quot;-&quot;??_-;_-@_-"/>
    <numFmt numFmtId="166" formatCode="0.000"/>
    <numFmt numFmtId="167" formatCode="_-* #,##0.0000_-;\-* #,##0.0000_-;_-* &quot;-&quot;??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rgb="FF009900"/>
      <name val="Calibri"/>
      <family val="2"/>
      <scheme val="minor"/>
    </font>
    <font>
      <b/>
      <sz val="11"/>
      <color rgb="FFA50021"/>
      <name val="Calibri"/>
      <family val="2"/>
      <scheme val="minor"/>
    </font>
    <font>
      <b/>
      <sz val="10.5"/>
      <color rgb="FF00FF00"/>
      <name val="Calibri"/>
      <family val="2"/>
      <scheme val="minor"/>
    </font>
    <font>
      <b/>
      <sz val="11"/>
      <color rgb="FF00FF00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24"/>
      <color theme="1"/>
      <name val="Calibri"/>
      <family val="2"/>
      <scheme val="minor"/>
    </font>
    <font>
      <sz val="10"/>
      <color rgb="FFFF000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5">
    <xf numFmtId="0" fontId="0" fillId="0" borderId="0" xfId="0"/>
    <xf numFmtId="0" fontId="2" fillId="0" borderId="0" xfId="0" applyFont="1"/>
    <xf numFmtId="43" fontId="0" fillId="0" borderId="0" xfId="1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3" fontId="2" fillId="0" borderId="0" xfId="0" applyNumberFormat="1" applyFont="1" applyAlignment="1">
      <alignment horizontal="center" vertical="center"/>
    </xf>
    <xf numFmtId="43" fontId="0" fillId="2" borderId="10" xfId="1" applyFont="1" applyFill="1" applyBorder="1"/>
    <xf numFmtId="43" fontId="2" fillId="2" borderId="19" xfId="1" applyFont="1" applyFill="1" applyBorder="1" applyAlignment="1">
      <alignment horizontal="center" vertical="center"/>
    </xf>
    <xf numFmtId="43" fontId="0" fillId="2" borderId="10" xfId="0" applyNumberFormat="1" applyFill="1" applyBorder="1" applyAlignment="1">
      <alignment horizontal="center" vertical="center"/>
    </xf>
    <xf numFmtId="43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3" fontId="0" fillId="0" borderId="0" xfId="1" applyFont="1" applyFill="1" applyBorder="1" applyAlignment="1">
      <alignment horizontal="center" vertical="center"/>
    </xf>
    <xf numFmtId="0" fontId="0" fillId="0" borderId="18" xfId="0" quotePrefix="1" applyBorder="1"/>
    <xf numFmtId="43" fontId="0" fillId="0" borderId="0" xfId="1" applyFont="1" applyFill="1" applyBorder="1"/>
    <xf numFmtId="0" fontId="0" fillId="0" borderId="18" xfId="0" quotePrefix="1" applyBorder="1" applyAlignment="1">
      <alignment horizontal="left" vertical="center" wrapText="1"/>
    </xf>
    <xf numFmtId="0" fontId="0" fillId="0" borderId="18" xfId="0" quotePrefix="1" applyBorder="1" applyAlignment="1">
      <alignment horizontal="left" wrapText="1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vertical="center"/>
    </xf>
    <xf numFmtId="43" fontId="0" fillId="0" borderId="0" xfId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43" fontId="2" fillId="3" borderId="25" xfId="0" applyNumberFormat="1" applyFont="1" applyFill="1" applyBorder="1" applyAlignment="1">
      <alignment horizontal="center" vertical="center"/>
    </xf>
    <xf numFmtId="43" fontId="2" fillId="0" borderId="0" xfId="1" applyFont="1" applyFill="1" applyBorder="1" applyAlignment="1">
      <alignment horizontal="center" vertical="center"/>
    </xf>
    <xf numFmtId="43" fontId="0" fillId="2" borderId="16" xfId="0" applyNumberFormat="1" applyFill="1" applyBorder="1" applyAlignment="1">
      <alignment horizontal="center" vertical="center"/>
    </xf>
    <xf numFmtId="43" fontId="0" fillId="0" borderId="0" xfId="0" applyNumberFormat="1"/>
    <xf numFmtId="0" fontId="0" fillId="4" borderId="26" xfId="0" applyFill="1" applyBorder="1" applyAlignment="1">
      <alignment horizontal="left" vertical="center" wrapText="1"/>
    </xf>
    <xf numFmtId="43" fontId="0" fillId="4" borderId="27" xfId="1" applyFont="1" applyFill="1" applyBorder="1"/>
    <xf numFmtId="0" fontId="0" fillId="4" borderId="27" xfId="0" applyFill="1" applyBorder="1" applyAlignment="1">
      <alignment horizontal="center" vertical="center"/>
    </xf>
    <xf numFmtId="0" fontId="0" fillId="4" borderId="29" xfId="0" applyFill="1" applyBorder="1" applyAlignment="1">
      <alignment horizontal="left" vertical="center" wrapText="1"/>
    </xf>
    <xf numFmtId="43" fontId="0" fillId="4" borderId="1" xfId="1" applyFont="1" applyFill="1" applyBorder="1"/>
    <xf numFmtId="0" fontId="0" fillId="4" borderId="1" xfId="0" applyFill="1" applyBorder="1" applyAlignment="1">
      <alignment horizontal="center" vertical="center"/>
    </xf>
    <xf numFmtId="0" fontId="0" fillId="4" borderId="23" xfId="0" applyFill="1" applyBorder="1" applyAlignment="1">
      <alignment horizontal="left" vertical="center" wrapText="1"/>
    </xf>
    <xf numFmtId="43" fontId="0" fillId="4" borderId="24" xfId="1" applyFont="1" applyFill="1" applyBorder="1"/>
    <xf numFmtId="0" fontId="0" fillId="4" borderId="24" xfId="0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3" fontId="2" fillId="2" borderId="35" xfId="1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5" borderId="37" xfId="0" applyFont="1" applyFill="1" applyBorder="1" applyAlignment="1">
      <alignment horizontal="center" vertical="center" wrapText="1"/>
    </xf>
    <xf numFmtId="1" fontId="0" fillId="4" borderId="1" xfId="0" applyNumberFormat="1" applyFill="1" applyBorder="1" applyAlignment="1">
      <alignment horizontal="center" vertical="center"/>
    </xf>
    <xf numFmtId="1" fontId="0" fillId="4" borderId="27" xfId="0" applyNumberFormat="1" applyFill="1" applyBorder="1" applyAlignment="1">
      <alignment horizontal="center" vertical="center"/>
    </xf>
    <xf numFmtId="1" fontId="0" fillId="4" borderId="24" xfId="0" applyNumberFormat="1" applyFill="1" applyBorder="1" applyAlignment="1">
      <alignment horizontal="center" vertical="center"/>
    </xf>
    <xf numFmtId="0" fontId="0" fillId="6" borderId="26" xfId="0" applyFill="1" applyBorder="1" applyAlignment="1">
      <alignment horizontal="left" vertical="center" wrapText="1"/>
    </xf>
    <xf numFmtId="43" fontId="0" fillId="6" borderId="27" xfId="1" applyFont="1" applyFill="1" applyBorder="1"/>
    <xf numFmtId="0" fontId="0" fillId="6" borderId="27" xfId="0" applyFill="1" applyBorder="1" applyAlignment="1">
      <alignment horizontal="center" vertical="center"/>
    </xf>
    <xf numFmtId="1" fontId="0" fillId="6" borderId="27" xfId="0" applyNumberFormat="1" applyFill="1" applyBorder="1" applyAlignment="1">
      <alignment horizontal="center" vertical="center"/>
    </xf>
    <xf numFmtId="0" fontId="0" fillId="6" borderId="29" xfId="0" applyFill="1" applyBorder="1" applyAlignment="1">
      <alignment horizontal="left" vertical="center" wrapText="1"/>
    </xf>
    <xf numFmtId="43" fontId="0" fillId="6" borderId="1" xfId="1" applyFont="1" applyFill="1" applyBorder="1"/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0" fillId="6" borderId="23" xfId="0" applyFill="1" applyBorder="1" applyAlignment="1">
      <alignment horizontal="left" vertical="center" wrapText="1"/>
    </xf>
    <xf numFmtId="43" fontId="0" fillId="6" borderId="24" xfId="1" applyFont="1" applyFill="1" applyBorder="1"/>
    <xf numFmtId="0" fontId="0" fillId="6" borderId="24" xfId="0" applyFill="1" applyBorder="1" applyAlignment="1">
      <alignment horizontal="center" vertical="center"/>
    </xf>
    <xf numFmtId="1" fontId="0" fillId="6" borderId="24" xfId="0" applyNumberFormat="1" applyFill="1" applyBorder="1" applyAlignment="1">
      <alignment horizontal="center" vertical="center"/>
    </xf>
    <xf numFmtId="0" fontId="0" fillId="7" borderId="29" xfId="0" applyFill="1" applyBorder="1" applyAlignment="1">
      <alignment horizontal="left" vertical="center" wrapText="1"/>
    </xf>
    <xf numFmtId="43" fontId="0" fillId="7" borderId="1" xfId="1" applyFont="1" applyFill="1" applyBorder="1"/>
    <xf numFmtId="0" fontId="0" fillId="7" borderId="1" xfId="0" applyFill="1" applyBorder="1" applyAlignment="1">
      <alignment horizontal="center" vertical="center"/>
    </xf>
    <xf numFmtId="0" fontId="0" fillId="7" borderId="23" xfId="0" applyFill="1" applyBorder="1" applyAlignment="1">
      <alignment horizontal="left" vertical="center" wrapText="1"/>
    </xf>
    <xf numFmtId="43" fontId="0" fillId="7" borderId="24" xfId="1" applyFont="1" applyFill="1" applyBorder="1"/>
    <xf numFmtId="0" fontId="0" fillId="7" borderId="24" xfId="0" applyFill="1" applyBorder="1" applyAlignment="1">
      <alignment horizontal="center" vertical="center"/>
    </xf>
    <xf numFmtId="0" fontId="0" fillId="8" borderId="29" xfId="0" applyFill="1" applyBorder="1" applyAlignment="1">
      <alignment horizontal="left" vertical="center" wrapText="1"/>
    </xf>
    <xf numFmtId="43" fontId="0" fillId="8" borderId="1" xfId="1" applyFont="1" applyFill="1" applyBorder="1"/>
    <xf numFmtId="0" fontId="0" fillId="8" borderId="1" xfId="0" applyFill="1" applyBorder="1" applyAlignment="1">
      <alignment horizontal="center" vertical="center"/>
    </xf>
    <xf numFmtId="0" fontId="0" fillId="8" borderId="24" xfId="0" applyFill="1" applyBorder="1" applyAlignment="1">
      <alignment horizontal="center" vertical="center"/>
    </xf>
    <xf numFmtId="0" fontId="0" fillId="9" borderId="29" xfId="0" applyFill="1" applyBorder="1" applyAlignment="1">
      <alignment horizontal="left" vertical="center" wrapText="1"/>
    </xf>
    <xf numFmtId="43" fontId="0" fillId="9" borderId="1" xfId="1" applyFont="1" applyFill="1" applyBorder="1"/>
    <xf numFmtId="0" fontId="0" fillId="9" borderId="1" xfId="0" applyFill="1" applyBorder="1" applyAlignment="1">
      <alignment horizontal="center" vertical="center"/>
    </xf>
    <xf numFmtId="0" fontId="0" fillId="10" borderId="29" xfId="0" applyFill="1" applyBorder="1" applyAlignment="1">
      <alignment horizontal="left" vertical="center" wrapText="1"/>
    </xf>
    <xf numFmtId="43" fontId="0" fillId="10" borderId="1" xfId="1" applyFont="1" applyFill="1" applyBorder="1"/>
    <xf numFmtId="0" fontId="0" fillId="10" borderId="1" xfId="0" applyFill="1" applyBorder="1" applyAlignment="1">
      <alignment horizontal="center" vertical="center"/>
    </xf>
    <xf numFmtId="0" fontId="0" fillId="10" borderId="23" xfId="0" applyFill="1" applyBorder="1" applyAlignment="1">
      <alignment horizontal="left" vertical="center" wrapText="1"/>
    </xf>
    <xf numFmtId="43" fontId="0" fillId="10" borderId="24" xfId="1" applyFont="1" applyFill="1" applyBorder="1"/>
    <xf numFmtId="0" fontId="0" fillId="10" borderId="24" xfId="0" applyFill="1" applyBorder="1" applyAlignment="1">
      <alignment horizontal="center" vertical="center"/>
    </xf>
    <xf numFmtId="0" fontId="0" fillId="7" borderId="26" xfId="0" applyFill="1" applyBorder="1" applyAlignment="1">
      <alignment horizontal="left" vertical="center" wrapText="1"/>
    </xf>
    <xf numFmtId="43" fontId="0" fillId="7" borderId="27" xfId="1" applyFont="1" applyFill="1" applyBorder="1"/>
    <xf numFmtId="0" fontId="0" fillId="7" borderId="27" xfId="0" applyFill="1" applyBorder="1" applyAlignment="1">
      <alignment horizontal="center" vertical="center"/>
    </xf>
    <xf numFmtId="0" fontId="0" fillId="8" borderId="26" xfId="0" applyFill="1" applyBorder="1" applyAlignment="1">
      <alignment horizontal="left" vertical="center" wrapText="1"/>
    </xf>
    <xf numFmtId="43" fontId="0" fillId="8" borderId="27" xfId="1" applyFont="1" applyFill="1" applyBorder="1"/>
    <xf numFmtId="0" fontId="0" fillId="8" borderId="27" xfId="0" applyFill="1" applyBorder="1" applyAlignment="1">
      <alignment horizontal="center" vertical="center"/>
    </xf>
    <xf numFmtId="0" fontId="0" fillId="9" borderId="26" xfId="0" applyFill="1" applyBorder="1" applyAlignment="1">
      <alignment horizontal="left" vertical="center" wrapText="1"/>
    </xf>
    <xf numFmtId="43" fontId="0" fillId="9" borderId="27" xfId="1" applyFont="1" applyFill="1" applyBorder="1"/>
    <xf numFmtId="0" fontId="0" fillId="9" borderId="27" xfId="0" applyFill="1" applyBorder="1" applyAlignment="1">
      <alignment horizontal="center" vertical="center"/>
    </xf>
    <xf numFmtId="0" fontId="0" fillId="10" borderId="26" xfId="0" applyFill="1" applyBorder="1" applyAlignment="1">
      <alignment horizontal="left" vertical="center" wrapText="1"/>
    </xf>
    <xf numFmtId="43" fontId="0" fillId="10" borderId="27" xfId="1" applyFont="1" applyFill="1" applyBorder="1"/>
    <xf numFmtId="0" fontId="0" fillId="10" borderId="27" xfId="0" applyFill="1" applyBorder="1" applyAlignment="1">
      <alignment horizontal="center" vertical="center"/>
    </xf>
    <xf numFmtId="0" fontId="0" fillId="11" borderId="29" xfId="0" applyFill="1" applyBorder="1" applyAlignment="1">
      <alignment horizontal="left" vertical="center" wrapText="1"/>
    </xf>
    <xf numFmtId="43" fontId="0" fillId="11" borderId="1" xfId="1" applyFont="1" applyFill="1" applyBorder="1"/>
    <xf numFmtId="0" fontId="0" fillId="11" borderId="1" xfId="0" applyFill="1" applyBorder="1" applyAlignment="1">
      <alignment horizontal="center" vertical="center"/>
    </xf>
    <xf numFmtId="1" fontId="0" fillId="11" borderId="1" xfId="0" applyNumberFormat="1" applyFill="1" applyBorder="1" applyAlignment="1">
      <alignment horizontal="center" vertical="center"/>
    </xf>
    <xf numFmtId="0" fontId="0" fillId="11" borderId="23" xfId="0" applyFill="1" applyBorder="1" applyAlignment="1">
      <alignment horizontal="left" vertical="center" wrapText="1"/>
    </xf>
    <xf numFmtId="43" fontId="0" fillId="11" borderId="24" xfId="1" applyFont="1" applyFill="1" applyBorder="1"/>
    <xf numFmtId="0" fontId="0" fillId="11" borderId="24" xfId="0" applyFill="1" applyBorder="1" applyAlignment="1">
      <alignment horizontal="center" vertical="center"/>
    </xf>
    <xf numFmtId="1" fontId="0" fillId="11" borderId="24" xfId="0" applyNumberFormat="1" applyFill="1" applyBorder="1" applyAlignment="1">
      <alignment horizontal="center" vertical="center"/>
    </xf>
    <xf numFmtId="1" fontId="0" fillId="7" borderId="27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7" borderId="24" xfId="0" applyNumberFormat="1" applyFill="1" applyBorder="1" applyAlignment="1">
      <alignment horizontal="center" vertical="center"/>
    </xf>
    <xf numFmtId="1" fontId="0" fillId="8" borderId="27" xfId="0" applyNumberFormat="1" applyFill="1" applyBorder="1" applyAlignment="1">
      <alignment horizontal="center" vertical="center"/>
    </xf>
    <xf numFmtId="1" fontId="0" fillId="8" borderId="1" xfId="0" applyNumberFormat="1" applyFill="1" applyBorder="1" applyAlignment="1">
      <alignment horizontal="center" vertical="center"/>
    </xf>
    <xf numFmtId="1" fontId="0" fillId="8" borderId="24" xfId="0" applyNumberFormat="1" applyFill="1" applyBorder="1" applyAlignment="1">
      <alignment horizontal="center" vertical="center"/>
    </xf>
    <xf numFmtId="1" fontId="0" fillId="9" borderId="27" xfId="0" applyNumberFormat="1" applyFill="1" applyBorder="1" applyAlignment="1">
      <alignment horizontal="center" vertical="center"/>
    </xf>
    <xf numFmtId="1" fontId="0" fillId="9" borderId="1" xfId="0" applyNumberFormat="1" applyFill="1" applyBorder="1" applyAlignment="1">
      <alignment horizontal="center" vertical="center"/>
    </xf>
    <xf numFmtId="1" fontId="0" fillId="10" borderId="27" xfId="0" applyNumberFormat="1" applyFill="1" applyBorder="1" applyAlignment="1">
      <alignment horizontal="center" vertical="center"/>
    </xf>
    <xf numFmtId="1" fontId="0" fillId="10" borderId="1" xfId="0" applyNumberFormat="1" applyFill="1" applyBorder="1" applyAlignment="1">
      <alignment horizontal="center" vertical="center"/>
    </xf>
    <xf numFmtId="43" fontId="0" fillId="0" borderId="0" xfId="1" applyFont="1" applyBorder="1" applyAlignment="1"/>
    <xf numFmtId="0" fontId="0" fillId="6" borderId="32" xfId="0" applyFill="1" applyBorder="1" applyAlignment="1">
      <alignment horizontal="left" vertical="center" wrapText="1"/>
    </xf>
    <xf numFmtId="43" fontId="0" fillId="6" borderId="14" xfId="1" applyFont="1" applyFill="1" applyBorder="1"/>
    <xf numFmtId="0" fontId="0" fillId="6" borderId="14" xfId="0" applyFill="1" applyBorder="1" applyAlignment="1">
      <alignment horizontal="center" vertical="center"/>
    </xf>
    <xf numFmtId="1" fontId="0" fillId="6" borderId="14" xfId="0" applyNumberFormat="1" applyFill="1" applyBorder="1" applyAlignment="1">
      <alignment horizontal="center" vertical="center"/>
    </xf>
    <xf numFmtId="43" fontId="11" fillId="12" borderId="24" xfId="1" applyFont="1" applyFill="1" applyBorder="1" applyAlignment="1">
      <alignment horizontal="center" vertical="center"/>
    </xf>
    <xf numFmtId="43" fontId="0" fillId="4" borderId="38" xfId="1" applyFont="1" applyFill="1" applyBorder="1"/>
    <xf numFmtId="43" fontId="0" fillId="4" borderId="8" xfId="1" applyFont="1" applyFill="1" applyBorder="1"/>
    <xf numFmtId="43" fontId="0" fillId="6" borderId="15" xfId="1" applyFont="1" applyFill="1" applyBorder="1"/>
    <xf numFmtId="43" fontId="0" fillId="6" borderId="8" xfId="1" applyFont="1" applyFill="1" applyBorder="1"/>
    <xf numFmtId="43" fontId="0" fillId="6" borderId="39" xfId="1" applyFont="1" applyFill="1" applyBorder="1"/>
    <xf numFmtId="43" fontId="0" fillId="7" borderId="38" xfId="1" applyFont="1" applyFill="1" applyBorder="1"/>
    <xf numFmtId="43" fontId="0" fillId="7" borderId="8" xfId="1" applyFont="1" applyFill="1" applyBorder="1"/>
    <xf numFmtId="43" fontId="0" fillId="7" borderId="39" xfId="1" applyFont="1" applyFill="1" applyBorder="1"/>
    <xf numFmtId="43" fontId="0" fillId="8" borderId="38" xfId="1" applyFont="1" applyFill="1" applyBorder="1"/>
    <xf numFmtId="43" fontId="0" fillId="8" borderId="8" xfId="1" applyFont="1" applyFill="1" applyBorder="1"/>
    <xf numFmtId="43" fontId="0" fillId="8" borderId="39" xfId="1" applyFont="1" applyFill="1" applyBorder="1"/>
    <xf numFmtId="43" fontId="0" fillId="9" borderId="38" xfId="1" applyFont="1" applyFill="1" applyBorder="1"/>
    <xf numFmtId="43" fontId="0" fillId="9" borderId="8" xfId="1" applyFont="1" applyFill="1" applyBorder="1"/>
    <xf numFmtId="43" fontId="0" fillId="11" borderId="8" xfId="1" applyFont="1" applyFill="1" applyBorder="1"/>
    <xf numFmtId="43" fontId="0" fillId="11" borderId="39" xfId="1" applyFont="1" applyFill="1" applyBorder="1"/>
    <xf numFmtId="43" fontId="0" fillId="6" borderId="38" xfId="1" applyFont="1" applyFill="1" applyBorder="1"/>
    <xf numFmtId="43" fontId="2" fillId="2" borderId="2" xfId="1" applyFont="1" applyFill="1" applyBorder="1" applyAlignment="1">
      <alignment horizontal="center" vertical="center"/>
    </xf>
    <xf numFmtId="0" fontId="0" fillId="4" borderId="38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39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39" xfId="0" applyFill="1" applyBorder="1" applyAlignment="1">
      <alignment horizontal="center"/>
    </xf>
    <xf numFmtId="0" fontId="0" fillId="7" borderId="38" xfId="0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7" borderId="39" xfId="0" applyFill="1" applyBorder="1" applyAlignment="1">
      <alignment horizontal="center"/>
    </xf>
    <xf numFmtId="0" fontId="0" fillId="8" borderId="38" xfId="0" applyFill="1" applyBorder="1" applyAlignment="1">
      <alignment horizontal="center"/>
    </xf>
    <xf numFmtId="0" fontId="0" fillId="8" borderId="8" xfId="0" applyFill="1" applyBorder="1" applyAlignment="1">
      <alignment horizontal="center"/>
    </xf>
    <xf numFmtId="0" fontId="0" fillId="8" borderId="39" xfId="0" applyFill="1" applyBorder="1" applyAlignment="1">
      <alignment horizontal="center"/>
    </xf>
    <xf numFmtId="0" fontId="0" fillId="9" borderId="38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10" borderId="38" xfId="0" applyFill="1" applyBorder="1" applyAlignment="1">
      <alignment horizontal="center"/>
    </xf>
    <xf numFmtId="0" fontId="0" fillId="10" borderId="8" xfId="0" applyFill="1" applyBorder="1" applyAlignment="1">
      <alignment horizontal="center"/>
    </xf>
    <xf numFmtId="0" fontId="0" fillId="10" borderId="39" xfId="0" applyFill="1" applyBorder="1" applyAlignment="1">
      <alignment horizontal="center"/>
    </xf>
    <xf numFmtId="0" fontId="0" fillId="11" borderId="8" xfId="0" applyFill="1" applyBorder="1" applyAlignment="1">
      <alignment horizontal="center"/>
    </xf>
    <xf numFmtId="0" fontId="0" fillId="11" borderId="39" xfId="0" applyFill="1" applyBorder="1" applyAlignment="1">
      <alignment horizontal="center"/>
    </xf>
    <xf numFmtId="0" fontId="0" fillId="6" borderId="38" xfId="0" applyFill="1" applyBorder="1" applyAlignment="1">
      <alignment horizontal="center"/>
    </xf>
    <xf numFmtId="43" fontId="0" fillId="2" borderId="33" xfId="0" applyNumberFormat="1" applyFill="1" applyBorder="1" applyAlignment="1">
      <alignment horizontal="center" vertical="center"/>
    </xf>
    <xf numFmtId="43" fontId="0" fillId="2" borderId="34" xfId="0" applyNumberFormat="1" applyFill="1" applyBorder="1" applyAlignment="1">
      <alignment horizontal="center" vertical="center"/>
    </xf>
    <xf numFmtId="165" fontId="0" fillId="4" borderId="42" xfId="0" applyNumberFormat="1" applyFill="1" applyBorder="1" applyAlignment="1">
      <alignment horizontal="center" vertical="center"/>
    </xf>
    <xf numFmtId="165" fontId="0" fillId="4" borderId="43" xfId="0" applyNumberFormat="1" applyFill="1" applyBorder="1" applyAlignment="1">
      <alignment horizontal="center" vertical="center"/>
    </xf>
    <xf numFmtId="165" fontId="0" fillId="4" borderId="44" xfId="0" applyNumberFormat="1" applyFill="1" applyBorder="1" applyAlignment="1">
      <alignment horizontal="center" vertical="center"/>
    </xf>
    <xf numFmtId="165" fontId="0" fillId="6" borderId="31" xfId="0" applyNumberFormat="1" applyFill="1" applyBorder="1" applyAlignment="1">
      <alignment horizontal="center" vertical="center"/>
    </xf>
    <xf numFmtId="165" fontId="0" fillId="6" borderId="43" xfId="0" applyNumberFormat="1" applyFill="1" applyBorder="1" applyAlignment="1">
      <alignment horizontal="center" vertical="center"/>
    </xf>
    <xf numFmtId="165" fontId="0" fillId="6" borderId="44" xfId="0" applyNumberFormat="1" applyFill="1" applyBorder="1" applyAlignment="1">
      <alignment horizontal="center" vertical="center"/>
    </xf>
    <xf numFmtId="165" fontId="0" fillId="7" borderId="42" xfId="0" applyNumberFormat="1" applyFill="1" applyBorder="1" applyAlignment="1">
      <alignment horizontal="center" vertical="center"/>
    </xf>
    <xf numFmtId="165" fontId="0" fillId="7" borderId="43" xfId="0" applyNumberFormat="1" applyFill="1" applyBorder="1" applyAlignment="1">
      <alignment horizontal="center" vertical="center"/>
    </xf>
    <xf numFmtId="165" fontId="0" fillId="7" borderId="44" xfId="0" applyNumberFormat="1" applyFill="1" applyBorder="1" applyAlignment="1">
      <alignment horizontal="center" vertical="center"/>
    </xf>
    <xf numFmtId="165" fontId="0" fillId="8" borderId="42" xfId="0" applyNumberFormat="1" applyFill="1" applyBorder="1" applyAlignment="1">
      <alignment horizontal="center" vertical="center"/>
    </xf>
    <xf numFmtId="165" fontId="0" fillId="8" borderId="43" xfId="0" applyNumberFormat="1" applyFill="1" applyBorder="1" applyAlignment="1">
      <alignment horizontal="center" vertical="center"/>
    </xf>
    <xf numFmtId="165" fontId="0" fillId="8" borderId="44" xfId="0" applyNumberFormat="1" applyFill="1" applyBorder="1" applyAlignment="1">
      <alignment horizontal="center" vertical="center"/>
    </xf>
    <xf numFmtId="165" fontId="0" fillId="9" borderId="42" xfId="0" applyNumberFormat="1" applyFill="1" applyBorder="1" applyAlignment="1">
      <alignment horizontal="center" vertical="center"/>
    </xf>
    <xf numFmtId="165" fontId="0" fillId="9" borderId="43" xfId="0" applyNumberFormat="1" applyFill="1" applyBorder="1" applyAlignment="1">
      <alignment horizontal="center" vertical="center"/>
    </xf>
    <xf numFmtId="165" fontId="0" fillId="10" borderId="42" xfId="0" applyNumberFormat="1" applyFill="1" applyBorder="1" applyAlignment="1">
      <alignment horizontal="center" vertical="center"/>
    </xf>
    <xf numFmtId="165" fontId="0" fillId="10" borderId="43" xfId="0" applyNumberFormat="1" applyFill="1" applyBorder="1" applyAlignment="1">
      <alignment horizontal="center" vertical="center"/>
    </xf>
    <xf numFmtId="165" fontId="0" fillId="10" borderId="44" xfId="0" applyNumberFormat="1" applyFill="1" applyBorder="1" applyAlignment="1">
      <alignment horizontal="center" vertical="center"/>
    </xf>
    <xf numFmtId="165" fontId="0" fillId="11" borderId="43" xfId="0" applyNumberFormat="1" applyFill="1" applyBorder="1" applyAlignment="1">
      <alignment horizontal="center" vertical="center"/>
    </xf>
    <xf numFmtId="165" fontId="0" fillId="11" borderId="44" xfId="0" applyNumberFormat="1" applyFill="1" applyBorder="1" applyAlignment="1">
      <alignment horizontal="center" vertical="center"/>
    </xf>
    <xf numFmtId="165" fontId="0" fillId="6" borderId="42" xfId="0" applyNumberFormat="1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/>
    <xf numFmtId="165" fontId="2" fillId="5" borderId="5" xfId="0" applyNumberFormat="1" applyFont="1" applyFill="1" applyBorder="1"/>
    <xf numFmtId="43" fontId="2" fillId="5" borderId="5" xfId="0" applyNumberFormat="1" applyFont="1" applyFill="1" applyBorder="1" applyAlignment="1">
      <alignment horizontal="center" vertical="center"/>
    </xf>
    <xf numFmtId="0" fontId="0" fillId="9" borderId="38" xfId="0" applyFill="1" applyBorder="1" applyAlignment="1">
      <alignment horizontal="center" vertical="center"/>
    </xf>
    <xf numFmtId="43" fontId="0" fillId="8" borderId="45" xfId="1" applyFont="1" applyFill="1" applyBorder="1"/>
    <xf numFmtId="0" fontId="0" fillId="8" borderId="47" xfId="0" applyFill="1" applyBorder="1" applyAlignment="1">
      <alignment horizontal="center" vertical="center"/>
    </xf>
    <xf numFmtId="1" fontId="0" fillId="8" borderId="47" xfId="0" applyNumberFormat="1" applyFill="1" applyBorder="1" applyAlignment="1">
      <alignment horizontal="center" vertical="center"/>
    </xf>
    <xf numFmtId="0" fontId="0" fillId="8" borderId="45" xfId="0" applyFill="1" applyBorder="1" applyAlignment="1">
      <alignment horizontal="center"/>
    </xf>
    <xf numFmtId="43" fontId="0" fillId="2" borderId="49" xfId="0" applyNumberFormat="1" applyFill="1" applyBorder="1" applyAlignment="1">
      <alignment horizontal="center" vertical="center"/>
    </xf>
    <xf numFmtId="165" fontId="0" fillId="8" borderId="21" xfId="0" applyNumberFormat="1" applyFill="1" applyBorder="1" applyAlignment="1">
      <alignment horizontal="center" vertical="center"/>
    </xf>
    <xf numFmtId="0" fontId="13" fillId="8" borderId="26" xfId="0" applyFont="1" applyFill="1" applyBorder="1" applyAlignment="1">
      <alignment horizontal="left" vertical="center" wrapText="1"/>
    </xf>
    <xf numFmtId="0" fontId="0" fillId="0" borderId="22" xfId="0" applyBorder="1" applyAlignment="1">
      <alignment horizontal="center" vertical="center"/>
    </xf>
    <xf numFmtId="43" fontId="0" fillId="2" borderId="8" xfId="1" applyFont="1" applyFill="1" applyBorder="1"/>
    <xf numFmtId="43" fontId="0" fillId="2" borderId="38" xfId="1" applyFont="1" applyFill="1" applyBorder="1"/>
    <xf numFmtId="43" fontId="2" fillId="0" borderId="30" xfId="1" applyFont="1" applyBorder="1" applyAlignment="1">
      <alignment horizontal="center" vertical="center" wrapText="1"/>
    </xf>
    <xf numFmtId="0" fontId="0" fillId="0" borderId="24" xfId="0" applyBorder="1" applyAlignment="1">
      <alignment vertical="center"/>
    </xf>
    <xf numFmtId="43" fontId="0" fillId="0" borderId="25" xfId="1" applyFont="1" applyFill="1" applyBorder="1" applyAlignment="1">
      <alignment vertical="center"/>
    </xf>
    <xf numFmtId="0" fontId="2" fillId="9" borderId="1" xfId="0" applyFont="1" applyFill="1" applyBorder="1" applyAlignment="1">
      <alignment horizontal="center" vertical="center" wrapText="1"/>
    </xf>
    <xf numFmtId="43" fontId="2" fillId="9" borderId="30" xfId="1" applyFont="1" applyFill="1" applyBorder="1" applyAlignment="1">
      <alignment horizontal="center" vertical="center" wrapText="1"/>
    </xf>
    <xf numFmtId="0" fontId="0" fillId="9" borderId="24" xfId="0" applyFill="1" applyBorder="1" applyAlignment="1">
      <alignment vertical="center"/>
    </xf>
    <xf numFmtId="43" fontId="0" fillId="9" borderId="25" xfId="1" applyFont="1" applyFill="1" applyBorder="1" applyAlignment="1">
      <alignment vertical="center"/>
    </xf>
    <xf numFmtId="0" fontId="0" fillId="0" borderId="18" xfId="0" applyBorder="1"/>
    <xf numFmtId="43" fontId="0" fillId="0" borderId="0" xfId="1" applyFont="1" applyBorder="1"/>
    <xf numFmtId="0" fontId="2" fillId="15" borderId="1" xfId="0" applyFont="1" applyFill="1" applyBorder="1" applyAlignment="1">
      <alignment horizontal="center" vertical="center" wrapText="1"/>
    </xf>
    <xf numFmtId="0" fontId="0" fillId="15" borderId="29" xfId="0" applyFill="1" applyBorder="1" applyAlignment="1">
      <alignment horizontal="center"/>
    </xf>
    <xf numFmtId="43" fontId="0" fillId="15" borderId="1" xfId="1" applyFont="1" applyFill="1" applyBorder="1"/>
    <xf numFmtId="43" fontId="0" fillId="16" borderId="1" xfId="1" applyFont="1" applyFill="1" applyBorder="1" applyAlignment="1">
      <alignment horizontal="center" vertical="center"/>
    </xf>
    <xf numFmtId="0" fontId="0" fillId="16" borderId="8" xfId="0" applyFill="1" applyBorder="1" applyAlignment="1">
      <alignment horizontal="center" vertical="center"/>
    </xf>
    <xf numFmtId="43" fontId="0" fillId="16" borderId="10" xfId="0" applyNumberFormat="1" applyFill="1" applyBorder="1" applyAlignment="1">
      <alignment horizontal="center" vertical="center"/>
    </xf>
    <xf numFmtId="0" fontId="0" fillId="16" borderId="29" xfId="0" applyFill="1" applyBorder="1" applyAlignment="1">
      <alignment horizontal="center"/>
    </xf>
    <xf numFmtId="43" fontId="0" fillId="16" borderId="1" xfId="1" applyFont="1" applyFill="1" applyBorder="1"/>
    <xf numFmtId="0" fontId="0" fillId="17" borderId="1" xfId="0" applyFill="1" applyBorder="1" applyAlignment="1">
      <alignment horizontal="center" vertical="center" wrapText="1"/>
    </xf>
    <xf numFmtId="43" fontId="0" fillId="17" borderId="1" xfId="1" applyFont="1" applyFill="1" applyBorder="1" applyAlignment="1">
      <alignment horizontal="center" vertical="center" wrapText="1"/>
    </xf>
    <xf numFmtId="0" fontId="2" fillId="17" borderId="1" xfId="0" applyFont="1" applyFill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0" fillId="15" borderId="1" xfId="0" applyFill="1" applyBorder="1" applyAlignment="1">
      <alignment horizontal="center"/>
    </xf>
    <xf numFmtId="0" fontId="2" fillId="16" borderId="1" xfId="0" applyFont="1" applyFill="1" applyBorder="1" applyAlignment="1">
      <alignment horizontal="center" vertical="center" wrapText="1"/>
    </xf>
    <xf numFmtId="0" fontId="0" fillId="16" borderId="1" xfId="0" applyFill="1" applyBorder="1" applyAlignment="1">
      <alignment horizontal="center" vertical="center"/>
    </xf>
    <xf numFmtId="43" fontId="0" fillId="16" borderId="1" xfId="0" applyNumberFormat="1" applyFill="1" applyBorder="1" applyAlignment="1">
      <alignment horizontal="center" vertical="center"/>
    </xf>
    <xf numFmtId="0" fontId="0" fillId="16" borderId="1" xfId="0" applyFill="1" applyBorder="1" applyAlignment="1">
      <alignment horizontal="center"/>
    </xf>
    <xf numFmtId="0" fontId="0" fillId="15" borderId="26" xfId="0" applyFill="1" applyBorder="1" applyAlignment="1">
      <alignment horizontal="center" vertical="center" wrapText="1"/>
    </xf>
    <xf numFmtId="43" fontId="0" fillId="15" borderId="27" xfId="1" applyFont="1" applyFill="1" applyBorder="1" applyAlignment="1">
      <alignment vertical="center" wrapText="1"/>
    </xf>
    <xf numFmtId="0" fontId="2" fillId="15" borderId="27" xfId="0" applyFont="1" applyFill="1" applyBorder="1" applyAlignment="1">
      <alignment horizontal="center" vertical="center" wrapText="1"/>
    </xf>
    <xf numFmtId="0" fontId="0" fillId="15" borderId="27" xfId="0" applyFill="1" applyBorder="1" applyAlignment="1">
      <alignment horizontal="center" vertical="center" wrapText="1"/>
    </xf>
    <xf numFmtId="43" fontId="0" fillId="15" borderId="28" xfId="1" applyFont="1" applyFill="1" applyBorder="1" applyAlignment="1">
      <alignment vertical="center" wrapText="1"/>
    </xf>
    <xf numFmtId="43" fontId="0" fillId="15" borderId="30" xfId="0" applyNumberFormat="1" applyFill="1" applyBorder="1" applyAlignment="1">
      <alignment horizontal="center" vertical="center"/>
    </xf>
    <xf numFmtId="0" fontId="0" fillId="16" borderId="29" xfId="0" applyFill="1" applyBorder="1" applyAlignment="1">
      <alignment horizontal="center" vertical="center" wrapText="1"/>
    </xf>
    <xf numFmtId="43" fontId="0" fillId="16" borderId="30" xfId="0" applyNumberFormat="1" applyFill="1" applyBorder="1" applyAlignment="1">
      <alignment horizontal="center" vertical="center"/>
    </xf>
    <xf numFmtId="0" fontId="0" fillId="17" borderId="29" xfId="0" applyFill="1" applyBorder="1" applyAlignment="1">
      <alignment horizontal="center" vertical="center" wrapText="1"/>
    </xf>
    <xf numFmtId="43" fontId="0" fillId="17" borderId="30" xfId="0" applyNumberFormat="1" applyFill="1" applyBorder="1" applyAlignment="1">
      <alignment horizontal="center" vertical="center" wrapText="1"/>
    </xf>
    <xf numFmtId="0" fontId="0" fillId="17" borderId="23" xfId="0" applyFill="1" applyBorder="1" applyAlignment="1">
      <alignment horizontal="center" wrapText="1"/>
    </xf>
    <xf numFmtId="43" fontId="0" fillId="17" borderId="24" xfId="1" applyFont="1" applyFill="1" applyBorder="1" applyAlignment="1">
      <alignment wrapText="1"/>
    </xf>
    <xf numFmtId="0" fontId="2" fillId="17" borderId="24" xfId="0" applyFont="1" applyFill="1" applyBorder="1" applyAlignment="1">
      <alignment horizontal="center" vertical="center" wrapText="1"/>
    </xf>
    <xf numFmtId="0" fontId="0" fillId="17" borderId="24" xfId="0" applyFill="1" applyBorder="1" applyAlignment="1">
      <alignment horizontal="center" wrapText="1"/>
    </xf>
    <xf numFmtId="43" fontId="0" fillId="17" borderId="25" xfId="0" applyNumberFormat="1" applyFill="1" applyBorder="1" applyAlignment="1">
      <alignment horizontal="center" vertical="center" wrapText="1"/>
    </xf>
    <xf numFmtId="0" fontId="0" fillId="16" borderId="29" xfId="0" applyFill="1" applyBorder="1"/>
    <xf numFmtId="1" fontId="0" fillId="16" borderId="1" xfId="0" applyNumberFormat="1" applyFill="1" applyBorder="1" applyAlignment="1">
      <alignment horizontal="center" vertical="center"/>
    </xf>
    <xf numFmtId="166" fontId="0" fillId="16" borderId="8" xfId="0" applyNumberFormat="1" applyFill="1" applyBorder="1" applyAlignment="1">
      <alignment horizontal="center"/>
    </xf>
    <xf numFmtId="165" fontId="0" fillId="16" borderId="43" xfId="0" applyNumberFormat="1" applyFill="1" applyBorder="1" applyAlignment="1">
      <alignment horizontal="center" vertical="center"/>
    </xf>
    <xf numFmtId="0" fontId="0" fillId="16" borderId="29" xfId="0" applyFill="1" applyBorder="1" applyAlignment="1">
      <alignment horizontal="left" vertical="center" wrapText="1"/>
    </xf>
    <xf numFmtId="0" fontId="0" fillId="16" borderId="23" xfId="0" applyFill="1" applyBorder="1" applyAlignment="1">
      <alignment wrapText="1"/>
    </xf>
    <xf numFmtId="43" fontId="0" fillId="16" borderId="24" xfId="1" applyFont="1" applyFill="1" applyBorder="1"/>
    <xf numFmtId="0" fontId="0" fillId="16" borderId="24" xfId="0" applyFill="1" applyBorder="1" applyAlignment="1">
      <alignment horizontal="center" vertical="center"/>
    </xf>
    <xf numFmtId="1" fontId="0" fillId="16" borderId="24" xfId="0" applyNumberFormat="1" applyFill="1" applyBorder="1" applyAlignment="1">
      <alignment horizontal="center" vertical="center"/>
    </xf>
    <xf numFmtId="0" fontId="0" fillId="16" borderId="39" xfId="0" applyFill="1" applyBorder="1" applyAlignment="1">
      <alignment horizontal="center"/>
    </xf>
    <xf numFmtId="43" fontId="0" fillId="16" borderId="34" xfId="0" applyNumberFormat="1" applyFill="1" applyBorder="1" applyAlignment="1">
      <alignment horizontal="center" vertical="center"/>
    </xf>
    <xf numFmtId="165" fontId="0" fillId="16" borderId="44" xfId="0" applyNumberFormat="1" applyFill="1" applyBorder="1" applyAlignment="1">
      <alignment horizontal="center" vertical="center"/>
    </xf>
    <xf numFmtId="43" fontId="0" fillId="2" borderId="49" xfId="1" applyFont="1" applyFill="1" applyBorder="1"/>
    <xf numFmtId="0" fontId="0" fillId="16" borderId="32" xfId="0" applyFill="1" applyBorder="1"/>
    <xf numFmtId="43" fontId="0" fillId="16" borderId="14" xfId="1" applyFont="1" applyFill="1" applyBorder="1"/>
    <xf numFmtId="0" fontId="0" fillId="16" borderId="14" xfId="0" applyFill="1" applyBorder="1" applyAlignment="1">
      <alignment horizontal="center" vertical="center"/>
    </xf>
    <xf numFmtId="1" fontId="0" fillId="16" borderId="14" xfId="0" applyNumberFormat="1" applyFill="1" applyBorder="1" applyAlignment="1">
      <alignment horizontal="center" vertical="center"/>
    </xf>
    <xf numFmtId="166" fontId="0" fillId="16" borderId="15" xfId="0" applyNumberFormat="1" applyFill="1" applyBorder="1" applyAlignment="1">
      <alignment horizontal="center"/>
    </xf>
    <xf numFmtId="43" fontId="0" fillId="16" borderId="16" xfId="0" applyNumberFormat="1" applyFill="1" applyBorder="1" applyAlignment="1">
      <alignment horizontal="center" vertical="center"/>
    </xf>
    <xf numFmtId="165" fontId="0" fillId="16" borderId="31" xfId="0" applyNumberFormat="1" applyFill="1" applyBorder="1" applyAlignment="1">
      <alignment horizontal="center" vertical="center"/>
    </xf>
    <xf numFmtId="0" fontId="0" fillId="10" borderId="57" xfId="0" applyFill="1" applyBorder="1" applyAlignment="1">
      <alignment horizontal="left" vertical="center" wrapText="1"/>
    </xf>
    <xf numFmtId="43" fontId="0" fillId="10" borderId="47" xfId="1" applyFont="1" applyFill="1" applyBorder="1"/>
    <xf numFmtId="43" fontId="0" fillId="10" borderId="45" xfId="1" applyFont="1" applyFill="1" applyBorder="1"/>
    <xf numFmtId="0" fontId="0" fillId="10" borderId="47" xfId="0" applyFill="1" applyBorder="1" applyAlignment="1">
      <alignment horizontal="center" vertical="center"/>
    </xf>
    <xf numFmtId="0" fontId="0" fillId="10" borderId="45" xfId="0" applyFill="1" applyBorder="1" applyAlignment="1">
      <alignment horizontal="center"/>
    </xf>
    <xf numFmtId="43" fontId="0" fillId="2" borderId="1" xfId="1" applyFont="1" applyFill="1" applyBorder="1"/>
    <xf numFmtId="43" fontId="0" fillId="2" borderId="27" xfId="1" applyFont="1" applyFill="1" applyBorder="1"/>
    <xf numFmtId="43" fontId="0" fillId="2" borderId="24" xfId="1" applyFont="1" applyFill="1" applyBorder="1"/>
    <xf numFmtId="0" fontId="0" fillId="9" borderId="57" xfId="0" applyFill="1" applyBorder="1" applyAlignment="1">
      <alignment horizontal="left" vertical="center" wrapText="1"/>
    </xf>
    <xf numFmtId="43" fontId="0" fillId="9" borderId="47" xfId="1" applyFont="1" applyFill="1" applyBorder="1"/>
    <xf numFmtId="43" fontId="0" fillId="9" borderId="45" xfId="1" applyFont="1" applyFill="1" applyBorder="1"/>
    <xf numFmtId="0" fontId="0" fillId="9" borderId="47" xfId="0" applyFill="1" applyBorder="1" applyAlignment="1">
      <alignment horizontal="center" vertical="center"/>
    </xf>
    <xf numFmtId="1" fontId="0" fillId="9" borderId="47" xfId="0" applyNumberFormat="1" applyFill="1" applyBorder="1" applyAlignment="1">
      <alignment horizontal="center" vertical="center"/>
    </xf>
    <xf numFmtId="0" fontId="0" fillId="9" borderId="45" xfId="0" applyFill="1" applyBorder="1" applyAlignment="1">
      <alignment horizontal="center"/>
    </xf>
    <xf numFmtId="165" fontId="0" fillId="9" borderId="21" xfId="0" applyNumberFormat="1" applyFill="1" applyBorder="1" applyAlignment="1">
      <alignment horizontal="center" vertical="center"/>
    </xf>
    <xf numFmtId="0" fontId="0" fillId="4" borderId="32" xfId="0" applyFill="1" applyBorder="1" applyAlignment="1">
      <alignment horizontal="left" vertical="center" wrapText="1"/>
    </xf>
    <xf numFmtId="43" fontId="0" fillId="4" borderId="14" xfId="1" applyFont="1" applyFill="1" applyBorder="1"/>
    <xf numFmtId="43" fontId="0" fillId="2" borderId="14" xfId="1" applyFont="1" applyFill="1" applyBorder="1"/>
    <xf numFmtId="0" fontId="0" fillId="4" borderId="14" xfId="0" applyFill="1" applyBorder="1" applyAlignment="1">
      <alignment horizontal="center" vertical="center"/>
    </xf>
    <xf numFmtId="1" fontId="0" fillId="4" borderId="14" xfId="0" applyNumberFormat="1" applyFill="1" applyBorder="1" applyAlignment="1">
      <alignment horizontal="center" vertical="center"/>
    </xf>
    <xf numFmtId="1" fontId="0" fillId="10" borderId="24" xfId="0" applyNumberFormat="1" applyFill="1" applyBorder="1" applyAlignment="1">
      <alignment horizontal="center" vertical="center"/>
    </xf>
    <xf numFmtId="165" fontId="0" fillId="10" borderId="21" xfId="0" applyNumberFormat="1" applyFill="1" applyBorder="1" applyAlignment="1">
      <alignment horizontal="center" vertical="center"/>
    </xf>
    <xf numFmtId="0" fontId="0" fillId="11" borderId="32" xfId="0" applyFill="1" applyBorder="1" applyAlignment="1">
      <alignment horizontal="left" vertical="center" wrapText="1"/>
    </xf>
    <xf numFmtId="43" fontId="0" fillId="11" borderId="14" xfId="1" applyFont="1" applyFill="1" applyBorder="1"/>
    <xf numFmtId="43" fontId="0" fillId="11" borderId="15" xfId="1" applyFont="1" applyFill="1" applyBorder="1"/>
    <xf numFmtId="43" fontId="0" fillId="2" borderId="16" xfId="1" applyFont="1" applyFill="1" applyBorder="1"/>
    <xf numFmtId="0" fontId="0" fillId="11" borderId="14" xfId="0" applyFill="1" applyBorder="1" applyAlignment="1">
      <alignment horizontal="center" vertical="center"/>
    </xf>
    <xf numFmtId="1" fontId="0" fillId="11" borderId="14" xfId="0" applyNumberFormat="1" applyFill="1" applyBorder="1" applyAlignment="1">
      <alignment horizontal="center" vertical="center"/>
    </xf>
    <xf numFmtId="0" fontId="0" fillId="11" borderId="15" xfId="0" applyFill="1" applyBorder="1" applyAlignment="1">
      <alignment horizontal="center"/>
    </xf>
    <xf numFmtId="165" fontId="0" fillId="11" borderId="31" xfId="0" applyNumberForma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43" fontId="2" fillId="13" borderId="15" xfId="0" applyNumberFormat="1" applyFont="1" applyFill="1" applyBorder="1" applyAlignment="1">
      <alignment horizontal="center" vertical="center"/>
    </xf>
    <xf numFmtId="43" fontId="0" fillId="10" borderId="43" xfId="1" applyFont="1" applyFill="1" applyBorder="1"/>
    <xf numFmtId="165" fontId="0" fillId="4" borderId="31" xfId="0" applyNumberForma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43" fontId="0" fillId="0" borderId="0" xfId="0" applyNumberFormat="1" applyAlignment="1">
      <alignment horizontal="center"/>
    </xf>
    <xf numFmtId="0" fontId="0" fillId="16" borderId="29" xfId="0" applyFill="1" applyBorder="1" applyAlignment="1">
      <alignment horizontal="left"/>
    </xf>
    <xf numFmtId="167" fontId="0" fillId="0" borderId="0" xfId="0" applyNumberFormat="1"/>
    <xf numFmtId="165" fontId="0" fillId="0" borderId="1" xfId="0" applyNumberFormat="1" applyBorder="1" applyAlignment="1">
      <alignment horizontal="center" vertical="center"/>
    </xf>
    <xf numFmtId="165" fontId="0" fillId="0" borderId="30" xfId="0" applyNumberFormat="1" applyBorder="1" applyAlignment="1">
      <alignment horizontal="center" vertical="center"/>
    </xf>
    <xf numFmtId="0" fontId="0" fillId="0" borderId="29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2" fillId="9" borderId="52" xfId="0" applyFont="1" applyFill="1" applyBorder="1" applyAlignment="1">
      <alignment horizontal="center" vertical="center" wrapText="1"/>
    </xf>
    <xf numFmtId="0" fontId="2" fillId="9" borderId="53" xfId="0" applyFont="1" applyFill="1" applyBorder="1" applyAlignment="1">
      <alignment horizontal="center" vertical="center" wrapText="1"/>
    </xf>
    <xf numFmtId="0" fontId="2" fillId="9" borderId="43" xfId="0" applyFont="1" applyFill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56" xfId="0" applyBorder="1" applyAlignment="1">
      <alignment horizontal="center"/>
    </xf>
    <xf numFmtId="0" fontId="2" fillId="9" borderId="9" xfId="0" applyFont="1" applyFill="1" applyBorder="1" applyAlignment="1">
      <alignment horizontal="center" vertical="center" wrapText="1"/>
    </xf>
    <xf numFmtId="0" fontId="0" fillId="9" borderId="54" xfId="0" applyFill="1" applyBorder="1" applyAlignment="1">
      <alignment horizontal="center" vertical="center"/>
    </xf>
    <xf numFmtId="0" fontId="0" fillId="9" borderId="55" xfId="0" applyFill="1" applyBorder="1" applyAlignment="1">
      <alignment horizontal="center" vertical="center"/>
    </xf>
    <xf numFmtId="0" fontId="0" fillId="9" borderId="41" xfId="0" applyFill="1" applyBorder="1" applyAlignment="1">
      <alignment horizontal="center" vertical="center"/>
    </xf>
    <xf numFmtId="0" fontId="0" fillId="0" borderId="46" xfId="0" applyBorder="1" applyAlignment="1">
      <alignment horizontal="center"/>
    </xf>
    <xf numFmtId="0" fontId="14" fillId="14" borderId="6" xfId="0" applyFont="1" applyFill="1" applyBorder="1" applyAlignment="1">
      <alignment horizontal="center" vertical="center"/>
    </xf>
    <xf numFmtId="0" fontId="14" fillId="14" borderId="7" xfId="0" applyFont="1" applyFill="1" applyBorder="1" applyAlignment="1">
      <alignment horizontal="center" vertical="center"/>
    </xf>
    <xf numFmtId="0" fontId="14" fillId="14" borderId="1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9" borderId="50" xfId="0" applyFont="1" applyFill="1" applyBorder="1" applyAlignment="1">
      <alignment horizontal="center" vertical="center" wrapText="1"/>
    </xf>
    <xf numFmtId="0" fontId="2" fillId="9" borderId="51" xfId="0" applyFont="1" applyFill="1" applyBorder="1" applyAlignment="1">
      <alignment horizontal="center" vertical="center" wrapText="1"/>
    </xf>
    <xf numFmtId="0" fontId="2" fillId="9" borderId="42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24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46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0" fillId="12" borderId="6" xfId="0" applyFont="1" applyFill="1" applyBorder="1" applyAlignment="1">
      <alignment horizontal="center" vertical="center" wrapText="1"/>
    </xf>
    <xf numFmtId="0" fontId="10" fillId="12" borderId="7" xfId="0" applyFont="1" applyFill="1" applyBorder="1" applyAlignment="1">
      <alignment horizontal="center" vertical="center" wrapText="1"/>
    </xf>
    <xf numFmtId="0" fontId="10" fillId="12" borderId="11" xfId="0" applyFont="1" applyFill="1" applyBorder="1" applyAlignment="1">
      <alignment horizontal="center" vertical="center" wrapText="1"/>
    </xf>
    <xf numFmtId="0" fontId="0" fillId="0" borderId="58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2" fillId="16" borderId="14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  <xf numFmtId="0" fontId="2" fillId="16" borderId="2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9" fillId="0" borderId="26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0" fillId="0" borderId="32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165" fontId="0" fillId="0" borderId="14" xfId="0" applyNumberFormat="1" applyBorder="1" applyAlignment="1">
      <alignment horizontal="center" vertical="center"/>
    </xf>
    <xf numFmtId="165" fontId="0" fillId="0" borderId="59" xfId="0" applyNumberFormat="1" applyBorder="1" applyAlignment="1">
      <alignment horizontal="center" vertical="center"/>
    </xf>
    <xf numFmtId="0" fontId="2" fillId="4" borderId="40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0" fontId="2" fillId="11" borderId="17" xfId="0" applyFont="1" applyFill="1" applyBorder="1" applyAlignment="1">
      <alignment horizontal="center" vertical="center" wrapText="1"/>
    </xf>
    <xf numFmtId="0" fontId="2" fillId="11" borderId="9" xfId="0" applyFont="1" applyFill="1" applyBorder="1" applyAlignment="1">
      <alignment horizontal="center" vertical="center" wrapText="1"/>
    </xf>
    <xf numFmtId="0" fontId="2" fillId="11" borderId="41" xfId="0" applyFont="1" applyFill="1" applyBorder="1" applyAlignment="1">
      <alignment horizontal="center" vertical="center" wrapText="1"/>
    </xf>
    <xf numFmtId="0" fontId="2" fillId="6" borderId="40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2" fillId="6" borderId="41" xfId="0" applyFont="1" applyFill="1" applyBorder="1" applyAlignment="1">
      <alignment horizontal="center" vertical="center" wrapText="1"/>
    </xf>
    <xf numFmtId="0" fontId="2" fillId="7" borderId="40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7" borderId="41" xfId="0" applyFont="1" applyFill="1" applyBorder="1" applyAlignment="1">
      <alignment horizontal="center" vertical="center" wrapText="1"/>
    </xf>
    <xf numFmtId="0" fontId="2" fillId="8" borderId="40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2" fillId="8" borderId="48" xfId="0" applyFont="1" applyFill="1" applyBorder="1" applyAlignment="1">
      <alignment horizontal="center" vertical="center" wrapText="1"/>
    </xf>
    <xf numFmtId="0" fontId="2" fillId="8" borderId="41" xfId="0" applyFont="1" applyFill="1" applyBorder="1" applyAlignment="1">
      <alignment horizontal="center" vertical="center" wrapText="1"/>
    </xf>
    <xf numFmtId="0" fontId="2" fillId="9" borderId="40" xfId="0" applyFont="1" applyFill="1" applyBorder="1" applyAlignment="1">
      <alignment horizontal="center" vertical="center" wrapText="1"/>
    </xf>
    <xf numFmtId="0" fontId="2" fillId="9" borderId="48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2" fillId="10" borderId="40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48" xfId="0" applyFont="1" applyFill="1" applyBorder="1" applyAlignment="1">
      <alignment horizontal="center" vertical="center" wrapText="1"/>
    </xf>
    <xf numFmtId="0" fontId="2" fillId="10" borderId="27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24" xfId="0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Medium9"/>
  <colors>
    <mruColors>
      <color rgb="FFA50021"/>
      <color rgb="FF009900"/>
      <color rgb="FF0000FF"/>
      <color rgb="FF00FF00"/>
      <color rgb="FFFF99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0883E-749B-415D-AB66-10C200CC8EEA}">
  <dimension ref="A1:O161"/>
  <sheetViews>
    <sheetView tabSelected="1" zoomScaleNormal="100" workbookViewId="0">
      <pane ySplit="1" topLeftCell="A62" activePane="bottomLeft" state="frozen"/>
      <selection pane="bottomLeft" activeCell="G125" sqref="G125"/>
    </sheetView>
  </sheetViews>
  <sheetFormatPr defaultRowHeight="15" x14ac:dyDescent="0.25"/>
  <cols>
    <col min="1" max="1" width="49.42578125" bestFit="1" customWidth="1"/>
    <col min="2" max="2" width="18.140625" customWidth="1"/>
    <col min="3" max="3" width="14.85546875" customWidth="1"/>
    <col min="4" max="4" width="13.42578125" style="2" customWidth="1"/>
    <col min="5" max="5" width="17.140625" style="4" customWidth="1"/>
    <col min="6" max="6" width="14.42578125" style="4" customWidth="1"/>
    <col min="7" max="7" width="13.28515625" style="4" customWidth="1"/>
    <col min="8" max="8" width="11.42578125" style="4" customWidth="1"/>
    <col min="9" max="9" width="11.5703125" style="3" customWidth="1"/>
    <col min="10" max="10" width="18.85546875" customWidth="1"/>
    <col min="11" max="11" width="11.5703125" bestFit="1" customWidth="1"/>
    <col min="12" max="12" width="9.5703125" bestFit="1" customWidth="1"/>
    <col min="13" max="13" width="13.28515625" customWidth="1"/>
    <col min="14" max="14" width="11.140625" bestFit="1" customWidth="1"/>
  </cols>
  <sheetData>
    <row r="1" spans="1:13" s="1" customFormat="1" ht="64.5" customHeight="1" thickBot="1" x14ac:dyDescent="0.3">
      <c r="A1" s="37" t="s">
        <v>0</v>
      </c>
      <c r="B1" s="38" t="s">
        <v>1</v>
      </c>
      <c r="C1" s="36" t="s">
        <v>2</v>
      </c>
      <c r="D1" s="39" t="s">
        <v>3</v>
      </c>
      <c r="E1" s="40" t="s">
        <v>4</v>
      </c>
      <c r="F1" s="38" t="s">
        <v>5</v>
      </c>
      <c r="G1" s="36" t="s">
        <v>6</v>
      </c>
      <c r="H1" s="36" t="s">
        <v>7</v>
      </c>
      <c r="I1" s="36" t="s">
        <v>8</v>
      </c>
      <c r="J1" s="41" t="s">
        <v>9</v>
      </c>
      <c r="K1" s="42" t="s">
        <v>10</v>
      </c>
    </row>
    <row r="2" spans="1:13" ht="15" customHeight="1" x14ac:dyDescent="0.25">
      <c r="A2" s="27" t="s">
        <v>11</v>
      </c>
      <c r="B2" s="28">
        <v>1</v>
      </c>
      <c r="C2" s="113">
        <v>4.9800000000000004</v>
      </c>
      <c r="D2" s="6">
        <f>B2*C2</f>
        <v>4.9800000000000004</v>
      </c>
      <c r="E2" s="355" t="s">
        <v>12</v>
      </c>
      <c r="F2" s="29">
        <v>800</v>
      </c>
      <c r="G2" s="29" t="s">
        <v>13</v>
      </c>
      <c r="H2" s="44">
        <v>1</v>
      </c>
      <c r="I2" s="130">
        <v>22</v>
      </c>
      <c r="J2" s="150">
        <f>D2*I2</f>
        <v>109.56</v>
      </c>
      <c r="K2" s="152">
        <f>J2/F2/22</f>
        <v>6.2250000000000005E-3</v>
      </c>
      <c r="M2" s="26"/>
    </row>
    <row r="3" spans="1:13" ht="30" x14ac:dyDescent="0.25">
      <c r="A3" s="30" t="s">
        <v>14</v>
      </c>
      <c r="B3" s="31">
        <v>1</v>
      </c>
      <c r="C3" s="114">
        <v>304.58999999999997</v>
      </c>
      <c r="D3" s="6">
        <f t="shared" ref="D3:D30" si="0">B3*C3</f>
        <v>304.58999999999997</v>
      </c>
      <c r="E3" s="356"/>
      <c r="F3" s="32">
        <v>800</v>
      </c>
      <c r="G3" s="32" t="s">
        <v>13</v>
      </c>
      <c r="H3" s="43">
        <v>1</v>
      </c>
      <c r="I3" s="131">
        <v>22</v>
      </c>
      <c r="J3" s="8">
        <f t="shared" ref="J3:J5" si="1">D3*I3</f>
        <v>6700.98</v>
      </c>
      <c r="K3" s="153">
        <f t="shared" ref="K3:K10" si="2">J3/F3/22</f>
        <v>0.38073750000000001</v>
      </c>
    </row>
    <row r="4" spans="1:13" x14ac:dyDescent="0.25">
      <c r="A4" s="30" t="s">
        <v>15</v>
      </c>
      <c r="B4" s="31">
        <v>1</v>
      </c>
      <c r="C4" s="114">
        <v>23.56</v>
      </c>
      <c r="D4" s="6">
        <f t="shared" si="0"/>
        <v>23.56</v>
      </c>
      <c r="E4" s="356"/>
      <c r="F4" s="32">
        <v>800</v>
      </c>
      <c r="G4" s="32" t="s">
        <v>13</v>
      </c>
      <c r="H4" s="43">
        <v>2</v>
      </c>
      <c r="I4" s="131">
        <v>44</v>
      </c>
      <c r="J4" s="8">
        <f t="shared" si="1"/>
        <v>1036.6399999999999</v>
      </c>
      <c r="K4" s="153">
        <f t="shared" si="2"/>
        <v>5.8899999999999994E-2</v>
      </c>
    </row>
    <row r="5" spans="1:13" x14ac:dyDescent="0.25">
      <c r="A5" s="30" t="s">
        <v>16</v>
      </c>
      <c r="B5" s="31">
        <v>1</v>
      </c>
      <c r="C5" s="114">
        <v>329.71</v>
      </c>
      <c r="D5" s="6">
        <f t="shared" si="0"/>
        <v>329.71</v>
      </c>
      <c r="E5" s="356"/>
      <c r="F5" s="32">
        <v>800</v>
      </c>
      <c r="G5" s="32" t="s">
        <v>13</v>
      </c>
      <c r="H5" s="43">
        <v>1</v>
      </c>
      <c r="I5" s="131">
        <v>22</v>
      </c>
      <c r="J5" s="8">
        <f t="shared" si="1"/>
        <v>7253.62</v>
      </c>
      <c r="K5" s="153">
        <f t="shared" si="2"/>
        <v>0.41213749999999999</v>
      </c>
    </row>
    <row r="6" spans="1:13" x14ac:dyDescent="0.25">
      <c r="A6" s="30" t="s">
        <v>17</v>
      </c>
      <c r="B6" s="31">
        <v>1</v>
      </c>
      <c r="C6" s="114">
        <v>352.21</v>
      </c>
      <c r="D6" s="6">
        <f t="shared" si="0"/>
        <v>352.21</v>
      </c>
      <c r="E6" s="356"/>
      <c r="F6" s="32">
        <v>800</v>
      </c>
      <c r="G6" s="32" t="s">
        <v>13</v>
      </c>
      <c r="H6" s="43">
        <v>1</v>
      </c>
      <c r="I6" s="131">
        <v>22</v>
      </c>
      <c r="J6" s="8">
        <f>D6*I6</f>
        <v>7748.62</v>
      </c>
      <c r="K6" s="153">
        <f t="shared" si="2"/>
        <v>0.4402625</v>
      </c>
    </row>
    <row r="7" spans="1:13" ht="30" x14ac:dyDescent="0.25">
      <c r="A7" s="30" t="s">
        <v>18</v>
      </c>
      <c r="B7" s="31">
        <v>1</v>
      </c>
      <c r="C7" s="114">
        <v>351.9</v>
      </c>
      <c r="D7" s="6">
        <f t="shared" si="0"/>
        <v>351.9</v>
      </c>
      <c r="E7" s="356"/>
      <c r="F7" s="32">
        <v>800</v>
      </c>
      <c r="G7" s="32" t="s">
        <v>13</v>
      </c>
      <c r="H7" s="43">
        <v>1</v>
      </c>
      <c r="I7" s="131">
        <v>22</v>
      </c>
      <c r="J7" s="8">
        <f>D7*I7</f>
        <v>7741.7999999999993</v>
      </c>
      <c r="K7" s="153">
        <f t="shared" si="2"/>
        <v>0.43987499999999996</v>
      </c>
    </row>
    <row r="8" spans="1:13" x14ac:dyDescent="0.25">
      <c r="A8" s="30" t="s">
        <v>19</v>
      </c>
      <c r="B8" s="31">
        <v>1</v>
      </c>
      <c r="C8" s="114">
        <v>248.01</v>
      </c>
      <c r="D8" s="6">
        <f t="shared" si="0"/>
        <v>248.01</v>
      </c>
      <c r="E8" s="356"/>
      <c r="F8" s="32">
        <v>800</v>
      </c>
      <c r="G8" s="32" t="s">
        <v>13</v>
      </c>
      <c r="H8" s="32">
        <v>1</v>
      </c>
      <c r="I8" s="131">
        <v>22</v>
      </c>
      <c r="J8" s="8">
        <f>D8*I8</f>
        <v>5456.2199999999993</v>
      </c>
      <c r="K8" s="153">
        <f>J8/F8/22</f>
        <v>0.31001249999999997</v>
      </c>
    </row>
    <row r="9" spans="1:13" x14ac:dyDescent="0.25">
      <c r="A9" s="30" t="s">
        <v>20</v>
      </c>
      <c r="B9" s="31">
        <v>1</v>
      </c>
      <c r="C9" s="114">
        <v>247.76</v>
      </c>
      <c r="D9" s="6">
        <f t="shared" si="0"/>
        <v>247.76</v>
      </c>
      <c r="E9" s="356"/>
      <c r="F9" s="32">
        <v>800</v>
      </c>
      <c r="G9" s="32" t="s">
        <v>13</v>
      </c>
      <c r="H9" s="32">
        <v>1</v>
      </c>
      <c r="I9" s="131">
        <v>22</v>
      </c>
      <c r="J9" s="8">
        <f t="shared" ref="J9:J10" si="3">D9*I9</f>
        <v>5450.7199999999993</v>
      </c>
      <c r="K9" s="153">
        <f t="shared" si="2"/>
        <v>0.30969999999999992</v>
      </c>
    </row>
    <row r="10" spans="1:13" x14ac:dyDescent="0.25">
      <c r="A10" s="30"/>
      <c r="B10" s="31"/>
      <c r="C10" s="114"/>
      <c r="D10" s="6">
        <f t="shared" si="0"/>
        <v>0</v>
      </c>
      <c r="E10" s="356"/>
      <c r="F10" s="32">
        <v>800</v>
      </c>
      <c r="G10" s="32"/>
      <c r="H10" s="32"/>
      <c r="I10" s="131"/>
      <c r="J10" s="8">
        <f t="shared" si="3"/>
        <v>0</v>
      </c>
      <c r="K10" s="153">
        <f t="shared" si="2"/>
        <v>0</v>
      </c>
    </row>
    <row r="11" spans="1:13" x14ac:dyDescent="0.25">
      <c r="A11" s="108"/>
      <c r="B11" s="109"/>
      <c r="C11" s="115"/>
      <c r="D11" s="6">
        <f t="shared" si="0"/>
        <v>0</v>
      </c>
      <c r="E11" s="378" t="s">
        <v>21</v>
      </c>
      <c r="F11" s="110">
        <v>360</v>
      </c>
      <c r="G11" s="110"/>
      <c r="H11" s="111"/>
      <c r="I11" s="133"/>
      <c r="J11" s="25">
        <f>D11*I11</f>
        <v>0</v>
      </c>
      <c r="K11" s="155">
        <f>J11/F11/22</f>
        <v>0</v>
      </c>
      <c r="M11" s="26"/>
    </row>
    <row r="12" spans="1:13" x14ac:dyDescent="0.25">
      <c r="A12" s="50"/>
      <c r="B12" s="51"/>
      <c r="C12" s="116"/>
      <c r="D12" s="6">
        <f t="shared" si="0"/>
        <v>0</v>
      </c>
      <c r="E12" s="367"/>
      <c r="F12" s="52">
        <v>360</v>
      </c>
      <c r="G12" s="52"/>
      <c r="H12" s="53"/>
      <c r="I12" s="134"/>
      <c r="J12" s="8">
        <f t="shared" ref="J12:J14" si="4">D12*I12</f>
        <v>0</v>
      </c>
      <c r="K12" s="156">
        <f t="shared" ref="K12:K14" si="5">J12/F12/22</f>
        <v>0</v>
      </c>
    </row>
    <row r="13" spans="1:13" x14ac:dyDescent="0.25">
      <c r="A13" s="50"/>
      <c r="B13" s="51"/>
      <c r="C13" s="116"/>
      <c r="D13" s="6">
        <f t="shared" si="0"/>
        <v>0</v>
      </c>
      <c r="E13" s="367"/>
      <c r="F13" s="52">
        <v>360</v>
      </c>
      <c r="G13" s="52"/>
      <c r="H13" s="53"/>
      <c r="I13" s="134"/>
      <c r="J13" s="8">
        <f t="shared" si="4"/>
        <v>0</v>
      </c>
      <c r="K13" s="156">
        <f t="shared" si="5"/>
        <v>0</v>
      </c>
    </row>
    <row r="14" spans="1:13" ht="15.75" thickBot="1" x14ac:dyDescent="0.3">
      <c r="A14" s="50"/>
      <c r="B14" s="51"/>
      <c r="C14" s="116"/>
      <c r="D14" s="6">
        <f t="shared" si="0"/>
        <v>0</v>
      </c>
      <c r="E14" s="367"/>
      <c r="F14" s="52">
        <v>360</v>
      </c>
      <c r="G14" s="52"/>
      <c r="H14" s="53"/>
      <c r="I14" s="134"/>
      <c r="J14" s="8">
        <f t="shared" si="4"/>
        <v>0</v>
      </c>
      <c r="K14" s="156">
        <f t="shared" si="5"/>
        <v>0</v>
      </c>
    </row>
    <row r="15" spans="1:13" x14ac:dyDescent="0.25">
      <c r="A15" s="77" t="s">
        <v>22</v>
      </c>
      <c r="B15" s="78">
        <v>1</v>
      </c>
      <c r="C15" s="118">
        <v>22.5</v>
      </c>
      <c r="D15" s="6">
        <f t="shared" si="0"/>
        <v>22.5</v>
      </c>
      <c r="E15" s="369" t="s">
        <v>23</v>
      </c>
      <c r="F15" s="79">
        <v>1500</v>
      </c>
      <c r="G15" s="79" t="s">
        <v>13</v>
      </c>
      <c r="H15" s="79">
        <v>1</v>
      </c>
      <c r="I15" s="136">
        <v>22</v>
      </c>
      <c r="J15" s="150">
        <f>D15*I15</f>
        <v>495</v>
      </c>
      <c r="K15" s="158">
        <f>J15/F15/22</f>
        <v>1.5000000000000001E-2</v>
      </c>
    </row>
    <row r="16" spans="1:13" ht="15.75" thickBot="1" x14ac:dyDescent="0.3">
      <c r="A16" s="58"/>
      <c r="B16" s="59"/>
      <c r="C16" s="119"/>
      <c r="D16" s="6">
        <f t="shared" si="0"/>
        <v>0</v>
      </c>
      <c r="E16" s="370"/>
      <c r="F16" s="60">
        <v>1500</v>
      </c>
      <c r="G16" s="60"/>
      <c r="H16" s="60"/>
      <c r="I16" s="137"/>
      <c r="J16" s="8">
        <f>D16*I16</f>
        <v>0</v>
      </c>
      <c r="K16" s="159">
        <f t="shared" ref="K16" si="6">J16/F16/22</f>
        <v>0</v>
      </c>
    </row>
    <row r="17" spans="1:11" ht="15.75" thickBot="1" x14ac:dyDescent="0.3">
      <c r="A17" s="58"/>
      <c r="B17" s="59"/>
      <c r="C17" s="119"/>
      <c r="D17" s="6">
        <f t="shared" si="0"/>
        <v>0</v>
      </c>
      <c r="E17" s="370"/>
      <c r="F17" s="79">
        <v>1500</v>
      </c>
      <c r="G17" s="60"/>
      <c r="H17" s="60"/>
      <c r="I17" s="137"/>
      <c r="J17" s="8"/>
      <c r="K17" s="159"/>
    </row>
    <row r="18" spans="1:11" x14ac:dyDescent="0.25">
      <c r="A18" s="80"/>
      <c r="B18" s="81"/>
      <c r="C18" s="121"/>
      <c r="D18" s="6">
        <f t="shared" si="0"/>
        <v>0</v>
      </c>
      <c r="E18" s="372" t="s">
        <v>24</v>
      </c>
      <c r="F18" s="82">
        <v>1200</v>
      </c>
      <c r="G18" s="82"/>
      <c r="H18" s="82"/>
      <c r="I18" s="139"/>
      <c r="J18" s="150">
        <f>D18*I18</f>
        <v>0</v>
      </c>
      <c r="K18" s="161">
        <f>J18/F18/22</f>
        <v>0</v>
      </c>
    </row>
    <row r="19" spans="1:11" x14ac:dyDescent="0.25">
      <c r="A19" s="64"/>
      <c r="B19" s="65"/>
      <c r="C19" s="122"/>
      <c r="D19" s="6">
        <f t="shared" si="0"/>
        <v>0</v>
      </c>
      <c r="E19" s="373"/>
      <c r="F19" s="66">
        <v>1200</v>
      </c>
      <c r="G19" s="66"/>
      <c r="H19" s="66"/>
      <c r="I19" s="140"/>
      <c r="J19" s="8">
        <f t="shared" ref="J19:J20" si="7">D19*I19</f>
        <v>0</v>
      </c>
      <c r="K19" s="162">
        <f t="shared" ref="K19:K20" si="8">J19/F19/22</f>
        <v>0</v>
      </c>
    </row>
    <row r="20" spans="1:11" ht="15.75" thickBot="1" x14ac:dyDescent="0.3">
      <c r="A20" s="64"/>
      <c r="B20" s="65"/>
      <c r="C20" s="122"/>
      <c r="D20" s="6">
        <f t="shared" si="0"/>
        <v>0</v>
      </c>
      <c r="E20" s="373"/>
      <c r="F20" s="66">
        <v>1200</v>
      </c>
      <c r="G20" s="66"/>
      <c r="H20" s="66"/>
      <c r="I20" s="140"/>
      <c r="J20" s="8">
        <f t="shared" si="7"/>
        <v>0</v>
      </c>
      <c r="K20" s="162">
        <f t="shared" si="8"/>
        <v>0</v>
      </c>
    </row>
    <row r="21" spans="1:11" x14ac:dyDescent="0.25">
      <c r="A21" s="83" t="s">
        <v>25</v>
      </c>
      <c r="B21" s="84">
        <v>1</v>
      </c>
      <c r="C21" s="124">
        <v>17</v>
      </c>
      <c r="D21" s="6">
        <f t="shared" si="0"/>
        <v>17</v>
      </c>
      <c r="E21" s="376" t="s">
        <v>26</v>
      </c>
      <c r="F21" s="85">
        <v>1000</v>
      </c>
      <c r="G21" s="85" t="s">
        <v>13</v>
      </c>
      <c r="H21" s="85">
        <v>1</v>
      </c>
      <c r="I21" s="142">
        <v>22</v>
      </c>
      <c r="J21" s="150">
        <f>D21*I21</f>
        <v>374</v>
      </c>
      <c r="K21" s="164">
        <f>J21/F21/22</f>
        <v>1.7000000000000001E-2</v>
      </c>
    </row>
    <row r="22" spans="1:11" x14ac:dyDescent="0.25">
      <c r="A22" s="68"/>
      <c r="B22" s="69"/>
      <c r="C22" s="125"/>
      <c r="D22" s="6">
        <f t="shared" si="0"/>
        <v>0</v>
      </c>
      <c r="E22" s="307"/>
      <c r="F22" s="70">
        <v>1000</v>
      </c>
      <c r="G22" s="70"/>
      <c r="H22" s="70"/>
      <c r="I22" s="143"/>
      <c r="J22" s="8">
        <f t="shared" ref="J22:J25" si="9">D22*I22</f>
        <v>0</v>
      </c>
      <c r="K22" s="165">
        <f t="shared" ref="K22" si="10">J22/F22/22</f>
        <v>0</v>
      </c>
    </row>
    <row r="23" spans="1:11" x14ac:dyDescent="0.25">
      <c r="A23" s="68"/>
      <c r="B23" s="69"/>
      <c r="C23" s="125"/>
      <c r="D23" s="6">
        <f t="shared" si="0"/>
        <v>0</v>
      </c>
      <c r="E23" s="307"/>
      <c r="F23" s="70">
        <v>1000</v>
      </c>
      <c r="G23" s="70"/>
      <c r="H23" s="70"/>
      <c r="I23" s="143"/>
      <c r="J23" s="8">
        <f t="shared" si="9"/>
        <v>0</v>
      </c>
      <c r="K23" s="165"/>
    </row>
    <row r="24" spans="1:11" x14ac:dyDescent="0.25">
      <c r="A24" s="68"/>
      <c r="B24" s="69"/>
      <c r="C24" s="125"/>
      <c r="D24" s="6">
        <f t="shared" si="0"/>
        <v>0</v>
      </c>
      <c r="E24" s="307"/>
      <c r="F24" s="70">
        <v>1000</v>
      </c>
      <c r="G24" s="70"/>
      <c r="H24" s="70"/>
      <c r="I24" s="143"/>
      <c r="J24" s="8">
        <f t="shared" si="9"/>
        <v>0</v>
      </c>
      <c r="K24" s="165"/>
    </row>
    <row r="25" spans="1:11" ht="15.75" thickBot="1" x14ac:dyDescent="0.3">
      <c r="A25" s="68"/>
      <c r="B25" s="69"/>
      <c r="C25" s="185"/>
      <c r="D25" s="6">
        <f t="shared" si="0"/>
        <v>0</v>
      </c>
      <c r="E25" s="307"/>
      <c r="F25" s="70">
        <v>1000</v>
      </c>
      <c r="G25" s="70"/>
      <c r="H25" s="70"/>
      <c r="I25" s="143"/>
      <c r="J25" s="8">
        <f t="shared" si="9"/>
        <v>0</v>
      </c>
      <c r="K25" s="165"/>
    </row>
    <row r="26" spans="1:11" x14ac:dyDescent="0.25">
      <c r="A26" s="86" t="s">
        <v>27</v>
      </c>
      <c r="B26" s="87">
        <v>1</v>
      </c>
      <c r="C26" s="186">
        <v>15.7</v>
      </c>
      <c r="D26" s="6">
        <f t="shared" si="0"/>
        <v>15.7</v>
      </c>
      <c r="E26" s="379" t="s">
        <v>28</v>
      </c>
      <c r="F26" s="88">
        <v>200</v>
      </c>
      <c r="G26" s="88" t="s">
        <v>13</v>
      </c>
      <c r="H26" s="88">
        <v>2</v>
      </c>
      <c r="I26" s="144">
        <v>44</v>
      </c>
      <c r="J26" s="150">
        <f>D26*I26</f>
        <v>690.8</v>
      </c>
      <c r="K26" s="166">
        <f>J26/F26/22</f>
        <v>0.157</v>
      </c>
    </row>
    <row r="27" spans="1:11" x14ac:dyDescent="0.25">
      <c r="A27" s="71" t="s">
        <v>29</v>
      </c>
      <c r="B27" s="72">
        <v>1</v>
      </c>
      <c r="C27" s="185">
        <v>8.64</v>
      </c>
      <c r="D27" s="6">
        <f t="shared" si="0"/>
        <v>8.64</v>
      </c>
      <c r="E27" s="380"/>
      <c r="F27" s="73">
        <v>200</v>
      </c>
      <c r="G27" s="73" t="s">
        <v>13</v>
      </c>
      <c r="H27" s="73">
        <v>2</v>
      </c>
      <c r="I27" s="145">
        <v>44</v>
      </c>
      <c r="J27" s="8">
        <f t="shared" ref="J27:J32" si="11">D27*I27</f>
        <v>380.16</v>
      </c>
      <c r="K27" s="167">
        <f t="shared" ref="K27:K32" si="12">J27/F27/22</f>
        <v>8.6400000000000005E-2</v>
      </c>
    </row>
    <row r="28" spans="1:11" x14ac:dyDescent="0.25">
      <c r="A28" s="71" t="s">
        <v>30</v>
      </c>
      <c r="B28" s="72">
        <v>1</v>
      </c>
      <c r="C28" s="185">
        <v>8.64</v>
      </c>
      <c r="D28" s="6">
        <f t="shared" si="0"/>
        <v>8.64</v>
      </c>
      <c r="E28" s="380"/>
      <c r="F28" s="73">
        <v>200</v>
      </c>
      <c r="G28" s="73" t="s">
        <v>13</v>
      </c>
      <c r="H28" s="73">
        <v>2</v>
      </c>
      <c r="I28" s="145">
        <v>44</v>
      </c>
      <c r="J28" s="8">
        <f t="shared" si="11"/>
        <v>380.16</v>
      </c>
      <c r="K28" s="167">
        <f t="shared" si="12"/>
        <v>8.6400000000000005E-2</v>
      </c>
    </row>
    <row r="29" spans="1:11" x14ac:dyDescent="0.25">
      <c r="A29" s="71" t="s">
        <v>31</v>
      </c>
      <c r="B29" s="72">
        <v>1</v>
      </c>
      <c r="C29" s="185">
        <v>8.9499999999999993</v>
      </c>
      <c r="D29" s="6">
        <f t="shared" si="0"/>
        <v>8.9499999999999993</v>
      </c>
      <c r="E29" s="380"/>
      <c r="F29" s="73">
        <v>200</v>
      </c>
      <c r="G29" s="73" t="s">
        <v>13</v>
      </c>
      <c r="H29" s="73">
        <v>2</v>
      </c>
      <c r="I29" s="145">
        <v>44</v>
      </c>
      <c r="J29" s="8">
        <f t="shared" si="11"/>
        <v>393.79999999999995</v>
      </c>
      <c r="K29" s="167">
        <f t="shared" si="12"/>
        <v>8.9499999999999996E-2</v>
      </c>
    </row>
    <row r="30" spans="1:11" x14ac:dyDescent="0.25">
      <c r="A30" s="71" t="s">
        <v>32</v>
      </c>
      <c r="B30" s="72">
        <v>1</v>
      </c>
      <c r="C30" s="185">
        <v>7</v>
      </c>
      <c r="D30" s="6">
        <f t="shared" si="0"/>
        <v>7</v>
      </c>
      <c r="E30" s="380"/>
      <c r="F30" s="73">
        <v>200</v>
      </c>
      <c r="G30" s="73" t="s">
        <v>13</v>
      </c>
      <c r="H30" s="73">
        <v>2</v>
      </c>
      <c r="I30" s="145">
        <v>44</v>
      </c>
      <c r="J30" s="8">
        <f t="shared" si="11"/>
        <v>308</v>
      </c>
      <c r="K30" s="167">
        <f t="shared" si="12"/>
        <v>7.0000000000000007E-2</v>
      </c>
    </row>
    <row r="31" spans="1:11" x14ac:dyDescent="0.25">
      <c r="A31" s="71" t="s">
        <v>33</v>
      </c>
      <c r="B31" s="72">
        <v>1</v>
      </c>
      <c r="C31" s="185">
        <v>7.25</v>
      </c>
      <c r="D31" s="6">
        <f t="shared" ref="D31:D70" si="13">B31*C31</f>
        <v>7.25</v>
      </c>
      <c r="E31" s="380"/>
      <c r="F31" s="73">
        <v>200</v>
      </c>
      <c r="G31" s="73" t="s">
        <v>13</v>
      </c>
      <c r="H31" s="73">
        <v>2</v>
      </c>
      <c r="I31" s="145">
        <v>44</v>
      </c>
      <c r="J31" s="8">
        <f t="shared" si="11"/>
        <v>319</v>
      </c>
      <c r="K31" s="167">
        <f t="shared" si="12"/>
        <v>7.2499999999999995E-2</v>
      </c>
    </row>
    <row r="32" spans="1:11" ht="15.75" thickBot="1" x14ac:dyDescent="0.3">
      <c r="A32" s="248"/>
      <c r="B32" s="249"/>
      <c r="C32" s="250"/>
      <c r="D32" s="240">
        <f t="shared" si="13"/>
        <v>0</v>
      </c>
      <c r="E32" s="381"/>
      <c r="F32" s="251">
        <v>200</v>
      </c>
      <c r="G32" s="251"/>
      <c r="H32" s="251"/>
      <c r="I32" s="252"/>
      <c r="J32" s="181">
        <f t="shared" si="11"/>
        <v>0</v>
      </c>
      <c r="K32" s="269">
        <f t="shared" si="12"/>
        <v>0</v>
      </c>
    </row>
    <row r="33" spans="1:13" x14ac:dyDescent="0.25">
      <c r="A33" s="27" t="s">
        <v>34</v>
      </c>
      <c r="B33" s="28">
        <v>17.2</v>
      </c>
      <c r="C33" s="28">
        <v>28.3</v>
      </c>
      <c r="D33" s="254">
        <f t="shared" si="13"/>
        <v>486.76</v>
      </c>
      <c r="E33" s="360" t="s">
        <v>35</v>
      </c>
      <c r="F33" s="29">
        <v>1800</v>
      </c>
      <c r="G33" s="29" t="s">
        <v>13</v>
      </c>
      <c r="H33" s="44">
        <v>1</v>
      </c>
      <c r="I33" s="130">
        <v>22</v>
      </c>
      <c r="J33" s="150">
        <f t="shared" ref="J33:J40" si="14">D33*I33</f>
        <v>10708.72</v>
      </c>
      <c r="K33" s="152">
        <f>J33/F33/22</f>
        <v>0.27042222222222223</v>
      </c>
      <c r="M33" s="26"/>
    </row>
    <row r="34" spans="1:13" x14ac:dyDescent="0.25">
      <c r="A34" s="30" t="s">
        <v>36</v>
      </c>
      <c r="B34" s="31">
        <v>17.5</v>
      </c>
      <c r="C34" s="31">
        <v>3</v>
      </c>
      <c r="D34" s="253">
        <f t="shared" si="13"/>
        <v>52.5</v>
      </c>
      <c r="E34" s="361"/>
      <c r="F34" s="32">
        <v>1800</v>
      </c>
      <c r="G34" s="32" t="s">
        <v>13</v>
      </c>
      <c r="H34" s="43">
        <v>1</v>
      </c>
      <c r="I34" s="131">
        <v>22</v>
      </c>
      <c r="J34" s="8">
        <f t="shared" si="14"/>
        <v>1155</v>
      </c>
      <c r="K34" s="153">
        <f>J34/F34/22</f>
        <v>2.9166666666666671E-2</v>
      </c>
    </row>
    <row r="35" spans="1:13" x14ac:dyDescent="0.25">
      <c r="A35" s="30"/>
      <c r="B35" s="31"/>
      <c r="C35" s="31"/>
      <c r="D35" s="253">
        <f t="shared" si="13"/>
        <v>0</v>
      </c>
      <c r="E35" s="361"/>
      <c r="F35" s="32">
        <v>1800</v>
      </c>
      <c r="G35" s="32"/>
      <c r="H35" s="43"/>
      <c r="I35" s="131"/>
      <c r="J35" s="8">
        <f t="shared" si="14"/>
        <v>0</v>
      </c>
      <c r="K35" s="153">
        <f t="shared" ref="K35:K36" si="15">J35/F35/22</f>
        <v>0</v>
      </c>
    </row>
    <row r="36" spans="1:13" ht="15.75" thickBot="1" x14ac:dyDescent="0.3">
      <c r="A36" s="33"/>
      <c r="B36" s="34"/>
      <c r="C36" s="34"/>
      <c r="D36" s="255">
        <f t="shared" si="13"/>
        <v>0</v>
      </c>
      <c r="E36" s="362"/>
      <c r="F36" s="35">
        <v>1800</v>
      </c>
      <c r="G36" s="35"/>
      <c r="H36" s="45"/>
      <c r="I36" s="132"/>
      <c r="J36" s="151">
        <f t="shared" si="14"/>
        <v>0</v>
      </c>
      <c r="K36" s="154">
        <f t="shared" si="15"/>
        <v>0</v>
      </c>
    </row>
    <row r="37" spans="1:13" x14ac:dyDescent="0.25">
      <c r="A37" s="270"/>
      <c r="B37" s="271"/>
      <c r="C37" s="272"/>
      <c r="D37" s="273">
        <f t="shared" si="13"/>
        <v>0</v>
      </c>
      <c r="E37" s="363" t="s">
        <v>37</v>
      </c>
      <c r="F37" s="274">
        <v>6000</v>
      </c>
      <c r="G37" s="274"/>
      <c r="H37" s="275"/>
      <c r="I37" s="276"/>
      <c r="J37" s="25">
        <f t="shared" si="14"/>
        <v>0</v>
      </c>
      <c r="K37" s="277">
        <f>J37/F37/22</f>
        <v>0</v>
      </c>
      <c r="M37" s="26"/>
    </row>
    <row r="38" spans="1:13" x14ac:dyDescent="0.25">
      <c r="A38" s="89"/>
      <c r="B38" s="90"/>
      <c r="C38" s="126"/>
      <c r="D38" s="6">
        <f t="shared" si="13"/>
        <v>0</v>
      </c>
      <c r="E38" s="364"/>
      <c r="F38" s="91">
        <v>6000</v>
      </c>
      <c r="G38" s="91"/>
      <c r="H38" s="92"/>
      <c r="I38" s="147"/>
      <c r="J38" s="8">
        <f t="shared" si="14"/>
        <v>0</v>
      </c>
      <c r="K38" s="169">
        <f t="shared" ref="K38:K39" si="16">J38/F38/22</f>
        <v>0</v>
      </c>
    </row>
    <row r="39" spans="1:13" ht="15.75" thickBot="1" x14ac:dyDescent="0.3">
      <c r="A39" s="93"/>
      <c r="B39" s="94"/>
      <c r="C39" s="127"/>
      <c r="D39" s="6">
        <f t="shared" si="13"/>
        <v>0</v>
      </c>
      <c r="E39" s="365"/>
      <c r="F39" s="95">
        <v>6000</v>
      </c>
      <c r="G39" s="95"/>
      <c r="H39" s="96"/>
      <c r="I39" s="148"/>
      <c r="J39" s="151">
        <f t="shared" si="14"/>
        <v>0</v>
      </c>
      <c r="K39" s="170">
        <f t="shared" si="16"/>
        <v>0</v>
      </c>
    </row>
    <row r="40" spans="1:13" x14ac:dyDescent="0.25">
      <c r="A40" s="46"/>
      <c r="B40" s="47"/>
      <c r="C40" s="128"/>
      <c r="D40" s="6"/>
      <c r="E40" s="366" t="s">
        <v>38</v>
      </c>
      <c r="F40" s="48">
        <v>1800</v>
      </c>
      <c r="G40" s="48"/>
      <c r="H40" s="49"/>
      <c r="I40" s="149"/>
      <c r="J40" s="150">
        <f t="shared" si="14"/>
        <v>0</v>
      </c>
      <c r="K40" s="171">
        <f>J40/F40/22</f>
        <v>0</v>
      </c>
      <c r="M40" s="26"/>
    </row>
    <row r="41" spans="1:13" x14ac:dyDescent="0.25">
      <c r="A41" s="50"/>
      <c r="B41" s="51"/>
      <c r="C41" s="116"/>
      <c r="D41" s="6"/>
      <c r="E41" s="367"/>
      <c r="F41" s="52">
        <v>1800</v>
      </c>
      <c r="G41" s="52"/>
      <c r="H41" s="53"/>
      <c r="I41" s="134"/>
      <c r="J41" s="8">
        <f t="shared" ref="J41" si="17">D41*I41</f>
        <v>0</v>
      </c>
      <c r="K41" s="156">
        <f t="shared" ref="K41:K43" si="18">J41/F41/22</f>
        <v>0</v>
      </c>
    </row>
    <row r="42" spans="1:13" x14ac:dyDescent="0.25">
      <c r="A42" s="50"/>
      <c r="B42" s="51"/>
      <c r="C42" s="116"/>
      <c r="D42" s="6">
        <f t="shared" si="13"/>
        <v>0</v>
      </c>
      <c r="E42" s="367"/>
      <c r="F42" s="52">
        <v>1800</v>
      </c>
      <c r="G42" s="52"/>
      <c r="H42" s="53"/>
      <c r="I42" s="134"/>
      <c r="J42" s="8">
        <f>D42*I42</f>
        <v>0</v>
      </c>
      <c r="K42" s="156">
        <f t="shared" si="18"/>
        <v>0</v>
      </c>
    </row>
    <row r="43" spans="1:13" ht="15.75" thickBot="1" x14ac:dyDescent="0.3">
      <c r="A43" s="54"/>
      <c r="B43" s="55"/>
      <c r="C43" s="117"/>
      <c r="D43" s="6">
        <f t="shared" si="13"/>
        <v>0</v>
      </c>
      <c r="E43" s="368"/>
      <c r="F43" s="56">
        <v>1800</v>
      </c>
      <c r="G43" s="56"/>
      <c r="H43" s="57"/>
      <c r="I43" s="135"/>
      <c r="J43" s="151">
        <f>D43*I43</f>
        <v>0</v>
      </c>
      <c r="K43" s="157">
        <f t="shared" si="18"/>
        <v>0</v>
      </c>
    </row>
    <row r="44" spans="1:13" x14ac:dyDescent="0.25">
      <c r="A44" s="77"/>
      <c r="B44" s="78"/>
      <c r="C44" s="118"/>
      <c r="D44" s="6">
        <f t="shared" si="13"/>
        <v>0</v>
      </c>
      <c r="E44" s="369" t="s">
        <v>39</v>
      </c>
      <c r="F44" s="79">
        <v>100000</v>
      </c>
      <c r="G44" s="79"/>
      <c r="H44" s="97"/>
      <c r="I44" s="136"/>
      <c r="J44" s="150">
        <f>D44*I44</f>
        <v>0</v>
      </c>
      <c r="K44" s="158">
        <f>J44/F44/22</f>
        <v>0</v>
      </c>
    </row>
    <row r="45" spans="1:13" x14ac:dyDescent="0.25">
      <c r="A45" s="58"/>
      <c r="B45" s="59"/>
      <c r="C45" s="119"/>
      <c r="D45" s="6">
        <f t="shared" si="13"/>
        <v>0</v>
      </c>
      <c r="E45" s="370"/>
      <c r="F45" s="60">
        <v>100000</v>
      </c>
      <c r="G45" s="60"/>
      <c r="H45" s="98"/>
      <c r="I45" s="137"/>
      <c r="J45" s="8">
        <f t="shared" ref="J45" si="19">D45*I45</f>
        <v>0</v>
      </c>
      <c r="K45" s="159">
        <f t="shared" ref="K45:K47" si="20">J45/F45/22</f>
        <v>0</v>
      </c>
    </row>
    <row r="46" spans="1:13" x14ac:dyDescent="0.25">
      <c r="A46" s="58"/>
      <c r="B46" s="59"/>
      <c r="C46" s="119"/>
      <c r="D46" s="6">
        <f t="shared" si="13"/>
        <v>0</v>
      </c>
      <c r="E46" s="370"/>
      <c r="F46" s="60">
        <v>100000</v>
      </c>
      <c r="G46" s="60"/>
      <c r="H46" s="98"/>
      <c r="I46" s="137"/>
      <c r="J46" s="8">
        <f>D46*I46</f>
        <v>0</v>
      </c>
      <c r="K46" s="159">
        <f t="shared" si="20"/>
        <v>0</v>
      </c>
    </row>
    <row r="47" spans="1:13" ht="15.75" thickBot="1" x14ac:dyDescent="0.3">
      <c r="A47" s="61"/>
      <c r="B47" s="62"/>
      <c r="C47" s="120"/>
      <c r="D47" s="6">
        <f t="shared" si="13"/>
        <v>0</v>
      </c>
      <c r="E47" s="371"/>
      <c r="F47" s="63">
        <v>100000</v>
      </c>
      <c r="G47" s="63"/>
      <c r="H47" s="99"/>
      <c r="I47" s="138"/>
      <c r="J47" s="151">
        <f>D47*I47</f>
        <v>0</v>
      </c>
      <c r="K47" s="160">
        <f t="shared" si="20"/>
        <v>0</v>
      </c>
    </row>
    <row r="48" spans="1:13" x14ac:dyDescent="0.25">
      <c r="A48" s="183" t="s">
        <v>40</v>
      </c>
      <c r="B48" s="81">
        <v>1</v>
      </c>
      <c r="C48" s="121">
        <v>314.08</v>
      </c>
      <c r="D48" s="6">
        <f t="shared" si="13"/>
        <v>314.08</v>
      </c>
      <c r="E48" s="372" t="s">
        <v>41</v>
      </c>
      <c r="F48" s="82">
        <v>130</v>
      </c>
      <c r="G48" s="82" t="s">
        <v>42</v>
      </c>
      <c r="H48" s="100">
        <v>1</v>
      </c>
      <c r="I48" s="140">
        <f>1/6</f>
        <v>0.16666666666666666</v>
      </c>
      <c r="J48" s="150">
        <f>D48*I48</f>
        <v>52.346666666666664</v>
      </c>
      <c r="K48" s="161">
        <f>J48/F48/22</f>
        <v>1.8303030303030304E-2</v>
      </c>
    </row>
    <row r="49" spans="1:11" x14ac:dyDescent="0.25">
      <c r="A49" s="64"/>
      <c r="B49" s="65"/>
      <c r="C49" s="122"/>
      <c r="D49" s="6">
        <f t="shared" si="13"/>
        <v>0</v>
      </c>
      <c r="E49" s="373"/>
      <c r="F49" s="66">
        <v>130</v>
      </c>
      <c r="G49" s="66"/>
      <c r="H49" s="101"/>
      <c r="I49" s="140"/>
      <c r="J49" s="8">
        <f t="shared" ref="J49" si="21">D49*I49</f>
        <v>0</v>
      </c>
      <c r="K49" s="162">
        <f t="shared" ref="K49" si="22">J49/F49/22</f>
        <v>0</v>
      </c>
    </row>
    <row r="50" spans="1:11" x14ac:dyDescent="0.25">
      <c r="A50" s="64"/>
      <c r="B50" s="65"/>
      <c r="C50" s="177"/>
      <c r="D50" s="6">
        <f t="shared" si="13"/>
        <v>0</v>
      </c>
      <c r="E50" s="374"/>
      <c r="F50" s="66">
        <v>130</v>
      </c>
      <c r="G50" s="178"/>
      <c r="H50" s="179"/>
      <c r="I50" s="180"/>
      <c r="J50" s="181"/>
      <c r="K50" s="182"/>
    </row>
    <row r="51" spans="1:11" ht="15.75" thickBot="1" x14ac:dyDescent="0.3">
      <c r="A51" s="64"/>
      <c r="B51" s="65"/>
      <c r="C51" s="123"/>
      <c r="D51" s="6">
        <f t="shared" si="13"/>
        <v>0</v>
      </c>
      <c r="E51" s="375"/>
      <c r="F51" s="66">
        <v>130</v>
      </c>
      <c r="G51" s="67"/>
      <c r="H51" s="102"/>
      <c r="I51" s="141"/>
      <c r="J51" s="151">
        <f>D51*I51</f>
        <v>0</v>
      </c>
      <c r="K51" s="163">
        <f t="shared" ref="K51" si="23">J51/F51/22</f>
        <v>0</v>
      </c>
    </row>
    <row r="52" spans="1:11" x14ac:dyDescent="0.25">
      <c r="A52" s="83"/>
      <c r="B52" s="84"/>
      <c r="C52" s="124"/>
      <c r="D52" s="6">
        <f t="shared" si="13"/>
        <v>0</v>
      </c>
      <c r="E52" s="376" t="s">
        <v>43</v>
      </c>
      <c r="F52" s="85">
        <v>300</v>
      </c>
      <c r="G52" s="85"/>
      <c r="H52" s="103"/>
      <c r="I52" s="176"/>
      <c r="J52" s="150">
        <f>D52*I52</f>
        <v>0</v>
      </c>
      <c r="K52" s="164">
        <f>J52/F52/22</f>
        <v>0</v>
      </c>
    </row>
    <row r="53" spans="1:11" x14ac:dyDescent="0.25">
      <c r="A53" s="68"/>
      <c r="B53" s="69"/>
      <c r="C53" s="125"/>
      <c r="D53" s="6">
        <f t="shared" si="13"/>
        <v>0</v>
      </c>
      <c r="E53" s="307"/>
      <c r="F53" s="70">
        <v>300</v>
      </c>
      <c r="G53" s="70"/>
      <c r="H53" s="104"/>
      <c r="I53" s="143"/>
      <c r="J53" s="8">
        <f t="shared" ref="J53" si="24">D53*I53</f>
        <v>0</v>
      </c>
      <c r="K53" s="165">
        <f t="shared" ref="K53" si="25">J53/F53/22</f>
        <v>0</v>
      </c>
    </row>
    <row r="54" spans="1:11" x14ac:dyDescent="0.25">
      <c r="A54" s="68"/>
      <c r="B54" s="69"/>
      <c r="C54" s="125"/>
      <c r="D54" s="6">
        <f t="shared" si="13"/>
        <v>0</v>
      </c>
      <c r="E54" s="307"/>
      <c r="F54" s="70">
        <v>300</v>
      </c>
      <c r="G54" s="70"/>
      <c r="H54" s="104"/>
      <c r="I54" s="143"/>
      <c r="J54" s="8"/>
      <c r="K54" s="165"/>
    </row>
    <row r="55" spans="1:11" ht="15.75" thickBot="1" x14ac:dyDescent="0.3">
      <c r="A55" s="256"/>
      <c r="B55" s="257"/>
      <c r="C55" s="258"/>
      <c r="D55" s="240">
        <f t="shared" si="13"/>
        <v>0</v>
      </c>
      <c r="E55" s="377"/>
      <c r="F55" s="259">
        <v>300</v>
      </c>
      <c r="G55" s="259"/>
      <c r="H55" s="260"/>
      <c r="I55" s="261"/>
      <c r="J55" s="181"/>
      <c r="K55" s="262"/>
    </row>
    <row r="56" spans="1:11" x14ac:dyDescent="0.25">
      <c r="A56" s="86" t="s">
        <v>44</v>
      </c>
      <c r="B56" s="87">
        <v>1</v>
      </c>
      <c r="C56" s="87">
        <v>314.08</v>
      </c>
      <c r="D56" s="254">
        <f t="shared" si="13"/>
        <v>314.08</v>
      </c>
      <c r="E56" s="382" t="s">
        <v>45</v>
      </c>
      <c r="F56" s="88">
        <v>300</v>
      </c>
      <c r="G56" s="88" t="s">
        <v>46</v>
      </c>
      <c r="H56" s="105">
        <v>2</v>
      </c>
      <c r="I56" s="144">
        <v>8</v>
      </c>
      <c r="J56" s="150">
        <f>D56*I56</f>
        <v>2512.64</v>
      </c>
      <c r="K56" s="166">
        <f>J56/F56/22</f>
        <v>0.38070303030303027</v>
      </c>
    </row>
    <row r="57" spans="1:11" x14ac:dyDescent="0.25">
      <c r="A57" s="71"/>
      <c r="B57" s="72"/>
      <c r="C57" s="72"/>
      <c r="D57" s="253">
        <f t="shared" si="13"/>
        <v>0</v>
      </c>
      <c r="E57" s="383"/>
      <c r="F57" s="73">
        <v>300</v>
      </c>
      <c r="G57" s="73"/>
      <c r="H57" s="106"/>
      <c r="I57" s="145"/>
      <c r="J57" s="8">
        <f t="shared" ref="J57" si="26">D57*I57</f>
        <v>0</v>
      </c>
      <c r="K57" s="280">
        <f t="shared" ref="K57:K67" si="27">J57/F57/22</f>
        <v>0</v>
      </c>
    </row>
    <row r="58" spans="1:11" x14ac:dyDescent="0.25">
      <c r="A58" s="71" t="s">
        <v>47</v>
      </c>
      <c r="B58" s="72">
        <v>0.79</v>
      </c>
      <c r="C58" s="72">
        <f>2*2</f>
        <v>4</v>
      </c>
      <c r="D58" s="253">
        <f t="shared" si="13"/>
        <v>3.16</v>
      </c>
      <c r="E58" s="383"/>
      <c r="F58" s="73">
        <v>300</v>
      </c>
      <c r="G58" s="73" t="s">
        <v>46</v>
      </c>
      <c r="H58" s="106">
        <v>2</v>
      </c>
      <c r="I58" s="145">
        <v>8</v>
      </c>
      <c r="J58" s="8">
        <f t="shared" ref="J58:J66" si="28">D58*I58</f>
        <v>25.28</v>
      </c>
      <c r="K58" s="280">
        <f t="shared" si="27"/>
        <v>3.8303030303030307E-3</v>
      </c>
    </row>
    <row r="59" spans="1:11" x14ac:dyDescent="0.25">
      <c r="A59" s="71" t="s">
        <v>47</v>
      </c>
      <c r="B59" s="72">
        <v>1.1499999999999999</v>
      </c>
      <c r="C59" s="72">
        <f>5*2</f>
        <v>10</v>
      </c>
      <c r="D59" s="253">
        <f t="shared" si="13"/>
        <v>11.5</v>
      </c>
      <c r="E59" s="383"/>
      <c r="F59" s="73">
        <v>300</v>
      </c>
      <c r="G59" s="73" t="s">
        <v>46</v>
      </c>
      <c r="H59" s="106">
        <v>2</v>
      </c>
      <c r="I59" s="145">
        <v>8</v>
      </c>
      <c r="J59" s="8">
        <f t="shared" si="28"/>
        <v>92</v>
      </c>
      <c r="K59" s="280">
        <f t="shared" si="27"/>
        <v>1.3939393939393939E-2</v>
      </c>
    </row>
    <row r="60" spans="1:11" x14ac:dyDescent="0.25">
      <c r="A60" s="71" t="s">
        <v>48</v>
      </c>
      <c r="B60" s="72">
        <v>1.1499999999999999</v>
      </c>
      <c r="C60" s="72">
        <f>3*2</f>
        <v>6</v>
      </c>
      <c r="D60" s="253">
        <f t="shared" si="13"/>
        <v>6.8999999999999995</v>
      </c>
      <c r="E60" s="383"/>
      <c r="F60" s="73">
        <v>300</v>
      </c>
      <c r="G60" s="73" t="s">
        <v>46</v>
      </c>
      <c r="H60" s="106">
        <v>2</v>
      </c>
      <c r="I60" s="145">
        <v>8</v>
      </c>
      <c r="J60" s="8">
        <f t="shared" si="28"/>
        <v>55.199999999999996</v>
      </c>
      <c r="K60" s="280">
        <f t="shared" si="27"/>
        <v>8.363636363636363E-3</v>
      </c>
    </row>
    <row r="61" spans="1:11" x14ac:dyDescent="0.25">
      <c r="A61" s="71" t="s">
        <v>49</v>
      </c>
      <c r="B61" s="72">
        <f>2.35*0.7</f>
        <v>1.645</v>
      </c>
      <c r="C61" s="72">
        <f>5*2</f>
        <v>10</v>
      </c>
      <c r="D61" s="253">
        <f t="shared" si="13"/>
        <v>16.45</v>
      </c>
      <c r="E61" s="383"/>
      <c r="F61" s="73">
        <v>300</v>
      </c>
      <c r="G61" s="73" t="s">
        <v>46</v>
      </c>
      <c r="H61" s="106">
        <v>2</v>
      </c>
      <c r="I61" s="145">
        <v>8</v>
      </c>
      <c r="J61" s="8">
        <f t="shared" si="28"/>
        <v>131.6</v>
      </c>
      <c r="K61" s="280">
        <f t="shared" si="27"/>
        <v>1.9939393939393937E-2</v>
      </c>
    </row>
    <row r="62" spans="1:11" x14ac:dyDescent="0.25">
      <c r="A62" s="71" t="s">
        <v>49</v>
      </c>
      <c r="B62" s="72">
        <f>1.35*0.7</f>
        <v>0.94499999999999995</v>
      </c>
      <c r="C62" s="72">
        <f>1*2</f>
        <v>2</v>
      </c>
      <c r="D62" s="253">
        <f t="shared" si="13"/>
        <v>1.89</v>
      </c>
      <c r="E62" s="383"/>
      <c r="F62" s="73">
        <v>300</v>
      </c>
      <c r="G62" s="73" t="s">
        <v>46</v>
      </c>
      <c r="H62" s="106">
        <v>2</v>
      </c>
      <c r="I62" s="145">
        <v>8</v>
      </c>
      <c r="J62" s="8">
        <f t="shared" si="28"/>
        <v>15.12</v>
      </c>
      <c r="K62" s="280">
        <f t="shared" si="27"/>
        <v>2.2909090909090908E-3</v>
      </c>
    </row>
    <row r="63" spans="1:11" x14ac:dyDescent="0.25">
      <c r="A63" s="71" t="s">
        <v>49</v>
      </c>
      <c r="B63" s="72">
        <v>1.1499999999999999</v>
      </c>
      <c r="C63" s="72">
        <f>4*2</f>
        <v>8</v>
      </c>
      <c r="D63" s="253">
        <f t="shared" si="13"/>
        <v>9.1999999999999993</v>
      </c>
      <c r="E63" s="383"/>
      <c r="F63" s="73">
        <v>300</v>
      </c>
      <c r="G63" s="73" t="s">
        <v>46</v>
      </c>
      <c r="H63" s="106">
        <v>2</v>
      </c>
      <c r="I63" s="145">
        <v>8</v>
      </c>
      <c r="J63" s="8">
        <f t="shared" si="28"/>
        <v>73.599999999999994</v>
      </c>
      <c r="K63" s="280">
        <f t="shared" si="27"/>
        <v>1.115151515151515E-2</v>
      </c>
    </row>
    <row r="64" spans="1:11" x14ac:dyDescent="0.25">
      <c r="A64" s="71" t="s">
        <v>49</v>
      </c>
      <c r="B64" s="72">
        <v>0.83</v>
      </c>
      <c r="C64" s="72">
        <f t="shared" ref="C64:C66" si="29">1*2</f>
        <v>2</v>
      </c>
      <c r="D64" s="253">
        <f t="shared" si="13"/>
        <v>1.66</v>
      </c>
      <c r="E64" s="383"/>
      <c r="F64" s="73">
        <v>300</v>
      </c>
      <c r="G64" s="73" t="s">
        <v>46</v>
      </c>
      <c r="H64" s="106">
        <v>2</v>
      </c>
      <c r="I64" s="145">
        <v>8</v>
      </c>
      <c r="J64" s="8">
        <f t="shared" si="28"/>
        <v>13.28</v>
      </c>
      <c r="K64" s="280">
        <f t="shared" si="27"/>
        <v>2.0121212121212121E-3</v>
      </c>
    </row>
    <row r="65" spans="1:15" x14ac:dyDescent="0.25">
      <c r="A65" s="71" t="s">
        <v>49</v>
      </c>
      <c r="B65" s="72">
        <v>0.56999999999999995</v>
      </c>
      <c r="C65" s="72">
        <f t="shared" si="29"/>
        <v>2</v>
      </c>
      <c r="D65" s="253">
        <f t="shared" si="13"/>
        <v>1.1399999999999999</v>
      </c>
      <c r="E65" s="383"/>
      <c r="F65" s="73">
        <v>300</v>
      </c>
      <c r="G65" s="73" t="s">
        <v>46</v>
      </c>
      <c r="H65" s="106">
        <v>2</v>
      </c>
      <c r="I65" s="145">
        <v>8</v>
      </c>
      <c r="J65" s="8">
        <f t="shared" si="28"/>
        <v>9.1199999999999992</v>
      </c>
      <c r="K65" s="280">
        <f t="shared" si="27"/>
        <v>1.3818181818181818E-3</v>
      </c>
    </row>
    <row r="66" spans="1:15" x14ac:dyDescent="0.25">
      <c r="A66" s="71" t="s">
        <v>49</v>
      </c>
      <c r="B66" s="72">
        <v>0.78</v>
      </c>
      <c r="C66" s="72">
        <f t="shared" si="29"/>
        <v>2</v>
      </c>
      <c r="D66" s="253">
        <f t="shared" si="13"/>
        <v>1.56</v>
      </c>
      <c r="E66" s="383"/>
      <c r="F66" s="73">
        <v>300</v>
      </c>
      <c r="G66" s="73" t="s">
        <v>46</v>
      </c>
      <c r="H66" s="106">
        <v>2</v>
      </c>
      <c r="I66" s="145">
        <v>8</v>
      </c>
      <c r="J66" s="8">
        <f t="shared" si="28"/>
        <v>12.48</v>
      </c>
      <c r="K66" s="280">
        <f t="shared" si="27"/>
        <v>1.8909090909090909E-3</v>
      </c>
    </row>
    <row r="67" spans="1:15" ht="15.75" thickBot="1" x14ac:dyDescent="0.3">
      <c r="A67" s="74"/>
      <c r="B67" s="75"/>
      <c r="C67" s="75"/>
      <c r="D67" s="255">
        <f t="shared" si="13"/>
        <v>0</v>
      </c>
      <c r="E67" s="384"/>
      <c r="F67" s="76">
        <v>300</v>
      </c>
      <c r="G67" s="76"/>
      <c r="H67" s="268"/>
      <c r="I67" s="146"/>
      <c r="J67" s="151"/>
      <c r="K67" s="168">
        <f t="shared" si="27"/>
        <v>0</v>
      </c>
    </row>
    <row r="68" spans="1:15" x14ac:dyDescent="0.25">
      <c r="A68" s="263"/>
      <c r="B68" s="264"/>
      <c r="C68" s="264"/>
      <c r="D68" s="265">
        <f t="shared" si="13"/>
        <v>0</v>
      </c>
      <c r="E68" s="319" t="s">
        <v>50</v>
      </c>
      <c r="F68" s="266">
        <v>130</v>
      </c>
      <c r="G68" s="266"/>
      <c r="H68" s="267"/>
      <c r="I68" s="278"/>
      <c r="J68" s="25">
        <f>D68*I68</f>
        <v>0</v>
      </c>
      <c r="K68" s="281">
        <f>J68/F68/22</f>
        <v>0</v>
      </c>
    </row>
    <row r="69" spans="1:15" x14ac:dyDescent="0.25">
      <c r="A69" s="30"/>
      <c r="B69" s="31"/>
      <c r="C69" s="31"/>
      <c r="D69" s="253">
        <f t="shared" si="13"/>
        <v>0</v>
      </c>
      <c r="E69" s="320"/>
      <c r="F69" s="32">
        <v>130</v>
      </c>
      <c r="G69" s="32"/>
      <c r="H69" s="43"/>
      <c r="I69" s="131"/>
      <c r="J69" s="8">
        <f t="shared" ref="J69" si="30">D69*I69</f>
        <v>0</v>
      </c>
      <c r="K69" s="153">
        <f t="shared" ref="K69:K70" si="31">J69/F69/22</f>
        <v>0</v>
      </c>
    </row>
    <row r="70" spans="1:15" ht="15.75" thickBot="1" x14ac:dyDescent="0.3">
      <c r="A70" s="33"/>
      <c r="B70" s="34"/>
      <c r="C70" s="34"/>
      <c r="D70" s="255">
        <f t="shared" si="13"/>
        <v>0</v>
      </c>
      <c r="E70" s="321"/>
      <c r="F70" s="35">
        <v>130</v>
      </c>
      <c r="G70" s="35"/>
      <c r="H70" s="45"/>
      <c r="I70" s="132"/>
      <c r="J70" s="151">
        <f>D70*I70</f>
        <v>0</v>
      </c>
      <c r="K70" s="154">
        <f t="shared" si="31"/>
        <v>0</v>
      </c>
    </row>
    <row r="71" spans="1:15" x14ac:dyDescent="0.25">
      <c r="A71" s="241" t="s">
        <v>51</v>
      </c>
      <c r="B71" s="242">
        <v>1</v>
      </c>
      <c r="C71" s="242">
        <v>7.5</v>
      </c>
      <c r="D71" s="242">
        <f>C71*B71</f>
        <v>7.5</v>
      </c>
      <c r="E71" s="339" t="s">
        <v>52</v>
      </c>
      <c r="F71" s="243">
        <v>2</v>
      </c>
      <c r="G71" s="243" t="s">
        <v>42</v>
      </c>
      <c r="H71" s="244">
        <v>1</v>
      </c>
      <c r="I71" s="245">
        <f>1/6</f>
        <v>0.16666666666666666</v>
      </c>
      <c r="J71" s="246">
        <f t="shared" ref="J71:J74" si="32">D71*I71</f>
        <v>1.25</v>
      </c>
      <c r="K71" s="247">
        <f>J71/F71/22</f>
        <v>2.8409090909090908E-2</v>
      </c>
      <c r="M71" s="285">
        <f>O71*K71</f>
        <v>113.63636363636363</v>
      </c>
      <c r="N71" s="285">
        <f>M71*6</f>
        <v>681.81818181818176</v>
      </c>
      <c r="O71">
        <v>4000</v>
      </c>
    </row>
    <row r="72" spans="1:15" x14ac:dyDescent="0.25">
      <c r="A72" s="228" t="s">
        <v>53</v>
      </c>
      <c r="B72" s="203">
        <v>1</v>
      </c>
      <c r="C72" s="203">
        <v>4</v>
      </c>
      <c r="D72" s="203">
        <f>C72*B72</f>
        <v>4</v>
      </c>
      <c r="E72" s="340"/>
      <c r="F72" s="210">
        <v>2</v>
      </c>
      <c r="G72" s="210" t="s">
        <v>42</v>
      </c>
      <c r="H72" s="229">
        <v>1</v>
      </c>
      <c r="I72" s="230">
        <f t="shared" ref="I72:I73" si="33">1/6</f>
        <v>0.16666666666666666</v>
      </c>
      <c r="J72" s="201">
        <f t="shared" ref="J72" si="34">D72*I72</f>
        <v>0.66666666666666663</v>
      </c>
      <c r="K72" s="231">
        <f>J72/F72/22</f>
        <v>1.515151515151515E-2</v>
      </c>
      <c r="M72" s="285">
        <f t="shared" ref="M72:M74" si="35">O72*K72</f>
        <v>60.606060606060602</v>
      </c>
      <c r="N72" s="285">
        <f t="shared" ref="N72:N73" si="36">M72*6</f>
        <v>363.63636363636363</v>
      </c>
      <c r="O72">
        <v>4000</v>
      </c>
    </row>
    <row r="73" spans="1:15" x14ac:dyDescent="0.25">
      <c r="A73" s="228" t="s">
        <v>54</v>
      </c>
      <c r="B73" s="203">
        <v>1</v>
      </c>
      <c r="C73" s="203">
        <v>1</v>
      </c>
      <c r="D73" s="203">
        <f t="shared" ref="D73:D74" si="37">C73*B73</f>
        <v>1</v>
      </c>
      <c r="E73" s="340"/>
      <c r="F73" s="210">
        <v>1</v>
      </c>
      <c r="G73" s="210" t="s">
        <v>42</v>
      </c>
      <c r="H73" s="229">
        <v>1</v>
      </c>
      <c r="I73" s="230">
        <f t="shared" si="33"/>
        <v>0.16666666666666666</v>
      </c>
      <c r="J73" s="201">
        <f t="shared" si="32"/>
        <v>0.16666666666666666</v>
      </c>
      <c r="K73" s="231">
        <f t="shared" ref="K73:K74" si="38">J73/F73/22</f>
        <v>7.5757575757575751E-3</v>
      </c>
      <c r="M73" s="285">
        <f t="shared" si="35"/>
        <v>30.303030303030301</v>
      </c>
      <c r="N73" s="285">
        <f t="shared" si="36"/>
        <v>181.81818181818181</v>
      </c>
      <c r="O73">
        <v>4000</v>
      </c>
    </row>
    <row r="74" spans="1:15" ht="30" x14ac:dyDescent="0.25">
      <c r="A74" s="232" t="s">
        <v>55</v>
      </c>
      <c r="B74" s="199">
        <v>1</v>
      </c>
      <c r="C74" s="199">
        <f>I76-D33-D34</f>
        <v>1958.3999999999999</v>
      </c>
      <c r="D74" s="199">
        <f t="shared" si="37"/>
        <v>1958.3999999999999</v>
      </c>
      <c r="E74" s="340"/>
      <c r="F74" s="211">
        <v>1800</v>
      </c>
      <c r="G74" s="210" t="s">
        <v>46</v>
      </c>
      <c r="H74" s="229">
        <v>1</v>
      </c>
      <c r="I74" s="200">
        <v>4</v>
      </c>
      <c r="J74" s="201">
        <f t="shared" si="32"/>
        <v>7833.5999999999995</v>
      </c>
      <c r="K74" s="231">
        <f t="shared" si="38"/>
        <v>0.19781818181818178</v>
      </c>
      <c r="M74" s="285">
        <f t="shared" si="35"/>
        <v>791.27272727272714</v>
      </c>
      <c r="O74">
        <v>4000</v>
      </c>
    </row>
    <row r="75" spans="1:15" ht="15.75" thickBot="1" x14ac:dyDescent="0.3">
      <c r="A75" s="233"/>
      <c r="B75" s="234"/>
      <c r="C75" s="234"/>
      <c r="D75" s="234"/>
      <c r="E75" s="341"/>
      <c r="F75" s="235"/>
      <c r="G75" s="235"/>
      <c r="H75" s="236"/>
      <c r="I75" s="237"/>
      <c r="J75" s="238"/>
      <c r="K75" s="239"/>
    </row>
    <row r="76" spans="1:15" ht="15.75" thickBot="1" x14ac:dyDescent="0.3">
      <c r="A76" s="327" t="s">
        <v>56</v>
      </c>
      <c r="B76" s="328"/>
      <c r="C76" s="328"/>
      <c r="D76" s="7">
        <f>SUM(D2:D74)</f>
        <v>5150.1799999999985</v>
      </c>
      <c r="E76" s="337" t="s">
        <v>57</v>
      </c>
      <c r="F76" s="338"/>
      <c r="G76" s="338"/>
      <c r="I76" s="279">
        <f>SUM(D2:D47)</f>
        <v>2497.66</v>
      </c>
      <c r="J76" s="282"/>
      <c r="K76" s="172" t="s">
        <v>58</v>
      </c>
    </row>
    <row r="77" spans="1:15" ht="15.75" thickBot="1" x14ac:dyDescent="0.3">
      <c r="A77" s="329" t="s">
        <v>59</v>
      </c>
      <c r="B77" s="330"/>
      <c r="C77" s="330"/>
      <c r="D77" s="330"/>
      <c r="E77" s="330"/>
      <c r="F77" s="330"/>
      <c r="G77" s="330"/>
      <c r="H77" s="330"/>
      <c r="I77" s="331"/>
      <c r="J77" s="129">
        <f>SUM(J2:J70)</f>
        <v>59695.466666666674</v>
      </c>
      <c r="K77" s="173"/>
    </row>
    <row r="78" spans="1:15" ht="15.75" thickBot="1" x14ac:dyDescent="0.3">
      <c r="A78" s="332" t="s">
        <v>60</v>
      </c>
      <c r="B78" s="333"/>
      <c r="C78" s="333"/>
      <c r="D78" s="333"/>
      <c r="E78" s="333"/>
      <c r="F78" s="333"/>
      <c r="G78" s="333"/>
      <c r="H78" s="333"/>
      <c r="I78" s="333"/>
      <c r="J78" s="333"/>
      <c r="K78" s="174">
        <f>SUM(K2:K75)</f>
        <v>3.9639994949494946</v>
      </c>
    </row>
    <row r="79" spans="1:15" x14ac:dyDescent="0.25">
      <c r="B79" s="2"/>
      <c r="C79" s="2"/>
    </row>
    <row r="80" spans="1:15" ht="15.75" thickBot="1" x14ac:dyDescent="0.3">
      <c r="H80" s="9"/>
      <c r="J80" s="26"/>
      <c r="K80" s="26"/>
    </row>
    <row r="81" spans="1:10" ht="16.5" thickBot="1" x14ac:dyDescent="0.3">
      <c r="A81" s="357" t="s">
        <v>61</v>
      </c>
      <c r="B81" s="358"/>
      <c r="C81" s="358"/>
      <c r="D81" s="358"/>
      <c r="E81" s="359"/>
      <c r="J81" s="26"/>
    </row>
    <row r="82" spans="1:10" ht="15.75" thickBot="1" x14ac:dyDescent="0.3">
      <c r="A82" s="334" t="s">
        <v>62</v>
      </c>
      <c r="B82" s="335"/>
      <c r="C82" s="335"/>
      <c r="D82" s="335"/>
      <c r="E82" s="336"/>
    </row>
    <row r="83" spans="1:10" ht="6" customHeight="1" thickBot="1" x14ac:dyDescent="0.3"/>
    <row r="84" spans="1:10" ht="15.75" customHeight="1" x14ac:dyDescent="0.25">
      <c r="A84" s="324" t="s">
        <v>63</v>
      </c>
      <c r="B84" s="325"/>
      <c r="C84" s="325"/>
      <c r="D84" s="325"/>
      <c r="E84" s="326"/>
    </row>
    <row r="85" spans="1:10" ht="60" x14ac:dyDescent="0.25">
      <c r="A85" s="21" t="s">
        <v>64</v>
      </c>
      <c r="B85" s="10" t="s">
        <v>65</v>
      </c>
      <c r="C85" s="10" t="s">
        <v>66</v>
      </c>
      <c r="D85" s="11" t="s">
        <v>67</v>
      </c>
      <c r="E85" s="22" t="s">
        <v>68</v>
      </c>
    </row>
    <row r="86" spans="1:10" x14ac:dyDescent="0.25">
      <c r="A86" s="14" t="str">
        <f>E2</f>
        <v>INTERNA -Pisos Frios &amp; Acarpetados</v>
      </c>
      <c r="B86" s="26">
        <f>SUM(J2:J10)</f>
        <v>41498.159999999996</v>
      </c>
      <c r="C86" s="18">
        <f>F2</f>
        <v>800</v>
      </c>
      <c r="D86" s="107">
        <f>((800*B86)/C86)/22</f>
        <v>1886.2799999999997</v>
      </c>
      <c r="E86" s="344"/>
    </row>
    <row r="87" spans="1:10" x14ac:dyDescent="0.25">
      <c r="A87" s="14" t="str">
        <f>E11</f>
        <v>INTERNA -
Laboratórios</v>
      </c>
      <c r="B87" s="26">
        <f>SUM(J11:J14)</f>
        <v>0</v>
      </c>
      <c r="C87" s="18">
        <f>F11</f>
        <v>360</v>
      </c>
      <c r="D87" s="107">
        <f t="shared" ref="D87:D91" si="39">((800*B87)/C87)/22</f>
        <v>0</v>
      </c>
      <c r="E87" s="345"/>
    </row>
    <row r="88" spans="1:10" x14ac:dyDescent="0.25">
      <c r="A88" s="14" t="str">
        <f>E15</f>
        <v>INTERNA -
Almoxarifado / Galpões</v>
      </c>
      <c r="B88" s="26">
        <f>SUM(J15:J17)</f>
        <v>495</v>
      </c>
      <c r="C88" s="18">
        <f>F15</f>
        <v>1500</v>
      </c>
      <c r="D88" s="107">
        <f t="shared" si="39"/>
        <v>12</v>
      </c>
      <c r="E88" s="345"/>
    </row>
    <row r="89" spans="1:10" x14ac:dyDescent="0.25">
      <c r="A89" s="14" t="str">
        <f>E18</f>
        <v>INTERNA -
Oficinas</v>
      </c>
      <c r="B89" s="26">
        <f>SUM(J18:J20)</f>
        <v>0</v>
      </c>
      <c r="C89" s="18">
        <f>F18</f>
        <v>1200</v>
      </c>
      <c r="D89" s="107">
        <f t="shared" si="39"/>
        <v>0</v>
      </c>
      <c r="E89" s="345"/>
    </row>
    <row r="90" spans="1:10" x14ac:dyDescent="0.25">
      <c r="A90" s="14" t="str">
        <f>E21</f>
        <v>INTERNA -
Áreas com espaços livres - saguão, hall e salão</v>
      </c>
      <c r="B90" s="26">
        <f>SUM(J21:J25)</f>
        <v>374</v>
      </c>
      <c r="C90" s="18">
        <f>F21</f>
        <v>1000</v>
      </c>
      <c r="D90" s="107">
        <f t="shared" si="39"/>
        <v>13.6</v>
      </c>
      <c r="E90" s="345"/>
    </row>
    <row r="91" spans="1:10" x14ac:dyDescent="0.25">
      <c r="A91" s="14" t="str">
        <f>E26</f>
        <v>INTERNA -
Banheiros</v>
      </c>
      <c r="B91" s="26">
        <f>SUM(J26:J32)</f>
        <v>2471.92</v>
      </c>
      <c r="C91" s="18">
        <f>F26</f>
        <v>200</v>
      </c>
      <c r="D91" s="107">
        <f t="shared" si="39"/>
        <v>449.44</v>
      </c>
      <c r="E91" s="345"/>
    </row>
    <row r="92" spans="1:10" x14ac:dyDescent="0.25">
      <c r="C92" s="18"/>
      <c r="D92" s="107"/>
      <c r="E92" s="346"/>
    </row>
    <row r="93" spans="1:10" ht="30.75" customHeight="1" thickBot="1" x14ac:dyDescent="0.3">
      <c r="A93" s="322" t="s">
        <v>69</v>
      </c>
      <c r="B93" s="323"/>
      <c r="C93" s="323"/>
      <c r="D93" s="112">
        <f>SUM(D86:D92)</f>
        <v>2361.3199999999997</v>
      </c>
      <c r="E93" s="23">
        <f>D93/800</f>
        <v>2.9516499999999994</v>
      </c>
      <c r="G93" s="9"/>
      <c r="H93" s="9"/>
    </row>
    <row r="94" spans="1:10" x14ac:dyDescent="0.25">
      <c r="A94" s="12"/>
      <c r="B94" s="12"/>
      <c r="C94" s="12"/>
      <c r="D94" s="24"/>
      <c r="E94" s="5"/>
    </row>
    <row r="95" spans="1:10" ht="15.75" customHeight="1" thickBot="1" x14ac:dyDescent="0.3">
      <c r="A95" s="12"/>
      <c r="B95" s="12"/>
      <c r="C95" s="12"/>
      <c r="D95" s="13"/>
    </row>
    <row r="96" spans="1:10" ht="15.75" customHeight="1" x14ac:dyDescent="0.25">
      <c r="A96" s="324" t="s">
        <v>70</v>
      </c>
      <c r="B96" s="325"/>
      <c r="C96" s="325"/>
      <c r="D96" s="325"/>
      <c r="E96" s="326"/>
    </row>
    <row r="97" spans="1:15" ht="75" x14ac:dyDescent="0.25">
      <c r="A97" s="21" t="s">
        <v>64</v>
      </c>
      <c r="B97" s="10" t="s">
        <v>71</v>
      </c>
      <c r="C97" s="10" t="s">
        <v>72</v>
      </c>
      <c r="D97" s="11" t="s">
        <v>73</v>
      </c>
      <c r="E97" s="22" t="s">
        <v>68</v>
      </c>
    </row>
    <row r="98" spans="1:15" s="4" customFormat="1" ht="45" x14ac:dyDescent="0.25">
      <c r="A98" s="16" t="str">
        <f>E33</f>
        <v>EXTERNA - 
Pisos pavimentados adjacentes / contíguos às edificações</v>
      </c>
      <c r="B98" s="9">
        <f>SUM(J33:J36)</f>
        <v>11863.72</v>
      </c>
      <c r="C98" s="19">
        <f>F33</f>
        <v>1800</v>
      </c>
      <c r="D98" s="20">
        <f>((1800*B98)/C98)/22</f>
        <v>539.26</v>
      </c>
      <c r="E98" s="344"/>
      <c r="I98" s="3"/>
      <c r="J98"/>
      <c r="K98"/>
      <c r="L98"/>
      <c r="M98"/>
      <c r="N98"/>
      <c r="O98"/>
    </row>
    <row r="99" spans="1:15" s="4" customFormat="1" ht="30" x14ac:dyDescent="0.25">
      <c r="A99" s="16" t="str">
        <f>E37</f>
        <v>EXTERNA - 
Varriação de passeios e arruamentos</v>
      </c>
      <c r="B99" s="9">
        <f>SUM(J37:J39)</f>
        <v>0</v>
      </c>
      <c r="C99" s="19">
        <f>F37</f>
        <v>6000</v>
      </c>
      <c r="D99" s="20">
        <f>((1800*B99)/C99)/22</f>
        <v>0</v>
      </c>
      <c r="E99" s="345"/>
      <c r="I99" s="3"/>
      <c r="J99"/>
      <c r="K99"/>
      <c r="L99"/>
      <c r="M99"/>
      <c r="N99"/>
      <c r="O99"/>
    </row>
    <row r="100" spans="1:15" s="4" customFormat="1" ht="45" x14ac:dyDescent="0.25">
      <c r="A100" s="16" t="str">
        <f>E40</f>
        <v>EXTERNA - 
Pátios e áreas verdes com alta, média ou baixa frequência</v>
      </c>
      <c r="B100" s="9">
        <f>SUM(J40:J43)</f>
        <v>0</v>
      </c>
      <c r="C100" s="19">
        <f>F40</f>
        <v>1800</v>
      </c>
      <c r="D100" s="20">
        <f>((1800*B100)/C100)/22</f>
        <v>0</v>
      </c>
      <c r="E100" s="345"/>
      <c r="I100" s="3"/>
      <c r="J100"/>
      <c r="K100"/>
      <c r="L100"/>
      <c r="M100"/>
      <c r="N100"/>
      <c r="O100"/>
    </row>
    <row r="101" spans="1:15" s="4" customFormat="1" ht="45" x14ac:dyDescent="0.25">
      <c r="A101" s="16" t="str">
        <f>E44</f>
        <v>EXTERNA - 
Coleta de detritos em pátios e áreas verdes com frequência diária</v>
      </c>
      <c r="B101" s="9">
        <f>SUM(J44:J47)</f>
        <v>0</v>
      </c>
      <c r="C101" s="19">
        <f>F44</f>
        <v>100000</v>
      </c>
      <c r="D101" s="20">
        <f>((1800*B101)/C101)/22</f>
        <v>0</v>
      </c>
      <c r="E101" s="345"/>
      <c r="I101" s="3"/>
      <c r="J101"/>
      <c r="K101"/>
      <c r="L101"/>
      <c r="M101"/>
      <c r="N101"/>
      <c r="O101"/>
    </row>
    <row r="102" spans="1:15" s="4" customFormat="1" x14ac:dyDescent="0.25">
      <c r="A102" s="16"/>
      <c r="B102" s="9"/>
      <c r="C102" s="19"/>
      <c r="D102" s="20"/>
      <c r="E102" s="346"/>
      <c r="I102" s="3"/>
      <c r="J102"/>
      <c r="K102"/>
      <c r="L102"/>
      <c r="M102"/>
      <c r="N102"/>
      <c r="O102"/>
    </row>
    <row r="103" spans="1:15" s="4" customFormat="1" ht="30.75" customHeight="1" thickBot="1" x14ac:dyDescent="0.3">
      <c r="A103" s="322" t="s">
        <v>74</v>
      </c>
      <c r="B103" s="323"/>
      <c r="C103" s="323"/>
      <c r="D103" s="112">
        <f>SUM(D98:D102)</f>
        <v>539.26</v>
      </c>
      <c r="E103" s="23">
        <f>D103/1800</f>
        <v>0.2995888888888889</v>
      </c>
      <c r="I103" s="3"/>
      <c r="J103"/>
      <c r="K103"/>
      <c r="L103"/>
      <c r="M103"/>
      <c r="N103"/>
      <c r="O103"/>
    </row>
    <row r="104" spans="1:15" s="4" customFormat="1" ht="15.75" customHeight="1" x14ac:dyDescent="0.25">
      <c r="A104" s="12"/>
      <c r="B104" s="12"/>
      <c r="C104" s="12"/>
      <c r="D104" s="15"/>
      <c r="I104" s="3"/>
      <c r="J104"/>
      <c r="K104"/>
      <c r="L104"/>
      <c r="M104"/>
      <c r="N104"/>
      <c r="O104"/>
    </row>
    <row r="105" spans="1:15" s="4" customFormat="1" ht="15.75" customHeight="1" thickBot="1" x14ac:dyDescent="0.3">
      <c r="A105" s="12"/>
      <c r="B105" s="12"/>
      <c r="C105" s="12"/>
      <c r="D105" s="15"/>
      <c r="I105" s="3"/>
      <c r="J105"/>
      <c r="K105"/>
      <c r="L105"/>
      <c r="M105"/>
      <c r="N105"/>
      <c r="O105"/>
    </row>
    <row r="106" spans="1:15" s="4" customFormat="1" ht="15.75" customHeight="1" x14ac:dyDescent="0.25">
      <c r="A106" s="324" t="s">
        <v>75</v>
      </c>
      <c r="B106" s="325"/>
      <c r="C106" s="325"/>
      <c r="D106" s="325"/>
      <c r="E106" s="326"/>
      <c r="I106" s="3"/>
      <c r="J106"/>
      <c r="K106"/>
      <c r="L106"/>
      <c r="M106"/>
      <c r="N106"/>
      <c r="O106"/>
    </row>
    <row r="107" spans="1:15" s="4" customFormat="1" ht="75" x14ac:dyDescent="0.25">
      <c r="A107" s="21" t="s">
        <v>64</v>
      </c>
      <c r="B107" s="10" t="s">
        <v>71</v>
      </c>
      <c r="C107" s="10" t="s">
        <v>72</v>
      </c>
      <c r="D107" s="11" t="s">
        <v>76</v>
      </c>
      <c r="E107" s="22" t="s">
        <v>68</v>
      </c>
      <c r="I107" s="3"/>
      <c r="J107"/>
      <c r="K107"/>
      <c r="L107"/>
      <c r="M107"/>
      <c r="N107"/>
      <c r="O107"/>
    </row>
    <row r="108" spans="1:15" s="4" customFormat="1" ht="30" x14ac:dyDescent="0.25">
      <c r="A108" s="17" t="str">
        <f>E48</f>
        <v>ESQUADRIAS EXTERNAS - 
Face externa COM exposição a situação de risco</v>
      </c>
      <c r="B108" s="9">
        <f>SUM(J48:J51)</f>
        <v>52.346666666666664</v>
      </c>
      <c r="C108" s="18">
        <f>F48</f>
        <v>130</v>
      </c>
      <c r="D108" s="20">
        <f>((300*B108)/C108)/22</f>
        <v>5.4909090909090912</v>
      </c>
      <c r="E108" s="344"/>
      <c r="I108" s="3"/>
      <c r="J108"/>
      <c r="K108"/>
      <c r="L108"/>
      <c r="M108"/>
      <c r="N108"/>
      <c r="O108"/>
    </row>
    <row r="109" spans="1:15" s="4" customFormat="1" ht="30" x14ac:dyDescent="0.25">
      <c r="A109" s="17" t="str">
        <f>E52</f>
        <v>ESQUADRIAS EXTERNAS - 
Face externa SEM exposição a situação de risco</v>
      </c>
      <c r="B109" s="9">
        <f>SUM(J52:J55)</f>
        <v>0</v>
      </c>
      <c r="C109" s="18">
        <f>F52</f>
        <v>300</v>
      </c>
      <c r="D109" s="20">
        <f>((300*B109)/C109)/22</f>
        <v>0</v>
      </c>
      <c r="E109" s="345"/>
      <c r="I109" s="3"/>
      <c r="J109"/>
      <c r="K109"/>
      <c r="L109"/>
      <c r="M109"/>
      <c r="N109"/>
      <c r="O109"/>
    </row>
    <row r="110" spans="1:15" s="4" customFormat="1" ht="30" x14ac:dyDescent="0.25">
      <c r="A110" s="17" t="str">
        <f>E56</f>
        <v>ESQUADRIAS EXTERNAS / INTERNAS - 
Face interna</v>
      </c>
      <c r="B110" s="9">
        <f>SUM(J56:J67)</f>
        <v>2940.3199999999997</v>
      </c>
      <c r="C110" s="18">
        <f>F56</f>
        <v>300</v>
      </c>
      <c r="D110" s="20">
        <f>((300*B110)/C110)/22</f>
        <v>133.65090909090907</v>
      </c>
      <c r="E110" s="345"/>
      <c r="I110" s="3"/>
      <c r="J110"/>
      <c r="K110"/>
      <c r="L110"/>
      <c r="M110"/>
      <c r="N110"/>
      <c r="O110"/>
    </row>
    <row r="111" spans="1:15" s="4" customFormat="1" x14ac:dyDescent="0.25">
      <c r="A111" s="17"/>
      <c r="B111" s="9"/>
      <c r="C111" s="18"/>
      <c r="D111" s="20"/>
      <c r="E111" s="346"/>
      <c r="I111" s="3"/>
      <c r="J111"/>
      <c r="K111"/>
      <c r="L111"/>
      <c r="M111"/>
      <c r="N111"/>
      <c r="O111"/>
    </row>
    <row r="112" spans="1:15" s="4" customFormat="1" ht="30.75" customHeight="1" thickBot="1" x14ac:dyDescent="0.3">
      <c r="A112" s="322" t="s">
        <v>77</v>
      </c>
      <c r="B112" s="323"/>
      <c r="C112" s="323"/>
      <c r="D112" s="112">
        <f>SUM(D108:D111)</f>
        <v>139.14181818181817</v>
      </c>
      <c r="E112" s="23">
        <f>D112/300</f>
        <v>0.46380606060606056</v>
      </c>
      <c r="I112" s="3"/>
      <c r="J112"/>
      <c r="K112"/>
      <c r="L112"/>
      <c r="M112"/>
      <c r="N112"/>
      <c r="O112"/>
    </row>
    <row r="114" spans="1:15" s="4" customFormat="1" ht="15.75" thickBot="1" x14ac:dyDescent="0.3">
      <c r="A114"/>
      <c r="B114"/>
      <c r="C114"/>
      <c r="D114" s="2"/>
      <c r="I114" s="3"/>
      <c r="J114"/>
      <c r="K114"/>
      <c r="L114"/>
      <c r="M114"/>
      <c r="N114"/>
      <c r="O114"/>
    </row>
    <row r="115" spans="1:15" s="4" customFormat="1" x14ac:dyDescent="0.25">
      <c r="A115" s="324" t="s">
        <v>78</v>
      </c>
      <c r="B115" s="325"/>
      <c r="C115" s="325"/>
      <c r="D115" s="325"/>
      <c r="E115" s="326"/>
      <c r="I115" s="3"/>
      <c r="J115"/>
      <c r="K115"/>
      <c r="L115"/>
      <c r="M115"/>
      <c r="N115"/>
      <c r="O115"/>
    </row>
    <row r="116" spans="1:15" s="4" customFormat="1" ht="75" x14ac:dyDescent="0.25">
      <c r="A116" s="21" t="s">
        <v>64</v>
      </c>
      <c r="B116" s="10" t="s">
        <v>71</v>
      </c>
      <c r="C116" s="10" t="s">
        <v>72</v>
      </c>
      <c r="D116" s="11" t="s">
        <v>79</v>
      </c>
      <c r="E116" s="22" t="s">
        <v>68</v>
      </c>
      <c r="I116" s="3"/>
      <c r="J116"/>
      <c r="K116"/>
      <c r="L116"/>
      <c r="M116"/>
      <c r="N116"/>
      <c r="O116"/>
    </row>
    <row r="117" spans="1:15" s="4" customFormat="1" x14ac:dyDescent="0.25">
      <c r="A117" s="17" t="str">
        <f>E68</f>
        <v>FACHADAS ENVIDRAÇADAS</v>
      </c>
      <c r="B117" s="9">
        <f>SUM(J68:J70)</f>
        <v>0</v>
      </c>
      <c r="C117" s="18">
        <f>F68</f>
        <v>130</v>
      </c>
      <c r="D117" s="20">
        <f>((130*B117)/C117)/22</f>
        <v>0</v>
      </c>
      <c r="E117" s="344"/>
      <c r="I117" s="3"/>
      <c r="J117"/>
      <c r="K117"/>
      <c r="L117"/>
      <c r="M117"/>
      <c r="N117"/>
      <c r="O117"/>
    </row>
    <row r="118" spans="1:15" s="4" customFormat="1" x14ac:dyDescent="0.25">
      <c r="A118" s="17"/>
      <c r="B118" s="9"/>
      <c r="C118" s="18"/>
      <c r="D118" s="20"/>
      <c r="E118" s="346"/>
      <c r="I118" s="3"/>
      <c r="J118"/>
      <c r="K118"/>
      <c r="L118"/>
      <c r="M118"/>
      <c r="N118"/>
      <c r="O118"/>
    </row>
    <row r="119" spans="1:15" s="4" customFormat="1" ht="30.75" customHeight="1" thickBot="1" x14ac:dyDescent="0.3">
      <c r="A119" s="322" t="s">
        <v>80</v>
      </c>
      <c r="B119" s="323"/>
      <c r="C119" s="323"/>
      <c r="D119" s="112">
        <f>SUM(D117:D118)</f>
        <v>0</v>
      </c>
      <c r="E119" s="23">
        <f>D119/130</f>
        <v>0</v>
      </c>
      <c r="I119" s="3"/>
      <c r="J119"/>
      <c r="K119"/>
      <c r="L119"/>
      <c r="M119"/>
      <c r="N119"/>
      <c r="O119"/>
    </row>
    <row r="120" spans="1:15" s="4" customFormat="1" x14ac:dyDescent="0.25">
      <c r="A120"/>
      <c r="B120"/>
      <c r="C120"/>
      <c r="D120" s="2"/>
      <c r="I120" s="3"/>
      <c r="J120"/>
      <c r="K120"/>
      <c r="L120"/>
      <c r="M120"/>
      <c r="N120"/>
      <c r="O120"/>
    </row>
    <row r="121" spans="1:15" s="4" customFormat="1" ht="15.75" thickBot="1" x14ac:dyDescent="0.3">
      <c r="A121"/>
      <c r="B121"/>
      <c r="C121"/>
      <c r="D121" s="2"/>
      <c r="I121" s="3"/>
      <c r="J121"/>
      <c r="K121"/>
      <c r="L121"/>
      <c r="M121"/>
      <c r="N121"/>
      <c r="O121"/>
    </row>
    <row r="122" spans="1:15" s="4" customFormat="1" x14ac:dyDescent="0.25">
      <c r="A122" s="347" t="s">
        <v>52</v>
      </c>
      <c r="B122" s="325"/>
      <c r="C122" s="325"/>
      <c r="D122" s="325"/>
      <c r="E122" s="326"/>
      <c r="I122" s="3"/>
      <c r="J122"/>
      <c r="K122"/>
      <c r="L122"/>
      <c r="M122"/>
      <c r="N122"/>
      <c r="O122"/>
    </row>
    <row r="123" spans="1:15" s="4" customFormat="1" ht="15.75" thickBot="1" x14ac:dyDescent="0.3">
      <c r="A123" s="348" t="s">
        <v>81</v>
      </c>
      <c r="B123" s="349"/>
      <c r="C123" s="349"/>
      <c r="D123" s="349" t="s">
        <v>68</v>
      </c>
      <c r="E123" s="350"/>
      <c r="I123" s="3"/>
      <c r="J123"/>
      <c r="K123"/>
      <c r="L123"/>
      <c r="M123"/>
      <c r="N123"/>
      <c r="O123"/>
    </row>
    <row r="124" spans="1:15" s="4" customFormat="1" x14ac:dyDescent="0.25">
      <c r="A124" s="351" t="str">
        <f>A71</f>
        <v>limpeza cx d'agua 1</v>
      </c>
      <c r="B124" s="352"/>
      <c r="C124" s="352"/>
      <c r="D124" s="353">
        <f>K71</f>
        <v>2.8409090909090908E-2</v>
      </c>
      <c r="E124" s="354"/>
      <c r="I124" s="3"/>
      <c r="J124"/>
      <c r="K124"/>
      <c r="L124"/>
      <c r="M124"/>
      <c r="N124"/>
      <c r="O124"/>
    </row>
    <row r="125" spans="1:15" s="4" customFormat="1" x14ac:dyDescent="0.25">
      <c r="A125" s="351" t="str">
        <f>A72</f>
        <v>limpeza cx d'agua 2</v>
      </c>
      <c r="B125" s="352"/>
      <c r="C125" s="352"/>
      <c r="D125" s="286">
        <f t="shared" ref="D125:D127" si="40">K72</f>
        <v>1.515151515151515E-2</v>
      </c>
      <c r="E125" s="287"/>
      <c r="I125" s="3"/>
      <c r="J125"/>
      <c r="K125"/>
      <c r="L125"/>
      <c r="M125"/>
      <c r="N125"/>
      <c r="O125"/>
    </row>
    <row r="126" spans="1:15" s="4" customFormat="1" x14ac:dyDescent="0.25">
      <c r="A126" s="288" t="str">
        <f>A73</f>
        <v>Limpeza cx gordura</v>
      </c>
      <c r="B126" s="289"/>
      <c r="C126" s="289"/>
      <c r="D126" s="286">
        <f t="shared" si="40"/>
        <v>7.5757575757575751E-3</v>
      </c>
      <c r="E126" s="287"/>
      <c r="I126" s="3"/>
      <c r="J126"/>
      <c r="K126"/>
      <c r="L126"/>
      <c r="M126"/>
      <c r="N126"/>
      <c r="O126"/>
    </row>
    <row r="127" spans="1:15" s="4" customFormat="1" x14ac:dyDescent="0.25">
      <c r="A127" s="288" t="str">
        <f>A74</f>
        <v>Trocar lâmpadas/torneiras fornecidas pela administração. Pequenas manutenções</v>
      </c>
      <c r="B127" s="289"/>
      <c r="C127" s="289"/>
      <c r="D127" s="286">
        <f t="shared" si="40"/>
        <v>0.19781818181818178</v>
      </c>
      <c r="E127" s="287"/>
      <c r="I127" s="3"/>
      <c r="J127"/>
      <c r="K127"/>
      <c r="L127"/>
      <c r="M127"/>
      <c r="N127"/>
      <c r="O127"/>
    </row>
    <row r="128" spans="1:15" s="4" customFormat="1" x14ac:dyDescent="0.25">
      <c r="A128" s="290"/>
      <c r="B128" s="291"/>
      <c r="C128" s="291"/>
      <c r="D128" s="291"/>
      <c r="E128" s="292"/>
      <c r="I128" s="3"/>
      <c r="J128"/>
      <c r="K128"/>
      <c r="L128"/>
      <c r="M128"/>
      <c r="N128"/>
      <c r="O128"/>
    </row>
    <row r="129" spans="1:15" s="4" customFormat="1" ht="15" customHeight="1" thickBot="1" x14ac:dyDescent="0.3">
      <c r="A129" s="322" t="s">
        <v>82</v>
      </c>
      <c r="B129" s="323"/>
      <c r="C129" s="323"/>
      <c r="D129" s="112"/>
      <c r="E129" s="23">
        <f>SUM(K71:K75)</f>
        <v>0.24895454545454543</v>
      </c>
      <c r="I129" s="3"/>
      <c r="J129"/>
      <c r="K129"/>
      <c r="L129"/>
      <c r="M129"/>
      <c r="N129"/>
      <c r="O129"/>
    </row>
    <row r="130" spans="1:15" s="4" customFormat="1" ht="15.75" thickBot="1" x14ac:dyDescent="0.3">
      <c r="A130"/>
      <c r="B130"/>
      <c r="C130"/>
      <c r="D130" s="2"/>
      <c r="I130" s="3"/>
      <c r="J130"/>
      <c r="K130"/>
      <c r="L130"/>
      <c r="M130"/>
      <c r="N130"/>
      <c r="O130"/>
    </row>
    <row r="131" spans="1:15" s="4" customFormat="1" ht="15.75" thickBot="1" x14ac:dyDescent="0.3">
      <c r="A131" s="342" t="s">
        <v>83</v>
      </c>
      <c r="B131" s="343"/>
      <c r="C131" s="343"/>
      <c r="D131" s="343"/>
      <c r="E131" s="175">
        <f>E93+E103+E112+E119+E129</f>
        <v>3.9639994949494946</v>
      </c>
      <c r="I131" s="3"/>
      <c r="J131"/>
      <c r="K131"/>
      <c r="L131"/>
      <c r="M131"/>
      <c r="N131"/>
      <c r="O131"/>
    </row>
    <row r="133" spans="1:15" ht="15.75" thickBot="1" x14ac:dyDescent="0.3"/>
    <row r="134" spans="1:15" x14ac:dyDescent="0.25">
      <c r="A134" s="296" t="s">
        <v>84</v>
      </c>
      <c r="B134" s="297"/>
      <c r="C134" s="297"/>
      <c r="D134" s="297"/>
      <c r="E134" s="298"/>
    </row>
    <row r="135" spans="1:15" x14ac:dyDescent="0.25">
      <c r="A135" s="299" t="s">
        <v>85</v>
      </c>
      <c r="B135" s="300"/>
      <c r="C135" s="300"/>
      <c r="D135" s="300"/>
      <c r="E135" s="301"/>
    </row>
    <row r="136" spans="1:15" ht="60" x14ac:dyDescent="0.25">
      <c r="A136" s="299" t="s">
        <v>64</v>
      </c>
      <c r="B136" s="300"/>
      <c r="C136" s="302"/>
      <c r="D136" s="10" t="s">
        <v>72</v>
      </c>
      <c r="E136" s="187" t="s">
        <v>86</v>
      </c>
    </row>
    <row r="137" spans="1:15" ht="15.75" thickBot="1" x14ac:dyDescent="0.3">
      <c r="A137" s="303" t="s">
        <v>87</v>
      </c>
      <c r="B137" s="304"/>
      <c r="C137" s="305"/>
      <c r="D137" s="188">
        <v>800</v>
      </c>
      <c r="E137" s="189">
        <f>TRUNC(E131*D137,2)</f>
        <v>3171.19</v>
      </c>
    </row>
    <row r="138" spans="1:15" x14ac:dyDescent="0.25">
      <c r="A138" s="306"/>
      <c r="B138" s="306"/>
      <c r="C138" s="306"/>
      <c r="D138" s="306"/>
      <c r="E138" s="306"/>
    </row>
    <row r="139" spans="1:15" x14ac:dyDescent="0.25">
      <c r="A139" s="315" t="s">
        <v>88</v>
      </c>
      <c r="B139" s="315"/>
      <c r="C139" s="315"/>
      <c r="D139" s="315"/>
      <c r="E139" s="315"/>
    </row>
    <row r="140" spans="1:15" x14ac:dyDescent="0.25">
      <c r="A140" s="315" t="s">
        <v>89</v>
      </c>
      <c r="B140" s="315"/>
      <c r="C140" s="315"/>
      <c r="D140" s="315"/>
      <c r="E140" s="315"/>
    </row>
    <row r="141" spans="1:15" x14ac:dyDescent="0.25">
      <c r="A141" s="315" t="s">
        <v>90</v>
      </c>
      <c r="B141" s="315"/>
      <c r="C141" s="315"/>
      <c r="D141" s="315"/>
      <c r="E141" s="315"/>
    </row>
    <row r="142" spans="1:15" ht="15.75" thickBot="1" x14ac:dyDescent="0.3">
      <c r="A142" s="311"/>
      <c r="B142" s="311"/>
      <c r="C142" s="311"/>
      <c r="D142" s="311"/>
      <c r="E142" s="311"/>
    </row>
    <row r="143" spans="1:15" x14ac:dyDescent="0.25">
      <c r="A143" s="316" t="s">
        <v>84</v>
      </c>
      <c r="B143" s="317"/>
      <c r="C143" s="317"/>
      <c r="D143" s="317"/>
      <c r="E143" s="318"/>
    </row>
    <row r="144" spans="1:15" x14ac:dyDescent="0.25">
      <c r="A144" s="293" t="s">
        <v>85</v>
      </c>
      <c r="B144" s="294"/>
      <c r="C144" s="294"/>
      <c r="D144" s="294"/>
      <c r="E144" s="295"/>
    </row>
    <row r="145" spans="1:9" ht="60" x14ac:dyDescent="0.25">
      <c r="A145" s="293" t="s">
        <v>64</v>
      </c>
      <c r="B145" s="294"/>
      <c r="C145" s="307"/>
      <c r="D145" s="190" t="s">
        <v>72</v>
      </c>
      <c r="E145" s="191" t="s">
        <v>86</v>
      </c>
    </row>
    <row r="146" spans="1:9" ht="15.75" thickBot="1" x14ac:dyDescent="0.3">
      <c r="A146" s="308" t="s">
        <v>87</v>
      </c>
      <c r="B146" s="309"/>
      <c r="C146" s="310"/>
      <c r="D146" s="192">
        <v>800</v>
      </c>
      <c r="E146" s="193">
        <f>IF(E131*D137&lt;=800,D146,E137)</f>
        <v>3171.19</v>
      </c>
    </row>
    <row r="147" spans="1:9" x14ac:dyDescent="0.25">
      <c r="A147" s="306"/>
      <c r="B147" s="306"/>
      <c r="C147" s="306"/>
      <c r="D147" s="306"/>
      <c r="E147" s="306"/>
    </row>
    <row r="148" spans="1:9" ht="15.75" thickBot="1" x14ac:dyDescent="0.3">
      <c r="A148" s="311"/>
      <c r="B148" s="311"/>
      <c r="C148" s="311"/>
      <c r="D148" s="311"/>
      <c r="E148" s="311"/>
    </row>
    <row r="149" spans="1:9" ht="32.25" thickBot="1" x14ac:dyDescent="0.3">
      <c r="A149" s="312" t="s">
        <v>91</v>
      </c>
      <c r="B149" s="313"/>
      <c r="C149" s="313"/>
      <c r="D149" s="313"/>
      <c r="E149" s="314"/>
    </row>
    <row r="150" spans="1:9" ht="15.75" thickBot="1" x14ac:dyDescent="0.3">
      <c r="A150" s="194"/>
      <c r="D150" s="195"/>
      <c r="E150" s="184"/>
    </row>
    <row r="151" spans="1:9" ht="30.75" thickBot="1" x14ac:dyDescent="0.3">
      <c r="A151" s="37" t="s">
        <v>0</v>
      </c>
      <c r="B151" s="38" t="s">
        <v>92</v>
      </c>
      <c r="C151" s="207" t="s">
        <v>4</v>
      </c>
      <c r="D151" s="36" t="s">
        <v>93</v>
      </c>
      <c r="E151" s="41" t="s">
        <v>94</v>
      </c>
    </row>
    <row r="152" spans="1:9" ht="30" x14ac:dyDescent="0.25">
      <c r="A152" s="213" t="s">
        <v>95</v>
      </c>
      <c r="B152" s="214">
        <f>I76</f>
        <v>2497.66</v>
      </c>
      <c r="C152" s="215" t="s">
        <v>96</v>
      </c>
      <c r="D152" s="216">
        <v>10</v>
      </c>
      <c r="E152" s="217">
        <f>TRUNC(D152*B152,2)</f>
        <v>24976.6</v>
      </c>
      <c r="I152" s="283"/>
    </row>
    <row r="153" spans="1:9" x14ac:dyDescent="0.25">
      <c r="A153" s="197"/>
      <c r="B153" s="198"/>
      <c r="C153" s="196"/>
      <c r="D153" s="208"/>
      <c r="E153" s="218"/>
    </row>
    <row r="154" spans="1:9" ht="27.75" x14ac:dyDescent="0.25">
      <c r="A154" s="219" t="s">
        <v>97</v>
      </c>
      <c r="B154" s="199">
        <f>INT(SUM(C2:C10)/800*2)</f>
        <v>4</v>
      </c>
      <c r="C154" s="209" t="s">
        <v>98</v>
      </c>
      <c r="D154" s="210">
        <v>60</v>
      </c>
      <c r="E154" s="220">
        <f>D154*B154</f>
        <v>240</v>
      </c>
    </row>
    <row r="155" spans="1:9" x14ac:dyDescent="0.25">
      <c r="A155" s="284" t="s">
        <v>99</v>
      </c>
      <c r="B155" s="203"/>
      <c r="C155" s="209"/>
      <c r="D155" s="212"/>
      <c r="E155" s="220"/>
    </row>
    <row r="156" spans="1:9" x14ac:dyDescent="0.25">
      <c r="A156" s="202"/>
      <c r="B156" s="203"/>
      <c r="C156" s="209"/>
      <c r="D156" s="212"/>
      <c r="E156" s="220"/>
    </row>
    <row r="157" spans="1:9" x14ac:dyDescent="0.25">
      <c r="A157" s="221"/>
      <c r="B157" s="205"/>
      <c r="C157" s="206"/>
      <c r="D157" s="204"/>
      <c r="E157" s="222">
        <f>D157*B157</f>
        <v>0</v>
      </c>
    </row>
    <row r="158" spans="1:9" ht="15.75" thickBot="1" x14ac:dyDescent="0.3">
      <c r="A158" s="223"/>
      <c r="B158" s="224"/>
      <c r="C158" s="225"/>
      <c r="D158" s="226"/>
      <c r="E158" s="227"/>
    </row>
    <row r="161" spans="2:2" x14ac:dyDescent="0.25">
      <c r="B161" s="26"/>
    </row>
  </sheetData>
  <mergeCells count="62">
    <mergeCell ref="E2:E10"/>
    <mergeCell ref="E86:E92"/>
    <mergeCell ref="A81:E81"/>
    <mergeCell ref="E33:E36"/>
    <mergeCell ref="E37:E39"/>
    <mergeCell ref="E40:E43"/>
    <mergeCell ref="E44:E47"/>
    <mergeCell ref="E48:E51"/>
    <mergeCell ref="E52:E55"/>
    <mergeCell ref="A84:E84"/>
    <mergeCell ref="E15:E17"/>
    <mergeCell ref="E18:E20"/>
    <mergeCell ref="E11:E14"/>
    <mergeCell ref="E21:E25"/>
    <mergeCell ref="E26:E32"/>
    <mergeCell ref="E56:E67"/>
    <mergeCell ref="A112:C112"/>
    <mergeCell ref="A131:D131"/>
    <mergeCell ref="E98:E102"/>
    <mergeCell ref="E108:E111"/>
    <mergeCell ref="A115:E115"/>
    <mergeCell ref="E117:E118"/>
    <mergeCell ref="A119:C119"/>
    <mergeCell ref="A122:E122"/>
    <mergeCell ref="A129:C129"/>
    <mergeCell ref="A123:C123"/>
    <mergeCell ref="D123:E123"/>
    <mergeCell ref="A124:C124"/>
    <mergeCell ref="D124:E124"/>
    <mergeCell ref="A125:C125"/>
    <mergeCell ref="D125:E125"/>
    <mergeCell ref="A126:C126"/>
    <mergeCell ref="E68:E70"/>
    <mergeCell ref="A93:C93"/>
    <mergeCell ref="A96:E96"/>
    <mergeCell ref="A103:C103"/>
    <mergeCell ref="A106:E106"/>
    <mergeCell ref="A76:C76"/>
    <mergeCell ref="A77:I77"/>
    <mergeCell ref="A78:J78"/>
    <mergeCell ref="A82:E82"/>
    <mergeCell ref="E76:G76"/>
    <mergeCell ref="E71:E75"/>
    <mergeCell ref="A145:C145"/>
    <mergeCell ref="A146:C146"/>
    <mergeCell ref="A147:E148"/>
    <mergeCell ref="A149:E149"/>
    <mergeCell ref="A139:E139"/>
    <mergeCell ref="A140:E140"/>
    <mergeCell ref="A141:E141"/>
    <mergeCell ref="A142:E142"/>
    <mergeCell ref="A143:E143"/>
    <mergeCell ref="D126:E126"/>
    <mergeCell ref="A127:C127"/>
    <mergeCell ref="D127:E127"/>
    <mergeCell ref="A128:E128"/>
    <mergeCell ref="A144:E144"/>
    <mergeCell ref="A134:E134"/>
    <mergeCell ref="A135:E135"/>
    <mergeCell ref="A136:C136"/>
    <mergeCell ref="A137:C137"/>
    <mergeCell ref="A138:E138"/>
  </mergeCells>
  <phoneticPr fontId="12" type="noConversion"/>
  <pageMargins left="0.31496062992125984" right="0.31496062992125984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7AB62BD8-ADED-4D86-9C66-35F77151209A}">
          <x14:formula1>
            <xm:f>Parâmetros!$A$15:$A$20</xm:f>
          </x14:formula1>
          <xm:sqref>H76 H2:H70</xm:sqref>
        </x14:dataValidation>
        <x14:dataValidation type="list" allowBlank="1" showInputMessage="1" showErrorMessage="1" xr:uid="{56C6ED08-CFEC-434A-95E7-28FC4DD0A746}">
          <x14:formula1>
            <xm:f>Parâmetros!$A$1:$A$9</xm:f>
          </x14:formula1>
          <xm:sqref>G2:G74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C51B8-8EA4-47AE-99C2-B5FB1D97E4CE}">
  <dimension ref="A1:A20"/>
  <sheetViews>
    <sheetView workbookViewId="0"/>
  </sheetViews>
  <sheetFormatPr defaultRowHeight="15" x14ac:dyDescent="0.25"/>
  <cols>
    <col min="1" max="1" width="14.5703125" customWidth="1"/>
  </cols>
  <sheetData>
    <row r="1" spans="1:1" x14ac:dyDescent="0.25">
      <c r="A1" t="s">
        <v>13</v>
      </c>
    </row>
    <row r="2" spans="1:1" x14ac:dyDescent="0.25">
      <c r="A2" t="s">
        <v>46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42</v>
      </c>
    </row>
    <row r="9" spans="1:1" x14ac:dyDescent="0.25">
      <c r="A9" t="s">
        <v>105</v>
      </c>
    </row>
    <row r="14" spans="1:1" x14ac:dyDescent="0.25">
      <c r="A14" t="s">
        <v>106</v>
      </c>
    </row>
    <row r="15" spans="1:1" x14ac:dyDescent="0.25">
      <c r="A15">
        <v>1</v>
      </c>
    </row>
    <row r="16" spans="1:1" x14ac:dyDescent="0.25">
      <c r="A16">
        <v>2</v>
      </c>
    </row>
    <row r="17" spans="1:1" x14ac:dyDescent="0.25">
      <c r="A17">
        <v>3</v>
      </c>
    </row>
    <row r="18" spans="1:1" x14ac:dyDescent="0.25">
      <c r="A18">
        <v>4</v>
      </c>
    </row>
    <row r="19" spans="1:1" x14ac:dyDescent="0.25">
      <c r="A19">
        <v>5</v>
      </c>
    </row>
    <row r="20" spans="1:1" x14ac:dyDescent="0.25">
      <c r="A20">
        <v>6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Areas (m²) a serem limpas</vt:lpstr>
      <vt:lpstr>Parâmetros</vt:lpstr>
      <vt:lpstr>'Areas (m²) a serem limpas'!Titulos_de_impressao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2025-09-04T20:15:18Z</dcterms:modified>
  <cp:category/>
  <cp:contentStatus/>
</cp:coreProperties>
</file>