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05 - Apoio Adm/2025 - 48051.001204 - PA-CE-SP/PCFP/"/>
    </mc:Choice>
  </mc:AlternateContent>
  <xr:revisionPtr revIDLastSave="366" documentId="13_ncr:1_{8D1F172F-6157-4BC0-89D3-4AE5F8DC8D62}" xr6:coauthVersionLast="47" xr6:coauthVersionMax="47" xr10:uidLastSave="{A45D1C64-6A3E-4670-A6CA-1D4A95DD1F1F}"/>
  <bookViews>
    <workbookView xWindow="-28920" yWindow="-90" windowWidth="29040" windowHeight="15840" tabRatio="661" xr2:uid="{00000000-000D-0000-FFFF-FFFF00000000}"/>
  </bookViews>
  <sheets>
    <sheet name=" Custo est. total" sheetId="18" r:id="rId1"/>
    <sheet name="Secretária Executiva" sheetId="21" r:id="rId2"/>
    <sheet name="Assis. Administrativo" sheetId="19" r:id="rId3"/>
    <sheet name="Recepcionista" sheetId="17" r:id="rId4"/>
    <sheet name="Mód2.2" sheetId="9" state="hidden" r:id="rId5"/>
    <sheet name="Motorista" sheetId="22" r:id="rId6"/>
    <sheet name="Mód3" sheetId="8" state="hidden" r:id="rId7"/>
    <sheet name="Mód6" sheetId="6" state="hidden" r:id="rId8"/>
    <sheet name="Mód4" sheetId="10" state="hidden" r:id="rId9"/>
    <sheet name="Mód2.3" sheetId="12" r:id="rId10"/>
    <sheet name="Uniforme" sheetId="11" r:id="rId11"/>
    <sheet name="Materiais" sheetId="14" state="hidden" r:id="rId12"/>
    <sheet name="Eqp" sheetId="15" state="hidden" r:id="rId13"/>
    <sheet name="Ponto Biométrico" sheetId="23" r:id="rId14"/>
    <sheet name="FatorK" sheetId="7" r:id="rId15"/>
    <sheet name="MemóriaCálculo" sheetId="16"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60" i="12" l="1"/>
  <c r="O52" i="12"/>
  <c r="I88" i="17"/>
  <c r="I145" i="22" l="1" a="1"/>
  <c r="I145" i="22" s="1"/>
  <c r="I146" i="22" s="1"/>
  <c r="I145" i="17" a="1"/>
  <c r="I145" i="17" s="1"/>
  <c r="I146" i="17" s="1"/>
  <c r="I145" i="19" a="1"/>
  <c r="I145" i="19" s="1"/>
  <c r="I146" i="19" s="1"/>
  <c r="I146" i="21" a="1"/>
  <c r="I146" i="21" s="1"/>
  <c r="K10" i="23"/>
  <c r="L7" i="23"/>
  <c r="J11" i="18" l="1"/>
  <c r="H11" i="18" l="1"/>
  <c r="K11" i="18" s="1"/>
  <c r="J34" i="12"/>
  <c r="O34" i="12"/>
  <c r="I86" i="17" s="1"/>
  <c r="T34" i="12" l="1"/>
  <c r="I86" i="22" s="1"/>
  <c r="T11" i="12"/>
  <c r="O11" i="12"/>
  <c r="O10" i="12"/>
  <c r="T10" i="12"/>
  <c r="T22" i="12"/>
  <c r="T24" i="12" s="1"/>
  <c r="T26" i="12" s="1"/>
  <c r="I85" i="22" s="1"/>
  <c r="E10" i="18"/>
  <c r="E9" i="18"/>
  <c r="E7" i="18"/>
  <c r="E8" i="18"/>
  <c r="B171" i="22"/>
  <c r="B169" i="22"/>
  <c r="B168" i="22"/>
  <c r="B167" i="22"/>
  <c r="B166" i="22"/>
  <c r="B165" i="22"/>
  <c r="H158" i="22"/>
  <c r="I132" i="22"/>
  <c r="I137" i="22" s="1"/>
  <c r="H132" i="22"/>
  <c r="H107" i="22"/>
  <c r="I88" i="22"/>
  <c r="H75" i="22"/>
  <c r="H127" i="22" s="1"/>
  <c r="H52" i="22"/>
  <c r="H54" i="22" s="1"/>
  <c r="I39" i="22"/>
  <c r="O22" i="12"/>
  <c r="J22" i="12"/>
  <c r="J11" i="12"/>
  <c r="B172" i="21"/>
  <c r="B170" i="21"/>
  <c r="B169" i="21"/>
  <c r="B168" i="21"/>
  <c r="B167" i="21"/>
  <c r="B166" i="21"/>
  <c r="H159" i="21"/>
  <c r="I133" i="21"/>
  <c r="I138" i="21" s="1"/>
  <c r="H133" i="21"/>
  <c r="H108" i="21"/>
  <c r="I89" i="21"/>
  <c r="H76" i="21"/>
  <c r="H128" i="21" s="1"/>
  <c r="H53" i="21"/>
  <c r="H55" i="21" s="1"/>
  <c r="I40" i="21"/>
  <c r="I41" i="21" s="1"/>
  <c r="I29" i="21"/>
  <c r="K11" i="11"/>
  <c r="K12" i="11"/>
  <c r="K13" i="11"/>
  <c r="O13" i="12" l="1"/>
  <c r="I84" i="17" s="1"/>
  <c r="H111" i="21"/>
  <c r="H110" i="22"/>
  <c r="T13" i="12"/>
  <c r="I84" i="22" s="1"/>
  <c r="H55" i="22"/>
  <c r="H56" i="22" s="1"/>
  <c r="I41" i="22"/>
  <c r="I40" i="22"/>
  <c r="O24" i="12"/>
  <c r="O26" i="12" s="1"/>
  <c r="I85" i="17" s="1"/>
  <c r="J24" i="12"/>
  <c r="J26" i="12" s="1"/>
  <c r="I86" i="21" s="1"/>
  <c r="H56" i="21"/>
  <c r="H57" i="21" s="1"/>
  <c r="I42" i="21"/>
  <c r="I46" i="21" s="1"/>
  <c r="K58" i="11"/>
  <c r="L58" i="11" s="1"/>
  <c r="K56" i="11"/>
  <c r="L56" i="11" s="1"/>
  <c r="K54" i="11"/>
  <c r="L54" i="11" s="1"/>
  <c r="K15" i="11"/>
  <c r="L15" i="11" s="1"/>
  <c r="L13" i="11"/>
  <c r="L12" i="11"/>
  <c r="I45" i="22" l="1"/>
  <c r="I125" i="22" s="1"/>
  <c r="I166" i="21"/>
  <c r="I124" i="21"/>
  <c r="I123" i="21"/>
  <c r="I75" i="21"/>
  <c r="I74" i="21"/>
  <c r="I73" i="21"/>
  <c r="I112" i="21"/>
  <c r="I71" i="21"/>
  <c r="I110" i="21"/>
  <c r="I111" i="21" s="1"/>
  <c r="I122" i="21"/>
  <c r="I54" i="21"/>
  <c r="I72" i="21"/>
  <c r="I53" i="21"/>
  <c r="I70" i="21"/>
  <c r="I109" i="21"/>
  <c r="I68" i="21"/>
  <c r="I126" i="21"/>
  <c r="I125" i="21"/>
  <c r="I107" i="21"/>
  <c r="I56" i="21"/>
  <c r="I69" i="21"/>
  <c r="I39" i="19"/>
  <c r="E11" i="12" s="1"/>
  <c r="B171" i="19"/>
  <c r="B169" i="19"/>
  <c r="B168" i="19"/>
  <c r="B167" i="19"/>
  <c r="B166" i="19"/>
  <c r="B165" i="19"/>
  <c r="H158" i="19"/>
  <c r="I132" i="19"/>
  <c r="I137" i="19" s="1"/>
  <c r="H132" i="19"/>
  <c r="H107" i="19"/>
  <c r="H75" i="19"/>
  <c r="H110" i="19" s="1"/>
  <c r="H52" i="19"/>
  <c r="H54" i="19" s="1"/>
  <c r="I28" i="19"/>
  <c r="K55" i="11"/>
  <c r="K57" i="11"/>
  <c r="K53" i="11"/>
  <c r="K14" i="11"/>
  <c r="J10" i="12"/>
  <c r="I53" i="22" l="1"/>
  <c r="I111" i="22"/>
  <c r="I72" i="22"/>
  <c r="I108" i="22"/>
  <c r="I121" i="22"/>
  <c r="I165" i="22"/>
  <c r="I70" i="22"/>
  <c r="I68" i="22"/>
  <c r="I74" i="22"/>
  <c r="I55" i="22"/>
  <c r="I71" i="22"/>
  <c r="I109" i="22"/>
  <c r="I110" i="22" s="1"/>
  <c r="I122" i="22"/>
  <c r="I106" i="22"/>
  <c r="I52" i="22"/>
  <c r="I67" i="22"/>
  <c r="I75" i="22" s="1"/>
  <c r="I100" i="22" s="1"/>
  <c r="I73" i="22"/>
  <c r="I124" i="22"/>
  <c r="I69" i="22"/>
  <c r="I123" i="22"/>
  <c r="I127" i="21"/>
  <c r="I128" i="21" s="1"/>
  <c r="I129" i="21" s="1"/>
  <c r="I137" i="21" s="1"/>
  <c r="I139" i="21" s="1"/>
  <c r="I169" i="21" s="1"/>
  <c r="I107" i="22"/>
  <c r="I108" i="21"/>
  <c r="I113" i="21" s="1"/>
  <c r="I168" i="21" s="1"/>
  <c r="I55" i="21"/>
  <c r="I57" i="21" s="1"/>
  <c r="I100" i="21" s="1"/>
  <c r="I76" i="21"/>
  <c r="I101" i="21" s="1"/>
  <c r="I41" i="19"/>
  <c r="I40" i="19"/>
  <c r="H55" i="19"/>
  <c r="H56" i="19" s="1"/>
  <c r="H127" i="19"/>
  <c r="J13" i="12"/>
  <c r="I85" i="21" s="1"/>
  <c r="I126" i="22" l="1"/>
  <c r="I127" i="22" s="1"/>
  <c r="I128" i="22" s="1"/>
  <c r="I136" i="22" s="1"/>
  <c r="I138" i="22" s="1"/>
  <c r="I112" i="22"/>
  <c r="I167" i="22" s="1"/>
  <c r="I54" i="22"/>
  <c r="I56" i="22" s="1"/>
  <c r="I99" i="22" s="1"/>
  <c r="I45" i="19"/>
  <c r="I165" i="19" s="1"/>
  <c r="L53" i="11"/>
  <c r="L55" i="11"/>
  <c r="L57" i="11"/>
  <c r="I168" i="22" l="1"/>
  <c r="I121" i="19"/>
  <c r="I108" i="19"/>
  <c r="I123" i="19"/>
  <c r="I71" i="19"/>
  <c r="I122" i="19"/>
  <c r="I74" i="19"/>
  <c r="I72" i="19"/>
  <c r="I55" i="19"/>
  <c r="I67" i="19"/>
  <c r="I52" i="19"/>
  <c r="I53" i="19"/>
  <c r="I69" i="19"/>
  <c r="I70" i="19"/>
  <c r="I124" i="19"/>
  <c r="I68" i="19"/>
  <c r="I125" i="19"/>
  <c r="I106" i="19"/>
  <c r="I107" i="19" s="1"/>
  <c r="I111" i="19"/>
  <c r="I109" i="19"/>
  <c r="I110" i="19" s="1"/>
  <c r="I73" i="19"/>
  <c r="K60" i="11"/>
  <c r="K62" i="11" s="1"/>
  <c r="B171" i="17"/>
  <c r="B169" i="17"/>
  <c r="B168" i="17"/>
  <c r="B167" i="17"/>
  <c r="B166" i="17"/>
  <c r="B165" i="17"/>
  <c r="H158" i="17"/>
  <c r="I132" i="17"/>
  <c r="I137" i="17" s="1"/>
  <c r="H132" i="17"/>
  <c r="H107" i="17"/>
  <c r="H75" i="17"/>
  <c r="H52" i="17"/>
  <c r="H54" i="17" s="1"/>
  <c r="I39" i="17"/>
  <c r="I40" i="17" s="1"/>
  <c r="I126" i="19" l="1"/>
  <c r="I127" i="19" s="1"/>
  <c r="I128" i="19" s="1"/>
  <c r="I136" i="19" s="1"/>
  <c r="I138" i="19" s="1"/>
  <c r="I168" i="19" s="1"/>
  <c r="I54" i="19"/>
  <c r="I56" i="19" s="1"/>
  <c r="I99" i="19" s="1"/>
  <c r="I75" i="19"/>
  <c r="I100" i="19" s="1"/>
  <c r="I112" i="19"/>
  <c r="I167" i="19" s="1"/>
  <c r="H55" i="17"/>
  <c r="H56" i="17" s="1"/>
  <c r="H127" i="17"/>
  <c r="H110" i="17"/>
  <c r="I41" i="17"/>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4" i="11"/>
  <c r="L11" i="11"/>
  <c r="K17" i="11" l="1"/>
  <c r="K19" i="11" s="1"/>
  <c r="K67"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143" i="21" l="1" a="1"/>
  <c r="I143" i="21" s="1"/>
  <c r="I142" i="22" a="1"/>
  <c r="I142" i="22" s="1"/>
  <c r="I169" i="22" s="1"/>
  <c r="I142" i="19" a="1"/>
  <c r="I142" i="19" s="1"/>
  <c r="I169" i="19" s="1"/>
  <c r="I75" i="17"/>
  <c r="I100" i="17" s="1"/>
  <c r="I112" i="17"/>
  <c r="I167" i="17" s="1"/>
  <c r="I126" i="17"/>
  <c r="I127" i="17" s="1"/>
  <c r="I128" i="17" s="1"/>
  <c r="I136" i="17" s="1"/>
  <c r="I138" i="17" s="1"/>
  <c r="I168" i="17" s="1"/>
  <c r="I54" i="17"/>
  <c r="I56" i="17" s="1"/>
  <c r="I99" i="17" s="1"/>
  <c r="E34" i="12"/>
  <c r="I147" i="21" l="1"/>
  <c r="I170" i="21" s="1"/>
  <c r="I86" i="19"/>
  <c r="I142" i="17" a="1"/>
  <c r="I142" i="17" s="1"/>
  <c r="I169" i="17" s="1"/>
  <c r="K28" i="15"/>
  <c r="K60" i="14"/>
  <c r="K64" i="14" s="1"/>
  <c r="K37" i="14"/>
  <c r="K63" i="14" s="1"/>
  <c r="K65" i="14" l="1"/>
  <c r="I19" i="10"/>
  <c r="I25" i="10"/>
  <c r="I23" i="10"/>
  <c r="I21" i="10"/>
  <c r="I17" i="10"/>
  <c r="J27" i="10" l="1"/>
  <c r="P31" i="10"/>
  <c r="E60" i="12"/>
  <c r="E10" i="12" l="1"/>
  <c r="E13" i="12" s="1"/>
  <c r="I84" i="19" l="1"/>
  <c r="H1" i="6"/>
  <c r="E13" i="8"/>
  <c r="E12" i="8"/>
  <c r="E22" i="12"/>
  <c r="E24" i="12" s="1"/>
  <c r="P39" i="8" l="1"/>
  <c r="C26" i="8"/>
  <c r="G26" i="8"/>
  <c r="G39" i="8"/>
  <c r="E26" i="12"/>
  <c r="I85" i="19" l="1"/>
  <c r="J91" i="8"/>
  <c r="G25" i="8"/>
  <c r="G51" i="8"/>
  <c r="C51" i="8"/>
  <c r="C25" i="8"/>
  <c r="B89" i="8"/>
  <c r="G76" i="8"/>
  <c r="B88" i="8"/>
  <c r="B87" i="8"/>
  <c r="B86" i="8"/>
  <c r="B85" i="8"/>
  <c r="P65" i="8"/>
  <c r="E43" i="12"/>
  <c r="I87" i="22" s="1"/>
  <c r="I90" i="22" s="1"/>
  <c r="I101" i="22" s="1"/>
  <c r="I102" i="22" s="1"/>
  <c r="I166" i="22" s="1"/>
  <c r="I170" i="22" s="1"/>
  <c r="I152" i="22" s="1"/>
  <c r="C17" i="9"/>
  <c r="C16" i="9"/>
  <c r="I153" i="22" l="1"/>
  <c r="I172" i="22" s="1"/>
  <c r="I88" i="21"/>
  <c r="I91" i="21" s="1"/>
  <c r="I102" i="21" s="1"/>
  <c r="I103" i="21" s="1"/>
  <c r="I87" i="19"/>
  <c r="I87" i="17"/>
  <c r="G52" i="8"/>
  <c r="I10" i="18" l="1"/>
  <c r="J10" i="18" s="1"/>
  <c r="K10" i="18" s="1"/>
  <c r="I156" i="22"/>
  <c r="I157" i="22"/>
  <c r="I155" i="22"/>
  <c r="I167" i="21"/>
  <c r="I171" i="21" s="1"/>
  <c r="I153" i="21" s="1"/>
  <c r="I154" i="21" s="1"/>
  <c r="G65" i="8"/>
  <c r="C52" i="8"/>
  <c r="I158" i="22" l="1"/>
  <c r="I171" i="22" s="1"/>
  <c r="I173" i="21"/>
  <c r="I158" i="21" s="1"/>
  <c r="G63" i="8"/>
  <c r="G37" i="8"/>
  <c r="H9" i="9"/>
  <c r="C9" i="9"/>
  <c r="I157" i="21" l="1"/>
  <c r="I156" i="21"/>
  <c r="I7" i="18"/>
  <c r="F19" i="9"/>
  <c r="J7" i="18" l="1"/>
  <c r="K7" i="18" s="1"/>
  <c r="I159" i="21"/>
  <c r="I172" i="21" s="1"/>
  <c r="D7" i="10"/>
  <c r="J52" i="8"/>
  <c r="G47" i="8"/>
  <c r="G59" i="8"/>
  <c r="C20" i="8"/>
  <c r="C5" i="9"/>
  <c r="C47" i="8"/>
  <c r="D46" i="10"/>
  <c r="G33" i="8"/>
  <c r="H5" i="9"/>
  <c r="G20" i="8"/>
  <c r="E52" i="12" l="1"/>
  <c r="I87" i="8"/>
  <c r="I91" i="8" s="1"/>
  <c r="I88" i="19" l="1"/>
  <c r="I90" i="19" s="1"/>
  <c r="I101" i="19" s="1"/>
  <c r="I102" i="19" s="1"/>
  <c r="I166" i="19" s="1"/>
  <c r="I170" i="19" s="1"/>
  <c r="I152" i="19" s="1"/>
  <c r="I153" i="19" s="1"/>
  <c r="I172" i="19" s="1"/>
  <c r="I90" i="17"/>
  <c r="I101" i="17" s="1"/>
  <c r="I102" i="17" s="1"/>
  <c r="C6" i="9"/>
  <c r="C7" i="9" s="1"/>
  <c r="C11" i="9" s="1"/>
  <c r="G22" i="8" s="1"/>
  <c r="G74" i="8"/>
  <c r="G78" i="8" s="1"/>
  <c r="H89" i="8" s="1"/>
  <c r="G34" i="8"/>
  <c r="G35" i="8" s="1"/>
  <c r="G41" i="8" s="1"/>
  <c r="G60" i="8"/>
  <c r="G61" i="8" s="1"/>
  <c r="G67" i="8" s="1"/>
  <c r="H6" i="9"/>
  <c r="H7" i="9" s="1"/>
  <c r="H11" i="9" s="1"/>
  <c r="P33" i="8" s="1"/>
  <c r="P35" i="8" s="1"/>
  <c r="P41" i="8" s="1"/>
  <c r="I8" i="18" l="1"/>
  <c r="J8" i="18" s="1"/>
  <c r="K8" i="18" s="1"/>
  <c r="I156" i="19"/>
  <c r="I157" i="19"/>
  <c r="I155" i="19"/>
  <c r="I166" i="17"/>
  <c r="I170" i="17" s="1"/>
  <c r="I152" i="17" s="1"/>
  <c r="I153" i="17" s="1"/>
  <c r="I172" i="17" s="1"/>
  <c r="I9" i="18" s="1"/>
  <c r="J9" i="18" s="1"/>
  <c r="K9" i="18" s="1"/>
  <c r="C22" i="8"/>
  <c r="H86" i="8"/>
  <c r="P59" i="8"/>
  <c r="P61" i="8" s="1"/>
  <c r="P67" i="8" s="1"/>
  <c r="H88" i="8"/>
  <c r="K88" i="8"/>
  <c r="K86" i="8"/>
  <c r="F16" i="9"/>
  <c r="F17" i="9"/>
  <c r="K12" i="18" l="1"/>
  <c r="I156" i="17"/>
  <c r="I157" i="17"/>
  <c r="I155" i="17"/>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 r="I158" i="19" l="1"/>
  <c r="I171" i="19" s="1"/>
  <c r="B3"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<sst xmlns="http://schemas.openxmlformats.org/spreadsheetml/2006/main" count="1775" uniqueCount="530">
  <si>
    <t>Planilha de Custo e Formação de Preços</t>
  </si>
  <si>
    <t>CBO</t>
  </si>
  <si>
    <t>Unidade</t>
  </si>
  <si>
    <t>Quant</t>
  </si>
  <si>
    <t>Vl unit</t>
  </si>
  <si>
    <t>quantidade de meses do contrato:</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</si>
  <si>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</si>
  <si>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</si>
  <si>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</si>
  <si>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</si>
  <si>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</si>
  <si>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</si>
  <si>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</si>
  <si>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</si>
  <si>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</si>
  <si>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</si>
  <si>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</si>
  <si>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</si>
  <si>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</si>
  <si>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</si>
  <si>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</si>
  <si>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</si>
  <si>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</si>
  <si>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</si>
  <si>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</si>
  <si>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</si>
  <si>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</si>
  <si>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</si>
  <si>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</si>
  <si>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</si>
  <si>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</si>
  <si>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</si>
  <si>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</si>
  <si>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</si>
  <si>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</si>
  <si>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</si>
  <si>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</si>
  <si>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</si>
  <si>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</si>
  <si>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</si>
  <si>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</si>
  <si>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</si>
  <si>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</si>
  <si>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</si>
  <si>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</si>
  <si>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</si>
  <si>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</si>
  <si>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</si>
  <si>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</si>
  <si>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</si>
  <si>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</si>
  <si>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</si>
  <si>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</si>
  <si>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</si>
  <si>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</si>
  <si>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</si>
  <si>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</si>
  <si>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</si>
  <si>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</si>
  <si>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</si>
  <si>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</si>
  <si>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</si>
  <si>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</si>
  <si>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</si>
  <si>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</si>
  <si>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</si>
  <si>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</si>
  <si>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</si>
  <si>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</si>
  <si>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</si>
  <si>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</si>
  <si>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</si>
  <si>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</si>
  <si>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</si>
  <si>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</si>
  <si>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</si>
  <si>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</si>
  <si>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</si>
  <si>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</si>
  <si>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</si>
  <si>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</si>
  <si>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</si>
  <si>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</si>
  <si>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</si>
  <si>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</si>
  <si>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</si>
  <si>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</si>
  <si>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</si>
  <si>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</si>
  <si>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</si>
  <si>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</si>
  <si>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</si>
  <si>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</si>
  <si>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</si>
  <si>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</si>
  <si>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</si>
  <si>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</si>
  <si>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</si>
  <si>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</si>
  <si>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</si>
  <si>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</si>
  <si>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</si>
  <si>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</si>
  <si>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</si>
  <si>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</si>
  <si>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</si>
  <si>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</si>
  <si>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</si>
  <si>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</si>
  <si>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</si>
  <si>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</si>
  <si>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</si>
  <si>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</si>
  <si>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</si>
  <si>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</si>
  <si>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</si>
  <si>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</si>
  <si>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</si>
  <si>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</si>
  <si>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</si>
  <si>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</si>
  <si>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</si>
  <si>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</si>
  <si>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</si>
  <si>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</si>
  <si>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</si>
  <si>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</si>
  <si>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</si>
  <si>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</si>
  <si>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</si>
  <si>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</si>
  <si>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</si>
  <si>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</si>
  <si>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</si>
  <si>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</si>
  <si>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</si>
  <si>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</si>
  <si>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</si>
  <si>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</si>
  <si>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</si>
  <si>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</si>
  <si>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</si>
  <si>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</si>
  <si>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</si>
  <si>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</si>
  <si>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</si>
  <si>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</si>
  <si>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</si>
  <si>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</si>
  <si>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</si>
  <si>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</si>
  <si>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</si>
  <si>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</si>
  <si>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</si>
  <si>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</si>
  <si>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</si>
  <si>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</si>
  <si>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</si>
  <si>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</si>
  <si>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</si>
  <si>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</si>
  <si>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</si>
  <si>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</si>
  <si>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</si>
  <si>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</si>
  <si>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</si>
  <si>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Porteiro</t>
  </si>
  <si>
    <t>Incidência do Submódulo 2.2 sobre 13º Salário, Férias e Adicional de Férias</t>
  </si>
  <si>
    <t>GPS</t>
  </si>
  <si>
    <t>FGTS</t>
  </si>
  <si>
    <t>Base de Cálculo</t>
  </si>
  <si>
    <t>Módulo 1</t>
  </si>
  <si>
    <t>Submódulo 2.1</t>
  </si>
  <si>
    <t>Total</t>
  </si>
  <si>
    <t>Percentual</t>
  </si>
  <si>
    <t>Valor GPS</t>
  </si>
  <si>
    <t>Valor FGTS</t>
  </si>
  <si>
    <t>GPS, FGTS e Outras Contribuições</t>
  </si>
  <si>
    <t>Percentual total</t>
  </si>
  <si>
    <t>Valor Unitário da Passagem</t>
  </si>
  <si>
    <t>Nº Vales por Dia</t>
  </si>
  <si>
    <t>Dias Efetivamente Trabalhados</t>
  </si>
  <si>
    <t>Percentual Desconto (22 dias=6% | 15 dias=3%)</t>
  </si>
  <si>
    <t>-Custo do Transporte</t>
  </si>
  <si>
    <t>-Desconto Funcionário</t>
  </si>
  <si>
    <t>Custo Efetivo do Vale Transporte</t>
  </si>
  <si>
    <t>Valor do Vale Alimentação</t>
  </si>
  <si>
    <t>Percentual/Valor Desconto PAT/Cota-Parte Funcionário</t>
  </si>
  <si>
    <t>-Custo do Vale Alimentação</t>
  </si>
  <si>
    <t>Cesta básica</t>
  </si>
  <si>
    <t>Custo Efetivo do Auxílio-Refeição/Alimentação</t>
  </si>
  <si>
    <t>Valor da Assistência Médica</t>
  </si>
  <si>
    <t>Percentual/Valor Desconto/Cota-Parte Funcionário</t>
  </si>
  <si>
    <t>Custo Efetivo da Assistência Médica</t>
  </si>
  <si>
    <t>Apoio, Auxílos e serviços aos trabalhadores</t>
  </si>
  <si>
    <t>Valor da Assistência Familiar</t>
  </si>
  <si>
    <t>Incidência</t>
  </si>
  <si>
    <t>Custo Efetivo da Assistência Familiar</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</si>
  <si>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</si>
  <si>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</si>
  <si>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</si>
  <si>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</si>
  <si>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</si>
  <si>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</si>
  <si>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</si>
  <si>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</si>
  <si>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</si>
  <si>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</si>
  <si>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</si>
  <si>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</si>
  <si>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</si>
  <si>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</si>
  <si>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</si>
  <si>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</si>
  <si>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</si>
  <si>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</si>
  <si>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</si>
  <si>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</si>
  <si>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</si>
  <si>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</si>
  <si>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</si>
  <si>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</si>
  <si>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</si>
  <si>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</si>
  <si>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</si>
  <si>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</si>
  <si>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</si>
  <si>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</si>
  <si>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</si>
  <si>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</si>
  <si>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</si>
  <si>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</si>
  <si>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</si>
  <si>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</si>
  <si>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</si>
  <si>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</si>
  <si>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</si>
  <si>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</si>
  <si>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</si>
  <si>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</si>
  <si>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</si>
  <si>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</si>
  <si>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</si>
  <si>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</si>
  <si>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</si>
  <si>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</si>
  <si>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</si>
  <si>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</si>
  <si>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</si>
  <si>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</si>
  <si>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</si>
  <si>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</si>
  <si>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</si>
  <si>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</si>
  <si>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</si>
  <si>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</si>
  <si>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</si>
  <si>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</si>
  <si>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</si>
  <si>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</si>
  <si>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</si>
  <si>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</si>
  <si>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</si>
  <si>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</si>
  <si>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</si>
  <si>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</si>
  <si>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</si>
  <si>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</si>
  <si>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</si>
  <si>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</si>
  <si>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</si>
  <si>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</si>
  <si>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</si>
  <si>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</si>
  <si>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</si>
  <si>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</si>
  <si>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</si>
  <si>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</si>
  <si>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</si>
  <si>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</si>
  <si>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</si>
  <si>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</si>
  <si>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</si>
  <si>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</si>
  <si>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</si>
  <si>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</si>
  <si>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</si>
  <si>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</si>
  <si>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</si>
  <si>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</si>
  <si>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</si>
  <si>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</si>
  <si>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</si>
  <si>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</si>
  <si>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</si>
  <si>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</si>
  <si>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</si>
  <si>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</si>
  <si>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</si>
  <si>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</si>
  <si>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</si>
  <si>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</si>
  <si>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</si>
  <si>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</si>
  <si>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</si>
  <si>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</si>
  <si>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</si>
  <si>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</si>
  <si>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</si>
  <si>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</si>
  <si>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</si>
  <si>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</si>
  <si>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</si>
  <si>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</si>
  <si>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</si>
  <si>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</si>
  <si>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</si>
  <si>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</si>
  <si>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</si>
  <si>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</si>
  <si>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</si>
  <si>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</si>
  <si>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</si>
  <si>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</si>
  <si>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Cinto com fivela. Material: Couro; Cor: Preta; Modelo: Social </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</si>
  <si>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</si>
  <si>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</si>
  <si>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</si>
  <si>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</si>
  <si>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</si>
  <si>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</si>
  <si>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</si>
  <si>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</si>
  <si>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</si>
  <si>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</si>
  <si>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</si>
  <si>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</si>
  <si>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</si>
  <si>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</si>
  <si>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</si>
  <si>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</si>
  <si>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</si>
  <si>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</si>
  <si>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</si>
  <si>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</si>
  <si>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</si>
  <si>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</si>
  <si>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</si>
  <si>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</si>
  <si>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</si>
  <si>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</si>
  <si>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</si>
  <si>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</si>
  <si>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</si>
  <si>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</si>
  <si>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</si>
  <si>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</si>
  <si>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</si>
  <si>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</si>
  <si>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</si>
  <si>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</si>
  <si>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</si>
  <si>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</si>
  <si>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</si>
  <si>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</si>
  <si>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</si>
  <si>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</si>
  <si>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</si>
  <si>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</si>
  <si>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</si>
  <si>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</si>
  <si>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</si>
  <si>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</si>
  <si>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</si>
  <si>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</si>
  <si>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</si>
  <si>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</si>
  <si>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</si>
  <si>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</si>
  <si>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</si>
  <si>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</si>
  <si>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</si>
  <si>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</si>
  <si>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</si>
  <si>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</si>
  <si>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</si>
  <si>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</si>
  <si>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</si>
  <si>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</si>
  <si>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</si>
  <si>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</si>
  <si>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</si>
  <si>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</si>
  <si>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</si>
  <si>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</si>
  <si>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</si>
  <si>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</si>
  <si>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</si>
  <si>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</si>
  <si>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</si>
  <si>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</si>
  <si>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</si>
  <si>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</si>
  <si>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</si>
  <si>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</si>
  <si>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</si>
  <si>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</si>
  <si>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</si>
  <si>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</si>
  <si>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</si>
  <si>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</si>
  <si>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</si>
  <si>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</si>
  <si>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</si>
  <si>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</si>
  <si>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</si>
  <si>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</si>
  <si>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</si>
  <si>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</si>
  <si>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</si>
  <si>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</si>
  <si>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</si>
  <si>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</si>
  <si>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</si>
  <si>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</si>
  <si>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</si>
  <si>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</si>
  <si>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</si>
  <si>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</si>
  <si>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</si>
  <si>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</si>
  <si>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</si>
  <si>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</si>
  <si>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</si>
  <si>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</si>
  <si>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</si>
  <si>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</si>
  <si>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</si>
  <si>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</si>
  <si>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</si>
  <si>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</si>
  <si>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</si>
  <si>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</si>
  <si>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</si>
  <si>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</si>
  <si>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</si>
  <si>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1 posto ( 2 porteiros em escala 12x36)</t>
  </si>
  <si>
    <r>
      <t xml:space="preserve">Outros (IAFAS - Apoio, Auxílos e serviços aos trabalhadores) </t>
    </r>
    <r>
      <rPr>
        <i/>
        <sz val="8"/>
        <color rgb="FFFF0000"/>
        <rFont val="Arial"/>
        <family val="2"/>
      </rPr>
      <t>(ver CCT e preencher campos em amarelo na aba Mód 2.3)</t>
    </r>
  </si>
  <si>
    <t>Calça tipo esporte fino, com zíper, na cor a ser demandada pela fiscalização do contrato</t>
  </si>
  <si>
    <t>Par de meia calça fina. Finas, de boa qualidade, na cor a ser demandada pela fiscalização do contrato.</t>
  </si>
  <si>
    <t>Crachá de identificação em PVC com cordão</t>
  </si>
  <si>
    <t>Camisa estilo social em tecido, gola com entretela, 100% algodão, na cor a ser demandada pela fiscalização do contrato, com botões nos punhos e emblema da empresa bordado no lado superior esquerdo.</t>
  </si>
  <si>
    <t>Par de sapato tipo esporte fino de boa qualidade, com cadarço, de couro, solado de borracha, na cor a ser demandada pela fiscalização do contrato.</t>
  </si>
  <si>
    <t>Calça comprida social, com ziper, com presilhas para cinto, na cor a ser demandada pela fiscalização do contrato</t>
  </si>
  <si>
    <t>Par de meia social.Tecido em algodão, poliamida e elastano, de boa qualidade, na cor a ser demandada pela fiscalização do contrato.</t>
  </si>
  <si>
    <t>Camisa estilo social em tecido, gola com entretela, 100% algodão, na cor a ser demandada pela fiscalização do contrato, com botões nos punhos e emblema da empresa bordado no lado superior esquerdo. contratada</t>
  </si>
  <si>
    <t>Par de sapato feminino. Na cor a ser demandada pela fiscalização do contrato, de boa qualidade, de couro, Scarpin (estilo boneca)</t>
  </si>
  <si>
    <t>Vale Transporte  - Assistente ADM</t>
  </si>
  <si>
    <t>Vale Transporte - Recepcionista</t>
  </si>
  <si>
    <t>Fortaleza/CE</t>
  </si>
  <si>
    <t>CE000086/2025</t>
  </si>
  <si>
    <t>Assistente Administrativo</t>
  </si>
  <si>
    <t>Auxílio-Refeição/Alimentação - Assistente Adm.</t>
  </si>
  <si>
    <t>Auxílio-Refeição/Alimentação - Tec. Secretariado</t>
  </si>
  <si>
    <t>Auxílio-Refeição/Alimentação - Recepcionista</t>
  </si>
  <si>
    <t>Recepcionista</t>
  </si>
  <si>
    <t>Motorista</t>
  </si>
  <si>
    <t>4221-05</t>
  </si>
  <si>
    <t>Secretária Exec.</t>
  </si>
  <si>
    <t>Vale Transporte - Secretária Executiva</t>
  </si>
  <si>
    <t>Secretária Executiva</t>
  </si>
  <si>
    <t>Assistente Adm. / Recepcionista</t>
  </si>
  <si>
    <t>Auxílio-Refeição/Alimentação - Motorista</t>
  </si>
  <si>
    <t>Assistente Adm. Recepcionista</t>
  </si>
  <si>
    <t>Vale Transporte - Motorista</t>
  </si>
  <si>
    <t>Assistência Médica - Motorista</t>
  </si>
  <si>
    <t xml:space="preserve">Assistência Médica - </t>
  </si>
  <si>
    <t xml:space="preserve">Assistência Médica - Assistente Adm </t>
  </si>
  <si>
    <t>Assistência Médica - Recepcionista</t>
  </si>
  <si>
    <t>Grupo</t>
  </si>
  <si>
    <t xml:space="preserve">Item </t>
  </si>
  <si>
    <t>Local da prestação dos serviços</t>
  </si>
  <si>
    <t>CATSER</t>
  </si>
  <si>
    <t>Valor Estimado Total ( 60 meses)</t>
  </si>
  <si>
    <t>Unidade/Serviço</t>
  </si>
  <si>
    <t>4110-10</t>
  </si>
  <si>
    <t>2523-05</t>
  </si>
  <si>
    <t>7823-05</t>
  </si>
  <si>
    <t>N/A</t>
  </si>
  <si>
    <t>Valor Passível de Lances?</t>
  </si>
  <si>
    <t>Observação</t>
  </si>
  <si>
    <t>Sim</t>
  </si>
  <si>
    <t>Não</t>
  </si>
  <si>
    <t>sob demanda (repasse)</t>
  </si>
  <si>
    <t>Valor Unitário (60 meses)</t>
  </si>
  <si>
    <t>Fortaleza - CE</t>
  </si>
  <si>
    <t>Descrição</t>
  </si>
  <si>
    <t>Mensal</t>
  </si>
  <si>
    <t>60 meses</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</si>
  <si>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</si>
  <si>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</si>
  <si>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</si>
  <si>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Quantidade de postos contratados</t>
  </si>
  <si>
    <t>Valor mensal por terceirizado - Equipamento depreciado em 60 meses, dividido pelo numero de terceirizados contratados</t>
  </si>
  <si>
    <t>Ponto biométrico</t>
  </si>
  <si>
    <r>
      <t xml:space="preserve">Relógio Eletrônico de Ponto Biométrico do tipo </t>
    </r>
    <r>
      <rPr>
        <sz val="10"/>
        <color rgb="FFFF0000"/>
        <rFont val="Arial"/>
        <family val="2"/>
      </rPr>
      <t>Registrador Eletrônico de Ponto Convencional - REP-C</t>
    </r>
    <r>
      <rPr>
        <sz val="10"/>
        <rFont val="Arial"/>
        <family val="2"/>
      </rPr>
      <t>"</t>
    </r>
  </si>
  <si>
    <t>Prestação de serviços de Secretária Executiva</t>
  </si>
  <si>
    <t>Prestação de serviços de Assistente Administrativo</t>
  </si>
  <si>
    <t>Prestação de serviços de Recepcionista</t>
  </si>
  <si>
    <t>Prestação de serviços de Motorista</t>
  </si>
  <si>
    <t>Reembolso de Diárias Motorista</t>
  </si>
  <si>
    <t>Valor Estimado Total (60 meses)</t>
  </si>
  <si>
    <t>Auxílio Creche</t>
  </si>
  <si>
    <t>Auxilio morte/funeral</t>
  </si>
  <si>
    <t>A empresa será reembolsada, mediante a ocorrência do fato gerador, conforme previsto na CCT vigente na época da ocorrência.</t>
  </si>
  <si>
    <t>CE000510/2025</t>
  </si>
  <si>
    <t>Esse falor será mensalmente glosado quando o empregado não aderir à Assistência Médica nos termos previstos na CCT</t>
  </si>
  <si>
    <t>CUSTO ESTIMADO UNITÁRIO E GLOBAL</t>
  </si>
  <si>
    <t>Nº do Processo: 48051.001204/2025-55</t>
  </si>
  <si>
    <t>CE001196/2025</t>
  </si>
  <si>
    <r>
      <t xml:space="preserve">Acordo, Convenção ou Dissídio Coletivo </t>
    </r>
    <r>
      <rPr>
        <sz val="10"/>
        <color rgb="FFFF0000"/>
        <rFont val="Arial"/>
        <family val="2"/>
      </rPr>
      <t>PARADIGMA para Salario e benefícios</t>
    </r>
  </si>
  <si>
    <t>CCT PARADIGMA para Salario e benefícios</t>
  </si>
  <si>
    <t>CE000086/2026</t>
  </si>
  <si>
    <t>CCT PARADIGMA: CE000510/2025</t>
  </si>
  <si>
    <t>CCT PARADIGMA: CE000086/2025</t>
  </si>
  <si>
    <t>CCT PARADIGMA somente para vale refeição: CE000086/2025</t>
  </si>
  <si>
    <t>CCT PARADIGMA para Salario e benefícios, exeto vale refeição</t>
  </si>
  <si>
    <t>CCT PARADIGMA para vale referição</t>
  </si>
  <si>
    <r>
      <t xml:space="preserve">Acordo, Convenção ou Dissídio Coletivo </t>
    </r>
    <r>
      <rPr>
        <sz val="10"/>
        <color rgb="FFFF0000"/>
        <rFont val="Arial"/>
        <family val="2"/>
      </rPr>
      <t>PARADIGMA para vale referição</t>
    </r>
  </si>
  <si>
    <r>
      <t xml:space="preserve">Vale Refeição </t>
    </r>
    <r>
      <rPr>
        <i/>
        <sz val="8"/>
        <color rgb="FFFF0000"/>
        <rFont val="Arial"/>
        <family val="2"/>
      </rPr>
      <t>(ver CCT e preencher campos em amarelo na aba Mód 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</si>
</sst>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2"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2"/>
      <color rgb="FF000000"/>
      <name val="Calibri"/>
      <family val="2"/>
    </font>
    <font>
      <sz val="12"/>
      <color theme="1"/>
      <name val="Calibri"/>
      <family val="2"/>
    </font>
    <font>
      <sz val="12"/>
      <name val="Arial"/>
      <family val="2"/>
    </font>
    <font>
      <sz val="10"/>
      <color theme="6"/>
      <name val="Arial"/>
      <family val="2"/>
    </font>
    <font>
      <sz val="12"/>
      <color rgb="FFFF0000"/>
      <name val="Arial"/>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2"/>
        <bgColor indexed="64"/>
      </patternFill>
    </fill>
    <fill>
      <patternFill patternType="solid">
        <fgColor theme="4"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60">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4" borderId="22" xfId="0" applyFill="1" applyBorder="1"/>
    <xf numFmtId="0" fontId="0" fillId="4" borderId="14" xfId="0" applyFill="1" applyBorder="1"/>
    <xf numFmtId="9" fontId="20" fillId="10" borderId="4" xfId="0" applyNumberFormat="1" applyFont="1" applyFill="1" applyBorder="1" applyAlignment="1">
      <alignment horizontal="center" vertical="center"/>
    </xf>
    <xf numFmtId="0" fontId="0" fillId="15" borderId="65" xfId="0" applyFill="1" applyBorder="1"/>
    <xf numFmtId="0" fontId="0" fillId="4" borderId="57" xfId="0" applyFill="1" applyBorder="1"/>
    <xf numFmtId="0" fontId="0" fillId="4" borderId="59" xfId="0" applyFill="1" applyBorder="1"/>
    <xf numFmtId="0" fontId="0" fillId="4" borderId="58" xfId="0" applyFill="1" applyBorder="1"/>
    <xf numFmtId="0" fontId="0" fillId="0" borderId="0" xfId="0" quotePrefix="1" applyAlignment="1">
      <alignment horizontal="center"/>
    </xf>
    <xf numFmtId="0" fontId="47" fillId="0" borderId="0" xfId="0" applyFont="1" applyAlignment="1">
      <alignment horizontal="center" vertical="center" wrapText="1"/>
    </xf>
    <xf numFmtId="0" fontId="47" fillId="0" borderId="1" xfId="0" applyFont="1" applyBorder="1" applyAlignment="1">
      <alignment horizontal="center" vertical="center" wrapText="1"/>
    </xf>
    <xf numFmtId="4" fontId="49" fillId="3" borderId="1" xfId="0" applyNumberFormat="1" applyFont="1" applyFill="1" applyBorder="1" applyAlignment="1">
      <alignment horizontal="center" vertical="center" wrapText="1"/>
    </xf>
    <xf numFmtId="4" fontId="48" fillId="3" borderId="1" xfId="0" applyNumberFormat="1" applyFont="1" applyFill="1" applyBorder="1" applyAlignment="1">
      <alignment horizontal="center" vertical="center" wrapText="1"/>
    </xf>
    <xf numFmtId="0" fontId="47" fillId="3" borderId="1" xfId="0" applyFont="1" applyFill="1" applyBorder="1" applyAlignment="1">
      <alignment horizontal="center" vertical="center" wrapText="1"/>
    </xf>
    <xf numFmtId="0" fontId="48" fillId="0" borderId="1" xfId="0" applyFont="1" applyBorder="1" applyAlignment="1">
      <alignment horizontal="center" vertical="center" wrapText="1"/>
    </xf>
    <xf numFmtId="166" fontId="2" fillId="0" borderId="0" xfId="0" applyNumberFormat="1" applyFont="1" applyAlignment="1">
      <alignment horizontal="center" vertical="center"/>
    </xf>
    <xf numFmtId="4" fontId="1" fillId="0" borderId="71" xfId="0" applyNumberFormat="1" applyFont="1" applyBorder="1" applyAlignment="1">
      <alignment horizontal="center" vertical="center" wrapText="1"/>
    </xf>
    <xf numFmtId="1" fontId="7" fillId="10" borderId="71" xfId="0" applyNumberFormat="1" applyFont="1" applyFill="1" applyBorder="1" applyAlignment="1">
      <alignment horizontal="center" vertical="center" wrapText="1"/>
    </xf>
    <xf numFmtId="44" fontId="15" fillId="0" borderId="41" xfId="0" applyNumberFormat="1" applyFont="1" applyBorder="1" applyAlignment="1">
      <alignment horizontal="center" vertical="center"/>
    </xf>
    <xf numFmtId="44" fontId="15" fillId="0" borderId="71" xfId="0" applyNumberFormat="1" applyFont="1" applyBorder="1" applyAlignment="1">
      <alignment horizontal="center" vertical="center" wrapText="1"/>
    </xf>
    <xf numFmtId="2" fontId="5" fillId="10" borderId="4" xfId="0" applyNumberFormat="1" applyFont="1" applyFill="1" applyBorder="1" applyAlignment="1">
      <alignment horizontal="center" vertical="center"/>
    </xf>
    <xf numFmtId="0" fontId="0" fillId="0" borderId="1" xfId="0" applyBorder="1" applyAlignment="1">
      <alignment horizontal="center" vertical="center" wrapText="1"/>
    </xf>
    <xf numFmtId="0" fontId="0" fillId="0" borderId="26" xfId="0" applyBorder="1"/>
    <xf numFmtId="0" fontId="2" fillId="7" borderId="5"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169" fontId="0" fillId="0" borderId="1" xfId="0" applyNumberFormat="1" applyBorder="1" applyAlignment="1">
      <alignment horizontal="right" vertical="center"/>
    </xf>
    <xf numFmtId="169" fontId="2" fillId="0" borderId="47" xfId="0" applyNumberFormat="1" applyFont="1" applyBorder="1" applyAlignment="1">
      <alignment horizontal="right" vertical="center"/>
    </xf>
    <xf numFmtId="0" fontId="2" fillId="7" borderId="4" xfId="0" applyFont="1" applyFill="1" applyBorder="1" applyAlignment="1">
      <alignment horizontal="center" vertical="center" wrapText="1"/>
    </xf>
    <xf numFmtId="0" fontId="50" fillId="0" borderId="1" xfId="0" applyFont="1" applyBorder="1" applyAlignment="1">
      <alignment horizontal="center" vertical="center"/>
    </xf>
    <xf numFmtId="0" fontId="0" fillId="0" borderId="4" xfId="0" applyBorder="1" applyAlignment="1">
      <alignment vertical="center"/>
    </xf>
    <xf numFmtId="0" fontId="0" fillId="0" borderId="4" xfId="0" applyBorder="1" applyAlignment="1">
      <alignment horizontal="center" vertical="center"/>
    </xf>
    <xf numFmtId="166" fontId="2" fillId="0" borderId="4" xfId="0" applyNumberFormat="1" applyFont="1" applyBorder="1" applyAlignment="1">
      <alignment vertical="center"/>
    </xf>
    <xf numFmtId="166" fontId="2" fillId="0" borderId="4" xfId="0" applyNumberFormat="1" applyFont="1" applyBorder="1" applyAlignment="1">
      <alignment horizontal="center" vertical="center"/>
    </xf>
    <xf numFmtId="43" fontId="5" fillId="0" borderId="1" xfId="0" applyNumberFormat="1" applyFont="1" applyBorder="1" applyAlignment="1">
      <alignment horizontal="center" vertical="center"/>
    </xf>
    <xf numFmtId="169" fontId="5" fillId="0" borderId="4" xfId="0" applyNumberFormat="1" applyFont="1" applyBorder="1" applyAlignment="1">
      <alignment horizontal="center" vertical="center"/>
    </xf>
    <xf numFmtId="0" fontId="0" fillId="0" borderId="1" xfId="0" applyBorder="1" applyAlignment="1">
      <alignment vertical="center"/>
    </xf>
    <xf numFmtId="0" fontId="0" fillId="0" borderId="47" xfId="0" applyBorder="1"/>
    <xf numFmtId="0" fontId="0" fillId="0" borderId="7" xfId="0" applyBorder="1"/>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169" fontId="5" fillId="0" borderId="1" xfId="0" applyNumberFormat="1" applyFont="1" applyBorder="1" applyAlignment="1">
      <alignment horizontal="right" vertical="center"/>
    </xf>
    <xf numFmtId="10" fontId="5" fillId="10" borderId="4" xfId="0" applyNumberFormat="1" applyFont="1" applyFill="1" applyBorder="1" applyAlignment="1">
      <alignment horizontal="center" vertical="center"/>
    </xf>
    <xf numFmtId="169" fontId="5" fillId="10" borderId="1" xfId="1" applyNumberFormat="1" applyFont="1" applyFill="1" applyBorder="1" applyAlignment="1">
      <alignment horizontal="center"/>
    </xf>
    <xf numFmtId="14" fontId="5" fillId="10" borderId="1" xfId="0" applyNumberFormat="1" applyFont="1" applyFill="1" applyBorder="1" applyAlignment="1">
      <alignment horizontal="center"/>
    </xf>
    <xf numFmtId="166" fontId="2" fillId="0" borderId="0" xfId="0" applyNumberFormat="1" applyFont="1" applyAlignment="1">
      <alignment vertical="center"/>
    </xf>
    <xf numFmtId="0" fontId="51" fillId="0" borderId="0" xfId="0" applyFont="1" applyAlignment="1">
      <alignment horizontal="left" vertical="center"/>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6" xfId="0" applyFont="1" applyBorder="1" applyAlignment="1">
      <alignment horizontal="center" vertical="center"/>
    </xf>
    <xf numFmtId="0" fontId="2" fillId="0" borderId="47" xfId="0" applyFont="1" applyBorder="1" applyAlignment="1">
      <alignment horizontal="center" vertical="center"/>
    </xf>
    <xf numFmtId="0" fontId="0" fillId="0" borderId="1" xfId="0" applyBorder="1"/>
    <xf numFmtId="0" fontId="2" fillId="0" borderId="1" xfId="0" applyFont="1" applyBorder="1" applyAlignment="1">
      <alignment horizontal="center"/>
    </xf>
    <xf numFmtId="0" fontId="1" fillId="0" borderId="1" xfId="0" applyFont="1" applyBorder="1" applyAlignment="1">
      <alignment horizontal="left"/>
    </xf>
    <xf numFmtId="0" fontId="13" fillId="4" borderId="1"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2" fillId="5"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1" fillId="0" borderId="1" xfId="0" applyFont="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3" fillId="10" borderId="1" xfId="0" applyFont="1" applyFill="1" applyBorder="1" applyAlignment="1">
      <alignment horizontal="left" vertical="center"/>
    </xf>
    <xf numFmtId="0" fontId="0" fillId="10" borderId="1" xfId="0" applyFill="1" applyBorder="1" applyAlignment="1">
      <alignment horizontal="left" vertical="center"/>
    </xf>
    <xf numFmtId="0" fontId="0" fillId="15" borderId="65" xfId="0" applyFill="1"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0" fillId="0" borderId="0" xfId="0" applyAlignment="1">
      <alignment horizontal="left" vertical="top" wrapText="1"/>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51" fillId="0" borderId="22" xfId="0" applyFont="1" applyBorder="1" applyAlignment="1">
      <alignment horizontal="center" vertical="center"/>
    </xf>
    <xf numFmtId="0" fontId="51" fillId="0" borderId="20" xfId="0" applyFont="1" applyBorder="1" applyAlignment="1">
      <alignment horizontal="center" vertical="center"/>
    </xf>
    <xf numFmtId="0" fontId="51" fillId="0" borderId="14" xfId="0" applyFont="1" applyBorder="1" applyAlignment="1">
      <alignment horizontal="center" vertical="center"/>
    </xf>
    <xf numFmtId="0" fontId="0" fillId="0" borderId="0" xfId="0" applyAlignment="1">
      <alignment horizontal="justify" vertical="top"/>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6" xfId="0" applyFont="1" applyFill="1" applyBorder="1" applyAlignment="1">
      <alignment horizontal="center" vertical="center" textRotation="90"/>
    </xf>
    <xf numFmtId="0" fontId="2" fillId="6" borderId="47" xfId="0" applyFont="1" applyFill="1" applyBorder="1" applyAlignment="1">
      <alignment horizontal="center" vertical="center" wrapText="1"/>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2" xfId="0" applyFont="1" applyFill="1" applyBorder="1" applyAlignment="1">
      <alignment horizontal="center"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6" borderId="29" xfId="0" applyNumberFormat="1" applyFont="1" applyFill="1" applyBorder="1" applyAlignment="1">
      <alignment horizontal="center"/>
    </xf>
    <xf numFmtId="44" fontId="2" fillId="16" borderId="74" xfId="0" applyNumberFormat="1" applyFont="1" applyFill="1" applyBorder="1" applyAlignment="1">
      <alignment horizont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xf numFmtId="0" fontId="5" fillId="0" borderId="1" xfId="0" applyFont="1" applyFill="1" applyBorder="1" applyAlignment="1">
      <alignment horizontal="center"/>
    </xf>
    <xf numFmtId="0" fontId="5" fillId="0" borderId="0" xfId="0" applyFont="1" applyFill="1"/>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21</xdr:col>
      <xdr:colOff>303647</xdr:colOff>
      <xdr:row>5</xdr:row>
      <xdr:rowOff>117187</xdr:rowOff>
    </xdr:from>
    <xdr:to>
      <xdr:col>21</xdr:col>
      <xdr:colOff>3750610</xdr:colOff>
      <xdr:row>11</xdr:row>
      <xdr:rowOff>117187</xdr:rowOff>
    </xdr:to>
    <xdr:pic>
      <xdr:nvPicPr>
        <xdr:cNvPr id="2" name="Imagem 1">
          <a:extLst>
            <a:ext uri="{FF2B5EF4-FFF2-40B4-BE49-F238E27FC236}">
              <a16:creationId xmlns:a16="http://schemas.microsoft.com/office/drawing/2014/main" id="{89605BE4-3C40-B3F7-27FD-5D74EED9A180}"/>
            </a:ext>
          </a:extLst>
        </xdr:cNvPr>
        <xdr:cNvPicPr>
          <a:picLocks noChangeAspect="1"/>
        </xdr:cNvPicPr>
      </xdr:nvPicPr>
      <xdr:blipFill>
        <a:blip xmlns:r="http://schemas.openxmlformats.org/officeDocument/2006/relationships" r:embed="rId1"/>
        <a:stretch>
          <a:fillRect/>
        </a:stretch>
      </xdr:blipFill>
      <xdr:spPr>
        <a:xfrm>
          <a:off x="20991947" y="774412"/>
          <a:ext cx="3446963" cy="971550"/>
        </a:xfrm>
        <a:prstGeom prst="rect">
          <a:avLst/>
        </a:prstGeom>
      </xdr:spPr>
    </xdr:pic>
    <xdr:clientData/>
  </xdr:twoCellAnchor>
  <xdr:twoCellAnchor editAs="oneCell">
    <xdr:from>
      <xdr:col>20</xdr:col>
      <xdr:colOff>25978</xdr:colOff>
      <xdr:row>2</xdr:row>
      <xdr:rowOff>8658</xdr:rowOff>
    </xdr:from>
    <xdr:to>
      <xdr:col>22</xdr:col>
      <xdr:colOff>54395</xdr:colOff>
      <xdr:row>4</xdr:row>
      <xdr:rowOff>140920</xdr:rowOff>
    </xdr:to>
    <xdr:pic>
      <xdr:nvPicPr>
        <xdr:cNvPr id="6" name="Imagem 5">
          <a:extLst>
            <a:ext uri="{FF2B5EF4-FFF2-40B4-BE49-F238E27FC236}">
              <a16:creationId xmlns:a16="http://schemas.microsoft.com/office/drawing/2014/main" id="{B9CBB70A-D627-C66F-DD3A-3EC16A650F1D}"/>
            </a:ext>
          </a:extLst>
        </xdr:cNvPr>
        <xdr:cNvPicPr>
          <a:picLocks noChangeAspect="1"/>
        </xdr:cNvPicPr>
      </xdr:nvPicPr>
      <xdr:blipFill>
        <a:blip xmlns:r="http://schemas.openxmlformats.org/officeDocument/2006/relationships" r:embed="rId2"/>
        <a:stretch>
          <a:fillRect/>
        </a:stretch>
      </xdr:blipFill>
      <xdr:spPr>
        <a:xfrm>
          <a:off x="19950546" y="181840"/>
          <a:ext cx="5068007" cy="476316"/>
        </a:xfrm>
        <a:prstGeom prst="rect">
          <a:avLst/>
        </a:prstGeom>
      </xdr:spPr>
    </xdr:pic>
    <xdr:clientData/>
  </xdr:twoCellAnchor>
  <xdr:twoCellAnchor editAs="oneCell">
    <xdr:from>
      <xdr:col>21</xdr:col>
      <xdr:colOff>8659</xdr:colOff>
      <xdr:row>15</xdr:row>
      <xdr:rowOff>34638</xdr:rowOff>
    </xdr:from>
    <xdr:to>
      <xdr:col>21</xdr:col>
      <xdr:colOff>4410075</xdr:colOff>
      <xdr:row>17</xdr:row>
      <xdr:rowOff>75857</xdr:rowOff>
    </xdr:to>
    <xdr:pic>
      <xdr:nvPicPr>
        <xdr:cNvPr id="7" name="Imagem 6">
          <a:extLst>
            <a:ext uri="{FF2B5EF4-FFF2-40B4-BE49-F238E27FC236}">
              <a16:creationId xmlns:a16="http://schemas.microsoft.com/office/drawing/2014/main" id="{34F918E8-F306-2920-748A-C65F29402679}"/>
            </a:ext>
          </a:extLst>
        </xdr:cNvPr>
        <xdr:cNvPicPr>
          <a:picLocks noChangeAspect="1"/>
        </xdr:cNvPicPr>
      </xdr:nvPicPr>
      <xdr:blipFill>
        <a:blip xmlns:r="http://schemas.openxmlformats.org/officeDocument/2006/relationships" r:embed="rId3"/>
        <a:stretch>
          <a:fillRect/>
        </a:stretch>
      </xdr:blipFill>
      <xdr:spPr>
        <a:xfrm>
          <a:off x="15084136" y="2554433"/>
          <a:ext cx="4208319" cy="379790"/>
        </a:xfrm>
        <a:prstGeom prst="rect">
          <a:avLst/>
        </a:prstGeom>
      </xdr:spPr>
    </xdr:pic>
    <xdr:clientData/>
  </xdr:twoCellAnchor>
  <xdr:twoCellAnchor editAs="oneCell">
    <xdr:from>
      <xdr:col>21</xdr:col>
      <xdr:colOff>43296</xdr:colOff>
      <xdr:row>30</xdr:row>
      <xdr:rowOff>51956</xdr:rowOff>
    </xdr:from>
    <xdr:to>
      <xdr:col>21</xdr:col>
      <xdr:colOff>4303568</xdr:colOff>
      <xdr:row>34</xdr:row>
      <xdr:rowOff>102081</xdr:rowOff>
    </xdr:to>
    <xdr:pic>
      <xdr:nvPicPr>
        <xdr:cNvPr id="8" name="Imagem 7">
          <a:extLst>
            <a:ext uri="{FF2B5EF4-FFF2-40B4-BE49-F238E27FC236}">
              <a16:creationId xmlns:a16="http://schemas.microsoft.com/office/drawing/2014/main" id="{D3466F21-4358-D641-D842-67986F7DC478}"/>
            </a:ext>
          </a:extLst>
        </xdr:cNvPr>
        <xdr:cNvPicPr>
          <a:picLocks noChangeAspect="1"/>
        </xdr:cNvPicPr>
      </xdr:nvPicPr>
      <xdr:blipFill>
        <a:blip xmlns:r="http://schemas.openxmlformats.org/officeDocument/2006/relationships" r:embed="rId4"/>
        <a:stretch>
          <a:fillRect/>
        </a:stretch>
      </xdr:blipFill>
      <xdr:spPr>
        <a:xfrm>
          <a:off x="15118773" y="4909706"/>
          <a:ext cx="4113068" cy="731884"/>
        </a:xfrm>
        <a:prstGeom prst="rect">
          <a:avLst/>
        </a:prstGeom>
      </xdr:spPr>
    </xdr:pic>
    <xdr:clientData/>
  </xdr:twoCellAnchor>
  <xdr:twoCellAnchor editAs="oneCell">
    <xdr:from>
      <xdr:col>21</xdr:col>
      <xdr:colOff>1</xdr:colOff>
      <xdr:row>18</xdr:row>
      <xdr:rowOff>1</xdr:rowOff>
    </xdr:from>
    <xdr:to>
      <xdr:col>21</xdr:col>
      <xdr:colOff>4353213</xdr:colOff>
      <xdr:row>19</xdr:row>
      <xdr:rowOff>131145</xdr:rowOff>
    </xdr:to>
    <xdr:pic>
      <xdr:nvPicPr>
        <xdr:cNvPr id="3" name="Imagem 2">
          <a:extLst>
            <a:ext uri="{FF2B5EF4-FFF2-40B4-BE49-F238E27FC236}">
              <a16:creationId xmlns:a16="http://schemas.microsoft.com/office/drawing/2014/main" id="{DC107186-19F6-C8F9-BFBF-84689D85D51D}"/>
            </a:ext>
          </a:extLst>
        </xdr:cNvPr>
        <xdr:cNvPicPr>
          <a:picLocks noChangeAspect="1"/>
        </xdr:cNvPicPr>
      </xdr:nvPicPr>
      <xdr:blipFill>
        <a:blip xmlns:r="http://schemas.openxmlformats.org/officeDocument/2006/relationships" r:embed="rId5"/>
        <a:stretch>
          <a:fillRect/>
        </a:stretch>
      </xdr:blipFill>
      <xdr:spPr>
        <a:xfrm>
          <a:off x="15075478" y="3013365"/>
          <a:ext cx="4199658" cy="295666"/>
        </a:xfrm>
        <a:prstGeom prst="rect">
          <a:avLst/>
        </a:prstGeom>
      </xdr:spPr>
    </xdr:pic>
    <xdr:clientData/>
  </xdr:twoCellAnchor>
  <xdr:twoCellAnchor editAs="oneCell">
    <xdr:from>
      <xdr:col>23</xdr:col>
      <xdr:colOff>25977</xdr:colOff>
      <xdr:row>15</xdr:row>
      <xdr:rowOff>51955</xdr:rowOff>
    </xdr:from>
    <xdr:to>
      <xdr:col>23</xdr:col>
      <xdr:colOff>4275858</xdr:colOff>
      <xdr:row>16</xdr:row>
      <xdr:rowOff>111440</xdr:rowOff>
    </xdr:to>
    <xdr:pic>
      <xdr:nvPicPr>
        <xdr:cNvPr id="5" name="Imagem 4">
          <a:extLst>
            <a:ext uri="{FF2B5EF4-FFF2-40B4-BE49-F238E27FC236}">
              <a16:creationId xmlns:a16="http://schemas.microsoft.com/office/drawing/2014/main" id="{3FCBD56D-CCA7-143B-D31B-4545D1248BE5}"/>
            </a:ext>
          </a:extLst>
        </xdr:cNvPr>
        <xdr:cNvPicPr>
          <a:picLocks noChangeAspect="1"/>
        </xdr:cNvPicPr>
      </xdr:nvPicPr>
      <xdr:blipFill>
        <a:blip xmlns:r="http://schemas.openxmlformats.org/officeDocument/2006/relationships" r:embed="rId6"/>
        <a:stretch>
          <a:fillRect/>
        </a:stretch>
      </xdr:blipFill>
      <xdr:spPr>
        <a:xfrm>
          <a:off x="23561386" y="2571750"/>
          <a:ext cx="4225636" cy="239883"/>
        </a:xfrm>
        <a:prstGeom prst="rect">
          <a:avLst/>
        </a:prstGeom>
      </xdr:spPr>
    </xdr:pic>
    <xdr:clientData/>
  </xdr:twoCellAnchor>
  <xdr:twoCellAnchor editAs="oneCell">
    <xdr:from>
      <xdr:col>23</xdr:col>
      <xdr:colOff>25978</xdr:colOff>
      <xdr:row>17</xdr:row>
      <xdr:rowOff>112568</xdr:rowOff>
    </xdr:from>
    <xdr:to>
      <xdr:col>23</xdr:col>
      <xdr:colOff>4284518</xdr:colOff>
      <xdr:row>20</xdr:row>
      <xdr:rowOff>25788</xdr:rowOff>
    </xdr:to>
    <xdr:pic>
      <xdr:nvPicPr>
        <xdr:cNvPr id="9" name="Imagem 8">
          <a:extLst>
            <a:ext uri="{FF2B5EF4-FFF2-40B4-BE49-F238E27FC236}">
              <a16:creationId xmlns:a16="http://schemas.microsoft.com/office/drawing/2014/main" id="{8E182F32-71DA-AAD6-B0BB-B2EC7A5E8816}"/>
            </a:ext>
          </a:extLst>
        </xdr:cNvPr>
        <xdr:cNvPicPr>
          <a:picLocks noChangeAspect="1"/>
        </xdr:cNvPicPr>
      </xdr:nvPicPr>
      <xdr:blipFill>
        <a:blip xmlns:r="http://schemas.openxmlformats.org/officeDocument/2006/relationships" r:embed="rId7"/>
        <a:stretch>
          <a:fillRect/>
        </a:stretch>
      </xdr:blipFill>
      <xdr:spPr>
        <a:xfrm>
          <a:off x="23561387" y="2961409"/>
          <a:ext cx="4234295" cy="406788"/>
        </a:xfrm>
        <a:prstGeom prst="rect">
          <a:avLst/>
        </a:prstGeom>
      </xdr:spPr>
    </xdr:pic>
    <xdr:clientData/>
  </xdr:twoCellAnchor>
  <xdr:twoCellAnchor editAs="oneCell">
    <xdr:from>
      <xdr:col>22</xdr:col>
      <xdr:colOff>0</xdr:colOff>
      <xdr:row>15</xdr:row>
      <xdr:rowOff>0</xdr:rowOff>
    </xdr:from>
    <xdr:to>
      <xdr:col>22</xdr:col>
      <xdr:colOff>4121150</xdr:colOff>
      <xdr:row>17</xdr:row>
      <xdr:rowOff>50744</xdr:rowOff>
    </xdr:to>
    <xdr:pic>
      <xdr:nvPicPr>
        <xdr:cNvPr id="10" name="Imagem 9">
          <a:extLst>
            <a:ext uri="{FF2B5EF4-FFF2-40B4-BE49-F238E27FC236}">
              <a16:creationId xmlns:a16="http://schemas.microsoft.com/office/drawing/2014/main" id="{BD318C71-6B13-4642-80FF-46C1594F8849}"/>
            </a:ext>
          </a:extLst>
        </xdr:cNvPr>
        <xdr:cNvPicPr>
          <a:picLocks noChangeAspect="1"/>
        </xdr:cNvPicPr>
      </xdr:nvPicPr>
      <xdr:blipFill>
        <a:blip xmlns:r="http://schemas.openxmlformats.org/officeDocument/2006/relationships" r:embed="rId3"/>
        <a:stretch>
          <a:fillRect/>
        </a:stretch>
      </xdr:blipFill>
      <xdr:spPr>
        <a:xfrm>
          <a:off x="25146000" y="2838450"/>
          <a:ext cx="4124325" cy="380944"/>
        </a:xfrm>
        <a:prstGeom prst="rect">
          <a:avLst/>
        </a:prstGeom>
      </xdr:spPr>
    </xdr:pic>
    <xdr:clientData/>
  </xdr:twoCellAnchor>
  <xdr:twoCellAnchor editAs="oneCell">
    <xdr:from>
      <xdr:col>22</xdr:col>
      <xdr:colOff>0</xdr:colOff>
      <xdr:row>18</xdr:row>
      <xdr:rowOff>0</xdr:rowOff>
    </xdr:from>
    <xdr:to>
      <xdr:col>22</xdr:col>
      <xdr:colOff>4025900</xdr:colOff>
      <xdr:row>19</xdr:row>
      <xdr:rowOff>131144</xdr:rowOff>
    </xdr:to>
    <xdr:pic>
      <xdr:nvPicPr>
        <xdr:cNvPr id="11" name="Imagem 10">
          <a:extLst>
            <a:ext uri="{FF2B5EF4-FFF2-40B4-BE49-F238E27FC236}">
              <a16:creationId xmlns:a16="http://schemas.microsoft.com/office/drawing/2014/main" id="{A4BFA09D-F3A7-4A6D-9D6A-B86B818C2B7F}"/>
            </a:ext>
          </a:extLst>
        </xdr:cNvPr>
        <xdr:cNvPicPr>
          <a:picLocks noChangeAspect="1"/>
        </xdr:cNvPicPr>
      </xdr:nvPicPr>
      <xdr:blipFill>
        <a:blip xmlns:r="http://schemas.openxmlformats.org/officeDocument/2006/relationships" r:embed="rId5"/>
        <a:stretch>
          <a:fillRect/>
        </a:stretch>
      </xdr:blipFill>
      <xdr:spPr>
        <a:xfrm>
          <a:off x="25146000" y="3333750"/>
          <a:ext cx="4029075" cy="293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79</xdr:row>
      <xdr:rowOff>57150</xdr:rowOff>
    </xdr:from>
    <xdr:to>
      <xdr:col>1</xdr:col>
      <xdr:colOff>361950</xdr:colOff>
      <xdr:row>80</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79</xdr:row>
      <xdr:rowOff>57150</xdr:rowOff>
    </xdr:from>
    <xdr:to>
      <xdr:col>1</xdr:col>
      <xdr:colOff>361950</xdr:colOff>
      <xdr:row>80</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70</xdr:row>
      <xdr:rowOff>104775</xdr:rowOff>
    </xdr:from>
    <xdr:to>
      <xdr:col>1</xdr:col>
      <xdr:colOff>1962150</xdr:colOff>
      <xdr:row>71</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70</xdr:row>
      <xdr:rowOff>104775</xdr:rowOff>
    </xdr:from>
    <xdr:to>
      <xdr:col>1</xdr:col>
      <xdr:colOff>1962150</xdr:colOff>
      <xdr:row>71</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70</xdr:row>
      <xdr:rowOff>114300</xdr:rowOff>
    </xdr:from>
    <xdr:to>
      <xdr:col>1</xdr:col>
      <xdr:colOff>3000374</xdr:colOff>
      <xdr:row>71</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69</xdr:row>
      <xdr:rowOff>50131</xdr:rowOff>
    </xdr:from>
    <xdr:to>
      <xdr:col>1</xdr:col>
      <xdr:colOff>2971800</xdr:colOff>
      <xdr:row>70</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69</xdr:row>
      <xdr:rowOff>57150</xdr:rowOff>
    </xdr:from>
    <xdr:to>
      <xdr:col>1</xdr:col>
      <xdr:colOff>361950</xdr:colOff>
      <xdr:row>70</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70</xdr:row>
      <xdr:rowOff>133350</xdr:rowOff>
    </xdr:from>
    <xdr:to>
      <xdr:col>1</xdr:col>
      <xdr:colOff>523875</xdr:colOff>
      <xdr:row>70</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70</xdr:row>
      <xdr:rowOff>133850</xdr:rowOff>
    </xdr:from>
    <xdr:to>
      <xdr:col>1</xdr:col>
      <xdr:colOff>2514600</xdr:colOff>
      <xdr:row>71</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71</xdr:row>
      <xdr:rowOff>58153</xdr:rowOff>
    </xdr:from>
    <xdr:to>
      <xdr:col>1</xdr:col>
      <xdr:colOff>1966161</xdr:colOff>
      <xdr:row>72</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71</xdr:row>
      <xdr:rowOff>107282</xdr:rowOff>
    </xdr:from>
    <xdr:to>
      <xdr:col>1</xdr:col>
      <xdr:colOff>429628</xdr:colOff>
      <xdr:row>72</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70</xdr:row>
      <xdr:rowOff>250658</xdr:rowOff>
    </xdr:from>
    <xdr:to>
      <xdr:col>3</xdr:col>
      <xdr:colOff>280736</xdr:colOff>
      <xdr:row>70</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A2:Q17"/>
  <sheetViews>
    <sheetView tabSelected="1" zoomScaleNormal="100" workbookViewId="0">
      <selection activeCell="P10" sqref="P10"/>
    </sheetView>
  </sheetViews>
  <sheetFormatPr defaultRowHeight="12.5" x14ac:dyDescent="0.25"/>
  <cols>
    <col min="3" max="3" width="42.54296875" bestFit="1" customWidth="1"/>
    <col min="4" max="4" width="22.1796875" customWidth="1"/>
    <col min="5" max="6" width="10.54296875" customWidth="1"/>
    <col min="7" max="7" width="13.90625" customWidth="1"/>
    <col min="8" max="8" width="10.1796875" customWidth="1"/>
    <col min="9" max="9" width="13.81640625" customWidth="1"/>
    <col min="10" max="10" width="13.453125" customWidth="1"/>
    <col min="11" max="11" width="14.36328125" bestFit="1" customWidth="1"/>
    <col min="12" max="12" width="12.453125" customWidth="1"/>
    <col min="13" max="13" width="21.08984375" bestFit="1" customWidth="1"/>
    <col min="14" max="14" width="8.453125" customWidth="1"/>
    <col min="15" max="15" width="22.81640625" customWidth="1"/>
    <col min="16" max="16" width="23.7265625" customWidth="1"/>
    <col min="17" max="17" width="23.453125" customWidth="1"/>
  </cols>
  <sheetData>
    <row r="2" spans="1:17" ht="13" thickBot="1" x14ac:dyDescent="0.3"/>
    <row r="3" spans="1:17" ht="12.5" customHeight="1" x14ac:dyDescent="0.25">
      <c r="A3" s="381" t="s">
        <v>517</v>
      </c>
      <c r="B3" s="382"/>
      <c r="C3" s="382"/>
      <c r="D3" s="382"/>
      <c r="E3" s="382"/>
      <c r="F3" s="382"/>
      <c r="G3" s="382"/>
      <c r="H3" s="382"/>
      <c r="I3" s="382"/>
      <c r="J3" s="382"/>
      <c r="K3" s="382"/>
      <c r="L3" s="382"/>
      <c r="M3" s="383"/>
    </row>
    <row r="4" spans="1:17" ht="12.5" customHeight="1" x14ac:dyDescent="0.25">
      <c r="A4" s="384"/>
      <c r="B4" s="385"/>
      <c r="C4" s="385"/>
      <c r="D4" s="385"/>
      <c r="E4" s="385"/>
      <c r="F4" s="385"/>
      <c r="G4" s="385"/>
      <c r="H4" s="385"/>
      <c r="I4" s="385"/>
      <c r="J4" s="385"/>
      <c r="K4" s="385"/>
      <c r="L4" s="385"/>
      <c r="M4" s="386"/>
    </row>
    <row r="5" spans="1:17" ht="24.5" customHeight="1" x14ac:dyDescent="0.25">
      <c r="A5" s="387" t="s">
        <v>0</v>
      </c>
      <c r="B5" s="388"/>
      <c r="C5" s="388"/>
      <c r="D5" s="388"/>
      <c r="E5" s="388"/>
      <c r="F5" s="388"/>
      <c r="G5" s="388"/>
      <c r="H5" s="388"/>
      <c r="I5" s="388"/>
      <c r="J5" s="388"/>
      <c r="K5" s="388"/>
      <c r="L5" s="388"/>
      <c r="M5" s="389"/>
    </row>
    <row r="6" spans="1:17" ht="39" x14ac:dyDescent="0.3">
      <c r="A6" s="351" t="s">
        <v>479</v>
      </c>
      <c r="B6" s="352" t="s">
        <v>480</v>
      </c>
      <c r="C6" s="352" t="s">
        <v>496</v>
      </c>
      <c r="D6" s="353" t="s">
        <v>481</v>
      </c>
      <c r="E6" s="352" t="s">
        <v>1</v>
      </c>
      <c r="F6" s="352" t="s">
        <v>482</v>
      </c>
      <c r="G6" s="352" t="s">
        <v>2</v>
      </c>
      <c r="H6" s="352" t="s">
        <v>3</v>
      </c>
      <c r="I6" s="352" t="s">
        <v>4</v>
      </c>
      <c r="J6" s="353" t="s">
        <v>494</v>
      </c>
      <c r="K6" s="353" t="s">
        <v>511</v>
      </c>
      <c r="L6" s="353" t="s">
        <v>489</v>
      </c>
      <c r="M6" s="356" t="s">
        <v>490</v>
      </c>
      <c r="N6" s="10"/>
      <c r="O6" s="10"/>
      <c r="P6" s="10"/>
      <c r="Q6" s="10"/>
    </row>
    <row r="7" spans="1:17" ht="25" customHeight="1" x14ac:dyDescent="0.3">
      <c r="A7" s="380">
        <v>1</v>
      </c>
      <c r="B7" s="36">
        <v>1</v>
      </c>
      <c r="C7" s="364" t="s">
        <v>506</v>
      </c>
      <c r="D7" s="36" t="s">
        <v>495</v>
      </c>
      <c r="E7" s="36" t="str">
        <f>'Secretária Executiva'!I30</f>
        <v>2523-05</v>
      </c>
      <c r="F7" s="36">
        <v>16578</v>
      </c>
      <c r="G7" s="349" t="s">
        <v>484</v>
      </c>
      <c r="H7" s="36">
        <v>2</v>
      </c>
      <c r="I7" s="354">
        <f>'Secretária Executiva'!I173</f>
        <v>1337.75</v>
      </c>
      <c r="J7" s="354">
        <f>I7*G$14</f>
        <v>80265</v>
      </c>
      <c r="K7" s="354">
        <f>J7*H7</f>
        <v>160530</v>
      </c>
      <c r="L7" s="357" t="s">
        <v>491</v>
      </c>
      <c r="M7" s="358"/>
      <c r="N7" s="3"/>
      <c r="O7" s="3"/>
      <c r="P7" s="3"/>
      <c r="Q7" s="3"/>
    </row>
    <row r="8" spans="1:17" ht="25" customHeight="1" x14ac:dyDescent="0.3">
      <c r="A8" s="380"/>
      <c r="B8" s="36">
        <v>2</v>
      </c>
      <c r="C8" s="364" t="s">
        <v>507</v>
      </c>
      <c r="D8" s="36" t="s">
        <v>495</v>
      </c>
      <c r="E8" s="36" t="str">
        <f>'Assis. Administrativo'!I29</f>
        <v>4110-10</v>
      </c>
      <c r="F8" s="36">
        <v>5380</v>
      </c>
      <c r="G8" s="349" t="s">
        <v>484</v>
      </c>
      <c r="H8" s="36">
        <v>1</v>
      </c>
      <c r="I8" s="354">
        <f>'Assis. Administrativo'!I172</f>
        <v>1547</v>
      </c>
      <c r="J8" s="354">
        <f t="shared" ref="J8:J11" si="0">I8*G$14</f>
        <v>92820</v>
      </c>
      <c r="K8" s="354">
        <f t="shared" ref="K8:K11" si="1">J8*H8</f>
        <v>92820</v>
      </c>
      <c r="L8" s="357" t="s">
        <v>491</v>
      </c>
      <c r="M8" s="359"/>
      <c r="N8" s="53"/>
      <c r="O8" s="378"/>
      <c r="P8" s="10"/>
      <c r="Q8" s="10"/>
    </row>
    <row r="9" spans="1:17" ht="25" customHeight="1" x14ac:dyDescent="0.3">
      <c r="A9" s="380"/>
      <c r="B9" s="36">
        <v>3</v>
      </c>
      <c r="C9" s="364" t="s">
        <v>508</v>
      </c>
      <c r="D9" s="36" t="s">
        <v>495</v>
      </c>
      <c r="E9" s="36" t="str">
        <f>Recepcionista!I29</f>
        <v>4221-05</v>
      </c>
      <c r="F9" s="36">
        <v>8729</v>
      </c>
      <c r="G9" s="349" t="s">
        <v>484</v>
      </c>
      <c r="H9" s="36">
        <v>1</v>
      </c>
      <c r="I9" s="354">
        <f>Recepcionista!I172</f>
        <v>1547</v>
      </c>
      <c r="J9" s="354">
        <f t="shared" si="0"/>
        <v>92820</v>
      </c>
      <c r="K9" s="354">
        <f t="shared" si="1"/>
        <v>92820</v>
      </c>
      <c r="L9" s="357" t="s">
        <v>491</v>
      </c>
      <c r="M9" s="360"/>
      <c r="N9" s="53"/>
      <c r="O9" s="378"/>
      <c r="P9" s="303"/>
      <c r="Q9" s="3"/>
    </row>
    <row r="10" spans="1:17" ht="25" customHeight="1" x14ac:dyDescent="0.3">
      <c r="A10" s="380"/>
      <c r="B10" s="36">
        <v>4</v>
      </c>
      <c r="C10" s="364" t="s">
        <v>509</v>
      </c>
      <c r="D10" s="36" t="s">
        <v>495</v>
      </c>
      <c r="E10" s="36" t="str">
        <f>Motorista!I29</f>
        <v>7823-05</v>
      </c>
      <c r="F10" s="36">
        <v>15008</v>
      </c>
      <c r="G10" s="349" t="s">
        <v>484</v>
      </c>
      <c r="H10" s="36">
        <v>1</v>
      </c>
      <c r="I10" s="354">
        <f>Motorista!I172</f>
        <v>1566.67</v>
      </c>
      <c r="J10" s="354">
        <f t="shared" si="0"/>
        <v>94000.200000000012</v>
      </c>
      <c r="K10" s="354">
        <f t="shared" si="1"/>
        <v>94000.200000000012</v>
      </c>
      <c r="L10" s="357" t="s">
        <v>491</v>
      </c>
      <c r="M10" s="361"/>
      <c r="N10" s="183"/>
      <c r="O10" s="343"/>
      <c r="P10" s="303"/>
      <c r="Q10" s="3"/>
    </row>
    <row r="11" spans="1:17" ht="25" customHeight="1" x14ac:dyDescent="0.3">
      <c r="A11" s="380"/>
      <c r="B11" s="372">
        <v>5</v>
      </c>
      <c r="C11" s="371" t="s">
        <v>510</v>
      </c>
      <c r="D11" s="372" t="s">
        <v>495</v>
      </c>
      <c r="E11" s="372" t="s">
        <v>488</v>
      </c>
      <c r="F11" s="372">
        <v>21849</v>
      </c>
      <c r="G11" s="373" t="s">
        <v>2</v>
      </c>
      <c r="H11" s="372">
        <f>60/12</f>
        <v>5</v>
      </c>
      <c r="I11" s="374">
        <v>346.1</v>
      </c>
      <c r="J11" s="374">
        <f t="shared" si="0"/>
        <v>20766</v>
      </c>
      <c r="K11" s="374">
        <f t="shared" si="1"/>
        <v>103830</v>
      </c>
      <c r="L11" s="362" t="s">
        <v>492</v>
      </c>
      <c r="M11" s="363" t="s">
        <v>493</v>
      </c>
      <c r="N11" s="183"/>
      <c r="O11" s="343"/>
      <c r="P11" s="303"/>
      <c r="Q11" s="3"/>
    </row>
    <row r="12" spans="1:17" ht="25" customHeight="1" thickBot="1" x14ac:dyDescent="0.3">
      <c r="A12" s="390" t="s">
        <v>483</v>
      </c>
      <c r="B12" s="391"/>
      <c r="C12" s="391"/>
      <c r="D12" s="391"/>
      <c r="E12" s="391"/>
      <c r="F12" s="391"/>
      <c r="G12" s="391"/>
      <c r="H12" s="391"/>
      <c r="I12" s="391"/>
      <c r="J12" s="355"/>
      <c r="K12" s="355">
        <f>SUM(K7:K11)</f>
        <v>544000.19999999995</v>
      </c>
      <c r="L12" s="365"/>
      <c r="M12" s="366"/>
      <c r="N12" s="321"/>
      <c r="O12" s="216"/>
      <c r="P12" s="322"/>
      <c r="Q12" s="322"/>
    </row>
    <row r="13" spans="1:17" x14ac:dyDescent="0.25">
      <c r="B13" s="41"/>
      <c r="N13" s="321"/>
      <c r="O13" s="216"/>
      <c r="P13" s="325"/>
      <c r="Q13" s="322"/>
    </row>
    <row r="14" spans="1:17" x14ac:dyDescent="0.25">
      <c r="C14" s="22" t="s">
        <v>5</v>
      </c>
      <c r="D14" s="22"/>
      <c r="E14" s="22"/>
      <c r="F14" s="22"/>
      <c r="G14" s="22">
        <v>60</v>
      </c>
      <c r="N14" s="321"/>
      <c r="O14" s="216"/>
      <c r="P14" s="322"/>
      <c r="Q14" s="322"/>
    </row>
    <row r="15" spans="1:17" x14ac:dyDescent="0.25">
      <c r="N15" s="216"/>
      <c r="O15" s="216"/>
      <c r="P15" s="322"/>
      <c r="Q15" s="322"/>
    </row>
    <row r="16" spans="1:17" x14ac:dyDescent="0.25">
      <c r="N16" s="321"/>
      <c r="O16" s="216"/>
      <c r="Q16" s="322"/>
    </row>
    <row r="17" spans="16:17" ht="14.5" x14ac:dyDescent="0.35">
      <c r="P17" s="323"/>
      <c r="Q17" s="323"/>
    </row>
  </sheetData>
  <mergeCells count="4">
    <mergeCell ref="A7:A11"/>
    <mergeCell ref="A3:M4"/>
    <mergeCell ref="A5:M5"/>
    <mergeCell ref="A12:I12"/>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X67"/>
  <sheetViews>
    <sheetView zoomScaleNormal="100" workbookViewId="0">
      <selection activeCell="G3" sqref="G3:J3"/>
    </sheetView>
  </sheetViews>
  <sheetFormatPr defaultRowHeight="12.5" x14ac:dyDescent="0.25"/>
  <cols>
    <col min="2" max="2" width="16.26953125" bestFit="1" customWidth="1"/>
    <col min="3" max="3" width="10.7265625" customWidth="1"/>
    <col min="4" max="4" width="20.7265625" customWidth="1"/>
    <col min="5" max="5" width="15.453125" customWidth="1"/>
    <col min="7" max="7" width="16.26953125" bestFit="1" customWidth="1"/>
    <col min="8" max="8" width="10.7265625" customWidth="1"/>
    <col min="9" max="9" width="20.7265625" customWidth="1"/>
    <col min="10" max="10" width="15.453125" customWidth="1"/>
    <col min="12" max="12" width="16.26953125" bestFit="1" customWidth="1"/>
    <col min="13" max="13" width="10.7265625" customWidth="1"/>
    <col min="14" max="14" width="20.7265625" customWidth="1"/>
    <col min="15" max="15" width="15.453125" customWidth="1"/>
    <col min="17" max="17" width="16.26953125" bestFit="1" customWidth="1"/>
    <col min="18" max="18" width="10.7265625" customWidth="1"/>
    <col min="19" max="19" width="20.7265625" customWidth="1"/>
    <col min="20" max="20" width="15.453125" customWidth="1"/>
    <col min="22" max="22" width="63.81640625" customWidth="1"/>
    <col min="23" max="23" width="60.26953125" customWidth="1"/>
    <col min="24" max="24" width="64" customWidth="1"/>
  </cols>
  <sheetData>
    <row r="1" spans="1:24" ht="43.5" customHeight="1" thickBot="1" x14ac:dyDescent="0.3">
      <c r="A1" s="379"/>
      <c r="B1" s="476" t="s">
        <v>524</v>
      </c>
      <c r="C1" s="477"/>
      <c r="D1" s="477"/>
      <c r="E1" s="478"/>
      <c r="G1" s="476" t="s">
        <v>525</v>
      </c>
      <c r="H1" s="477"/>
      <c r="I1" s="477"/>
      <c r="J1" s="478"/>
      <c r="L1" s="476" t="s">
        <v>524</v>
      </c>
      <c r="M1" s="477"/>
      <c r="N1" s="477"/>
      <c r="O1" s="478"/>
      <c r="Q1" s="476" t="s">
        <v>523</v>
      </c>
      <c r="R1" s="477"/>
      <c r="S1" s="477"/>
      <c r="T1" s="478"/>
    </row>
    <row r="2" spans="1:24" ht="13" thickBot="1" x14ac:dyDescent="0.3"/>
    <row r="3" spans="1:24" ht="13.5" thickBot="1" x14ac:dyDescent="0.3">
      <c r="B3" s="440" t="s">
        <v>457</v>
      </c>
      <c r="C3" s="441"/>
      <c r="D3" s="441"/>
      <c r="E3" s="442"/>
      <c r="G3" s="440" t="s">
        <v>469</v>
      </c>
      <c r="H3" s="441"/>
      <c r="I3" s="441"/>
      <c r="J3" s="442"/>
      <c r="L3" s="440" t="s">
        <v>458</v>
      </c>
      <c r="M3" s="441"/>
      <c r="N3" s="441"/>
      <c r="O3" s="442"/>
      <c r="Q3" s="440" t="s">
        <v>474</v>
      </c>
      <c r="R3" s="441"/>
      <c r="S3" s="441"/>
      <c r="T3" s="442"/>
    </row>
    <row r="4" spans="1:24" ht="13" x14ac:dyDescent="0.25">
      <c r="B4" s="68"/>
      <c r="E4" s="69"/>
      <c r="F4" s="53"/>
      <c r="G4" s="68"/>
      <c r="J4" s="69"/>
      <c r="L4" s="68"/>
      <c r="O4" s="69"/>
      <c r="Q4" s="68"/>
      <c r="T4" s="69"/>
    </row>
    <row r="5" spans="1:24" x14ac:dyDescent="0.25">
      <c r="B5" s="91" t="s">
        <v>179</v>
      </c>
      <c r="C5" s="62"/>
      <c r="D5" s="62"/>
      <c r="E5" s="128">
        <v>5.48</v>
      </c>
      <c r="G5" s="91" t="s">
        <v>179</v>
      </c>
      <c r="H5" s="62"/>
      <c r="I5" s="62"/>
      <c r="J5" s="128">
        <v>5.48</v>
      </c>
      <c r="L5" s="91" t="s">
        <v>179</v>
      </c>
      <c r="M5" s="62"/>
      <c r="N5" s="62"/>
      <c r="O5" s="128">
        <v>5.48</v>
      </c>
      <c r="Q5" s="91" t="s">
        <v>179</v>
      </c>
      <c r="R5" s="62"/>
      <c r="S5" s="62"/>
      <c r="T5" s="128">
        <v>5.48</v>
      </c>
    </row>
    <row r="6" spans="1:24" x14ac:dyDescent="0.25">
      <c r="B6" s="91" t="s">
        <v>180</v>
      </c>
      <c r="C6" s="62"/>
      <c r="D6" s="62"/>
      <c r="E6" s="127">
        <v>2</v>
      </c>
      <c r="G6" s="91" t="s">
        <v>180</v>
      </c>
      <c r="H6" s="62"/>
      <c r="I6" s="62"/>
      <c r="J6" s="127">
        <v>2</v>
      </c>
      <c r="L6" s="91" t="s">
        <v>180</v>
      </c>
      <c r="M6" s="62"/>
      <c r="N6" s="62"/>
      <c r="O6" s="127">
        <v>2</v>
      </c>
      <c r="Q6" s="91" t="s">
        <v>180</v>
      </c>
      <c r="R6" s="62"/>
      <c r="S6" s="62"/>
      <c r="T6" s="127">
        <v>2</v>
      </c>
    </row>
    <row r="7" spans="1:24" x14ac:dyDescent="0.25">
      <c r="B7" s="91" t="s">
        <v>181</v>
      </c>
      <c r="C7" s="62"/>
      <c r="D7" s="62"/>
      <c r="E7" s="127">
        <v>22</v>
      </c>
      <c r="G7" s="91" t="s">
        <v>181</v>
      </c>
      <c r="H7" s="62"/>
      <c r="I7" s="62"/>
      <c r="J7" s="127">
        <v>22</v>
      </c>
      <c r="L7" s="91" t="s">
        <v>181</v>
      </c>
      <c r="M7" s="62"/>
      <c r="N7" s="62"/>
      <c r="O7" s="127">
        <v>22</v>
      </c>
      <c r="Q7" s="91" t="s">
        <v>181</v>
      </c>
      <c r="R7" s="62"/>
      <c r="S7" s="62"/>
      <c r="T7" s="127">
        <v>22</v>
      </c>
    </row>
    <row r="8" spans="1:24" x14ac:dyDescent="0.25">
      <c r="B8" s="91" t="s">
        <v>182</v>
      </c>
      <c r="C8" s="62"/>
      <c r="D8" s="62"/>
      <c r="E8" s="331">
        <v>0.06</v>
      </c>
      <c r="G8" s="91" t="s">
        <v>182</v>
      </c>
      <c r="H8" s="62"/>
      <c r="I8" s="62"/>
      <c r="J8" s="186">
        <v>0.06</v>
      </c>
      <c r="L8" s="91" t="s">
        <v>182</v>
      </c>
      <c r="M8" s="62"/>
      <c r="N8" s="62"/>
      <c r="O8" s="186">
        <v>0.06</v>
      </c>
      <c r="Q8" s="91" t="s">
        <v>182</v>
      </c>
      <c r="R8" s="62"/>
      <c r="S8" s="62"/>
      <c r="T8" s="186">
        <v>0.06</v>
      </c>
    </row>
    <row r="9" spans="1:24" x14ac:dyDescent="0.25">
      <c r="B9" s="68"/>
      <c r="E9" s="69"/>
      <c r="G9" s="68"/>
      <c r="J9" s="69"/>
      <c r="L9" s="68"/>
      <c r="O9" s="69"/>
      <c r="Q9" s="68"/>
      <c r="T9" s="69"/>
    </row>
    <row r="10" spans="1:24" x14ac:dyDescent="0.25">
      <c r="B10" s="92" t="s">
        <v>183</v>
      </c>
      <c r="C10" s="62"/>
      <c r="D10" s="62"/>
      <c r="E10" s="94">
        <f>(E5*E6*E7)</f>
        <v>241.12</v>
      </c>
      <c r="G10" s="92" t="s">
        <v>183</v>
      </c>
      <c r="H10" s="62"/>
      <c r="I10" s="62"/>
      <c r="J10" s="94">
        <f>(J5*J6*J7)</f>
        <v>241.12</v>
      </c>
      <c r="L10" s="92" t="s">
        <v>183</v>
      </c>
      <c r="M10" s="62"/>
      <c r="N10" s="62"/>
      <c r="O10" s="94">
        <f>O5*O6*O7</f>
        <v>241.12</v>
      </c>
      <c r="Q10" s="92" t="s">
        <v>183</v>
      </c>
      <c r="R10" s="62"/>
      <c r="S10" s="62"/>
      <c r="T10" s="94">
        <f>T5*T6*T7</f>
        <v>241.12</v>
      </c>
    </row>
    <row r="11" spans="1:24" x14ac:dyDescent="0.25">
      <c r="B11" s="92" t="s">
        <v>184</v>
      </c>
      <c r="C11" s="62"/>
      <c r="D11" s="62"/>
      <c r="E11" s="94">
        <f>'Assis. Administrativo'!I39*E8</f>
        <v>0</v>
      </c>
      <c r="G11" s="92" t="s">
        <v>184</v>
      </c>
      <c r="H11" s="62"/>
      <c r="I11" s="62"/>
      <c r="J11" s="94">
        <f>'Secretária Executiva'!I31*'Mód2.3'!J8</f>
        <v>0</v>
      </c>
      <c r="L11" s="92" t="s">
        <v>184</v>
      </c>
      <c r="M11" s="62"/>
      <c r="N11" s="62"/>
      <c r="O11" s="94">
        <f>Recepcionista!I30*'Mód2.3'!O8</f>
        <v>0</v>
      </c>
      <c r="Q11" s="92" t="s">
        <v>184</v>
      </c>
      <c r="R11" s="62"/>
      <c r="S11" s="62"/>
      <c r="T11" s="94">
        <f>Motorista!I30*'Mód2.3'!T8</f>
        <v>0</v>
      </c>
    </row>
    <row r="12" spans="1:24" ht="13" thickBot="1" x14ac:dyDescent="0.3">
      <c r="B12" s="68"/>
      <c r="E12" s="69"/>
      <c r="G12" s="68"/>
      <c r="J12" s="69"/>
      <c r="L12" s="68"/>
      <c r="O12" s="69"/>
      <c r="Q12" s="68"/>
      <c r="T12" s="69"/>
    </row>
    <row r="13" spans="1:24" ht="13.5" thickBot="1" x14ac:dyDescent="0.35">
      <c r="B13" s="76" t="s">
        <v>185</v>
      </c>
      <c r="C13" s="77"/>
      <c r="D13" s="77"/>
      <c r="E13" s="90">
        <f>IF(E10-E11&gt;=0,E10-E11,0)</f>
        <v>241.12</v>
      </c>
      <c r="G13" s="76" t="s">
        <v>185</v>
      </c>
      <c r="H13" s="77"/>
      <c r="I13" s="77"/>
      <c r="J13" s="90">
        <f>IF(J10-J11&gt;=0,J10-J11,0)</f>
        <v>241.12</v>
      </c>
      <c r="L13" s="76" t="s">
        <v>185</v>
      </c>
      <c r="M13" s="77"/>
      <c r="N13" s="77"/>
      <c r="O13" s="90">
        <f>IF(O10-O11&gt;=0,O10-O11,0)</f>
        <v>241.12</v>
      </c>
      <c r="Q13" s="76" t="s">
        <v>185</v>
      </c>
      <c r="R13" s="77"/>
      <c r="S13" s="77"/>
      <c r="T13" s="90">
        <f>IF(T10-T11&gt;=0,T10-T11,0)</f>
        <v>241.12</v>
      </c>
    </row>
    <row r="14" spans="1:24" x14ac:dyDescent="0.25">
      <c r="E14" s="7"/>
    </row>
    <row r="15" spans="1:24" ht="13" thickBot="1" x14ac:dyDescent="0.3">
      <c r="E15" s="7"/>
      <c r="V15" s="350" t="s">
        <v>471</v>
      </c>
      <c r="W15" s="23" t="s">
        <v>470</v>
      </c>
      <c r="X15" s="23" t="s">
        <v>466</v>
      </c>
    </row>
    <row r="16" spans="1:24" ht="13.5" thickBot="1" x14ac:dyDescent="0.3">
      <c r="B16" s="440" t="s">
        <v>462</v>
      </c>
      <c r="C16" s="441"/>
      <c r="D16" s="441"/>
      <c r="E16" s="442"/>
      <c r="G16" s="440" t="s">
        <v>463</v>
      </c>
      <c r="H16" s="441"/>
      <c r="I16" s="441"/>
      <c r="J16" s="442"/>
      <c r="L16" s="440" t="s">
        <v>464</v>
      </c>
      <c r="M16" s="441"/>
      <c r="N16" s="441"/>
      <c r="O16" s="442"/>
      <c r="Q16" s="440" t="s">
        <v>472</v>
      </c>
      <c r="R16" s="441"/>
      <c r="S16" s="441"/>
      <c r="T16" s="442"/>
    </row>
    <row r="17" spans="2:22" x14ac:dyDescent="0.25">
      <c r="B17" s="68"/>
      <c r="E17" s="69"/>
      <c r="G17" s="68"/>
      <c r="J17" s="69"/>
      <c r="L17" s="68"/>
      <c r="O17" s="69"/>
      <c r="Q17" s="68"/>
      <c r="T17" s="69"/>
    </row>
    <row r="18" spans="2:22" x14ac:dyDescent="0.25">
      <c r="B18" s="91" t="s">
        <v>186</v>
      </c>
      <c r="C18" s="62"/>
      <c r="D18" s="62"/>
      <c r="E18" s="128">
        <v>27.6</v>
      </c>
      <c r="G18" s="91" t="s">
        <v>186</v>
      </c>
      <c r="H18" s="62"/>
      <c r="I18" s="62"/>
      <c r="J18" s="348">
        <v>27.6</v>
      </c>
      <c r="L18" s="91" t="s">
        <v>186</v>
      </c>
      <c r="M18" s="62"/>
      <c r="N18" s="62"/>
      <c r="O18" s="128">
        <v>27.6</v>
      </c>
      <c r="Q18" s="91" t="s">
        <v>186</v>
      </c>
      <c r="R18" s="62"/>
      <c r="S18" s="62"/>
      <c r="T18" s="128">
        <v>27.6</v>
      </c>
    </row>
    <row r="19" spans="2:22" x14ac:dyDescent="0.25">
      <c r="B19" s="91" t="s">
        <v>181</v>
      </c>
      <c r="C19" s="62"/>
      <c r="D19" s="62"/>
      <c r="E19" s="127">
        <v>22</v>
      </c>
      <c r="G19" s="91" t="s">
        <v>181</v>
      </c>
      <c r="H19" s="62"/>
      <c r="I19" s="62"/>
      <c r="J19" s="127">
        <v>22</v>
      </c>
      <c r="L19" s="91" t="s">
        <v>181</v>
      </c>
      <c r="M19" s="62"/>
      <c r="N19" s="62"/>
      <c r="O19" s="127">
        <v>22</v>
      </c>
      <c r="Q19" s="91" t="s">
        <v>181</v>
      </c>
      <c r="R19" s="62"/>
      <c r="S19" s="62"/>
      <c r="T19" s="127">
        <v>22</v>
      </c>
    </row>
    <row r="20" spans="2:22" x14ac:dyDescent="0.25">
      <c r="B20" s="91" t="s">
        <v>187</v>
      </c>
      <c r="C20" s="62"/>
      <c r="D20" s="62"/>
      <c r="E20" s="248">
        <v>0.01</v>
      </c>
      <c r="G20" s="91" t="s">
        <v>187</v>
      </c>
      <c r="H20" s="62"/>
      <c r="I20" s="62"/>
      <c r="J20" s="375">
        <v>0.01</v>
      </c>
      <c r="L20" s="91" t="s">
        <v>187</v>
      </c>
      <c r="M20" s="62"/>
      <c r="N20" s="62"/>
      <c r="O20" s="248">
        <v>0.01</v>
      </c>
      <c r="Q20" s="91" t="s">
        <v>187</v>
      </c>
      <c r="R20" s="62"/>
      <c r="S20" s="62"/>
      <c r="T20" s="248">
        <v>0.01</v>
      </c>
    </row>
    <row r="21" spans="2:22" x14ac:dyDescent="0.25">
      <c r="B21" s="68"/>
      <c r="E21" s="69"/>
      <c r="G21" s="68"/>
      <c r="J21" s="69"/>
      <c r="L21" s="68"/>
      <c r="O21" s="69"/>
      <c r="Q21" s="68"/>
      <c r="T21" s="69"/>
    </row>
    <row r="22" spans="2:22" x14ac:dyDescent="0.25">
      <c r="B22" s="92" t="s">
        <v>188</v>
      </c>
      <c r="C22" s="62"/>
      <c r="D22" s="62"/>
      <c r="E22" s="93">
        <f>E18*E19</f>
        <v>607.20000000000005</v>
      </c>
      <c r="G22" s="92" t="s">
        <v>188</v>
      </c>
      <c r="H22" s="62"/>
      <c r="I22" s="62"/>
      <c r="J22" s="93">
        <f>J18*J19</f>
        <v>607.20000000000005</v>
      </c>
      <c r="L22" s="92" t="s">
        <v>188</v>
      </c>
      <c r="M22" s="62"/>
      <c r="N22" s="62"/>
      <c r="O22" s="93">
        <f>O18*O19</f>
        <v>607.20000000000005</v>
      </c>
      <c r="Q22" s="92" t="s">
        <v>188</v>
      </c>
      <c r="R22" s="62"/>
      <c r="S22" s="62"/>
      <c r="T22" s="93">
        <f>T18*T19</f>
        <v>607.20000000000005</v>
      </c>
    </row>
    <row r="23" spans="2:22" x14ac:dyDescent="0.25">
      <c r="B23" s="92" t="s">
        <v>189</v>
      </c>
      <c r="C23" s="62"/>
      <c r="D23" s="62"/>
      <c r="E23" s="174">
        <v>106</v>
      </c>
      <c r="G23" s="92" t="s">
        <v>189</v>
      </c>
      <c r="H23" s="62"/>
      <c r="I23" s="62"/>
      <c r="J23" s="174"/>
      <c r="L23" s="92" t="s">
        <v>189</v>
      </c>
      <c r="M23" s="62"/>
      <c r="N23" s="62"/>
      <c r="O23" s="174">
        <v>106</v>
      </c>
      <c r="Q23" s="92" t="s">
        <v>189</v>
      </c>
      <c r="R23" s="62"/>
      <c r="S23" s="62"/>
      <c r="T23" s="174">
        <v>120.61</v>
      </c>
    </row>
    <row r="24" spans="2:22" x14ac:dyDescent="0.25">
      <c r="B24" s="92" t="s">
        <v>184</v>
      </c>
      <c r="C24" s="62"/>
      <c r="D24" s="62"/>
      <c r="E24" s="93">
        <f>E22*E20</f>
        <v>6.072000000000001</v>
      </c>
      <c r="G24" s="92" t="s">
        <v>184</v>
      </c>
      <c r="H24" s="62"/>
      <c r="I24" s="62"/>
      <c r="J24" s="93">
        <f>J22*J20</f>
        <v>6.072000000000001</v>
      </c>
      <c r="L24" s="92" t="s">
        <v>184</v>
      </c>
      <c r="M24" s="62"/>
      <c r="N24" s="62"/>
      <c r="O24" s="93">
        <f>O22*O20</f>
        <v>6.072000000000001</v>
      </c>
      <c r="Q24" s="92" t="s">
        <v>184</v>
      </c>
      <c r="R24" s="62"/>
      <c r="S24" s="62"/>
      <c r="T24" s="93">
        <f>T22*T20</f>
        <v>6.072000000000001</v>
      </c>
    </row>
    <row r="25" spans="2:22" ht="13" thickBot="1" x14ac:dyDescent="0.3">
      <c r="B25" s="68"/>
      <c r="E25" s="69"/>
      <c r="G25" s="68"/>
      <c r="J25" s="69"/>
      <c r="L25" s="68"/>
      <c r="O25" s="69"/>
      <c r="Q25" s="68"/>
      <c r="T25" s="69"/>
    </row>
    <row r="26" spans="2:22" ht="13.5" thickBot="1" x14ac:dyDescent="0.35">
      <c r="B26" s="76" t="s">
        <v>190</v>
      </c>
      <c r="C26" s="77"/>
      <c r="D26" s="77"/>
      <c r="E26" s="90">
        <f>E22-E24+E23</f>
        <v>707.12800000000004</v>
      </c>
      <c r="G26" s="76" t="s">
        <v>190</v>
      </c>
      <c r="H26" s="77"/>
      <c r="I26" s="77"/>
      <c r="J26" s="90">
        <f>J22-J24+J23</f>
        <v>601.12800000000004</v>
      </c>
      <c r="L26" s="76" t="s">
        <v>190</v>
      </c>
      <c r="M26" s="77"/>
      <c r="N26" s="77"/>
      <c r="O26" s="90">
        <f>O22-O24+O23</f>
        <v>707.12800000000004</v>
      </c>
      <c r="Q26" s="76" t="s">
        <v>190</v>
      </c>
      <c r="R26" s="77"/>
      <c r="S26" s="77"/>
      <c r="T26" s="90">
        <f>T22-T24+T23</f>
        <v>721.73800000000006</v>
      </c>
    </row>
    <row r="27" spans="2:22" x14ac:dyDescent="0.25">
      <c r="E27" s="7"/>
    </row>
    <row r="28" spans="2:22" ht="13" thickBot="1" x14ac:dyDescent="0.3">
      <c r="E28" s="7"/>
    </row>
    <row r="29" spans="2:22" ht="13.5" thickBot="1" x14ac:dyDescent="0.3">
      <c r="B29" s="440" t="s">
        <v>477</v>
      </c>
      <c r="C29" s="441"/>
      <c r="D29" s="441"/>
      <c r="E29" s="442"/>
      <c r="G29" s="440" t="s">
        <v>476</v>
      </c>
      <c r="H29" s="441"/>
      <c r="I29" s="441"/>
      <c r="J29" s="442"/>
      <c r="L29" s="440" t="s">
        <v>478</v>
      </c>
      <c r="M29" s="441"/>
      <c r="N29" s="441"/>
      <c r="O29" s="442"/>
      <c r="Q29" s="440" t="s">
        <v>475</v>
      </c>
      <c r="R29" s="441"/>
      <c r="S29" s="441"/>
      <c r="T29" s="442"/>
      <c r="V29" t="s">
        <v>473</v>
      </c>
    </row>
    <row r="30" spans="2:22" x14ac:dyDescent="0.25">
      <c r="B30" s="68"/>
      <c r="E30" s="69"/>
      <c r="G30" s="68"/>
      <c r="J30" s="69"/>
      <c r="L30" s="68"/>
      <c r="O30" s="69"/>
      <c r="Q30" s="68"/>
      <c r="T30" s="69"/>
    </row>
    <row r="31" spans="2:22" x14ac:dyDescent="0.25">
      <c r="B31" s="91" t="s">
        <v>191</v>
      </c>
      <c r="C31" s="62"/>
      <c r="D31" s="62"/>
      <c r="E31" s="128">
        <v>98.7</v>
      </c>
      <c r="G31" s="91" t="s">
        <v>191</v>
      </c>
      <c r="H31" s="62"/>
      <c r="I31" s="62"/>
      <c r="J31" s="128"/>
      <c r="L31" s="91" t="s">
        <v>191</v>
      </c>
      <c r="M31" s="62"/>
      <c r="N31" s="62"/>
      <c r="O31" s="128">
        <v>98.7</v>
      </c>
      <c r="Q31" s="91" t="s">
        <v>191</v>
      </c>
      <c r="R31" s="62"/>
      <c r="S31" s="62"/>
      <c r="T31" s="128">
        <v>98.7</v>
      </c>
    </row>
    <row r="32" spans="2:22" x14ac:dyDescent="0.25">
      <c r="B32" s="91" t="s">
        <v>192</v>
      </c>
      <c r="C32" s="62"/>
      <c r="D32" s="62"/>
      <c r="E32" s="175">
        <v>0.5</v>
      </c>
      <c r="G32" s="91" t="s">
        <v>192</v>
      </c>
      <c r="H32" s="62"/>
      <c r="I32" s="62"/>
      <c r="J32" s="175"/>
      <c r="L32" s="91" t="s">
        <v>192</v>
      </c>
      <c r="M32" s="62"/>
      <c r="N32" s="62"/>
      <c r="O32" s="175">
        <v>0.5</v>
      </c>
      <c r="Q32" s="91" t="s">
        <v>192</v>
      </c>
      <c r="R32" s="62"/>
      <c r="S32" s="62"/>
      <c r="T32" s="175">
        <v>0.5</v>
      </c>
    </row>
    <row r="33" spans="2:22" ht="13" thickBot="1" x14ac:dyDescent="0.3">
      <c r="B33" s="68"/>
      <c r="E33" s="69"/>
      <c r="G33" s="68"/>
      <c r="J33" s="69"/>
      <c r="L33" s="68"/>
      <c r="O33" s="69"/>
      <c r="Q33" s="68"/>
      <c r="T33" s="69"/>
    </row>
    <row r="34" spans="2:22" ht="13.5" thickBot="1" x14ac:dyDescent="0.35">
      <c r="B34" s="76" t="s">
        <v>193</v>
      </c>
      <c r="C34" s="77"/>
      <c r="D34" s="77"/>
      <c r="E34" s="90">
        <f>E31-(E31*E32)</f>
        <v>49.35</v>
      </c>
      <c r="G34" s="76" t="s">
        <v>193</v>
      </c>
      <c r="H34" s="77"/>
      <c r="I34" s="77"/>
      <c r="J34" s="90">
        <f>J31-(J31*J32)</f>
        <v>0</v>
      </c>
      <c r="L34" s="76" t="s">
        <v>193</v>
      </c>
      <c r="M34" s="77"/>
      <c r="N34" s="77"/>
      <c r="O34" s="90">
        <f>O31-(O31*O32)</f>
        <v>49.35</v>
      </c>
      <c r="Q34" s="76" t="s">
        <v>193</v>
      </c>
      <c r="R34" s="77"/>
      <c r="S34" s="77"/>
      <c r="T34" s="90">
        <f>T31-(T31*T32)</f>
        <v>49.35</v>
      </c>
    </row>
    <row r="35" spans="2:22" x14ac:dyDescent="0.25">
      <c r="E35" s="7"/>
    </row>
    <row r="36" spans="2:22" ht="13.5" customHeight="1" thickBot="1" x14ac:dyDescent="0.3">
      <c r="E36" s="7"/>
      <c r="S36" s="460"/>
      <c r="T36" s="460"/>
      <c r="U36" s="460"/>
      <c r="V36" s="460"/>
    </row>
    <row r="37" spans="2:22" ht="13.5" thickBot="1" x14ac:dyDescent="0.3">
      <c r="B37" s="440" t="s">
        <v>194</v>
      </c>
      <c r="C37" s="441"/>
      <c r="D37" s="441"/>
      <c r="E37" s="442"/>
      <c r="S37" s="460"/>
      <c r="T37" s="460"/>
      <c r="U37" s="460"/>
      <c r="V37" s="460"/>
    </row>
    <row r="38" spans="2:22" x14ac:dyDescent="0.25">
      <c r="B38" s="96"/>
      <c r="C38" s="97"/>
      <c r="D38" s="97"/>
      <c r="E38" s="98"/>
      <c r="S38" s="460"/>
      <c r="T38" s="460"/>
      <c r="U38" s="460"/>
      <c r="V38" s="460"/>
    </row>
    <row r="39" spans="2:22" x14ac:dyDescent="0.25">
      <c r="B39" s="91" t="s">
        <v>195</v>
      </c>
      <c r="C39" s="62"/>
      <c r="D39" s="62"/>
      <c r="E39" s="128"/>
      <c r="S39" s="460"/>
      <c r="T39" s="460"/>
      <c r="U39" s="460"/>
      <c r="V39" s="460"/>
    </row>
    <row r="40" spans="2:22" x14ac:dyDescent="0.25">
      <c r="B40" s="91" t="s">
        <v>192</v>
      </c>
      <c r="C40" s="62"/>
      <c r="D40" s="62"/>
      <c r="E40" s="127">
        <v>0</v>
      </c>
      <c r="S40" s="460"/>
      <c r="T40" s="460"/>
      <c r="U40" s="460"/>
      <c r="V40" s="460"/>
    </row>
    <row r="41" spans="2:22" x14ac:dyDescent="0.25">
      <c r="B41" s="91" t="s">
        <v>196</v>
      </c>
      <c r="C41" s="62"/>
      <c r="D41" s="95"/>
      <c r="E41" s="132"/>
      <c r="S41" s="122"/>
      <c r="T41" s="122"/>
      <c r="U41" s="122"/>
      <c r="V41" s="122"/>
    </row>
    <row r="42" spans="2:22" ht="13" thickBot="1" x14ac:dyDescent="0.3">
      <c r="B42" s="99"/>
      <c r="C42" s="100"/>
      <c r="D42" s="100"/>
      <c r="E42" s="101"/>
      <c r="S42" s="122"/>
      <c r="T42" s="122"/>
      <c r="U42" s="122"/>
      <c r="V42" s="122"/>
    </row>
    <row r="43" spans="2:22" ht="13.5" thickBot="1" x14ac:dyDescent="0.35">
      <c r="B43" s="76" t="s">
        <v>197</v>
      </c>
      <c r="C43" s="77"/>
      <c r="D43" s="77"/>
      <c r="E43" s="90">
        <f>E39-E40</f>
        <v>0</v>
      </c>
    </row>
    <row r="44" spans="2:22" x14ac:dyDescent="0.25">
      <c r="E44" s="7"/>
    </row>
    <row r="45" spans="2:22" ht="14.5" thickBot="1" x14ac:dyDescent="0.35">
      <c r="E45" s="7"/>
      <c r="G45" s="120"/>
      <c r="H45" s="121"/>
      <c r="I45" s="121"/>
      <c r="J45" s="121"/>
      <c r="K45" s="55"/>
      <c r="M45" s="121"/>
      <c r="N45" s="121"/>
      <c r="O45" s="121"/>
      <c r="P45" s="121"/>
      <c r="Q45" s="121"/>
    </row>
    <row r="46" spans="2:22" ht="13.5" thickBot="1" x14ac:dyDescent="0.3">
      <c r="B46" s="440" t="s">
        <v>513</v>
      </c>
      <c r="C46" s="441"/>
      <c r="D46" s="441"/>
      <c r="E46" s="442"/>
      <c r="L46" s="440" t="s">
        <v>513</v>
      </c>
      <c r="M46" s="441"/>
      <c r="N46" s="441"/>
      <c r="O46" s="442"/>
    </row>
    <row r="47" spans="2:22" x14ac:dyDescent="0.25">
      <c r="B47" s="96"/>
      <c r="C47" s="97"/>
      <c r="D47" s="97"/>
      <c r="E47" s="98"/>
      <c r="L47" s="96"/>
      <c r="M47" s="97"/>
      <c r="N47" s="97"/>
      <c r="O47" s="98"/>
    </row>
    <row r="48" spans="2:22" x14ac:dyDescent="0.25">
      <c r="B48" s="91" t="s">
        <v>198</v>
      </c>
      <c r="C48" s="62"/>
      <c r="D48" s="62"/>
      <c r="E48" s="128"/>
      <c r="L48" s="91" t="s">
        <v>198</v>
      </c>
      <c r="M48" s="62"/>
      <c r="N48" s="62"/>
      <c r="O48" s="128"/>
    </row>
    <row r="49" spans="2:20" x14ac:dyDescent="0.25">
      <c r="B49" s="91" t="s">
        <v>199</v>
      </c>
      <c r="C49" s="62"/>
      <c r="D49" s="62"/>
      <c r="E49" s="128"/>
      <c r="L49" s="91" t="s">
        <v>199</v>
      </c>
      <c r="M49" s="62"/>
      <c r="N49" s="62"/>
      <c r="O49" s="128"/>
    </row>
    <row r="50" spans="2:20" x14ac:dyDescent="0.25">
      <c r="B50" s="91" t="s">
        <v>200</v>
      </c>
      <c r="C50" s="62"/>
      <c r="D50" s="95"/>
      <c r="E50" s="133"/>
      <c r="L50" s="91" t="s">
        <v>200</v>
      </c>
      <c r="M50" s="62"/>
      <c r="N50" s="95"/>
      <c r="O50" s="133"/>
    </row>
    <row r="51" spans="2:20" ht="13" thickBot="1" x14ac:dyDescent="0.3">
      <c r="B51" s="99" t="s">
        <v>201</v>
      </c>
      <c r="C51" s="100"/>
      <c r="D51" s="100"/>
      <c r="E51" s="125">
        <v>1</v>
      </c>
      <c r="L51" s="99" t="s">
        <v>201</v>
      </c>
      <c r="M51" s="100"/>
      <c r="N51" s="100"/>
      <c r="O51" s="125">
        <v>1</v>
      </c>
    </row>
    <row r="52" spans="2:20" ht="13.5" thickBot="1" x14ac:dyDescent="0.35">
      <c r="B52" s="76" t="s">
        <v>202</v>
      </c>
      <c r="C52" s="77"/>
      <c r="D52" s="77"/>
      <c r="E52" s="123">
        <f>((E48*E50)+(E49*E50))/E51</f>
        <v>0</v>
      </c>
      <c r="L52" s="76" t="s">
        <v>202</v>
      </c>
      <c r="M52" s="77"/>
      <c r="N52" s="77"/>
      <c r="O52" s="123">
        <f>((O48*O50)+(O49*O50))/O51</f>
        <v>0</v>
      </c>
    </row>
    <row r="53" spans="2:20" ht="13.5" thickBot="1" x14ac:dyDescent="0.3">
      <c r="B53" s="83" t="s">
        <v>203</v>
      </c>
      <c r="C53" s="77"/>
      <c r="D53" s="77"/>
      <c r="E53" s="124">
        <v>0</v>
      </c>
      <c r="F53" s="32" t="s">
        <v>514</v>
      </c>
      <c r="L53" s="83" t="s">
        <v>203</v>
      </c>
      <c r="M53" s="77"/>
      <c r="N53" s="77"/>
      <c r="O53" s="124">
        <v>0</v>
      </c>
      <c r="P53" s="32" t="s">
        <v>514</v>
      </c>
    </row>
    <row r="54" spans="2:20" ht="13" thickBot="1" x14ac:dyDescent="0.3"/>
    <row r="55" spans="2:20" ht="13.5" thickBot="1" x14ac:dyDescent="0.3">
      <c r="B55" s="440" t="s">
        <v>204</v>
      </c>
      <c r="C55" s="441"/>
      <c r="D55" s="441"/>
      <c r="E55" s="442"/>
      <c r="L55" s="440" t="s">
        <v>204</v>
      </c>
      <c r="M55" s="441"/>
      <c r="N55" s="441"/>
      <c r="O55" s="442"/>
    </row>
    <row r="56" spans="2:20" ht="13" x14ac:dyDescent="0.25">
      <c r="B56" s="102"/>
      <c r="C56" s="103"/>
      <c r="D56" s="103"/>
      <c r="E56" s="104"/>
      <c r="L56" s="102"/>
      <c r="M56" s="103"/>
      <c r="N56" s="103"/>
      <c r="O56" s="104"/>
    </row>
    <row r="57" spans="2:20" x14ac:dyDescent="0.25">
      <c r="B57" s="106" t="s">
        <v>205</v>
      </c>
      <c r="C57" s="62"/>
      <c r="D57" s="62"/>
      <c r="E57" s="128">
        <v>258.79000000000002</v>
      </c>
      <c r="L57" s="106" t="s">
        <v>205</v>
      </c>
      <c r="M57" s="62"/>
      <c r="N57" s="62"/>
      <c r="O57" s="128">
        <v>258.79000000000002</v>
      </c>
    </row>
    <row r="58" spans="2:20" ht="12.75" customHeight="1" x14ac:dyDescent="0.25">
      <c r="B58" s="106" t="s">
        <v>196</v>
      </c>
      <c r="C58" s="62"/>
      <c r="D58" s="62"/>
      <c r="E58" s="127">
        <v>1.9900000000000001E-2</v>
      </c>
      <c r="G58" s="122"/>
      <c r="H58" s="122"/>
      <c r="I58" s="122"/>
      <c r="J58" s="122"/>
      <c r="K58" s="122"/>
      <c r="L58" s="106" t="s">
        <v>196</v>
      </c>
      <c r="M58" s="62"/>
      <c r="N58" s="62"/>
      <c r="O58" s="127">
        <v>1.9900000000000001E-2</v>
      </c>
      <c r="Q58" s="122"/>
      <c r="R58" s="122"/>
      <c r="S58" s="122"/>
      <c r="T58" s="122"/>
    </row>
    <row r="59" spans="2:20" ht="13.5" customHeight="1" thickBot="1" x14ac:dyDescent="0.3">
      <c r="B59" s="99" t="s">
        <v>206</v>
      </c>
      <c r="C59" s="100"/>
      <c r="D59" s="100"/>
      <c r="E59" s="134">
        <v>6</v>
      </c>
      <c r="G59" s="122"/>
      <c r="H59" s="122"/>
      <c r="I59" s="122"/>
      <c r="J59" s="122"/>
      <c r="K59" s="122"/>
      <c r="L59" s="99" t="s">
        <v>206</v>
      </c>
      <c r="M59" s="100"/>
      <c r="N59" s="100"/>
      <c r="O59" s="134">
        <v>6</v>
      </c>
      <c r="Q59" s="122"/>
      <c r="R59" s="122"/>
      <c r="S59" s="122"/>
      <c r="T59" s="122"/>
    </row>
    <row r="60" spans="2:20" ht="13.5" thickBot="1" x14ac:dyDescent="0.3">
      <c r="B60" s="126" t="s">
        <v>202</v>
      </c>
      <c r="C60" s="77"/>
      <c r="D60" s="77"/>
      <c r="E60" s="123">
        <f>E57*E58*E59</f>
        <v>30.899526000000005</v>
      </c>
      <c r="F60" s="32"/>
      <c r="G60" s="122"/>
      <c r="H60" s="122"/>
      <c r="I60" s="122"/>
      <c r="J60" s="122"/>
      <c r="K60" s="122"/>
      <c r="L60" s="126" t="s">
        <v>202</v>
      </c>
      <c r="M60" s="77"/>
      <c r="N60" s="77"/>
      <c r="O60" s="123">
        <f>O57*O58*O59</f>
        <v>30.899526000000005</v>
      </c>
      <c r="P60" s="32"/>
      <c r="Q60" s="122"/>
      <c r="R60" s="122"/>
      <c r="S60" s="122"/>
      <c r="T60" s="122"/>
    </row>
    <row r="61" spans="2:20" ht="13.5" thickBot="1" x14ac:dyDescent="0.3">
      <c r="B61" s="83" t="s">
        <v>203</v>
      </c>
      <c r="C61" s="77"/>
      <c r="D61" s="77"/>
      <c r="E61" s="124"/>
      <c r="F61" s="32" t="s">
        <v>514</v>
      </c>
      <c r="L61" s="83" t="s">
        <v>203</v>
      </c>
      <c r="M61" s="77"/>
      <c r="N61" s="77"/>
      <c r="O61" s="124"/>
      <c r="P61" s="32" t="s">
        <v>514</v>
      </c>
    </row>
    <row r="64" spans="2:20" x14ac:dyDescent="0.25">
      <c r="B64" s="468"/>
      <c r="C64" s="479"/>
      <c r="D64" s="479"/>
      <c r="E64" s="479"/>
      <c r="F64" s="479"/>
      <c r="G64" s="479"/>
      <c r="H64" s="479"/>
      <c r="I64" s="479"/>
      <c r="J64" s="479"/>
      <c r="K64" s="479"/>
      <c r="L64" s="479"/>
      <c r="M64" s="479"/>
      <c r="N64" s="479"/>
    </row>
    <row r="65" spans="2:14" x14ac:dyDescent="0.25">
      <c r="B65" s="479"/>
      <c r="C65" s="479"/>
      <c r="D65" s="479"/>
      <c r="E65" s="479"/>
      <c r="F65" s="479"/>
      <c r="G65" s="479"/>
      <c r="H65" s="479"/>
      <c r="I65" s="479"/>
      <c r="J65" s="479"/>
      <c r="K65" s="479"/>
      <c r="L65" s="479"/>
      <c r="M65" s="479"/>
      <c r="N65" s="479"/>
    </row>
    <row r="66" spans="2:14" x14ac:dyDescent="0.25">
      <c r="B66" s="479"/>
      <c r="C66" s="479"/>
      <c r="D66" s="479"/>
      <c r="E66" s="479"/>
      <c r="F66" s="479"/>
      <c r="G66" s="479"/>
      <c r="H66" s="479"/>
      <c r="I66" s="479"/>
      <c r="J66" s="479"/>
      <c r="K66" s="479"/>
      <c r="L66" s="479"/>
      <c r="M66" s="479"/>
      <c r="N66" s="479"/>
    </row>
    <row r="67" spans="2:14" x14ac:dyDescent="0.25">
      <c r="B67" s="479"/>
      <c r="C67" s="479"/>
      <c r="D67" s="479"/>
      <c r="E67" s="479"/>
      <c r="F67" s="479"/>
      <c r="G67" s="479"/>
      <c r="H67" s="479"/>
      <c r="I67" s="479"/>
      <c r="J67" s="479"/>
      <c r="K67" s="479"/>
      <c r="L67" s="479"/>
      <c r="M67" s="479"/>
      <c r="N67" s="479"/>
    </row>
  </sheetData>
  <mergeCells count="23">
    <mergeCell ref="L29:O29"/>
    <mergeCell ref="Q29:T29"/>
    <mergeCell ref="B64:N67"/>
    <mergeCell ref="B37:E37"/>
    <mergeCell ref="B46:E46"/>
    <mergeCell ref="B55:E55"/>
    <mergeCell ref="S36:V40"/>
    <mergeCell ref="L55:O55"/>
    <mergeCell ref="L46:O46"/>
    <mergeCell ref="B29:E29"/>
    <mergeCell ref="G29:J29"/>
    <mergeCell ref="B1:E1"/>
    <mergeCell ref="G1:J1"/>
    <mergeCell ref="L1:O1"/>
    <mergeCell ref="Q1:T1"/>
    <mergeCell ref="Q16:T16"/>
    <mergeCell ref="Q3:T3"/>
    <mergeCell ref="L3:O3"/>
    <mergeCell ref="L16:O16"/>
    <mergeCell ref="B3:E3"/>
    <mergeCell ref="B16:E16"/>
    <mergeCell ref="G3:J3"/>
    <mergeCell ref="G16:J16"/>
  </mergeCells>
  <pageMargins left="0.511811024" right="0.511811024" top="0.78740157499999996" bottom="0.78740157499999996" header="0.31496062000000002" footer="0.31496062000000002"/>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5"/>
  <sheetViews>
    <sheetView topLeftCell="B57" zoomScaleNormal="100" workbookViewId="0">
      <selection activeCell="B54" sqref="A54:XFD54"/>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1.7265625" customWidth="1"/>
    <col min="11" max="11" width="10" customWidth="1"/>
    <col min="12" max="12" width="16.81640625" bestFit="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544" t="s">
        <v>303</v>
      </c>
      <c r="B1" s="545"/>
      <c r="C1" s="545"/>
      <c r="D1" s="545"/>
      <c r="E1" s="545"/>
      <c r="F1" s="545"/>
      <c r="G1" s="545"/>
      <c r="H1" s="545"/>
      <c r="I1" s="545"/>
      <c r="J1" s="545"/>
      <c r="K1" s="545"/>
      <c r="L1" s="546"/>
    </row>
    <row r="2" spans="1:12" ht="13" x14ac:dyDescent="0.25">
      <c r="A2" s="188" t="s">
        <v>10</v>
      </c>
      <c r="B2" s="557" t="s">
        <v>304</v>
      </c>
      <c r="C2" s="547"/>
      <c r="D2" s="547"/>
      <c r="E2" s="189" t="s">
        <v>305</v>
      </c>
      <c r="F2" s="558"/>
      <c r="G2" s="547"/>
      <c r="H2" s="547"/>
      <c r="I2" s="547"/>
      <c r="J2" s="189" t="s">
        <v>306</v>
      </c>
      <c r="K2" s="547"/>
      <c r="L2" s="548"/>
    </row>
    <row r="3" spans="1:12" ht="13" x14ac:dyDescent="0.25">
      <c r="A3" s="190" t="s">
        <v>12</v>
      </c>
      <c r="B3" s="553" t="s">
        <v>307</v>
      </c>
      <c r="C3" s="553"/>
      <c r="D3" s="553"/>
      <c r="E3" s="191" t="s">
        <v>305</v>
      </c>
      <c r="F3" s="555"/>
      <c r="G3" s="559"/>
      <c r="H3" s="559"/>
      <c r="I3" s="559"/>
      <c r="J3" s="191" t="s">
        <v>306</v>
      </c>
      <c r="K3" s="549"/>
      <c r="L3" s="550"/>
    </row>
    <row r="4" spans="1:12" ht="13" x14ac:dyDescent="0.25">
      <c r="A4" s="192" t="s">
        <v>14</v>
      </c>
      <c r="B4" s="551"/>
      <c r="C4" s="551"/>
      <c r="D4" s="551"/>
      <c r="E4" s="193" t="s">
        <v>305</v>
      </c>
      <c r="F4" s="556"/>
      <c r="G4" s="551"/>
      <c r="H4" s="551"/>
      <c r="I4" s="551"/>
      <c r="J4" s="193" t="s">
        <v>306</v>
      </c>
      <c r="K4" s="551"/>
      <c r="L4" s="552"/>
    </row>
    <row r="5" spans="1:12" ht="13" x14ac:dyDescent="0.25">
      <c r="A5" s="190" t="s">
        <v>15</v>
      </c>
      <c r="B5" s="553"/>
      <c r="C5" s="553"/>
      <c r="D5" s="553"/>
      <c r="E5" s="191" t="s">
        <v>305</v>
      </c>
      <c r="F5" s="555"/>
      <c r="G5" s="549"/>
      <c r="H5" s="549"/>
      <c r="I5" s="549"/>
      <c r="J5" s="191" t="s">
        <v>306</v>
      </c>
      <c r="K5" s="553"/>
      <c r="L5" s="554"/>
    </row>
    <row r="6" spans="1:12" ht="13" x14ac:dyDescent="0.25">
      <c r="A6" s="194" t="s">
        <v>48</v>
      </c>
      <c r="B6" s="515"/>
      <c r="C6" s="515"/>
      <c r="D6" s="515"/>
      <c r="E6" s="195" t="s">
        <v>305</v>
      </c>
      <c r="F6" s="542"/>
      <c r="G6" s="543"/>
      <c r="H6" s="543"/>
      <c r="I6" s="543"/>
      <c r="J6" s="195" t="s">
        <v>306</v>
      </c>
      <c r="K6" s="515"/>
      <c r="L6" s="516"/>
    </row>
    <row r="7" spans="1:12" ht="13.5" thickBot="1" x14ac:dyDescent="0.3">
      <c r="A7" s="196" t="s">
        <v>50</v>
      </c>
      <c r="B7" s="517"/>
      <c r="C7" s="517"/>
      <c r="D7" s="517"/>
      <c r="E7" s="197" t="s">
        <v>305</v>
      </c>
      <c r="F7" s="540"/>
      <c r="G7" s="541"/>
      <c r="H7" s="541"/>
      <c r="I7" s="541"/>
      <c r="J7" s="198" t="s">
        <v>306</v>
      </c>
      <c r="K7" s="517"/>
      <c r="L7" s="518"/>
    </row>
    <row r="8" spans="1:12" ht="13" x14ac:dyDescent="0.25">
      <c r="A8" s="519" t="s">
        <v>308</v>
      </c>
      <c r="B8" s="522" t="s">
        <v>309</v>
      </c>
      <c r="C8" s="525" t="s">
        <v>310</v>
      </c>
      <c r="D8" s="528" t="s">
        <v>311</v>
      </c>
      <c r="E8" s="531" t="s">
        <v>312</v>
      </c>
      <c r="F8" s="532"/>
      <c r="G8" s="532"/>
      <c r="H8" s="532"/>
      <c r="I8" s="532"/>
      <c r="J8" s="533"/>
      <c r="K8" s="534" t="s">
        <v>313</v>
      </c>
      <c r="L8" s="535"/>
    </row>
    <row r="9" spans="1:12" ht="13.5" x14ac:dyDescent="0.25">
      <c r="A9" s="520"/>
      <c r="B9" s="523"/>
      <c r="C9" s="526"/>
      <c r="D9" s="529"/>
      <c r="E9" s="199" t="s">
        <v>10</v>
      </c>
      <c r="F9" s="200" t="s">
        <v>12</v>
      </c>
      <c r="G9" s="200" t="s">
        <v>14</v>
      </c>
      <c r="H9" s="200" t="s">
        <v>15</v>
      </c>
      <c r="I9" s="200" t="s">
        <v>48</v>
      </c>
      <c r="J9" s="201" t="s">
        <v>50</v>
      </c>
      <c r="K9" s="536" t="s">
        <v>314</v>
      </c>
      <c r="L9" s="538" t="s">
        <v>315</v>
      </c>
    </row>
    <row r="10" spans="1:12" x14ac:dyDescent="0.25">
      <c r="A10" s="521"/>
      <c r="B10" s="524"/>
      <c r="C10" s="527"/>
      <c r="D10" s="530"/>
      <c r="E10" s="238" t="s">
        <v>316</v>
      </c>
      <c r="F10" s="239" t="s">
        <v>316</v>
      </c>
      <c r="G10" s="239" t="s">
        <v>316</v>
      </c>
      <c r="H10" s="239" t="s">
        <v>316</v>
      </c>
      <c r="I10" s="239" t="s">
        <v>316</v>
      </c>
      <c r="J10" s="240" t="s">
        <v>316</v>
      </c>
      <c r="K10" s="537"/>
      <c r="L10" s="539"/>
    </row>
    <row r="11" spans="1:12" ht="31" x14ac:dyDescent="0.25">
      <c r="A11" s="245">
        <v>1</v>
      </c>
      <c r="B11" s="338" t="s">
        <v>448</v>
      </c>
      <c r="C11" s="251" t="s">
        <v>317</v>
      </c>
      <c r="D11" s="253">
        <v>4</v>
      </c>
      <c r="E11" s="276">
        <v>70</v>
      </c>
      <c r="F11" s="276">
        <v>133</v>
      </c>
      <c r="G11" s="276">
        <v>99.49</v>
      </c>
      <c r="H11" s="276">
        <v>144.9</v>
      </c>
      <c r="I11" s="276">
        <v>87.39</v>
      </c>
      <c r="J11" s="276"/>
      <c r="K11" s="277">
        <f>AVERAGE(E11:J11)</f>
        <v>106.95599999999999</v>
      </c>
      <c r="L11" s="277">
        <f t="shared" ref="L11:L14" si="0">K11*D11</f>
        <v>427.82399999999996</v>
      </c>
    </row>
    <row r="12" spans="1:12" ht="62" x14ac:dyDescent="0.25">
      <c r="A12" s="245">
        <v>2</v>
      </c>
      <c r="B12" s="341" t="s">
        <v>455</v>
      </c>
      <c r="C12" s="251" t="s">
        <v>317</v>
      </c>
      <c r="D12" s="253">
        <v>4</v>
      </c>
      <c r="E12" s="276">
        <v>150</v>
      </c>
      <c r="F12" s="276">
        <v>169</v>
      </c>
      <c r="G12" s="276">
        <v>150</v>
      </c>
      <c r="H12" s="276">
        <v>159.9</v>
      </c>
      <c r="I12" s="276">
        <v>119.9</v>
      </c>
      <c r="J12" s="276">
        <v>159.99</v>
      </c>
      <c r="K12" s="277">
        <f>AVERAGE(E12:J12)</f>
        <v>151.465</v>
      </c>
      <c r="L12" s="277">
        <f t="shared" ref="L12:L13" si="1">K12*D12</f>
        <v>605.86</v>
      </c>
    </row>
    <row r="13" spans="1:12" ht="46.5" x14ac:dyDescent="0.25">
      <c r="A13" s="245">
        <v>3</v>
      </c>
      <c r="B13" s="338" t="s">
        <v>456</v>
      </c>
      <c r="C13" s="251" t="s">
        <v>318</v>
      </c>
      <c r="D13" s="252">
        <v>3</v>
      </c>
      <c r="E13" s="276">
        <v>161.97999999999999</v>
      </c>
      <c r="F13" s="276">
        <v>170.01</v>
      </c>
      <c r="G13" s="276">
        <v>168.5</v>
      </c>
      <c r="H13" s="276">
        <v>167.9</v>
      </c>
      <c r="I13" s="276">
        <v>162.9</v>
      </c>
      <c r="J13" s="276">
        <v>129.9</v>
      </c>
      <c r="K13" s="277">
        <f t="shared" ref="K13" si="2">AVERAGE(E13:J13)</f>
        <v>160.19833333333332</v>
      </c>
      <c r="L13" s="277">
        <f t="shared" si="1"/>
        <v>480.59499999999997</v>
      </c>
    </row>
    <row r="14" spans="1:12" ht="31" x14ac:dyDescent="0.25">
      <c r="A14" s="245">
        <v>4</v>
      </c>
      <c r="B14" s="342" t="s">
        <v>449</v>
      </c>
      <c r="C14" s="251" t="s">
        <v>318</v>
      </c>
      <c r="D14" s="252">
        <v>4</v>
      </c>
      <c r="E14" s="276">
        <v>32.1</v>
      </c>
      <c r="F14" s="276">
        <v>39.6</v>
      </c>
      <c r="G14" s="276">
        <v>28.9</v>
      </c>
      <c r="H14" s="276">
        <v>29</v>
      </c>
      <c r="I14" s="276">
        <v>31.99</v>
      </c>
      <c r="J14" s="276"/>
      <c r="K14" s="277">
        <f t="shared" ref="K14" si="3">AVERAGE(E14:J14)</f>
        <v>32.317999999999998</v>
      </c>
      <c r="L14" s="277">
        <f t="shared" si="0"/>
        <v>129.27199999999999</v>
      </c>
    </row>
    <row r="15" spans="1:12" ht="15.5" x14ac:dyDescent="0.25">
      <c r="A15" s="245">
        <v>5</v>
      </c>
      <c r="B15" s="340" t="s">
        <v>450</v>
      </c>
      <c r="C15" s="251" t="s">
        <v>310</v>
      </c>
      <c r="D15" s="253">
        <v>1</v>
      </c>
      <c r="E15" s="276">
        <v>9</v>
      </c>
      <c r="F15" s="276">
        <v>9.98</v>
      </c>
      <c r="G15" s="276">
        <v>10</v>
      </c>
      <c r="H15" s="276">
        <v>12.59</v>
      </c>
      <c r="I15" s="276">
        <v>8.1</v>
      </c>
      <c r="J15" s="276">
        <v>8.1</v>
      </c>
      <c r="K15" s="277">
        <f t="shared" ref="K15" si="4">AVERAGE(E15:J15)</f>
        <v>9.6283333333333339</v>
      </c>
      <c r="L15" s="277">
        <f t="shared" ref="L15" si="5">K15*D15</f>
        <v>9.6283333333333339</v>
      </c>
    </row>
    <row r="16" spans="1:12" ht="13" thickBot="1" x14ac:dyDescent="0.3">
      <c r="A16" s="209"/>
      <c r="B16" s="268"/>
      <c r="C16" s="251"/>
      <c r="D16" s="253"/>
      <c r="E16" s="276"/>
      <c r="F16" s="276"/>
      <c r="G16" s="276"/>
      <c r="H16" s="276"/>
      <c r="I16" s="276"/>
      <c r="J16" s="276"/>
      <c r="K16" s="277"/>
      <c r="L16" s="278"/>
    </row>
    <row r="17" spans="1:12" ht="13.5" thickBot="1" x14ac:dyDescent="0.3">
      <c r="A17" s="560" t="s">
        <v>319</v>
      </c>
      <c r="B17" s="561"/>
      <c r="C17" s="561"/>
      <c r="D17" s="562"/>
      <c r="E17" s="213"/>
      <c r="F17" s="214"/>
      <c r="G17" s="214"/>
      <c r="H17" s="214"/>
      <c r="I17" s="214"/>
      <c r="J17" s="215"/>
      <c r="K17" s="563">
        <f>SUM(L11:L16)</f>
        <v>1653.1793333333333</v>
      </c>
      <c r="L17" s="564"/>
    </row>
    <row r="18" spans="1:12" ht="13" thickBot="1" x14ac:dyDescent="0.3">
      <c r="K18" s="279"/>
      <c r="L18" s="279"/>
    </row>
    <row r="19" spans="1:12" ht="13.5" thickBot="1" x14ac:dyDescent="0.35">
      <c r="A19" s="560" t="s">
        <v>320</v>
      </c>
      <c r="B19" s="561"/>
      <c r="C19" s="561"/>
      <c r="D19" s="561"/>
      <c r="E19" s="561"/>
      <c r="F19" s="561"/>
      <c r="G19" s="561"/>
      <c r="H19" s="561"/>
      <c r="I19" s="561"/>
      <c r="J19" s="562"/>
      <c r="K19" s="565">
        <f>K17/12</f>
        <v>137.76494444444444</v>
      </c>
      <c r="L19" s="566"/>
    </row>
    <row r="20" spans="1:12" x14ac:dyDescent="0.25">
      <c r="K20" s="279"/>
      <c r="L20" s="279"/>
    </row>
    <row r="21" spans="1:12" ht="13" thickBot="1" x14ac:dyDescent="0.3">
      <c r="A21" s="68"/>
      <c r="K21" s="279"/>
      <c r="L21" s="280"/>
    </row>
    <row r="22" spans="1:12" ht="15" thickBot="1" x14ac:dyDescent="0.3">
      <c r="A22" s="567"/>
      <c r="B22" s="568"/>
      <c r="C22" s="568"/>
      <c r="D22" s="568"/>
      <c r="E22" s="568"/>
      <c r="F22" s="568"/>
      <c r="G22" s="568"/>
      <c r="H22" s="568"/>
      <c r="I22" s="568"/>
      <c r="J22" s="568"/>
      <c r="K22" s="569"/>
      <c r="L22" s="570"/>
    </row>
    <row r="24" spans="1:12" ht="13" thickBot="1" x14ac:dyDescent="0.3"/>
    <row r="25" spans="1:12" x14ac:dyDescent="0.25">
      <c r="A25" s="480"/>
      <c r="B25" s="481"/>
      <c r="C25" s="486" t="s">
        <v>321</v>
      </c>
      <c r="D25" s="489"/>
      <c r="E25" s="490"/>
      <c r="F25" s="490"/>
      <c r="G25" s="490"/>
      <c r="H25" s="490"/>
      <c r="I25" s="490"/>
      <c r="J25" s="490"/>
      <c r="K25" s="490"/>
      <c r="L25" s="491"/>
    </row>
    <row r="26" spans="1:12" x14ac:dyDescent="0.25">
      <c r="A26" s="482"/>
      <c r="B26" s="483"/>
      <c r="C26" s="487"/>
      <c r="D26" s="492"/>
      <c r="E26" s="493"/>
      <c r="F26" s="493"/>
      <c r="G26" s="493"/>
      <c r="H26" s="493"/>
      <c r="I26" s="493"/>
      <c r="J26" s="493"/>
      <c r="K26" s="493"/>
      <c r="L26" s="494"/>
    </row>
    <row r="27" spans="1:12" x14ac:dyDescent="0.25">
      <c r="A27" s="482"/>
      <c r="B27" s="483"/>
      <c r="C27" s="487"/>
      <c r="D27" s="492"/>
      <c r="E27" s="493"/>
      <c r="F27" s="493"/>
      <c r="G27" s="493"/>
      <c r="H27" s="493"/>
      <c r="I27" s="493"/>
      <c r="J27" s="493"/>
      <c r="K27" s="493"/>
      <c r="L27" s="494"/>
    </row>
    <row r="28" spans="1:12" ht="13" thickBot="1" x14ac:dyDescent="0.3">
      <c r="A28" s="484"/>
      <c r="B28" s="485"/>
      <c r="C28" s="488"/>
      <c r="D28" s="495"/>
      <c r="E28" s="496"/>
      <c r="F28" s="496"/>
      <c r="G28" s="496"/>
      <c r="H28" s="496"/>
      <c r="I28" s="496"/>
      <c r="J28" s="496"/>
      <c r="K28" s="496"/>
      <c r="L28" s="497"/>
    </row>
    <row r="30" spans="1:12" ht="13" thickBot="1" x14ac:dyDescent="0.3"/>
    <row r="31" spans="1:12" x14ac:dyDescent="0.25">
      <c r="A31" s="498"/>
      <c r="B31" s="499"/>
      <c r="C31" s="499"/>
      <c r="D31" s="499"/>
      <c r="E31" s="499"/>
      <c r="F31" s="499"/>
      <c r="G31" s="499"/>
      <c r="H31" s="499"/>
      <c r="I31" s="499"/>
      <c r="J31" s="499"/>
      <c r="K31" s="499"/>
      <c r="L31" s="500"/>
    </row>
    <row r="32" spans="1:12" x14ac:dyDescent="0.25">
      <c r="A32" s="501"/>
      <c r="B32" s="460"/>
      <c r="C32" s="460"/>
      <c r="D32" s="460"/>
      <c r="E32" s="460"/>
      <c r="F32" s="460"/>
      <c r="G32" s="460"/>
      <c r="H32" s="460"/>
      <c r="I32" s="460"/>
      <c r="J32" s="460"/>
      <c r="K32" s="460"/>
      <c r="L32" s="502"/>
    </row>
    <row r="33" spans="1:12" x14ac:dyDescent="0.25">
      <c r="A33" s="501"/>
      <c r="B33" s="460"/>
      <c r="C33" s="460"/>
      <c r="D33" s="460"/>
      <c r="E33" s="460"/>
      <c r="F33" s="460"/>
      <c r="G33" s="460"/>
      <c r="H33" s="460"/>
      <c r="I33" s="460"/>
      <c r="J33" s="460"/>
      <c r="K33" s="460"/>
      <c r="L33" s="502"/>
    </row>
    <row r="34" spans="1:12" x14ac:dyDescent="0.25">
      <c r="A34" s="501"/>
      <c r="B34" s="460"/>
      <c r="C34" s="460"/>
      <c r="D34" s="460"/>
      <c r="E34" s="460"/>
      <c r="F34" s="460"/>
      <c r="G34" s="460"/>
      <c r="H34" s="460"/>
      <c r="I34" s="460"/>
      <c r="J34" s="460"/>
      <c r="K34" s="460"/>
      <c r="L34" s="502"/>
    </row>
    <row r="35" spans="1:12" ht="13" thickBot="1" x14ac:dyDescent="0.3">
      <c r="A35" s="503"/>
      <c r="B35" s="504"/>
      <c r="C35" s="504"/>
      <c r="D35" s="504"/>
      <c r="E35" s="504"/>
      <c r="F35" s="504"/>
      <c r="G35" s="504"/>
      <c r="H35" s="504"/>
      <c r="I35" s="504"/>
      <c r="J35" s="504"/>
      <c r="K35" s="504"/>
      <c r="L35" s="505"/>
    </row>
    <row r="36" spans="1:12" ht="13" thickBot="1" x14ac:dyDescent="0.3"/>
    <row r="37" spans="1:12" x14ac:dyDescent="0.25">
      <c r="A37" s="506" t="s">
        <v>322</v>
      </c>
      <c r="B37" s="507"/>
      <c r="C37" s="507"/>
      <c r="D37" s="507"/>
      <c r="E37" s="507"/>
      <c r="F37" s="507"/>
      <c r="G37" s="507"/>
      <c r="H37" s="508"/>
    </row>
    <row r="38" spans="1:12" x14ac:dyDescent="0.25">
      <c r="A38" s="509"/>
      <c r="B38" s="510"/>
      <c r="C38" s="510"/>
      <c r="D38" s="510"/>
      <c r="E38" s="510"/>
      <c r="F38" s="510"/>
      <c r="G38" s="510"/>
      <c r="H38" s="511"/>
    </row>
    <row r="39" spans="1:12" x14ac:dyDescent="0.25">
      <c r="A39" s="509"/>
      <c r="B39" s="510"/>
      <c r="C39" s="510"/>
      <c r="D39" s="510"/>
      <c r="E39" s="510"/>
      <c r="F39" s="510"/>
      <c r="G39" s="510"/>
      <c r="H39" s="511"/>
    </row>
    <row r="40" spans="1:12" ht="13" thickBot="1" x14ac:dyDescent="0.3">
      <c r="A40" s="512"/>
      <c r="B40" s="513"/>
      <c r="C40" s="513"/>
      <c r="D40" s="513"/>
      <c r="E40" s="513"/>
      <c r="F40" s="513"/>
      <c r="G40" s="513"/>
      <c r="H40" s="514"/>
    </row>
    <row r="42" spans="1:12" ht="13" thickBot="1" x14ac:dyDescent="0.3"/>
    <row r="43" spans="1:12" ht="13" thickBot="1" x14ac:dyDescent="0.3">
      <c r="A43" s="544" t="s">
        <v>303</v>
      </c>
      <c r="B43" s="545"/>
      <c r="C43" s="545"/>
      <c r="D43" s="545"/>
      <c r="E43" s="545"/>
      <c r="F43" s="545"/>
      <c r="G43" s="545"/>
      <c r="H43" s="545"/>
      <c r="I43" s="545"/>
      <c r="J43" s="545"/>
      <c r="K43" s="545"/>
      <c r="L43" s="546"/>
    </row>
    <row r="44" spans="1:12" ht="13" x14ac:dyDescent="0.25">
      <c r="A44" s="188" t="s">
        <v>10</v>
      </c>
      <c r="B44" s="557" t="s">
        <v>304</v>
      </c>
      <c r="C44" s="547"/>
      <c r="D44" s="547"/>
      <c r="E44" s="189" t="s">
        <v>305</v>
      </c>
      <c r="F44" s="558"/>
      <c r="G44" s="547"/>
      <c r="H44" s="547"/>
      <c r="I44" s="547"/>
      <c r="J44" s="189" t="s">
        <v>306</v>
      </c>
      <c r="K44" s="547"/>
      <c r="L44" s="548"/>
    </row>
    <row r="45" spans="1:12" ht="13" x14ac:dyDescent="0.25">
      <c r="A45" s="190" t="s">
        <v>12</v>
      </c>
      <c r="B45" s="553" t="s">
        <v>307</v>
      </c>
      <c r="C45" s="553"/>
      <c r="D45" s="553"/>
      <c r="E45" s="191" t="s">
        <v>305</v>
      </c>
      <c r="F45" s="555"/>
      <c r="G45" s="559"/>
      <c r="H45" s="559"/>
      <c r="I45" s="559"/>
      <c r="J45" s="191" t="s">
        <v>306</v>
      </c>
      <c r="K45" s="549"/>
      <c r="L45" s="550"/>
    </row>
    <row r="46" spans="1:12" ht="13" x14ac:dyDescent="0.25">
      <c r="A46" s="192" t="s">
        <v>14</v>
      </c>
      <c r="B46" s="551"/>
      <c r="C46" s="551"/>
      <c r="D46" s="551"/>
      <c r="E46" s="193" t="s">
        <v>305</v>
      </c>
      <c r="F46" s="556"/>
      <c r="G46" s="551"/>
      <c r="H46" s="551"/>
      <c r="I46" s="551"/>
      <c r="J46" s="193" t="s">
        <v>306</v>
      </c>
      <c r="K46" s="551"/>
      <c r="L46" s="552"/>
    </row>
    <row r="47" spans="1:12" ht="13" x14ac:dyDescent="0.25">
      <c r="A47" s="190" t="s">
        <v>15</v>
      </c>
      <c r="B47" s="553"/>
      <c r="C47" s="553"/>
      <c r="D47" s="553"/>
      <c r="E47" s="191" t="s">
        <v>305</v>
      </c>
      <c r="F47" s="555"/>
      <c r="G47" s="549"/>
      <c r="H47" s="549"/>
      <c r="I47" s="549"/>
      <c r="J47" s="191" t="s">
        <v>306</v>
      </c>
      <c r="K47" s="553"/>
      <c r="L47" s="554"/>
    </row>
    <row r="48" spans="1:12" ht="13" x14ac:dyDescent="0.25">
      <c r="A48" s="194" t="s">
        <v>48</v>
      </c>
      <c r="B48" s="515"/>
      <c r="C48" s="515"/>
      <c r="D48" s="515"/>
      <c r="E48" s="195" t="s">
        <v>305</v>
      </c>
      <c r="F48" s="542"/>
      <c r="G48" s="543"/>
      <c r="H48" s="543"/>
      <c r="I48" s="543"/>
      <c r="J48" s="195" t="s">
        <v>306</v>
      </c>
      <c r="K48" s="515"/>
      <c r="L48" s="516"/>
    </row>
    <row r="49" spans="1:13" ht="13.5" thickBot="1" x14ac:dyDescent="0.3">
      <c r="A49" s="196" t="s">
        <v>50</v>
      </c>
      <c r="B49" s="517"/>
      <c r="C49" s="517"/>
      <c r="D49" s="517"/>
      <c r="E49" s="197" t="s">
        <v>305</v>
      </c>
      <c r="F49" s="540"/>
      <c r="G49" s="541"/>
      <c r="H49" s="541"/>
      <c r="I49" s="541"/>
      <c r="J49" s="198" t="s">
        <v>306</v>
      </c>
      <c r="K49" s="517"/>
      <c r="L49" s="518"/>
    </row>
    <row r="50" spans="1:13" ht="13" x14ac:dyDescent="0.25">
      <c r="A50" s="519" t="s">
        <v>308</v>
      </c>
      <c r="B50" s="522" t="s">
        <v>323</v>
      </c>
      <c r="C50" s="525" t="s">
        <v>310</v>
      </c>
      <c r="D50" s="528" t="s">
        <v>311</v>
      </c>
      <c r="E50" s="531" t="s">
        <v>312</v>
      </c>
      <c r="F50" s="532"/>
      <c r="G50" s="532"/>
      <c r="H50" s="532"/>
      <c r="I50" s="532"/>
      <c r="J50" s="533"/>
      <c r="K50" s="534" t="s">
        <v>313</v>
      </c>
      <c r="L50" s="535"/>
    </row>
    <row r="51" spans="1:13" ht="13.5" x14ac:dyDescent="0.25">
      <c r="A51" s="520"/>
      <c r="B51" s="523"/>
      <c r="C51" s="526"/>
      <c r="D51" s="529"/>
      <c r="E51" s="199" t="s">
        <v>10</v>
      </c>
      <c r="F51" s="200" t="s">
        <v>12</v>
      </c>
      <c r="G51" s="200" t="s">
        <v>14</v>
      </c>
      <c r="H51" s="200" t="s">
        <v>15</v>
      </c>
      <c r="I51" s="200" t="s">
        <v>48</v>
      </c>
      <c r="J51" s="201" t="s">
        <v>50</v>
      </c>
      <c r="K51" s="536" t="s">
        <v>314</v>
      </c>
      <c r="L51" s="538" t="s">
        <v>315</v>
      </c>
    </row>
    <row r="52" spans="1:13" ht="32.25" customHeight="1" thickBot="1" x14ac:dyDescent="0.3">
      <c r="A52" s="573"/>
      <c r="B52" s="574"/>
      <c r="C52" s="575"/>
      <c r="D52" s="576"/>
      <c r="E52" s="202" t="s">
        <v>316</v>
      </c>
      <c r="F52" s="203" t="s">
        <v>316</v>
      </c>
      <c r="G52" s="203" t="s">
        <v>316</v>
      </c>
      <c r="H52" s="203" t="s">
        <v>316</v>
      </c>
      <c r="I52" s="203" t="s">
        <v>316</v>
      </c>
      <c r="J52" s="204" t="s">
        <v>316</v>
      </c>
      <c r="K52" s="571"/>
      <c r="L52" s="572"/>
    </row>
    <row r="53" spans="1:13" ht="62" x14ac:dyDescent="0.25">
      <c r="A53" s="205">
        <v>1</v>
      </c>
      <c r="B53" s="337" t="s">
        <v>451</v>
      </c>
      <c r="C53" s="344" t="s">
        <v>317</v>
      </c>
      <c r="D53" s="345">
        <v>4</v>
      </c>
      <c r="E53" s="346">
        <v>150</v>
      </c>
      <c r="F53" s="346">
        <v>169</v>
      </c>
      <c r="G53" s="346">
        <v>150</v>
      </c>
      <c r="H53" s="346">
        <v>159.99</v>
      </c>
      <c r="I53" s="346">
        <v>159.99</v>
      </c>
      <c r="J53" s="346">
        <v>99.9</v>
      </c>
      <c r="K53" s="347">
        <f>AVERAGE(E53:J53)</f>
        <v>148.14666666666668</v>
      </c>
      <c r="L53" s="275">
        <f t="shared" ref="L53:L57" si="6">K53*D53</f>
        <v>592.5866666666667</v>
      </c>
      <c r="M53" s="279"/>
    </row>
    <row r="54" spans="1:13" ht="47" thickBot="1" x14ac:dyDescent="0.3">
      <c r="A54" s="205"/>
      <c r="B54" s="337" t="s">
        <v>452</v>
      </c>
      <c r="C54" s="207" t="s">
        <v>318</v>
      </c>
      <c r="D54" s="265">
        <v>3</v>
      </c>
      <c r="E54" s="273">
        <v>89</v>
      </c>
      <c r="F54" s="273">
        <v>98.9</v>
      </c>
      <c r="G54" s="273">
        <v>99</v>
      </c>
      <c r="H54" s="273">
        <v>119.9</v>
      </c>
      <c r="I54" s="273">
        <v>119.9</v>
      </c>
      <c r="J54" s="273">
        <v>99.9</v>
      </c>
      <c r="K54" s="283">
        <f t="shared" ref="K54" si="7">AVERAGE(E54:J54)</f>
        <v>104.43333333333332</v>
      </c>
      <c r="L54" s="278">
        <f t="shared" ref="L54" si="8">K54*D54</f>
        <v>313.29999999999995</v>
      </c>
      <c r="M54" s="279"/>
    </row>
    <row r="55" spans="1:13" ht="47" thickBot="1" x14ac:dyDescent="0.3">
      <c r="A55" s="209">
        <v>2</v>
      </c>
      <c r="B55" s="338" t="s">
        <v>453</v>
      </c>
      <c r="C55" s="211" t="s">
        <v>317</v>
      </c>
      <c r="D55" s="249">
        <v>4</v>
      </c>
      <c r="E55" s="276">
        <v>112.95</v>
      </c>
      <c r="F55" s="276">
        <v>116.7</v>
      </c>
      <c r="G55" s="276">
        <v>105.9</v>
      </c>
      <c r="H55" s="276">
        <v>119.82</v>
      </c>
      <c r="I55" s="276">
        <v>139.99</v>
      </c>
      <c r="J55" s="276">
        <v>114.9</v>
      </c>
      <c r="K55" s="274">
        <f t="shared" ref="K55:K57" si="9">AVERAGE(E55:J55)</f>
        <v>118.37666666666667</v>
      </c>
      <c r="L55" s="278">
        <f t="shared" si="6"/>
        <v>473.50666666666666</v>
      </c>
    </row>
    <row r="56" spans="1:13" ht="47" thickBot="1" x14ac:dyDescent="0.3">
      <c r="A56" s="209"/>
      <c r="B56" s="337" t="s">
        <v>454</v>
      </c>
      <c r="C56" s="251" t="s">
        <v>318</v>
      </c>
      <c r="D56" s="252">
        <v>4</v>
      </c>
      <c r="E56" s="276">
        <v>20</v>
      </c>
      <c r="F56" s="276">
        <v>20</v>
      </c>
      <c r="G56" s="276">
        <v>18.899999999999999</v>
      </c>
      <c r="H56" s="276">
        <v>19.91</v>
      </c>
      <c r="I56" s="276">
        <v>10.99</v>
      </c>
      <c r="J56" s="276"/>
      <c r="K56" s="274">
        <f t="shared" ref="K56" si="10">AVERAGE(E56:J56)</f>
        <v>17.96</v>
      </c>
      <c r="L56" s="278">
        <f t="shared" ref="L56" si="11">K56*D56</f>
        <v>71.84</v>
      </c>
    </row>
    <row r="57" spans="1:13" ht="31.5" thickBot="1" x14ac:dyDescent="0.3">
      <c r="A57" s="209">
        <v>5</v>
      </c>
      <c r="B57" s="337" t="s">
        <v>324</v>
      </c>
      <c r="C57" s="251" t="s">
        <v>318</v>
      </c>
      <c r="D57" s="252">
        <v>2</v>
      </c>
      <c r="E57" s="276">
        <v>67</v>
      </c>
      <c r="F57" s="276">
        <v>71.099999999999994</v>
      </c>
      <c r="G57" s="276">
        <v>78.2</v>
      </c>
      <c r="H57" s="276">
        <v>69.900000000000006</v>
      </c>
      <c r="I57" s="276">
        <v>59.9</v>
      </c>
      <c r="J57" s="276">
        <v>64.900000000000006</v>
      </c>
      <c r="K57" s="274">
        <f t="shared" si="9"/>
        <v>68.5</v>
      </c>
      <c r="L57" s="278">
        <f t="shared" si="6"/>
        <v>137</v>
      </c>
    </row>
    <row r="58" spans="1:13" ht="15.5" x14ac:dyDescent="0.25">
      <c r="A58" s="209">
        <v>6</v>
      </c>
      <c r="B58" s="339" t="s">
        <v>450</v>
      </c>
      <c r="C58" s="211" t="s">
        <v>310</v>
      </c>
      <c r="D58" s="249">
        <v>1</v>
      </c>
      <c r="E58" s="276">
        <v>6.8</v>
      </c>
      <c r="F58" s="276">
        <v>5</v>
      </c>
      <c r="G58" s="276">
        <v>7.5</v>
      </c>
      <c r="H58" s="276">
        <v>5.8</v>
      </c>
      <c r="I58" s="276">
        <v>7.5</v>
      </c>
      <c r="J58" s="276">
        <v>4.62</v>
      </c>
      <c r="K58" s="274">
        <f t="shared" ref="K58" si="12">AVERAGE(E58:J58)</f>
        <v>6.2033333333333331</v>
      </c>
      <c r="L58" s="278">
        <f t="shared" ref="L58" si="13">K58*D58</f>
        <v>6.2033333333333331</v>
      </c>
    </row>
    <row r="59" spans="1:13" ht="13" thickBot="1" x14ac:dyDescent="0.3">
      <c r="A59" s="209"/>
      <c r="B59" s="268"/>
      <c r="C59" s="251"/>
      <c r="D59" s="253"/>
      <c r="E59" s="276"/>
      <c r="F59" s="276"/>
      <c r="G59" s="276"/>
      <c r="H59" s="276"/>
      <c r="I59" s="276"/>
      <c r="J59" s="276"/>
      <c r="K59" s="277"/>
      <c r="L59" s="278"/>
    </row>
    <row r="60" spans="1:13" ht="13.5" thickBot="1" x14ac:dyDescent="0.3">
      <c r="A60" s="560" t="s">
        <v>319</v>
      </c>
      <c r="B60" s="561"/>
      <c r="C60" s="561"/>
      <c r="D60" s="562"/>
      <c r="E60" s="213"/>
      <c r="F60" s="214"/>
      <c r="G60" s="214"/>
      <c r="H60" s="214"/>
      <c r="I60" s="214"/>
      <c r="J60" s="215"/>
      <c r="K60" s="563">
        <f>SUM(L53:L59)</f>
        <v>1594.4366666666667</v>
      </c>
      <c r="L60" s="564"/>
    </row>
    <row r="61" spans="1:13" ht="13" thickBot="1" x14ac:dyDescent="0.3">
      <c r="K61" s="279"/>
      <c r="L61" s="279"/>
    </row>
    <row r="62" spans="1:13" ht="13.5" thickBot="1" x14ac:dyDescent="0.35">
      <c r="A62" s="560" t="s">
        <v>320</v>
      </c>
      <c r="B62" s="561"/>
      <c r="C62" s="561"/>
      <c r="D62" s="561"/>
      <c r="E62" s="561"/>
      <c r="F62" s="561"/>
      <c r="G62" s="561"/>
      <c r="H62" s="561"/>
      <c r="I62" s="561"/>
      <c r="J62" s="562"/>
      <c r="K62" s="565">
        <f>K60/12</f>
        <v>132.86972222222224</v>
      </c>
      <c r="L62" s="566"/>
    </row>
    <row r="63" spans="1:13" x14ac:dyDescent="0.25">
      <c r="K63" s="279"/>
      <c r="L63" s="279"/>
    </row>
    <row r="64" spans="1:13" x14ac:dyDescent="0.25">
      <c r="K64" s="279"/>
      <c r="L64" s="279"/>
    </row>
    <row r="65" spans="1:12" x14ac:dyDescent="0.25">
      <c r="K65" s="279"/>
      <c r="L65" s="279"/>
    </row>
    <row r="66" spans="1:12" ht="13" thickBot="1" x14ac:dyDescent="0.3">
      <c r="A66" s="68"/>
      <c r="K66" s="279"/>
      <c r="L66" s="280"/>
    </row>
    <row r="67" spans="1:12" ht="15" thickBot="1" x14ac:dyDescent="0.3">
      <c r="A67" s="567" t="s">
        <v>325</v>
      </c>
      <c r="B67" s="568"/>
      <c r="C67" s="568"/>
      <c r="D67" s="568"/>
      <c r="E67" s="568"/>
      <c r="F67" s="568"/>
      <c r="G67" s="568"/>
      <c r="H67" s="568"/>
      <c r="I67" s="568"/>
      <c r="J67" s="568"/>
      <c r="K67" s="569">
        <f>((K19+K62)/2)</f>
        <v>135.31733333333335</v>
      </c>
      <c r="L67" s="570"/>
    </row>
    <row r="69" spans="1:12" ht="13" thickBot="1" x14ac:dyDescent="0.3"/>
    <row r="70" spans="1:12" x14ac:dyDescent="0.25">
      <c r="A70" s="480"/>
      <c r="B70" s="481"/>
      <c r="C70" s="486" t="s">
        <v>321</v>
      </c>
      <c r="D70" s="489"/>
      <c r="E70" s="490"/>
      <c r="F70" s="490"/>
      <c r="G70" s="490"/>
      <c r="H70" s="490"/>
      <c r="I70" s="490"/>
      <c r="J70" s="490"/>
      <c r="K70" s="490"/>
      <c r="L70" s="491"/>
    </row>
    <row r="71" spans="1:12" x14ac:dyDescent="0.25">
      <c r="A71" s="482"/>
      <c r="B71" s="483"/>
      <c r="C71" s="487"/>
      <c r="D71" s="492"/>
      <c r="E71" s="493"/>
      <c r="F71" s="493"/>
      <c r="G71" s="493"/>
      <c r="H71" s="493"/>
      <c r="I71" s="493"/>
      <c r="J71" s="493"/>
      <c r="K71" s="493"/>
      <c r="L71" s="494"/>
    </row>
    <row r="72" spans="1:12" x14ac:dyDescent="0.25">
      <c r="A72" s="482"/>
      <c r="B72" s="483"/>
      <c r="C72" s="487"/>
      <c r="D72" s="492"/>
      <c r="E72" s="493"/>
      <c r="F72" s="493"/>
      <c r="G72" s="493"/>
      <c r="H72" s="493"/>
      <c r="I72" s="493"/>
      <c r="J72" s="493"/>
      <c r="K72" s="493"/>
      <c r="L72" s="494"/>
    </row>
    <row r="73" spans="1:12" ht="13" thickBot="1" x14ac:dyDescent="0.3">
      <c r="A73" s="484"/>
      <c r="B73" s="485"/>
      <c r="C73" s="488"/>
      <c r="D73" s="495"/>
      <c r="E73" s="496"/>
      <c r="F73" s="496"/>
      <c r="G73" s="496"/>
      <c r="H73" s="496"/>
      <c r="I73" s="496"/>
      <c r="J73" s="496"/>
      <c r="K73" s="496"/>
      <c r="L73" s="497"/>
    </row>
    <row r="75" spans="1:12" ht="13" thickBot="1" x14ac:dyDescent="0.3"/>
    <row r="76" spans="1:12" x14ac:dyDescent="0.25">
      <c r="A76" s="498"/>
      <c r="B76" s="499"/>
      <c r="C76" s="499"/>
      <c r="D76" s="499"/>
      <c r="E76" s="499"/>
      <c r="F76" s="499"/>
      <c r="G76" s="499"/>
      <c r="H76" s="499"/>
      <c r="I76" s="499"/>
      <c r="J76" s="499"/>
      <c r="K76" s="499"/>
      <c r="L76" s="500"/>
    </row>
    <row r="77" spans="1:12" x14ac:dyDescent="0.25">
      <c r="A77" s="501"/>
      <c r="B77" s="460"/>
      <c r="C77" s="460"/>
      <c r="D77" s="460"/>
      <c r="E77" s="460"/>
      <c r="F77" s="460"/>
      <c r="G77" s="460"/>
      <c r="H77" s="460"/>
      <c r="I77" s="460"/>
      <c r="J77" s="460"/>
      <c r="K77" s="460"/>
      <c r="L77" s="502"/>
    </row>
    <row r="78" spans="1:12" x14ac:dyDescent="0.25">
      <c r="A78" s="501"/>
      <c r="B78" s="460"/>
      <c r="C78" s="460"/>
      <c r="D78" s="460"/>
      <c r="E78" s="460"/>
      <c r="F78" s="460"/>
      <c r="G78" s="460"/>
      <c r="H78" s="460"/>
      <c r="I78" s="460"/>
      <c r="J78" s="460"/>
      <c r="K78" s="460"/>
      <c r="L78" s="502"/>
    </row>
    <row r="79" spans="1:12" x14ac:dyDescent="0.25">
      <c r="A79" s="501"/>
      <c r="B79" s="460"/>
      <c r="C79" s="460"/>
      <c r="D79" s="460"/>
      <c r="E79" s="460"/>
      <c r="F79" s="460"/>
      <c r="G79" s="460"/>
      <c r="H79" s="460"/>
      <c r="I79" s="460"/>
      <c r="J79" s="460"/>
      <c r="K79" s="460"/>
      <c r="L79" s="502"/>
    </row>
    <row r="80" spans="1:12" ht="13" thickBot="1" x14ac:dyDescent="0.3">
      <c r="A80" s="503"/>
      <c r="B80" s="504"/>
      <c r="C80" s="504"/>
      <c r="D80" s="504"/>
      <c r="E80" s="504"/>
      <c r="F80" s="504"/>
      <c r="G80" s="504"/>
      <c r="H80" s="504"/>
      <c r="I80" s="504"/>
      <c r="J80" s="504"/>
      <c r="K80" s="504"/>
      <c r="L80" s="505"/>
    </row>
    <row r="81" spans="1:8" ht="13" thickBot="1" x14ac:dyDescent="0.3"/>
    <row r="82" spans="1:8" x14ac:dyDescent="0.25">
      <c r="A82" s="506" t="s">
        <v>322</v>
      </c>
      <c r="B82" s="507"/>
      <c r="C82" s="507"/>
      <c r="D82" s="507"/>
      <c r="E82" s="507"/>
      <c r="F82" s="507"/>
      <c r="G82" s="507"/>
      <c r="H82" s="508"/>
    </row>
    <row r="83" spans="1:8" x14ac:dyDescent="0.25">
      <c r="A83" s="509"/>
      <c r="B83" s="510"/>
      <c r="C83" s="510"/>
      <c r="D83" s="510"/>
      <c r="E83" s="510"/>
      <c r="F83" s="510"/>
      <c r="G83" s="510"/>
      <c r="H83" s="511"/>
    </row>
    <row r="84" spans="1:8" x14ac:dyDescent="0.25">
      <c r="A84" s="509"/>
      <c r="B84" s="510"/>
      <c r="C84" s="510"/>
      <c r="D84" s="510"/>
      <c r="E84" s="510"/>
      <c r="F84" s="510"/>
      <c r="G84" s="510"/>
      <c r="H84" s="511"/>
    </row>
    <row r="85" spans="1:8" ht="13" thickBot="1" x14ac:dyDescent="0.3">
      <c r="A85" s="512"/>
      <c r="B85" s="513"/>
      <c r="C85" s="513"/>
      <c r="D85" s="513"/>
      <c r="E85" s="513"/>
      <c r="F85" s="513"/>
      <c r="G85" s="513"/>
      <c r="H85" s="514"/>
    </row>
  </sheetData>
  <mergeCells count="76">
    <mergeCell ref="A76:L80"/>
    <mergeCell ref="A82:H85"/>
    <mergeCell ref="A62:J62"/>
    <mergeCell ref="K62:L62"/>
    <mergeCell ref="A67:J67"/>
    <mergeCell ref="K67:L67"/>
    <mergeCell ref="A70:B73"/>
    <mergeCell ref="C70:C73"/>
    <mergeCell ref="D70:L73"/>
    <mergeCell ref="K50:L50"/>
    <mergeCell ref="K51:K52"/>
    <mergeCell ref="L51:L52"/>
    <mergeCell ref="A60:D60"/>
    <mergeCell ref="K60:L60"/>
    <mergeCell ref="A50:A52"/>
    <mergeCell ref="B50:B52"/>
    <mergeCell ref="C50:C52"/>
    <mergeCell ref="D50:D52"/>
    <mergeCell ref="E50:J50"/>
    <mergeCell ref="B48:D48"/>
    <mergeCell ref="F48:I48"/>
    <mergeCell ref="K48:L48"/>
    <mergeCell ref="B49:D49"/>
    <mergeCell ref="F49:I49"/>
    <mergeCell ref="K49:L49"/>
    <mergeCell ref="B46:D46"/>
    <mergeCell ref="F46:I46"/>
    <mergeCell ref="K46:L46"/>
    <mergeCell ref="B47:D47"/>
    <mergeCell ref="F47:I47"/>
    <mergeCell ref="K47:L47"/>
    <mergeCell ref="A43:L43"/>
    <mergeCell ref="B44:D44"/>
    <mergeCell ref="F44:I44"/>
    <mergeCell ref="K44:L44"/>
    <mergeCell ref="B45:D45"/>
    <mergeCell ref="F45:I45"/>
    <mergeCell ref="K45:L45"/>
    <mergeCell ref="A17:D17"/>
    <mergeCell ref="K17:L17"/>
    <mergeCell ref="A19:J19"/>
    <mergeCell ref="K19:L19"/>
    <mergeCell ref="A22:J22"/>
    <mergeCell ref="K22:L22"/>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5:B28"/>
    <mergeCell ref="C25:C28"/>
    <mergeCell ref="D25:L28"/>
    <mergeCell ref="A31:L35"/>
    <mergeCell ref="A37:H40"/>
  </mergeCells>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44" t="s">
        <v>326</v>
      </c>
      <c r="B1" s="545"/>
      <c r="C1" s="545"/>
      <c r="D1" s="545"/>
      <c r="E1" s="545"/>
      <c r="F1" s="545"/>
      <c r="G1" s="545"/>
      <c r="H1" s="545"/>
      <c r="I1" s="545"/>
      <c r="J1" s="545"/>
      <c r="K1" s="545"/>
      <c r="L1" s="546"/>
    </row>
    <row r="2" spans="1:12" ht="13" x14ac:dyDescent="0.25">
      <c r="A2" s="218" t="s">
        <v>10</v>
      </c>
      <c r="B2" s="557" t="s">
        <v>304</v>
      </c>
      <c r="C2" s="547"/>
      <c r="D2" s="547"/>
      <c r="E2" s="189" t="s">
        <v>305</v>
      </c>
      <c r="F2" s="609"/>
      <c r="G2" s="610"/>
      <c r="H2" s="610"/>
      <c r="I2" s="610"/>
      <c r="J2" s="189" t="s">
        <v>306</v>
      </c>
      <c r="K2" s="547"/>
      <c r="L2" s="548"/>
    </row>
    <row r="3" spans="1:12" ht="13" x14ac:dyDescent="0.25">
      <c r="A3" s="219" t="s">
        <v>12</v>
      </c>
      <c r="B3" s="611"/>
      <c r="C3" s="553"/>
      <c r="D3" s="553"/>
      <c r="E3" s="191" t="s">
        <v>305</v>
      </c>
      <c r="F3" s="555"/>
      <c r="G3" s="559"/>
      <c r="H3" s="559"/>
      <c r="I3" s="559"/>
      <c r="J3" s="191" t="s">
        <v>306</v>
      </c>
      <c r="K3" s="553"/>
      <c r="L3" s="554"/>
    </row>
    <row r="4" spans="1:12" ht="13" x14ac:dyDescent="0.25">
      <c r="A4" s="220" t="s">
        <v>14</v>
      </c>
      <c r="B4" s="612"/>
      <c r="C4" s="551"/>
      <c r="D4" s="551"/>
      <c r="E4" s="193" t="s">
        <v>305</v>
      </c>
      <c r="F4" s="556"/>
      <c r="G4" s="613"/>
      <c r="H4" s="613"/>
      <c r="I4" s="613"/>
      <c r="J4" s="193" t="s">
        <v>306</v>
      </c>
      <c r="K4" s="551"/>
      <c r="L4" s="552"/>
    </row>
    <row r="5" spans="1:12" ht="13" x14ac:dyDescent="0.25">
      <c r="A5" s="219" t="s">
        <v>15</v>
      </c>
      <c r="B5" s="611"/>
      <c r="C5" s="553"/>
      <c r="D5" s="553"/>
      <c r="E5" s="191" t="s">
        <v>305</v>
      </c>
      <c r="F5" s="555"/>
      <c r="G5" s="549"/>
      <c r="H5" s="549"/>
      <c r="I5" s="549"/>
      <c r="J5" s="191" t="s">
        <v>306</v>
      </c>
      <c r="K5" s="553"/>
      <c r="L5" s="554"/>
    </row>
    <row r="6" spans="1:12" ht="13" x14ac:dyDescent="0.25">
      <c r="A6" s="220" t="s">
        <v>48</v>
      </c>
      <c r="B6" s="612"/>
      <c r="C6" s="551"/>
      <c r="D6" s="551"/>
      <c r="E6" s="193" t="s">
        <v>305</v>
      </c>
      <c r="F6" s="556"/>
      <c r="G6" s="551"/>
      <c r="H6" s="551"/>
      <c r="I6" s="551"/>
      <c r="J6" s="193" t="s">
        <v>306</v>
      </c>
      <c r="K6" s="551"/>
      <c r="L6" s="552"/>
    </row>
    <row r="7" spans="1:12" ht="13.5" thickBot="1" x14ac:dyDescent="0.3">
      <c r="A7" s="221" t="s">
        <v>50</v>
      </c>
      <c r="B7" s="614"/>
      <c r="C7" s="517"/>
      <c r="D7" s="517"/>
      <c r="E7" s="197" t="s">
        <v>305</v>
      </c>
      <c r="F7" s="615"/>
      <c r="G7" s="616"/>
      <c r="H7" s="616"/>
      <c r="I7" s="617"/>
      <c r="J7" s="198" t="s">
        <v>306</v>
      </c>
      <c r="K7" s="517"/>
      <c r="L7" s="518"/>
    </row>
    <row r="8" spans="1:12" ht="13" x14ac:dyDescent="0.25">
      <c r="A8" s="519" t="s">
        <v>308</v>
      </c>
      <c r="B8" s="522" t="s">
        <v>327</v>
      </c>
      <c r="C8" s="525" t="s">
        <v>310</v>
      </c>
      <c r="D8" s="528" t="s">
        <v>311</v>
      </c>
      <c r="E8" s="531" t="s">
        <v>312</v>
      </c>
      <c r="F8" s="532"/>
      <c r="G8" s="532"/>
      <c r="H8" s="532"/>
      <c r="I8" s="532"/>
      <c r="J8" s="533"/>
      <c r="K8" s="534" t="s">
        <v>313</v>
      </c>
      <c r="L8" s="535"/>
    </row>
    <row r="9" spans="1:12" ht="13.5" x14ac:dyDescent="0.25">
      <c r="A9" s="520"/>
      <c r="B9" s="607"/>
      <c r="C9" s="526"/>
      <c r="D9" s="529"/>
      <c r="E9" s="199" t="s">
        <v>10</v>
      </c>
      <c r="F9" s="200" t="s">
        <v>12</v>
      </c>
      <c r="G9" s="200" t="s">
        <v>14</v>
      </c>
      <c r="H9" s="200" t="s">
        <v>15</v>
      </c>
      <c r="I9" s="200" t="s">
        <v>48</v>
      </c>
      <c r="J9" s="201" t="s">
        <v>50</v>
      </c>
      <c r="K9" s="536" t="s">
        <v>314</v>
      </c>
      <c r="L9" s="538" t="s">
        <v>315</v>
      </c>
    </row>
    <row r="10" spans="1:12" ht="13" thickBot="1" x14ac:dyDescent="0.3">
      <c r="A10" s="521"/>
      <c r="B10" s="618"/>
      <c r="C10" s="527"/>
      <c r="D10" s="530"/>
      <c r="E10" s="238" t="s">
        <v>316</v>
      </c>
      <c r="F10" s="239" t="s">
        <v>316</v>
      </c>
      <c r="G10" s="239" t="s">
        <v>316</v>
      </c>
      <c r="H10" s="239" t="s">
        <v>316</v>
      </c>
      <c r="I10" s="239" t="s">
        <v>316</v>
      </c>
      <c r="J10" s="240" t="s">
        <v>316</v>
      </c>
      <c r="K10" s="537"/>
      <c r="L10" s="539"/>
    </row>
    <row r="11" spans="1:12" s="208" customFormat="1" ht="65" x14ac:dyDescent="0.25">
      <c r="A11" s="222">
        <v>1</v>
      </c>
      <c r="B11" s="242" t="s">
        <v>328</v>
      </c>
      <c r="C11" s="243" t="s">
        <v>329</v>
      </c>
      <c r="D11" s="254">
        <v>5</v>
      </c>
      <c r="E11" s="281">
        <v>2.38</v>
      </c>
      <c r="F11" s="281">
        <v>2.76</v>
      </c>
      <c r="G11" s="281">
        <v>3.46</v>
      </c>
      <c r="H11" s="281"/>
      <c r="I11" s="281"/>
      <c r="J11" s="281"/>
      <c r="K11" s="274">
        <f>AVERAGE(E11:J11)</f>
        <v>2.8666666666666667</v>
      </c>
      <c r="L11" s="275">
        <f>K11*D11</f>
        <v>14.333333333333334</v>
      </c>
    </row>
    <row r="12" spans="1:12" s="208" customFormat="1" ht="13" x14ac:dyDescent="0.25">
      <c r="A12" s="209">
        <v>2</v>
      </c>
      <c r="B12" s="235" t="s">
        <v>330</v>
      </c>
      <c r="C12" s="237" t="s">
        <v>2</v>
      </c>
      <c r="D12" s="255">
        <v>3</v>
      </c>
      <c r="E12" s="276">
        <v>8.89</v>
      </c>
      <c r="F12" s="276">
        <v>9.3000000000000007</v>
      </c>
      <c r="G12" s="276">
        <v>9.89</v>
      </c>
      <c r="H12" s="276"/>
      <c r="I12" s="276"/>
      <c r="J12" s="276"/>
      <c r="K12" s="277">
        <f>AVERAGE(E12:J12)</f>
        <v>9.3600000000000012</v>
      </c>
      <c r="L12" s="278">
        <f>K12*D12</f>
        <v>28.080000000000005</v>
      </c>
    </row>
    <row r="13" spans="1:12" s="208" customFormat="1" ht="39" x14ac:dyDescent="0.25">
      <c r="A13" s="209">
        <v>3</v>
      </c>
      <c r="B13" s="236" t="s">
        <v>331</v>
      </c>
      <c r="C13" s="237" t="s">
        <v>2</v>
      </c>
      <c r="D13" s="255">
        <v>3</v>
      </c>
      <c r="E13" s="276">
        <v>7.47</v>
      </c>
      <c r="F13" s="276">
        <v>9.34</v>
      </c>
      <c r="G13" s="276">
        <v>11.59</v>
      </c>
      <c r="H13" s="276"/>
      <c r="I13" s="276"/>
      <c r="J13" s="276"/>
      <c r="K13" s="277">
        <f>AVERAGE(E13:J13)</f>
        <v>9.4666666666666668</v>
      </c>
      <c r="L13" s="278">
        <f>K13*D13</f>
        <v>28.4</v>
      </c>
    </row>
    <row r="14" spans="1:12" s="208" customFormat="1" ht="52" x14ac:dyDescent="0.25">
      <c r="A14" s="209">
        <v>4</v>
      </c>
      <c r="B14" s="236" t="s">
        <v>332</v>
      </c>
      <c r="C14" s="237" t="s">
        <v>2</v>
      </c>
      <c r="D14" s="255">
        <v>10</v>
      </c>
      <c r="E14" s="276">
        <v>6.2</v>
      </c>
      <c r="F14" s="276">
        <v>6.86</v>
      </c>
      <c r="G14" s="276">
        <v>4.9000000000000004</v>
      </c>
      <c r="H14" s="276"/>
      <c r="I14" s="276"/>
      <c r="J14" s="276"/>
      <c r="K14" s="277">
        <f t="shared" ref="K14:K33" si="0">AVERAGE(E14:J14)</f>
        <v>5.9866666666666672</v>
      </c>
      <c r="L14" s="278">
        <f>K14*D14</f>
        <v>59.866666666666674</v>
      </c>
    </row>
    <row r="15" spans="1:12" s="208" customFormat="1" ht="78" x14ac:dyDescent="0.25">
      <c r="A15" s="209">
        <v>5</v>
      </c>
      <c r="B15" s="236" t="s">
        <v>333</v>
      </c>
      <c r="C15" s="237" t="s">
        <v>2</v>
      </c>
      <c r="D15" s="255">
        <v>16</v>
      </c>
      <c r="E15" s="276">
        <v>12.84</v>
      </c>
      <c r="F15" s="276">
        <v>12.73</v>
      </c>
      <c r="G15" s="276">
        <v>14.9</v>
      </c>
      <c r="H15" s="276"/>
      <c r="I15" s="276"/>
      <c r="J15" s="276"/>
      <c r="K15" s="277">
        <f t="shared" si="0"/>
        <v>13.49</v>
      </c>
      <c r="L15" s="278">
        <f t="shared" ref="L15:L33" si="1">K15*D15</f>
        <v>215.84</v>
      </c>
    </row>
    <row r="16" spans="1:12" s="208" customFormat="1" ht="39" x14ac:dyDescent="0.25">
      <c r="A16" s="209">
        <v>6</v>
      </c>
      <c r="B16" s="236" t="s">
        <v>334</v>
      </c>
      <c r="C16" s="237" t="s">
        <v>2</v>
      </c>
      <c r="D16" s="255">
        <v>10</v>
      </c>
      <c r="E16" s="276">
        <v>2.08</v>
      </c>
      <c r="F16" s="276">
        <v>1.95</v>
      </c>
      <c r="G16" s="276">
        <v>3.2</v>
      </c>
      <c r="H16" s="276"/>
      <c r="I16" s="276"/>
      <c r="J16" s="276"/>
      <c r="K16" s="277">
        <f t="shared" si="0"/>
        <v>2.41</v>
      </c>
      <c r="L16" s="278">
        <f t="shared" si="1"/>
        <v>24.1</v>
      </c>
    </row>
    <row r="17" spans="1:13" s="208" customFormat="1" ht="39" x14ac:dyDescent="0.25">
      <c r="A17" s="209">
        <v>7</v>
      </c>
      <c r="B17" s="236" t="s">
        <v>335</v>
      </c>
      <c r="C17" s="237" t="s">
        <v>2</v>
      </c>
      <c r="D17" s="255">
        <v>5</v>
      </c>
      <c r="E17" s="276">
        <v>2</v>
      </c>
      <c r="F17" s="276">
        <v>2.27</v>
      </c>
      <c r="G17" s="276">
        <v>2.4</v>
      </c>
      <c r="H17" s="276"/>
      <c r="I17" s="276"/>
      <c r="J17" s="276"/>
      <c r="K17" s="277">
        <f t="shared" si="0"/>
        <v>2.2233333333333332</v>
      </c>
      <c r="L17" s="278">
        <f t="shared" si="1"/>
        <v>11.116666666666665</v>
      </c>
    </row>
    <row r="18" spans="1:13" s="208" customFormat="1" ht="65" x14ac:dyDescent="0.25">
      <c r="A18" s="209">
        <v>8</v>
      </c>
      <c r="B18" s="236" t="s">
        <v>336</v>
      </c>
      <c r="C18" s="237" t="s">
        <v>2</v>
      </c>
      <c r="D18" s="255">
        <v>5</v>
      </c>
      <c r="E18" s="276">
        <v>0.52</v>
      </c>
      <c r="F18" s="276">
        <v>0.57999999999999996</v>
      </c>
      <c r="G18" s="276">
        <v>1.7</v>
      </c>
      <c r="H18" s="276"/>
      <c r="I18" s="276"/>
      <c r="J18" s="276"/>
      <c r="K18" s="277">
        <f>AVERAGE(E18:J18)</f>
        <v>0.93333333333333324</v>
      </c>
      <c r="L18" s="278">
        <f>K18*D18</f>
        <v>4.6666666666666661</v>
      </c>
    </row>
    <row r="19" spans="1:13" s="208" customFormat="1" ht="13" x14ac:dyDescent="0.25">
      <c r="A19" s="209">
        <v>9</v>
      </c>
      <c r="B19" s="236" t="s">
        <v>337</v>
      </c>
      <c r="C19" s="237" t="s">
        <v>2</v>
      </c>
      <c r="D19" s="255">
        <v>1</v>
      </c>
      <c r="E19" s="276">
        <v>2.5</v>
      </c>
      <c r="F19" s="276">
        <v>1.23</v>
      </c>
      <c r="G19" s="276">
        <v>3.25</v>
      </c>
      <c r="H19" s="276"/>
      <c r="I19" s="276"/>
      <c r="J19" s="276"/>
      <c r="K19" s="277">
        <f t="shared" si="0"/>
        <v>2.3266666666666667</v>
      </c>
      <c r="L19" s="278">
        <f>K19*D19</f>
        <v>2.3266666666666667</v>
      </c>
    </row>
    <row r="20" spans="1:13" s="208" customFormat="1" ht="13" x14ac:dyDescent="0.25">
      <c r="A20" s="209">
        <v>10</v>
      </c>
      <c r="B20" s="236" t="s">
        <v>338</v>
      </c>
      <c r="C20" s="237" t="s">
        <v>339</v>
      </c>
      <c r="D20" s="255">
        <v>1</v>
      </c>
      <c r="E20" s="276">
        <v>3.3</v>
      </c>
      <c r="F20" s="276">
        <v>4.12</v>
      </c>
      <c r="G20" s="276">
        <v>4.17</v>
      </c>
      <c r="H20" s="276"/>
      <c r="I20" s="276"/>
      <c r="J20" s="276"/>
      <c r="K20" s="277">
        <f t="shared" si="0"/>
        <v>3.8633333333333333</v>
      </c>
      <c r="L20" s="278">
        <f t="shared" si="1"/>
        <v>3.8633333333333333</v>
      </c>
    </row>
    <row r="21" spans="1:13" s="208" customFormat="1" ht="13" x14ac:dyDescent="0.25">
      <c r="A21" s="209">
        <v>11</v>
      </c>
      <c r="B21" s="269" t="s">
        <v>340</v>
      </c>
      <c r="C21" s="237" t="s">
        <v>2</v>
      </c>
      <c r="D21" s="255">
        <v>3</v>
      </c>
      <c r="E21" s="276">
        <v>2.19</v>
      </c>
      <c r="F21" s="276">
        <v>2.29</v>
      </c>
      <c r="G21" s="276">
        <v>3</v>
      </c>
      <c r="H21" s="276"/>
      <c r="I21" s="276"/>
      <c r="J21" s="276"/>
      <c r="K21" s="277">
        <f t="shared" si="0"/>
        <v>2.4933333333333336</v>
      </c>
      <c r="L21" s="278">
        <f t="shared" si="1"/>
        <v>7.48</v>
      </c>
      <c r="M21" s="37"/>
    </row>
    <row r="22" spans="1:13" s="208" customFormat="1" ht="39" x14ac:dyDescent="0.25">
      <c r="A22" s="209">
        <v>12</v>
      </c>
      <c r="B22" s="236" t="s">
        <v>341</v>
      </c>
      <c r="C22" s="237" t="s">
        <v>2</v>
      </c>
      <c r="D22" s="255">
        <v>3</v>
      </c>
      <c r="E22" s="276">
        <v>9.75</v>
      </c>
      <c r="F22" s="276">
        <v>13.42</v>
      </c>
      <c r="G22" s="276">
        <v>24.34</v>
      </c>
      <c r="H22" s="276"/>
      <c r="I22" s="276"/>
      <c r="J22" s="276"/>
      <c r="K22" s="277">
        <f t="shared" si="0"/>
        <v>15.836666666666668</v>
      </c>
      <c r="L22" s="278">
        <f t="shared" si="1"/>
        <v>47.510000000000005</v>
      </c>
    </row>
    <row r="23" spans="1:13" s="208" customFormat="1" ht="52" x14ac:dyDescent="0.25">
      <c r="A23" s="209">
        <v>13</v>
      </c>
      <c r="B23" s="236" t="s">
        <v>342</v>
      </c>
      <c r="C23" s="237" t="s">
        <v>2</v>
      </c>
      <c r="D23" s="255">
        <v>2</v>
      </c>
      <c r="E23" s="276">
        <v>5.89</v>
      </c>
      <c r="F23" s="276">
        <v>7.98</v>
      </c>
      <c r="G23" s="276">
        <v>12.1</v>
      </c>
      <c r="H23" s="276"/>
      <c r="I23" s="276"/>
      <c r="J23" s="276"/>
      <c r="K23" s="277">
        <f t="shared" si="0"/>
        <v>8.6566666666666663</v>
      </c>
      <c r="L23" s="278">
        <f t="shared" si="1"/>
        <v>17.313333333333333</v>
      </c>
    </row>
    <row r="24" spans="1:13" s="208" customFormat="1" ht="26" x14ac:dyDescent="0.25">
      <c r="A24" s="209">
        <v>14</v>
      </c>
      <c r="B24" s="236" t="s">
        <v>343</v>
      </c>
      <c r="C24" s="237" t="s">
        <v>2</v>
      </c>
      <c r="D24" s="255">
        <v>1</v>
      </c>
      <c r="E24" s="276">
        <v>4.59</v>
      </c>
      <c r="F24" s="276">
        <v>3.59</v>
      </c>
      <c r="G24" s="276">
        <v>6.87</v>
      </c>
      <c r="H24" s="276"/>
      <c r="I24" s="276"/>
      <c r="J24" s="276"/>
      <c r="K24" s="277">
        <f t="shared" si="0"/>
        <v>5.0166666666666666</v>
      </c>
      <c r="L24" s="278">
        <f t="shared" si="1"/>
        <v>5.0166666666666666</v>
      </c>
    </row>
    <row r="25" spans="1:13" s="208" customFormat="1" ht="13" x14ac:dyDescent="0.25">
      <c r="A25" s="209">
        <v>15</v>
      </c>
      <c r="B25" s="236" t="s">
        <v>344</v>
      </c>
      <c r="C25" s="237" t="s">
        <v>2</v>
      </c>
      <c r="D25" s="255">
        <v>5</v>
      </c>
      <c r="E25" s="276">
        <v>6.29</v>
      </c>
      <c r="F25" s="276">
        <v>5.9</v>
      </c>
      <c r="G25" s="276">
        <v>4.75</v>
      </c>
      <c r="H25" s="276"/>
      <c r="I25" s="276"/>
      <c r="J25" s="276"/>
      <c r="K25" s="277">
        <f t="shared" si="0"/>
        <v>5.6466666666666674</v>
      </c>
      <c r="L25" s="278">
        <f t="shared" si="1"/>
        <v>28.233333333333338</v>
      </c>
    </row>
    <row r="26" spans="1:13" s="208" customFormat="1" ht="13" x14ac:dyDescent="0.25">
      <c r="A26" s="209">
        <v>16</v>
      </c>
      <c r="B26" s="236" t="s">
        <v>345</v>
      </c>
      <c r="C26" s="237" t="s">
        <v>2</v>
      </c>
      <c r="D26" s="255"/>
      <c r="E26" s="276">
        <v>2.75</v>
      </c>
      <c r="F26" s="276">
        <v>4.0999999999999996</v>
      </c>
      <c r="G26" s="276">
        <v>5.58</v>
      </c>
      <c r="H26" s="276"/>
      <c r="I26" s="276"/>
      <c r="J26" s="276"/>
      <c r="K26" s="277">
        <f t="shared" si="0"/>
        <v>4.1433333333333335</v>
      </c>
      <c r="L26" s="278">
        <f t="shared" si="1"/>
        <v>0</v>
      </c>
    </row>
    <row r="27" spans="1:13" s="208" customFormat="1" ht="39" x14ac:dyDescent="0.25">
      <c r="A27" s="209">
        <v>17</v>
      </c>
      <c r="B27" s="236" t="s">
        <v>346</v>
      </c>
      <c r="C27" s="237" t="s">
        <v>347</v>
      </c>
      <c r="D27" s="255">
        <v>5</v>
      </c>
      <c r="E27" s="276">
        <v>4.93</v>
      </c>
      <c r="F27" s="276">
        <v>5.17</v>
      </c>
      <c r="G27" s="276">
        <v>5.51</v>
      </c>
      <c r="H27" s="276"/>
      <c r="I27" s="276"/>
      <c r="J27" s="276"/>
      <c r="K27" s="277">
        <f t="shared" si="0"/>
        <v>5.2033333333333331</v>
      </c>
      <c r="L27" s="278">
        <f t="shared" si="1"/>
        <v>26.016666666666666</v>
      </c>
    </row>
    <row r="28" spans="1:13" s="208" customFormat="1" ht="13" x14ac:dyDescent="0.25">
      <c r="A28" s="209">
        <v>18</v>
      </c>
      <c r="B28" s="236" t="s">
        <v>348</v>
      </c>
      <c r="C28" s="237" t="s">
        <v>347</v>
      </c>
      <c r="D28" s="255">
        <v>1</v>
      </c>
      <c r="E28" s="276">
        <v>36</v>
      </c>
      <c r="F28" s="276">
        <v>20.059999999999999</v>
      </c>
      <c r="G28" s="276">
        <v>16.38</v>
      </c>
      <c r="H28" s="276"/>
      <c r="I28" s="276"/>
      <c r="J28" s="276"/>
      <c r="K28" s="277">
        <f t="shared" si="0"/>
        <v>24.146666666666665</v>
      </c>
      <c r="L28" s="278">
        <f t="shared" si="1"/>
        <v>24.146666666666665</v>
      </c>
    </row>
    <row r="29" spans="1:13" s="208" customFormat="1" ht="52" x14ac:dyDescent="0.25">
      <c r="A29" s="209">
        <v>19</v>
      </c>
      <c r="B29" s="236" t="s">
        <v>349</v>
      </c>
      <c r="C29" s="237" t="s">
        <v>2</v>
      </c>
      <c r="D29" s="255">
        <v>4</v>
      </c>
      <c r="E29" s="276">
        <v>2.9</v>
      </c>
      <c r="F29" s="276">
        <v>3.99</v>
      </c>
      <c r="G29" s="276">
        <v>7.5</v>
      </c>
      <c r="H29" s="276"/>
      <c r="I29" s="276"/>
      <c r="J29" s="276"/>
      <c r="K29" s="277">
        <f t="shared" si="0"/>
        <v>4.7966666666666669</v>
      </c>
      <c r="L29" s="278">
        <f t="shared" si="1"/>
        <v>19.186666666666667</v>
      </c>
    </row>
    <row r="30" spans="1:13" s="208" customFormat="1" ht="52" x14ac:dyDescent="0.25">
      <c r="A30" s="209">
        <v>20</v>
      </c>
      <c r="B30" s="236" t="s">
        <v>350</v>
      </c>
      <c r="C30" s="237" t="s">
        <v>2</v>
      </c>
      <c r="D30" s="255">
        <v>10</v>
      </c>
      <c r="E30" s="276">
        <v>14.99</v>
      </c>
      <c r="F30" s="276">
        <v>16.48</v>
      </c>
      <c r="G30" s="276">
        <v>9.49</v>
      </c>
      <c r="H30" s="276"/>
      <c r="I30" s="276"/>
      <c r="J30" s="276"/>
      <c r="K30" s="277">
        <f t="shared" si="0"/>
        <v>13.653333333333334</v>
      </c>
      <c r="L30" s="278">
        <f t="shared" si="1"/>
        <v>136.53333333333333</v>
      </c>
    </row>
    <row r="31" spans="1:13" s="208" customFormat="1" ht="13" x14ac:dyDescent="0.25">
      <c r="A31" s="209">
        <v>21</v>
      </c>
      <c r="B31" s="269" t="s">
        <v>351</v>
      </c>
      <c r="C31" s="237" t="s">
        <v>347</v>
      </c>
      <c r="D31" s="255">
        <v>1</v>
      </c>
      <c r="E31" s="276">
        <v>33</v>
      </c>
      <c r="F31" s="276">
        <v>36.299999999999997</v>
      </c>
      <c r="G31" s="276">
        <v>40.119999999999997</v>
      </c>
      <c r="H31" s="276"/>
      <c r="I31" s="276"/>
      <c r="J31" s="276"/>
      <c r="K31" s="277">
        <f t="shared" si="0"/>
        <v>36.473333333333329</v>
      </c>
      <c r="L31" s="278">
        <f t="shared" si="1"/>
        <v>36.473333333333329</v>
      </c>
    </row>
    <row r="32" spans="1:13" s="208" customFormat="1" ht="13" x14ac:dyDescent="0.25">
      <c r="A32" s="209">
        <v>22</v>
      </c>
      <c r="B32" s="269" t="s">
        <v>352</v>
      </c>
      <c r="C32" s="237" t="s">
        <v>2</v>
      </c>
      <c r="D32" s="255">
        <v>1</v>
      </c>
      <c r="E32" s="276">
        <v>12.4</v>
      </c>
      <c r="F32" s="276">
        <v>13.6</v>
      </c>
      <c r="G32" s="276">
        <v>20.69</v>
      </c>
      <c r="H32" s="276"/>
      <c r="I32" s="276"/>
      <c r="J32" s="276"/>
      <c r="K32" s="277">
        <f t="shared" si="0"/>
        <v>15.563333333333333</v>
      </c>
      <c r="L32" s="278">
        <f t="shared" si="1"/>
        <v>15.563333333333333</v>
      </c>
    </row>
    <row r="33" spans="1:13" s="208" customFormat="1" ht="91" x14ac:dyDescent="0.25">
      <c r="A33" s="209">
        <v>23</v>
      </c>
      <c r="B33" s="269" t="s">
        <v>353</v>
      </c>
      <c r="C33" s="237" t="s">
        <v>2</v>
      </c>
      <c r="D33" s="255">
        <v>16</v>
      </c>
      <c r="E33" s="276">
        <v>13.3</v>
      </c>
      <c r="F33" s="276">
        <v>14</v>
      </c>
      <c r="G33" s="276">
        <v>29.28</v>
      </c>
      <c r="H33" s="276"/>
      <c r="I33" s="276"/>
      <c r="J33" s="276"/>
      <c r="K33" s="277">
        <f t="shared" si="0"/>
        <v>18.86</v>
      </c>
      <c r="L33" s="278">
        <f t="shared" si="1"/>
        <v>301.76</v>
      </c>
      <c r="M33" s="267"/>
    </row>
    <row r="34" spans="1:13" s="208" customFormat="1" ht="12.75" customHeight="1" x14ac:dyDescent="0.25">
      <c r="A34" s="209"/>
      <c r="B34" s="241"/>
      <c r="C34" s="187"/>
      <c r="D34" s="187"/>
      <c r="E34" s="276"/>
      <c r="F34" s="276"/>
      <c r="G34" s="276"/>
      <c r="H34" s="276"/>
      <c r="I34" s="276"/>
      <c r="J34" s="276"/>
      <c r="K34" s="277"/>
      <c r="L34" s="278"/>
    </row>
    <row r="35" spans="1:13" ht="13.5" thickBot="1" x14ac:dyDescent="0.3">
      <c r="A35" s="602" t="s">
        <v>354</v>
      </c>
      <c r="B35" s="603"/>
      <c r="C35" s="603"/>
      <c r="D35" s="603"/>
      <c r="E35" s="603"/>
      <c r="F35" s="603"/>
      <c r="G35" s="603"/>
      <c r="H35" s="603"/>
      <c r="I35" s="603"/>
      <c r="J35" s="604"/>
      <c r="K35" s="605">
        <f>SUM(L11:L34)</f>
        <v>1057.8266666666666</v>
      </c>
      <c r="L35" s="606"/>
    </row>
    <row r="36" spans="1:13" ht="13" thickBot="1" x14ac:dyDescent="0.3"/>
    <row r="37" spans="1:13" ht="13.5" thickBot="1" x14ac:dyDescent="0.35">
      <c r="A37" s="560" t="s">
        <v>355</v>
      </c>
      <c r="B37" s="561"/>
      <c r="C37" s="561"/>
      <c r="D37" s="561"/>
      <c r="E37" s="561"/>
      <c r="F37" s="561"/>
      <c r="G37" s="561"/>
      <c r="H37" s="561"/>
      <c r="I37" s="561"/>
      <c r="J37" s="562"/>
      <c r="K37" s="595" t="e">
        <f>K35/#REF!</f>
        <v>#REF!</v>
      </c>
      <c r="L37" s="596"/>
    </row>
    <row r="38" spans="1:13" ht="13" x14ac:dyDescent="0.3">
      <c r="A38" s="256"/>
      <c r="B38" s="256"/>
      <c r="C38" s="256"/>
      <c r="D38" s="256"/>
      <c r="E38" s="256"/>
      <c r="F38" s="256"/>
      <c r="G38" s="256"/>
      <c r="H38" s="256"/>
      <c r="I38" s="256"/>
      <c r="J38" s="256"/>
      <c r="K38" s="257"/>
      <c r="L38" s="257"/>
    </row>
    <row r="40" spans="1:13" ht="13" thickBot="1" x14ac:dyDescent="0.3"/>
    <row r="41" spans="1:13" ht="13" x14ac:dyDescent="0.25">
      <c r="A41" s="519" t="s">
        <v>308</v>
      </c>
      <c r="B41" s="522" t="s">
        <v>356</v>
      </c>
      <c r="C41" s="525" t="s">
        <v>310</v>
      </c>
      <c r="D41" s="528" t="s">
        <v>311</v>
      </c>
      <c r="E41" s="531" t="s">
        <v>312</v>
      </c>
      <c r="F41" s="532"/>
      <c r="G41" s="532"/>
      <c r="H41" s="532"/>
      <c r="I41" s="532"/>
      <c r="J41" s="533"/>
      <c r="K41" s="534" t="s">
        <v>313</v>
      </c>
      <c r="L41" s="535"/>
    </row>
    <row r="42" spans="1:13" ht="13.5" x14ac:dyDescent="0.25">
      <c r="A42" s="520"/>
      <c r="B42" s="607"/>
      <c r="C42" s="526"/>
      <c r="D42" s="529"/>
      <c r="E42" s="199" t="s">
        <v>10</v>
      </c>
      <c r="F42" s="200" t="s">
        <v>12</v>
      </c>
      <c r="G42" s="200" t="s">
        <v>14</v>
      </c>
      <c r="H42" s="200" t="s">
        <v>15</v>
      </c>
      <c r="I42" s="200" t="s">
        <v>48</v>
      </c>
      <c r="J42" s="201" t="s">
        <v>50</v>
      </c>
      <c r="K42" s="536" t="s">
        <v>314</v>
      </c>
      <c r="L42" s="538" t="s">
        <v>315</v>
      </c>
    </row>
    <row r="43" spans="1:13" ht="13" thickBot="1" x14ac:dyDescent="0.3">
      <c r="A43" s="573"/>
      <c r="B43" s="608"/>
      <c r="C43" s="575"/>
      <c r="D43" s="576"/>
      <c r="E43" s="202" t="s">
        <v>316</v>
      </c>
      <c r="F43" s="203" t="s">
        <v>316</v>
      </c>
      <c r="G43" s="203" t="s">
        <v>316</v>
      </c>
      <c r="H43" s="203" t="s">
        <v>316</v>
      </c>
      <c r="I43" s="203" t="s">
        <v>316</v>
      </c>
      <c r="J43" s="204" t="s">
        <v>316</v>
      </c>
      <c r="K43" s="571"/>
      <c r="L43" s="572"/>
    </row>
    <row r="44" spans="1:13" x14ac:dyDescent="0.25">
      <c r="A44" s="244">
        <v>1</v>
      </c>
      <c r="B44" s="259" t="s">
        <v>357</v>
      </c>
      <c r="C44" s="207" t="s">
        <v>310</v>
      </c>
      <c r="D44" s="258">
        <v>4</v>
      </c>
      <c r="E44" s="282">
        <v>13.52</v>
      </c>
      <c r="F44" s="282">
        <v>21.68</v>
      </c>
      <c r="G44" s="282">
        <v>21.99</v>
      </c>
      <c r="H44" s="282"/>
      <c r="I44" s="282"/>
      <c r="J44" s="282"/>
      <c r="K44" s="283">
        <f t="shared" ref="K44:K55" si="2">AVERAGE(E44:J44)</f>
        <v>19.063333333333333</v>
      </c>
      <c r="L44" s="284">
        <f t="shared" ref="L44:L55" si="3">K44*D44</f>
        <v>76.25333333333333</v>
      </c>
    </row>
    <row r="45" spans="1:13" x14ac:dyDescent="0.25">
      <c r="A45" s="245">
        <v>2</v>
      </c>
      <c r="B45" s="259" t="s">
        <v>358</v>
      </c>
      <c r="C45" s="211" t="s">
        <v>310</v>
      </c>
      <c r="D45" s="258">
        <v>2</v>
      </c>
      <c r="E45" s="285">
        <v>15.39</v>
      </c>
      <c r="F45" s="285">
        <v>16.2</v>
      </c>
      <c r="G45" s="285">
        <v>18.62</v>
      </c>
      <c r="H45" s="285"/>
      <c r="I45" s="285"/>
      <c r="J45" s="285"/>
      <c r="K45" s="283">
        <f t="shared" si="2"/>
        <v>16.736666666666668</v>
      </c>
      <c r="L45" s="284">
        <f t="shared" si="3"/>
        <v>33.473333333333336</v>
      </c>
    </row>
    <row r="46" spans="1:13" x14ac:dyDescent="0.25">
      <c r="A46" s="245">
        <v>3</v>
      </c>
      <c r="B46" s="259" t="s">
        <v>359</v>
      </c>
      <c r="C46" s="212" t="s">
        <v>310</v>
      </c>
      <c r="D46" s="258">
        <v>2</v>
      </c>
      <c r="E46" s="285">
        <v>7.89</v>
      </c>
      <c r="F46" s="285">
        <v>9.5</v>
      </c>
      <c r="G46" s="285">
        <v>24.56</v>
      </c>
      <c r="H46" s="285"/>
      <c r="I46" s="285"/>
      <c r="J46" s="285"/>
      <c r="K46" s="283">
        <f t="shared" si="2"/>
        <v>13.983333333333334</v>
      </c>
      <c r="L46" s="284">
        <f t="shared" si="3"/>
        <v>27.966666666666669</v>
      </c>
    </row>
    <row r="47" spans="1:13" x14ac:dyDescent="0.25">
      <c r="A47" s="245">
        <v>4</v>
      </c>
      <c r="B47" s="270" t="s">
        <v>360</v>
      </c>
      <c r="C47" s="211" t="s">
        <v>310</v>
      </c>
      <c r="D47" s="258"/>
      <c r="E47" s="285">
        <v>3.37</v>
      </c>
      <c r="F47" s="285">
        <v>4.99</v>
      </c>
      <c r="G47" s="285">
        <v>8.1</v>
      </c>
      <c r="H47" s="285"/>
      <c r="I47" s="285"/>
      <c r="J47" s="285"/>
      <c r="K47" s="283">
        <f t="shared" si="2"/>
        <v>5.4866666666666672</v>
      </c>
      <c r="L47" s="284">
        <f t="shared" si="3"/>
        <v>0</v>
      </c>
    </row>
    <row r="48" spans="1:13" x14ac:dyDescent="0.25">
      <c r="A48" s="245">
        <v>5</v>
      </c>
      <c r="B48" s="270" t="s">
        <v>361</v>
      </c>
      <c r="C48" s="211" t="s">
        <v>310</v>
      </c>
      <c r="D48" s="258">
        <v>5</v>
      </c>
      <c r="E48" s="285">
        <v>8.1999999999999993</v>
      </c>
      <c r="F48" s="285">
        <v>8.9</v>
      </c>
      <c r="G48" s="285">
        <v>11.19</v>
      </c>
      <c r="H48" s="285"/>
      <c r="I48" s="285"/>
      <c r="J48" s="285"/>
      <c r="K48" s="283">
        <f t="shared" si="2"/>
        <v>9.43</v>
      </c>
      <c r="L48" s="284">
        <f t="shared" si="3"/>
        <v>47.15</v>
      </c>
    </row>
    <row r="49" spans="1:12" x14ac:dyDescent="0.25">
      <c r="A49" s="245">
        <v>6</v>
      </c>
      <c r="B49" s="259" t="s">
        <v>362</v>
      </c>
      <c r="C49" s="211" t="s">
        <v>310</v>
      </c>
      <c r="D49" s="258">
        <v>2</v>
      </c>
      <c r="E49" s="285">
        <v>10.48</v>
      </c>
      <c r="F49" s="285">
        <v>13.5</v>
      </c>
      <c r="G49" s="285">
        <v>21.5</v>
      </c>
      <c r="H49" s="285"/>
      <c r="I49" s="285"/>
      <c r="J49" s="285"/>
      <c r="K49" s="283">
        <f t="shared" si="2"/>
        <v>15.160000000000002</v>
      </c>
      <c r="L49" s="284">
        <f t="shared" si="3"/>
        <v>30.320000000000004</v>
      </c>
    </row>
    <row r="50" spans="1:12" ht="56" x14ac:dyDescent="0.25">
      <c r="A50" s="245">
        <v>7</v>
      </c>
      <c r="B50" s="259" t="s">
        <v>363</v>
      </c>
      <c r="C50" s="211" t="s">
        <v>318</v>
      </c>
      <c r="D50" s="258">
        <v>4</v>
      </c>
      <c r="E50" s="285">
        <v>3.3</v>
      </c>
      <c r="F50" s="285">
        <v>6.73</v>
      </c>
      <c r="G50" s="285">
        <v>11</v>
      </c>
      <c r="H50" s="285"/>
      <c r="I50" s="285"/>
      <c r="J50" s="285"/>
      <c r="K50" s="283">
        <f t="shared" si="2"/>
        <v>7.0100000000000007</v>
      </c>
      <c r="L50" s="284">
        <f t="shared" si="3"/>
        <v>28.040000000000003</v>
      </c>
    </row>
    <row r="51" spans="1:12" x14ac:dyDescent="0.25">
      <c r="A51" s="245">
        <v>8</v>
      </c>
      <c r="B51" s="270" t="s">
        <v>364</v>
      </c>
      <c r="C51" s="211" t="s">
        <v>310</v>
      </c>
      <c r="D51" s="258">
        <v>2</v>
      </c>
      <c r="E51" s="285">
        <v>37.9</v>
      </c>
      <c r="F51" s="285">
        <v>70.95</v>
      </c>
      <c r="G51" s="285">
        <v>37.9</v>
      </c>
      <c r="H51" s="285"/>
      <c r="I51" s="285"/>
      <c r="J51" s="285"/>
      <c r="K51" s="283">
        <f t="shared" si="2"/>
        <v>48.916666666666664</v>
      </c>
      <c r="L51" s="284">
        <f t="shared" si="3"/>
        <v>97.833333333333329</v>
      </c>
    </row>
    <row r="52" spans="1:12" x14ac:dyDescent="0.25">
      <c r="A52" s="245">
        <v>9</v>
      </c>
      <c r="B52" s="259" t="s">
        <v>365</v>
      </c>
      <c r="C52" s="211" t="s">
        <v>310</v>
      </c>
      <c r="D52" s="258">
        <v>2</v>
      </c>
      <c r="E52" s="285">
        <v>9.9</v>
      </c>
      <c r="F52" s="285">
        <v>13.99</v>
      </c>
      <c r="G52" s="285">
        <v>26</v>
      </c>
      <c r="H52" s="285"/>
      <c r="I52" s="285"/>
      <c r="J52" s="285"/>
      <c r="K52" s="283">
        <f t="shared" si="2"/>
        <v>16.63</v>
      </c>
      <c r="L52" s="284">
        <f t="shared" si="3"/>
        <v>33.26</v>
      </c>
    </row>
    <row r="53" spans="1:12" x14ac:dyDescent="0.25">
      <c r="A53" s="245">
        <v>10</v>
      </c>
      <c r="B53" s="271" t="s">
        <v>366</v>
      </c>
      <c r="C53" s="211" t="s">
        <v>310</v>
      </c>
      <c r="D53" s="258">
        <v>2</v>
      </c>
      <c r="E53" s="285">
        <v>9.36</v>
      </c>
      <c r="F53" s="285">
        <v>12.25</v>
      </c>
      <c r="G53" s="285">
        <v>23.39</v>
      </c>
      <c r="H53" s="285"/>
      <c r="I53" s="285"/>
      <c r="J53" s="285"/>
      <c r="K53" s="283">
        <f t="shared" si="2"/>
        <v>15</v>
      </c>
      <c r="L53" s="284">
        <f t="shared" si="3"/>
        <v>30</v>
      </c>
    </row>
    <row r="54" spans="1:12" x14ac:dyDescent="0.25">
      <c r="A54" s="245">
        <v>11</v>
      </c>
      <c r="B54" s="259" t="s">
        <v>367</v>
      </c>
      <c r="C54" s="211" t="s">
        <v>310</v>
      </c>
      <c r="D54" s="258">
        <v>2</v>
      </c>
      <c r="E54" s="285">
        <v>9.5</v>
      </c>
      <c r="F54" s="285">
        <v>16.77</v>
      </c>
      <c r="G54" s="285">
        <v>18.04</v>
      </c>
      <c r="H54" s="285"/>
      <c r="I54" s="285"/>
      <c r="J54" s="285"/>
      <c r="K54" s="283">
        <f t="shared" si="2"/>
        <v>14.770000000000001</v>
      </c>
      <c r="L54" s="284">
        <f t="shared" si="3"/>
        <v>29.540000000000003</v>
      </c>
    </row>
    <row r="55" spans="1:12" x14ac:dyDescent="0.25">
      <c r="A55" s="245">
        <v>12</v>
      </c>
      <c r="B55" s="259" t="s">
        <v>368</v>
      </c>
      <c r="C55" s="211" t="s">
        <v>310</v>
      </c>
      <c r="D55" s="258">
        <v>2</v>
      </c>
      <c r="E55" s="285">
        <v>16.739999999999998</v>
      </c>
      <c r="F55" s="285">
        <v>17.45</v>
      </c>
      <c r="G55" s="285">
        <v>17.5</v>
      </c>
      <c r="H55" s="285"/>
      <c r="I55" s="285"/>
      <c r="J55" s="285"/>
      <c r="K55" s="283">
        <f t="shared" si="2"/>
        <v>17.23</v>
      </c>
      <c r="L55" s="284">
        <f t="shared" si="3"/>
        <v>34.46</v>
      </c>
    </row>
    <row r="56" spans="1:12" x14ac:dyDescent="0.25">
      <c r="A56" s="245">
        <v>13</v>
      </c>
      <c r="B56" s="250"/>
      <c r="C56" s="211"/>
      <c r="D56" s="258"/>
      <c r="E56" s="285"/>
      <c r="F56" s="285"/>
      <c r="G56" s="285"/>
      <c r="H56" s="285"/>
      <c r="I56" s="285"/>
      <c r="J56" s="285"/>
      <c r="K56" s="283"/>
      <c r="L56" s="284"/>
    </row>
    <row r="57" spans="1:12" ht="13.5" thickBot="1" x14ac:dyDescent="0.3">
      <c r="A57" s="245">
        <v>14</v>
      </c>
      <c r="B57" s="217"/>
      <c r="C57" s="211"/>
      <c r="D57" s="247"/>
      <c r="E57" s="246"/>
      <c r="F57" s="246"/>
      <c r="G57" s="246"/>
      <c r="H57" s="246"/>
      <c r="I57" s="246"/>
      <c r="J57" s="246"/>
      <c r="K57" s="223"/>
      <c r="L57" s="224"/>
    </row>
    <row r="58" spans="1:12" ht="13.5" thickBot="1" x14ac:dyDescent="0.3">
      <c r="A58" s="560" t="s">
        <v>369</v>
      </c>
      <c r="B58" s="561"/>
      <c r="C58" s="561"/>
      <c r="D58" s="561"/>
      <c r="E58" s="561"/>
      <c r="F58" s="561"/>
      <c r="G58" s="561"/>
      <c r="H58" s="561"/>
      <c r="I58" s="561"/>
      <c r="J58" s="562"/>
      <c r="K58" s="590">
        <f>SUM(L44:L57)</f>
        <v>468.29666666666662</v>
      </c>
      <c r="L58" s="591"/>
    </row>
    <row r="59" spans="1:12" ht="13.5" thickBot="1" x14ac:dyDescent="0.3">
      <c r="A59" s="183"/>
      <c r="B59" s="183"/>
      <c r="C59" s="260"/>
      <c r="D59" s="261"/>
      <c r="E59" s="262"/>
      <c r="F59" s="262"/>
      <c r="G59" s="262"/>
      <c r="H59" s="262"/>
      <c r="I59" s="262"/>
      <c r="J59" s="262"/>
      <c r="K59" s="263"/>
      <c r="L59" s="263"/>
    </row>
    <row r="60" spans="1:12" ht="13.5" thickBot="1" x14ac:dyDescent="0.35">
      <c r="A60" s="592" t="s">
        <v>370</v>
      </c>
      <c r="B60" s="593"/>
      <c r="C60" s="593"/>
      <c r="D60" s="593"/>
      <c r="E60" s="593"/>
      <c r="F60" s="593"/>
      <c r="G60" s="593"/>
      <c r="H60" s="593"/>
      <c r="I60" s="593"/>
      <c r="J60" s="594"/>
      <c r="K60" s="595" t="e">
        <f>K58/12/#REF!</f>
        <v>#REF!</v>
      </c>
      <c r="L60" s="596"/>
    </row>
    <row r="61" spans="1:12" ht="13.5" thickBot="1" x14ac:dyDescent="0.35">
      <c r="A61" s="256"/>
      <c r="B61" s="256"/>
      <c r="C61" s="256"/>
      <c r="D61" s="256"/>
      <c r="E61" s="256"/>
      <c r="F61" s="256"/>
      <c r="G61" s="256"/>
      <c r="H61" s="256"/>
      <c r="I61" s="256"/>
      <c r="J61" s="256"/>
      <c r="K61" s="257"/>
      <c r="L61" s="257"/>
    </row>
    <row r="62" spans="1:12" ht="13.5" thickBot="1" x14ac:dyDescent="0.35">
      <c r="A62" s="597" t="s">
        <v>371</v>
      </c>
      <c r="B62" s="598"/>
      <c r="C62" s="598"/>
      <c r="D62" s="598"/>
      <c r="E62" s="598"/>
      <c r="F62" s="598"/>
      <c r="G62" s="598"/>
      <c r="H62" s="598"/>
      <c r="I62" s="598"/>
      <c r="J62" s="599"/>
      <c r="K62" s="600" t="s">
        <v>372</v>
      </c>
      <c r="L62" s="601"/>
    </row>
    <row r="63" spans="1:12" ht="13" x14ac:dyDescent="0.3">
      <c r="A63" s="586" t="s">
        <v>373</v>
      </c>
      <c r="B63" s="587"/>
      <c r="C63" s="587"/>
      <c r="D63" s="587"/>
      <c r="E63" s="587"/>
      <c r="F63" s="587"/>
      <c r="G63" s="587"/>
      <c r="H63" s="587"/>
      <c r="I63" s="587"/>
      <c r="J63" s="587"/>
      <c r="K63" s="577" t="e">
        <f>K37</f>
        <v>#REF!</v>
      </c>
      <c r="L63" s="578"/>
    </row>
    <row r="64" spans="1:12" ht="13.5" thickBot="1" x14ac:dyDescent="0.35">
      <c r="A64" s="584" t="s">
        <v>374</v>
      </c>
      <c r="B64" s="585"/>
      <c r="C64" s="585"/>
      <c r="D64" s="585"/>
      <c r="E64" s="585"/>
      <c r="F64" s="585"/>
      <c r="G64" s="585"/>
      <c r="H64" s="585"/>
      <c r="I64" s="585"/>
      <c r="J64" s="585"/>
      <c r="K64" s="588" t="e">
        <f>K60</f>
        <v>#REF!</v>
      </c>
      <c r="L64" s="589"/>
    </row>
    <row r="65" spans="1:12" ht="13.5" thickBot="1" x14ac:dyDescent="0.35">
      <c r="A65" s="579" t="s">
        <v>375</v>
      </c>
      <c r="B65" s="580"/>
      <c r="C65" s="580"/>
      <c r="D65" s="580"/>
      <c r="E65" s="580"/>
      <c r="F65" s="580"/>
      <c r="G65" s="580"/>
      <c r="H65" s="580"/>
      <c r="I65" s="580"/>
      <c r="J65" s="581"/>
      <c r="K65" s="582" t="e">
        <f>SUM(K63:L64)</f>
        <v>#REF!</v>
      </c>
      <c r="L65" s="583"/>
    </row>
    <row r="67" spans="1:12" ht="13" thickBot="1" x14ac:dyDescent="0.3"/>
    <row r="68" spans="1:12" ht="20.25" customHeight="1" x14ac:dyDescent="0.25">
      <c r="A68" s="480"/>
      <c r="B68" s="481"/>
      <c r="C68" s="486" t="s">
        <v>321</v>
      </c>
      <c r="D68" s="489"/>
      <c r="E68" s="490"/>
      <c r="F68" s="490"/>
      <c r="G68" s="490"/>
      <c r="H68" s="490"/>
      <c r="I68" s="490"/>
      <c r="J68" s="490"/>
      <c r="K68" s="490"/>
      <c r="L68" s="491"/>
    </row>
    <row r="69" spans="1:12" ht="28.5" customHeight="1" x14ac:dyDescent="0.25">
      <c r="A69" s="482"/>
      <c r="B69" s="483"/>
      <c r="C69" s="487"/>
      <c r="D69" s="492"/>
      <c r="E69" s="493"/>
      <c r="F69" s="493"/>
      <c r="G69" s="493"/>
      <c r="H69" s="493"/>
      <c r="I69" s="493"/>
      <c r="J69" s="493"/>
      <c r="K69" s="493"/>
      <c r="L69" s="494"/>
    </row>
    <row r="70" spans="1:12" ht="14.25" customHeight="1" x14ac:dyDescent="0.25">
      <c r="A70" s="482"/>
      <c r="B70" s="483"/>
      <c r="C70" s="487"/>
      <c r="D70" s="492"/>
      <c r="E70" s="493"/>
      <c r="F70" s="493"/>
      <c r="G70" s="493"/>
      <c r="H70" s="493"/>
      <c r="I70" s="493"/>
      <c r="J70" s="493"/>
      <c r="K70" s="493"/>
      <c r="L70" s="494"/>
    </row>
    <row r="71" spans="1:12" ht="13" thickBot="1" x14ac:dyDescent="0.3">
      <c r="A71" s="484"/>
      <c r="B71" s="485"/>
      <c r="C71" s="488"/>
      <c r="D71" s="495"/>
      <c r="E71" s="496"/>
      <c r="F71" s="496"/>
      <c r="G71" s="496"/>
      <c r="H71" s="496"/>
      <c r="I71" s="496"/>
      <c r="J71" s="496"/>
      <c r="K71" s="496"/>
      <c r="L71" s="497"/>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19" t="s">
        <v>376</v>
      </c>
      <c r="B1" s="620"/>
      <c r="C1" s="620"/>
      <c r="D1" s="620"/>
      <c r="E1" s="620"/>
      <c r="F1" s="620"/>
      <c r="G1" s="620"/>
      <c r="H1" s="620"/>
      <c r="I1" s="620"/>
      <c r="J1" s="620"/>
      <c r="K1" s="620"/>
      <c r="L1" s="621"/>
    </row>
    <row r="2" spans="1:14" ht="13" x14ac:dyDescent="0.25">
      <c r="A2" s="228" t="s">
        <v>10</v>
      </c>
      <c r="B2" s="557" t="s">
        <v>304</v>
      </c>
      <c r="C2" s="547"/>
      <c r="D2" s="547"/>
      <c r="E2" s="189" t="s">
        <v>305</v>
      </c>
      <c r="F2" s="558"/>
      <c r="G2" s="547"/>
      <c r="H2" s="547"/>
      <c r="I2" s="547"/>
      <c r="J2" s="189" t="s">
        <v>306</v>
      </c>
      <c r="K2" s="547"/>
      <c r="L2" s="548"/>
    </row>
    <row r="3" spans="1:14" ht="13" x14ac:dyDescent="0.25">
      <c r="A3" s="229" t="s">
        <v>12</v>
      </c>
      <c r="B3" s="553"/>
      <c r="C3" s="553"/>
      <c r="D3" s="553"/>
      <c r="E3" s="272" t="s">
        <v>305</v>
      </c>
      <c r="F3" s="555"/>
      <c r="G3" s="549"/>
      <c r="H3" s="549"/>
      <c r="I3" s="549"/>
      <c r="J3" s="191" t="s">
        <v>306</v>
      </c>
      <c r="K3" s="553"/>
      <c r="L3" s="554"/>
    </row>
    <row r="4" spans="1:14" ht="13" x14ac:dyDescent="0.25">
      <c r="A4" s="230" t="s">
        <v>14</v>
      </c>
      <c r="B4" s="551"/>
      <c r="C4" s="551"/>
      <c r="D4" s="551"/>
      <c r="E4" s="193" t="s">
        <v>305</v>
      </c>
      <c r="F4" s="556"/>
      <c r="G4" s="613"/>
      <c r="H4" s="613"/>
      <c r="I4" s="613"/>
      <c r="J4" s="193" t="s">
        <v>306</v>
      </c>
      <c r="K4" s="551"/>
      <c r="L4" s="552"/>
    </row>
    <row r="5" spans="1:14" ht="13" x14ac:dyDescent="0.25">
      <c r="A5" s="229" t="s">
        <v>15</v>
      </c>
      <c r="B5" s="553"/>
      <c r="C5" s="553"/>
      <c r="D5" s="553"/>
      <c r="E5" s="191" t="s">
        <v>305</v>
      </c>
      <c r="F5" s="555"/>
      <c r="G5" s="549"/>
      <c r="H5" s="549"/>
      <c r="I5" s="549"/>
      <c r="J5" s="191" t="s">
        <v>306</v>
      </c>
      <c r="K5" s="622"/>
      <c r="L5" s="554"/>
    </row>
    <row r="6" spans="1:14" ht="13" x14ac:dyDescent="0.25">
      <c r="A6" s="230" t="s">
        <v>48</v>
      </c>
      <c r="B6" s="551"/>
      <c r="C6" s="551"/>
      <c r="D6" s="551"/>
      <c r="E6" s="193" t="s">
        <v>305</v>
      </c>
      <c r="F6" s="556"/>
      <c r="G6" s="551"/>
      <c r="H6" s="551"/>
      <c r="I6" s="551"/>
      <c r="J6" s="193" t="s">
        <v>306</v>
      </c>
      <c r="K6" s="551"/>
      <c r="L6" s="552"/>
    </row>
    <row r="7" spans="1:14" ht="13.5" thickBot="1" x14ac:dyDescent="0.3">
      <c r="A7" s="231" t="s">
        <v>50</v>
      </c>
      <c r="B7" s="585"/>
      <c r="C7" s="585"/>
      <c r="D7" s="585"/>
      <c r="E7" s="232" t="s">
        <v>305</v>
      </c>
      <c r="F7" s="627"/>
      <c r="G7" s="628"/>
      <c r="H7" s="628"/>
      <c r="I7" s="628"/>
      <c r="J7" s="233" t="s">
        <v>306</v>
      </c>
      <c r="K7" s="585"/>
      <c r="L7" s="629"/>
    </row>
    <row r="8" spans="1:14" ht="13" x14ac:dyDescent="0.25">
      <c r="A8" s="519" t="s">
        <v>308</v>
      </c>
      <c r="B8" s="522" t="s">
        <v>377</v>
      </c>
      <c r="C8" s="525" t="s">
        <v>310</v>
      </c>
      <c r="D8" s="525" t="s">
        <v>311</v>
      </c>
      <c r="E8" s="630" t="s">
        <v>312</v>
      </c>
      <c r="F8" s="630"/>
      <c r="G8" s="630"/>
      <c r="H8" s="630"/>
      <c r="I8" s="630"/>
      <c r="J8" s="630"/>
      <c r="K8" s="623" t="s">
        <v>313</v>
      </c>
      <c r="L8" s="624"/>
    </row>
    <row r="9" spans="1:14" ht="13.5" x14ac:dyDescent="0.25">
      <c r="A9" s="520"/>
      <c r="B9" s="523"/>
      <c r="C9" s="526"/>
      <c r="D9" s="526"/>
      <c r="E9" s="234" t="s">
        <v>10</v>
      </c>
      <c r="F9" s="200" t="s">
        <v>12</v>
      </c>
      <c r="G9" s="200" t="s">
        <v>14</v>
      </c>
      <c r="H9" s="200" t="s">
        <v>15</v>
      </c>
      <c r="I9" s="200" t="s">
        <v>48</v>
      </c>
      <c r="J9" s="200" t="s">
        <v>50</v>
      </c>
      <c r="K9" s="523" t="s">
        <v>314</v>
      </c>
      <c r="L9" s="625" t="s">
        <v>315</v>
      </c>
    </row>
    <row r="10" spans="1:14" ht="13" thickBot="1" x14ac:dyDescent="0.3">
      <c r="A10" s="573"/>
      <c r="B10" s="574"/>
      <c r="C10" s="575"/>
      <c r="D10" s="575"/>
      <c r="E10" s="203" t="s">
        <v>316</v>
      </c>
      <c r="F10" s="203" t="s">
        <v>316</v>
      </c>
      <c r="G10" s="203" t="s">
        <v>316</v>
      </c>
      <c r="H10" s="203" t="s">
        <v>316</v>
      </c>
      <c r="I10" s="203" t="s">
        <v>316</v>
      </c>
      <c r="J10" s="203" t="s">
        <v>316</v>
      </c>
      <c r="K10" s="574"/>
      <c r="L10" s="626"/>
    </row>
    <row r="11" spans="1:14" s="208" customFormat="1" x14ac:dyDescent="0.25">
      <c r="A11" s="205">
        <v>1</v>
      </c>
      <c r="B11" s="206" t="s">
        <v>378</v>
      </c>
      <c r="C11" s="264" t="s">
        <v>310</v>
      </c>
      <c r="D11" s="265"/>
      <c r="E11" s="273">
        <v>516.42999999999995</v>
      </c>
      <c r="F11" s="273">
        <v>793.12</v>
      </c>
      <c r="G11" s="273">
        <v>1271.25</v>
      </c>
      <c r="H11" s="273"/>
      <c r="I11" s="273"/>
      <c r="J11" s="273"/>
      <c r="K11" s="283">
        <f>AVERAGE(E11:J11)</f>
        <v>860.26666666666677</v>
      </c>
      <c r="L11" s="284">
        <f>K11*D11</f>
        <v>0</v>
      </c>
    </row>
    <row r="12" spans="1:14" s="208" customFormat="1" ht="12.75" customHeight="1" x14ac:dyDescent="0.25">
      <c r="A12" s="209">
        <v>2</v>
      </c>
      <c r="B12" s="210" t="s">
        <v>379</v>
      </c>
      <c r="C12" s="251" t="s">
        <v>310</v>
      </c>
      <c r="D12" s="249">
        <v>1</v>
      </c>
      <c r="E12" s="276">
        <v>729</v>
      </c>
      <c r="F12" s="276">
        <v>814.98</v>
      </c>
      <c r="G12" s="276">
        <v>907.83</v>
      </c>
      <c r="H12" s="276"/>
      <c r="I12" s="276"/>
      <c r="J12" s="276"/>
      <c r="K12" s="283">
        <f>AVERAGE(E12:J12)</f>
        <v>817.27</v>
      </c>
      <c r="L12" s="284">
        <f>K12*D12</f>
        <v>817.27</v>
      </c>
    </row>
    <row r="13" spans="1:14" s="208" customFormat="1" x14ac:dyDescent="0.25">
      <c r="A13" s="209">
        <v>3</v>
      </c>
      <c r="B13" s="210" t="s">
        <v>380</v>
      </c>
      <c r="C13" s="266" t="s">
        <v>310</v>
      </c>
      <c r="D13" s="249">
        <v>1</v>
      </c>
      <c r="E13" s="276">
        <v>108.87</v>
      </c>
      <c r="F13" s="276">
        <v>115</v>
      </c>
      <c r="G13" s="276">
        <v>120</v>
      </c>
      <c r="H13" s="276"/>
      <c r="I13" s="276"/>
      <c r="J13" s="276"/>
      <c r="K13" s="283">
        <f>AVERAGE(E13:J13)</f>
        <v>114.62333333333333</v>
      </c>
      <c r="L13" s="284">
        <f>K13*D13</f>
        <v>114.62333333333333</v>
      </c>
    </row>
    <row r="14" spans="1:14" s="208" customFormat="1" x14ac:dyDescent="0.25">
      <c r="A14" s="209">
        <v>4</v>
      </c>
      <c r="B14" s="210" t="s">
        <v>381</v>
      </c>
      <c r="C14" s="211" t="s">
        <v>310</v>
      </c>
      <c r="D14" s="249"/>
      <c r="E14" s="276">
        <v>32.68</v>
      </c>
      <c r="F14" s="276">
        <v>39.85</v>
      </c>
      <c r="G14" s="276">
        <v>47</v>
      </c>
      <c r="H14" s="276"/>
      <c r="I14" s="276"/>
      <c r="J14" s="276"/>
      <c r="K14" s="283">
        <f t="shared" ref="K14:K25" si="0">AVERAGE(E14:J14)</f>
        <v>39.843333333333334</v>
      </c>
      <c r="L14" s="284">
        <f t="shared" ref="L14:L25" si="1">K14*D14</f>
        <v>0</v>
      </c>
      <c r="N14" s="226"/>
    </row>
    <row r="15" spans="1:14" s="208" customFormat="1" x14ac:dyDescent="0.25">
      <c r="A15" s="209">
        <v>5</v>
      </c>
      <c r="B15" s="210" t="s">
        <v>382</v>
      </c>
      <c r="C15" s="211" t="s">
        <v>310</v>
      </c>
      <c r="D15" s="249">
        <v>1</v>
      </c>
      <c r="E15" s="276">
        <v>301.29000000000002</v>
      </c>
      <c r="F15" s="276">
        <v>445.85</v>
      </c>
      <c r="G15" s="276">
        <v>449</v>
      </c>
      <c r="H15" s="276"/>
      <c r="I15" s="276"/>
      <c r="J15" s="276"/>
      <c r="K15" s="283">
        <f t="shared" si="0"/>
        <v>398.71333333333337</v>
      </c>
      <c r="L15" s="284">
        <f t="shared" si="1"/>
        <v>398.71333333333337</v>
      </c>
    </row>
    <row r="16" spans="1:14" s="208" customFormat="1" x14ac:dyDescent="0.25">
      <c r="A16" s="209">
        <v>6</v>
      </c>
      <c r="B16" s="225"/>
      <c r="C16" s="211"/>
      <c r="D16" s="249"/>
      <c r="E16" s="276">
        <v>0</v>
      </c>
      <c r="F16" s="276"/>
      <c r="G16" s="276"/>
      <c r="H16" s="276"/>
      <c r="I16" s="276"/>
      <c r="J16" s="276"/>
      <c r="K16" s="283">
        <f t="shared" si="0"/>
        <v>0</v>
      </c>
      <c r="L16" s="284">
        <f t="shared" si="1"/>
        <v>0</v>
      </c>
    </row>
    <row r="17" spans="1:12" s="208" customFormat="1" x14ac:dyDescent="0.25">
      <c r="A17" s="209">
        <v>7</v>
      </c>
      <c r="B17" s="217"/>
      <c r="C17" s="211"/>
      <c r="D17" s="249"/>
      <c r="E17" s="276">
        <v>0</v>
      </c>
      <c r="F17" s="276"/>
      <c r="G17" s="276"/>
      <c r="H17" s="276"/>
      <c r="I17" s="276"/>
      <c r="J17" s="276"/>
      <c r="K17" s="283">
        <f t="shared" si="0"/>
        <v>0</v>
      </c>
      <c r="L17" s="284">
        <f t="shared" si="1"/>
        <v>0</v>
      </c>
    </row>
    <row r="18" spans="1:12" s="208" customFormat="1" x14ac:dyDescent="0.25">
      <c r="A18" s="209">
        <v>8</v>
      </c>
      <c r="B18" s="217"/>
      <c r="C18" s="211"/>
      <c r="D18" s="249"/>
      <c r="E18" s="276">
        <v>0</v>
      </c>
      <c r="F18" s="276"/>
      <c r="G18" s="276"/>
      <c r="H18" s="276"/>
      <c r="I18" s="276"/>
      <c r="J18" s="276"/>
      <c r="K18" s="283">
        <f t="shared" si="0"/>
        <v>0</v>
      </c>
      <c r="L18" s="284">
        <f t="shared" si="1"/>
        <v>0</v>
      </c>
    </row>
    <row r="19" spans="1:12" s="208" customFormat="1" x14ac:dyDescent="0.25">
      <c r="A19" s="209">
        <v>9</v>
      </c>
      <c r="B19" s="217"/>
      <c r="C19" s="211"/>
      <c r="D19" s="249"/>
      <c r="E19" s="276">
        <v>0</v>
      </c>
      <c r="F19" s="276"/>
      <c r="G19" s="276"/>
      <c r="H19" s="276"/>
      <c r="I19" s="276"/>
      <c r="J19" s="276"/>
      <c r="K19" s="283">
        <f t="shared" si="0"/>
        <v>0</v>
      </c>
      <c r="L19" s="284">
        <f t="shared" si="1"/>
        <v>0</v>
      </c>
    </row>
    <row r="20" spans="1:12" s="208" customFormat="1" x14ac:dyDescent="0.25">
      <c r="A20" s="209">
        <v>10</v>
      </c>
      <c r="B20" s="217"/>
      <c r="C20" s="211"/>
      <c r="D20" s="249"/>
      <c r="E20" s="276">
        <v>0</v>
      </c>
      <c r="F20" s="276"/>
      <c r="G20" s="276"/>
      <c r="H20" s="276"/>
      <c r="I20" s="276"/>
      <c r="J20" s="276"/>
      <c r="K20" s="283">
        <f t="shared" si="0"/>
        <v>0</v>
      </c>
      <c r="L20" s="284">
        <f t="shared" si="1"/>
        <v>0</v>
      </c>
    </row>
    <row r="21" spans="1:12" s="208" customFormat="1" x14ac:dyDescent="0.25">
      <c r="A21" s="209">
        <v>11</v>
      </c>
      <c r="B21" s="217"/>
      <c r="C21" s="211"/>
      <c r="D21" s="249"/>
      <c r="E21" s="276">
        <v>0</v>
      </c>
      <c r="F21" s="276"/>
      <c r="G21" s="276"/>
      <c r="H21" s="276"/>
      <c r="I21" s="276"/>
      <c r="J21" s="276"/>
      <c r="K21" s="283">
        <f t="shared" si="0"/>
        <v>0</v>
      </c>
      <c r="L21" s="284">
        <f t="shared" si="1"/>
        <v>0</v>
      </c>
    </row>
    <row r="22" spans="1:12" s="208" customFormat="1" x14ac:dyDescent="0.25">
      <c r="A22" s="209">
        <v>12</v>
      </c>
      <c r="B22" s="210"/>
      <c r="C22" s="211"/>
      <c r="D22" s="249"/>
      <c r="E22" s="276">
        <v>0</v>
      </c>
      <c r="F22" s="276"/>
      <c r="G22" s="276"/>
      <c r="H22" s="276"/>
      <c r="I22" s="276"/>
      <c r="J22" s="276"/>
      <c r="K22" s="283">
        <f t="shared" si="0"/>
        <v>0</v>
      </c>
      <c r="L22" s="284">
        <f t="shared" si="1"/>
        <v>0</v>
      </c>
    </row>
    <row r="23" spans="1:12" s="208" customFormat="1" x14ac:dyDescent="0.25">
      <c r="A23" s="209">
        <v>13</v>
      </c>
      <c r="B23" s="227"/>
      <c r="C23" s="211"/>
      <c r="D23" s="252"/>
      <c r="E23" s="276">
        <v>0</v>
      </c>
      <c r="F23" s="276"/>
      <c r="G23" s="276"/>
      <c r="H23" s="276"/>
      <c r="I23" s="276"/>
      <c r="J23" s="276"/>
      <c r="K23" s="283">
        <f t="shared" si="0"/>
        <v>0</v>
      </c>
      <c r="L23" s="284">
        <f t="shared" si="1"/>
        <v>0</v>
      </c>
    </row>
    <row r="24" spans="1:12" s="208" customFormat="1" x14ac:dyDescent="0.25">
      <c r="A24" s="209">
        <v>14</v>
      </c>
      <c r="B24" s="227"/>
      <c r="C24" s="211"/>
      <c r="D24" s="252"/>
      <c r="E24" s="276">
        <v>0</v>
      </c>
      <c r="F24" s="276"/>
      <c r="G24" s="276"/>
      <c r="H24" s="276"/>
      <c r="I24" s="276"/>
      <c r="J24" s="276"/>
      <c r="K24" s="283">
        <f t="shared" si="0"/>
        <v>0</v>
      </c>
      <c r="L24" s="284">
        <f t="shared" si="1"/>
        <v>0</v>
      </c>
    </row>
    <row r="25" spans="1:12" s="208" customFormat="1" ht="13" thickBot="1" x14ac:dyDescent="0.3">
      <c r="A25" s="209">
        <v>15</v>
      </c>
      <c r="B25" s="217"/>
      <c r="C25" s="211"/>
      <c r="D25" s="253"/>
      <c r="E25" s="276">
        <v>0</v>
      </c>
      <c r="F25" s="276"/>
      <c r="G25" s="276"/>
      <c r="H25" s="276"/>
      <c r="I25" s="276"/>
      <c r="J25" s="276"/>
      <c r="K25" s="283">
        <f t="shared" si="0"/>
        <v>0</v>
      </c>
      <c r="L25" s="284">
        <f t="shared" si="1"/>
        <v>0</v>
      </c>
    </row>
    <row r="26" spans="1:12" ht="13.5" thickBot="1" x14ac:dyDescent="0.3">
      <c r="A26" s="560" t="s">
        <v>383</v>
      </c>
      <c r="B26" s="561"/>
      <c r="C26" s="561"/>
      <c r="D26" s="561"/>
      <c r="E26" s="561"/>
      <c r="F26" s="561"/>
      <c r="G26" s="561"/>
      <c r="H26" s="561"/>
      <c r="I26" s="561"/>
      <c r="J26" s="562"/>
      <c r="K26" s="632">
        <f>SUM(L11:L25)</f>
        <v>1330.6066666666666</v>
      </c>
      <c r="L26" s="633"/>
    </row>
    <row r="27" spans="1:12" ht="13.5" thickBot="1" x14ac:dyDescent="0.3">
      <c r="A27" s="183"/>
      <c r="B27" s="183"/>
      <c r="C27" s="183"/>
      <c r="D27" s="183"/>
      <c r="E27" s="183"/>
      <c r="F27" s="183"/>
      <c r="G27" s="183"/>
      <c r="H27" s="183"/>
      <c r="I27" s="183"/>
      <c r="J27" s="183"/>
      <c r="K27" s="286"/>
      <c r="L27" s="286"/>
    </row>
    <row r="28" spans="1:12" ht="13.5" thickBot="1" x14ac:dyDescent="0.35">
      <c r="A28" s="560" t="s">
        <v>384</v>
      </c>
      <c r="B28" s="561"/>
      <c r="C28" s="561"/>
      <c r="D28" s="561"/>
      <c r="E28" s="561"/>
      <c r="F28" s="561"/>
      <c r="G28" s="561"/>
      <c r="H28" s="561"/>
      <c r="I28" s="561"/>
      <c r="J28" s="562"/>
      <c r="K28" s="565" t="e">
        <f>(K26*10%)/12/#REF!</f>
        <v>#REF!</v>
      </c>
      <c r="L28" s="566"/>
    </row>
    <row r="29" spans="1:12" ht="13.5" thickBot="1" x14ac:dyDescent="0.3">
      <c r="A29" s="183"/>
      <c r="B29" s="183"/>
      <c r="C29" s="183"/>
      <c r="D29" s="183"/>
      <c r="E29" s="183"/>
      <c r="F29" s="183"/>
      <c r="G29" s="183"/>
      <c r="H29" s="183"/>
      <c r="I29" s="183"/>
      <c r="J29" s="183"/>
      <c r="K29" s="263"/>
      <c r="L29" s="263"/>
    </row>
    <row r="30" spans="1:12" ht="20.25" customHeight="1" x14ac:dyDescent="0.25">
      <c r="A30" s="480"/>
      <c r="B30" s="481"/>
      <c r="C30" s="486" t="s">
        <v>321</v>
      </c>
      <c r="D30" s="489"/>
      <c r="E30" s="490"/>
      <c r="F30" s="490"/>
      <c r="G30" s="490"/>
      <c r="H30" s="490"/>
      <c r="I30" s="490"/>
      <c r="J30" s="490"/>
      <c r="K30" s="490"/>
      <c r="L30" s="491"/>
    </row>
    <row r="31" spans="1:12" x14ac:dyDescent="0.25">
      <c r="A31" s="482"/>
      <c r="B31" s="483"/>
      <c r="C31" s="487"/>
      <c r="D31" s="492"/>
      <c r="E31" s="493"/>
      <c r="F31" s="493"/>
      <c r="G31" s="493"/>
      <c r="H31" s="493"/>
      <c r="I31" s="493"/>
      <c r="J31" s="493"/>
      <c r="K31" s="493"/>
      <c r="L31" s="494"/>
    </row>
    <row r="32" spans="1:12" ht="14.25" customHeight="1" x14ac:dyDescent="0.25">
      <c r="A32" s="482"/>
      <c r="B32" s="483"/>
      <c r="C32" s="487"/>
      <c r="D32" s="492"/>
      <c r="E32" s="493"/>
      <c r="F32" s="493"/>
      <c r="G32" s="493"/>
      <c r="H32" s="493"/>
      <c r="I32" s="493"/>
      <c r="J32" s="493"/>
      <c r="K32" s="493"/>
      <c r="L32" s="494"/>
    </row>
    <row r="33" spans="1:12" ht="13" thickBot="1" x14ac:dyDescent="0.3">
      <c r="A33" s="484"/>
      <c r="B33" s="485"/>
      <c r="C33" s="488"/>
      <c r="D33" s="495"/>
      <c r="E33" s="496"/>
      <c r="F33" s="496"/>
      <c r="G33" s="496"/>
      <c r="H33" s="496"/>
      <c r="I33" s="496"/>
      <c r="J33" s="496"/>
      <c r="K33" s="496"/>
      <c r="L33" s="497"/>
    </row>
    <row r="34" spans="1:12" ht="13" thickBot="1" x14ac:dyDescent="0.3"/>
    <row r="35" spans="1:12" x14ac:dyDescent="0.25">
      <c r="A35" s="631" t="s">
        <v>385</v>
      </c>
      <c r="B35" s="499"/>
      <c r="C35" s="499"/>
      <c r="D35" s="499"/>
      <c r="E35" s="499"/>
      <c r="F35" s="499"/>
      <c r="G35" s="499"/>
      <c r="H35" s="499"/>
      <c r="I35" s="499"/>
      <c r="J35" s="499"/>
      <c r="K35" s="499"/>
      <c r="L35" s="500"/>
    </row>
    <row r="36" spans="1:12" x14ac:dyDescent="0.25">
      <c r="A36" s="501"/>
      <c r="B36" s="460"/>
      <c r="C36" s="460"/>
      <c r="D36" s="460"/>
      <c r="E36" s="460"/>
      <c r="F36" s="460"/>
      <c r="G36" s="460"/>
      <c r="H36" s="460"/>
      <c r="I36" s="460"/>
      <c r="J36" s="460"/>
      <c r="K36" s="460"/>
      <c r="L36" s="502"/>
    </row>
    <row r="37" spans="1:12" x14ac:dyDescent="0.25">
      <c r="A37" s="501"/>
      <c r="B37" s="460"/>
      <c r="C37" s="460"/>
      <c r="D37" s="460"/>
      <c r="E37" s="460"/>
      <c r="F37" s="460"/>
      <c r="G37" s="460"/>
      <c r="H37" s="460"/>
      <c r="I37" s="460"/>
      <c r="J37" s="460"/>
      <c r="K37" s="460"/>
      <c r="L37" s="502"/>
    </row>
    <row r="38" spans="1:12" x14ac:dyDescent="0.25">
      <c r="A38" s="501"/>
      <c r="B38" s="460"/>
      <c r="C38" s="460"/>
      <c r="D38" s="460"/>
      <c r="E38" s="460"/>
      <c r="F38" s="460"/>
      <c r="G38" s="460"/>
      <c r="H38" s="460"/>
      <c r="I38" s="460"/>
      <c r="J38" s="460"/>
      <c r="K38" s="460"/>
      <c r="L38" s="502"/>
    </row>
    <row r="39" spans="1:12" ht="13" thickBot="1" x14ac:dyDescent="0.3">
      <c r="A39" s="503"/>
      <c r="B39" s="504"/>
      <c r="C39" s="504"/>
      <c r="D39" s="504"/>
      <c r="E39" s="504"/>
      <c r="F39" s="504"/>
      <c r="G39" s="504"/>
      <c r="H39" s="504"/>
      <c r="I39" s="504"/>
      <c r="J39" s="504"/>
      <c r="K39" s="504"/>
      <c r="L39" s="505"/>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DF55E-6E6D-4784-92AB-8FE939E4CCB6}">
  <sheetPr>
    <tabColor rgb="FFFFFF00"/>
  </sheetPr>
  <dimension ref="B2:L10"/>
  <sheetViews>
    <sheetView workbookViewId="0">
      <selection activeCell="B3" sqref="B3:L10"/>
    </sheetView>
  </sheetViews>
  <sheetFormatPr defaultRowHeight="12.5" x14ac:dyDescent="0.25"/>
  <cols>
    <col min="10" max="10" width="19.54296875" customWidth="1"/>
    <col min="12" max="12" width="12" bestFit="1" customWidth="1"/>
  </cols>
  <sheetData>
    <row r="2" spans="2:12" ht="13" thickBot="1" x14ac:dyDescent="0.3"/>
    <row r="3" spans="2:12" ht="13" x14ac:dyDescent="0.3">
      <c r="B3" s="381" t="s">
        <v>496</v>
      </c>
      <c r="C3" s="382"/>
      <c r="D3" s="382"/>
      <c r="E3" s="382"/>
      <c r="F3" s="382"/>
      <c r="G3" s="382"/>
      <c r="H3" s="382"/>
      <c r="I3" s="382"/>
      <c r="J3" s="382"/>
      <c r="K3" s="367" t="s">
        <v>497</v>
      </c>
      <c r="L3" s="368" t="s">
        <v>498</v>
      </c>
    </row>
    <row r="4" spans="2:12" ht="13" x14ac:dyDescent="0.3">
      <c r="B4" s="380" t="s">
        <v>505</v>
      </c>
      <c r="C4" s="429"/>
      <c r="D4" s="429"/>
      <c r="E4" s="429"/>
      <c r="F4" s="429"/>
      <c r="G4" s="429"/>
      <c r="H4" s="429"/>
      <c r="I4" s="429"/>
      <c r="J4" s="429"/>
      <c r="K4" s="364"/>
      <c r="L4" s="369">
        <v>1483.55</v>
      </c>
    </row>
    <row r="5" spans="2:12" ht="13" x14ac:dyDescent="0.3">
      <c r="B5" s="380" t="s">
        <v>499</v>
      </c>
      <c r="C5" s="429"/>
      <c r="D5" s="429"/>
      <c r="E5" s="429"/>
      <c r="F5" s="429"/>
      <c r="G5" s="429"/>
      <c r="H5" s="429"/>
      <c r="I5" s="429"/>
      <c r="J5" s="429"/>
      <c r="K5" s="364"/>
      <c r="L5" s="369">
        <v>30</v>
      </c>
    </row>
    <row r="6" spans="2:12" ht="13" x14ac:dyDescent="0.3">
      <c r="B6" s="380" t="s">
        <v>500</v>
      </c>
      <c r="C6" s="429"/>
      <c r="D6" s="429"/>
      <c r="E6" s="429"/>
      <c r="F6" s="429"/>
      <c r="G6" s="429"/>
      <c r="H6" s="429"/>
      <c r="I6" s="429"/>
      <c r="J6" s="429"/>
      <c r="K6" s="364"/>
      <c r="L6" s="370">
        <v>170</v>
      </c>
    </row>
    <row r="7" spans="2:12" ht="13" x14ac:dyDescent="0.3">
      <c r="B7" s="380" t="s">
        <v>501</v>
      </c>
      <c r="C7" s="429"/>
      <c r="D7" s="429"/>
      <c r="E7" s="429"/>
      <c r="F7" s="429"/>
      <c r="G7" s="429"/>
      <c r="H7" s="429"/>
      <c r="I7" s="429"/>
      <c r="J7" s="429"/>
      <c r="K7" s="164">
        <v>50</v>
      </c>
      <c r="L7" s="370">
        <f>K7*60</f>
        <v>3000</v>
      </c>
    </row>
    <row r="8" spans="2:12" x14ac:dyDescent="0.25">
      <c r="B8" s="380" t="s">
        <v>502</v>
      </c>
      <c r="C8" s="429"/>
      <c r="D8" s="429"/>
      <c r="E8" s="429"/>
      <c r="F8" s="429"/>
      <c r="G8" s="429"/>
      <c r="H8" s="429"/>
      <c r="I8" s="429"/>
      <c r="J8" s="429"/>
      <c r="K8" s="364">
        <v>5</v>
      </c>
      <c r="L8" s="359"/>
    </row>
    <row r="9" spans="2:12" x14ac:dyDescent="0.25">
      <c r="B9" s="634"/>
      <c r="C9" s="635"/>
      <c r="D9" s="635"/>
      <c r="E9" s="635"/>
      <c r="F9" s="635"/>
      <c r="G9" s="635"/>
      <c r="H9" s="635"/>
      <c r="I9" s="635"/>
      <c r="J9" s="635"/>
      <c r="K9" s="635"/>
      <c r="L9" s="636"/>
    </row>
    <row r="10" spans="2:12" ht="13.5" thickBot="1" x14ac:dyDescent="0.35">
      <c r="B10" s="637" t="s">
        <v>503</v>
      </c>
      <c r="C10" s="638"/>
      <c r="D10" s="638"/>
      <c r="E10" s="638"/>
      <c r="F10" s="638"/>
      <c r="G10" s="638"/>
      <c r="H10" s="638"/>
      <c r="I10" s="638"/>
      <c r="J10" s="639"/>
      <c r="K10" s="640">
        <f>(L4+L5+L6+L7)/60/K8</f>
        <v>15.611833333333333</v>
      </c>
      <c r="L10" s="641"/>
    </row>
  </sheetData>
  <mergeCells count="9">
    <mergeCell ref="B9:L9"/>
    <mergeCell ref="B10:J10"/>
    <mergeCell ref="K10:L10"/>
    <mergeCell ref="B3:J3"/>
    <mergeCell ref="B4:J4"/>
    <mergeCell ref="B5:J5"/>
    <mergeCell ref="B6:J6"/>
    <mergeCell ref="B7:J7"/>
    <mergeCell ref="B8:J8"/>
  </mergeCell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386</v>
      </c>
    </row>
    <row r="3" spans="1:4" ht="13" x14ac:dyDescent="0.3">
      <c r="A3" s="10" t="s">
        <v>387</v>
      </c>
      <c r="B3" t="e">
        <f>#REF!/#REF!</f>
        <v>#REF!</v>
      </c>
    </row>
    <row r="5" spans="1:4" x14ac:dyDescent="0.25">
      <c r="A5" t="s">
        <v>388</v>
      </c>
    </row>
    <row r="7" spans="1:4" x14ac:dyDescent="0.25">
      <c r="A7" t="s">
        <v>389</v>
      </c>
    </row>
    <row r="9" spans="1:4" x14ac:dyDescent="0.25">
      <c r="A9" s="41">
        <v>2.2799999999999998</v>
      </c>
      <c r="B9" t="s">
        <v>390</v>
      </c>
      <c r="D9" s="162" t="s">
        <v>391</v>
      </c>
    </row>
    <row r="10" spans="1:4" x14ac:dyDescent="0.25">
      <c r="A10" s="41" t="s">
        <v>392</v>
      </c>
      <c r="B10" t="s">
        <v>393</v>
      </c>
      <c r="D10" t="s">
        <v>394</v>
      </c>
    </row>
    <row r="11" spans="1:4" x14ac:dyDescent="0.25">
      <c r="A11" s="41" t="s">
        <v>395</v>
      </c>
      <c r="B11" t="s">
        <v>396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31" t="s">
        <v>397</v>
      </c>
      <c r="B1" s="432"/>
      <c r="C1" s="432"/>
      <c r="D1" s="432"/>
      <c r="E1" s="432"/>
      <c r="F1" s="432"/>
      <c r="G1" s="432"/>
      <c r="H1" s="432"/>
      <c r="I1" s="433"/>
    </row>
    <row r="2" spans="1:9" ht="13" x14ac:dyDescent="0.25">
      <c r="A2" s="38"/>
      <c r="B2" s="38"/>
      <c r="C2" s="38"/>
      <c r="D2" s="38"/>
      <c r="E2" s="38"/>
      <c r="F2" s="38"/>
      <c r="G2" s="38"/>
      <c r="H2" s="38"/>
      <c r="I2" s="38"/>
    </row>
    <row r="3" spans="1:9" ht="13" x14ac:dyDescent="0.25">
      <c r="A3" s="38" t="s">
        <v>398</v>
      </c>
      <c r="B3" s="38"/>
      <c r="C3" s="38"/>
      <c r="D3" s="38"/>
      <c r="E3" s="38"/>
      <c r="F3" s="38"/>
      <c r="G3" s="38"/>
      <c r="H3" s="38"/>
      <c r="I3" s="38"/>
    </row>
    <row r="4" spans="1:9" ht="15" customHeight="1" x14ac:dyDescent="0.25">
      <c r="A4" s="655" t="s">
        <v>399</v>
      </c>
      <c r="B4" s="655"/>
      <c r="C4" s="655"/>
      <c r="D4" s="655"/>
      <c r="E4" s="655"/>
      <c r="F4" s="655"/>
      <c r="G4" s="655"/>
      <c r="H4" s="655"/>
      <c r="I4" s="655"/>
    </row>
    <row r="5" spans="1:9" ht="15" customHeight="1" x14ac:dyDescent="0.25">
      <c r="A5" s="655" t="s">
        <v>400</v>
      </c>
      <c r="B5" s="655"/>
      <c r="C5" s="655"/>
      <c r="D5" s="655"/>
      <c r="E5" s="655"/>
      <c r="F5" s="655"/>
      <c r="G5" s="655"/>
      <c r="H5" s="655"/>
      <c r="I5" s="655"/>
    </row>
    <row r="6" spans="1:9" ht="15" customHeight="1" x14ac:dyDescent="0.25">
      <c r="A6" s="655" t="s">
        <v>401</v>
      </c>
      <c r="B6" s="655"/>
      <c r="C6" s="655"/>
      <c r="D6" s="655"/>
      <c r="E6" s="655"/>
      <c r="F6" s="655"/>
      <c r="G6" s="655"/>
      <c r="H6" s="655"/>
      <c r="I6" s="655"/>
    </row>
    <row r="7" spans="1:9" ht="15" customHeight="1" x14ac:dyDescent="0.25">
      <c r="A7" s="655"/>
      <c r="B7" s="655"/>
      <c r="C7" s="655"/>
      <c r="D7" s="655"/>
      <c r="E7" s="655"/>
      <c r="F7" s="655"/>
      <c r="G7" s="655"/>
      <c r="H7" s="655"/>
      <c r="I7" s="655"/>
    </row>
    <row r="8" spans="1:9" ht="30.75" customHeight="1" x14ac:dyDescent="0.25">
      <c r="A8" s="655" t="s">
        <v>402</v>
      </c>
      <c r="B8" s="655"/>
      <c r="C8" s="655"/>
      <c r="D8" s="655"/>
      <c r="E8" s="655"/>
      <c r="F8" s="655"/>
      <c r="G8" s="655"/>
      <c r="H8" s="655"/>
      <c r="I8" s="655"/>
    </row>
    <row r="9" spans="1:9" ht="15" customHeight="1" x14ac:dyDescent="0.25">
      <c r="A9" s="649" t="s">
        <v>403</v>
      </c>
      <c r="B9" s="649"/>
      <c r="C9" s="649"/>
      <c r="D9" s="649"/>
      <c r="E9" s="649"/>
      <c r="F9" s="649"/>
      <c r="G9" s="649"/>
      <c r="H9" s="649"/>
      <c r="I9" s="649"/>
    </row>
    <row r="10" spans="1:9" ht="15" customHeight="1" x14ac:dyDescent="0.25">
      <c r="A10" s="649"/>
      <c r="B10" s="649"/>
      <c r="C10" s="649"/>
      <c r="D10" s="649"/>
      <c r="E10" s="649"/>
      <c r="F10" s="649"/>
      <c r="G10" s="649"/>
      <c r="H10" s="649"/>
      <c r="I10" s="649"/>
    </row>
    <row r="11" spans="1:9" ht="30" customHeight="1" x14ac:dyDescent="0.25">
      <c r="A11" s="655" t="s">
        <v>404</v>
      </c>
      <c r="B11" s="655"/>
      <c r="C11" s="655"/>
      <c r="D11" s="655"/>
      <c r="E11" s="655"/>
      <c r="F11" s="655"/>
      <c r="G11" s="655"/>
      <c r="H11" s="655"/>
      <c r="I11" s="655"/>
    </row>
    <row r="12" spans="1:9" ht="30" customHeight="1" x14ac:dyDescent="0.25">
      <c r="A12" s="655" t="s">
        <v>405</v>
      </c>
      <c r="B12" s="655"/>
      <c r="C12" s="655"/>
      <c r="D12" s="655"/>
      <c r="E12" s="655"/>
      <c r="F12" s="655"/>
      <c r="G12" s="655"/>
      <c r="H12" s="655"/>
      <c r="I12" s="655"/>
    </row>
    <row r="13" spans="1:9" ht="30" customHeight="1" x14ac:dyDescent="0.25">
      <c r="A13" s="655" t="s">
        <v>406</v>
      </c>
      <c r="B13" s="655"/>
      <c r="C13" s="655"/>
      <c r="D13" s="655"/>
      <c r="E13" s="655"/>
      <c r="F13" s="655"/>
      <c r="G13" s="655"/>
      <c r="H13" s="655"/>
      <c r="I13" s="655"/>
    </row>
    <row r="14" spans="1:9" ht="30" customHeight="1" x14ac:dyDescent="0.25">
      <c r="A14" s="655" t="s">
        <v>407</v>
      </c>
      <c r="B14" s="655"/>
      <c r="C14" s="655"/>
      <c r="D14" s="655"/>
      <c r="E14" s="655"/>
      <c r="F14" s="655"/>
      <c r="G14" s="655"/>
      <c r="H14" s="655"/>
      <c r="I14" s="655"/>
    </row>
    <row r="15" spans="1:9" ht="30" customHeight="1" x14ac:dyDescent="0.25">
      <c r="A15" s="650" t="s">
        <v>408</v>
      </c>
      <c r="B15" s="650"/>
      <c r="C15" s="650"/>
      <c r="D15" s="650"/>
      <c r="E15" s="650"/>
      <c r="F15" s="650"/>
      <c r="G15" s="650"/>
      <c r="H15" s="650"/>
      <c r="I15" s="650"/>
    </row>
    <row r="16" spans="1:9" ht="12.75" customHeight="1" thickBot="1" x14ac:dyDescent="0.3">
      <c r="A16" s="650"/>
      <c r="B16" s="650"/>
      <c r="C16" s="650"/>
      <c r="D16" s="650"/>
      <c r="E16" s="650"/>
      <c r="F16" s="650"/>
      <c r="G16" s="650"/>
      <c r="H16" s="650"/>
      <c r="I16" s="650"/>
    </row>
    <row r="17" spans="1:11" ht="13.5" thickBot="1" x14ac:dyDescent="0.3">
      <c r="A17" s="652" t="s">
        <v>409</v>
      </c>
      <c r="B17" s="653"/>
      <c r="C17" s="653"/>
      <c r="D17" s="653"/>
      <c r="E17" s="653"/>
      <c r="F17" s="653"/>
      <c r="G17" s="653"/>
      <c r="H17" s="653"/>
      <c r="I17" s="654"/>
    </row>
    <row r="19" spans="1:11" ht="13" x14ac:dyDescent="0.3">
      <c r="A19" s="399" t="s">
        <v>55</v>
      </c>
      <c r="B19" s="399"/>
      <c r="C19" s="399"/>
      <c r="D19" s="399"/>
      <c r="E19" s="399"/>
      <c r="F19" s="399"/>
      <c r="G19" s="399"/>
      <c r="H19" s="399"/>
      <c r="I19" s="399"/>
    </row>
    <row r="20" spans="1:11" ht="13" x14ac:dyDescent="0.3">
      <c r="A20" s="47" t="s">
        <v>56</v>
      </c>
      <c r="B20" s="423" t="s">
        <v>57</v>
      </c>
      <c r="C20" s="424"/>
      <c r="D20" s="424"/>
      <c r="E20" s="424"/>
      <c r="F20" s="424"/>
      <c r="G20" s="424"/>
      <c r="H20" s="425"/>
      <c r="I20" s="8" t="s">
        <v>40</v>
      </c>
    </row>
    <row r="21" spans="1:11" ht="24.75" customHeight="1" x14ac:dyDescent="0.25">
      <c r="A21" s="47" t="s">
        <v>10</v>
      </c>
      <c r="B21" s="651" t="s">
        <v>410</v>
      </c>
      <c r="C21" s="412"/>
      <c r="D21" s="412"/>
      <c r="E21" s="412"/>
      <c r="F21" s="412"/>
      <c r="G21" s="412"/>
      <c r="H21" s="413"/>
      <c r="I21" s="163">
        <f>1/12</f>
        <v>8.3333333333333329E-2</v>
      </c>
    </row>
    <row r="22" spans="1:11" ht="24.75" customHeight="1" x14ac:dyDescent="0.3">
      <c r="A22" s="8" t="s">
        <v>12</v>
      </c>
      <c r="B22" s="651" t="s">
        <v>411</v>
      </c>
      <c r="C22" s="656"/>
      <c r="D22" s="656"/>
      <c r="E22" s="656"/>
      <c r="F22" s="656"/>
      <c r="G22" s="656"/>
      <c r="H22" s="657"/>
      <c r="I22" s="24">
        <v>0.121</v>
      </c>
    </row>
    <row r="23" spans="1:11" ht="13" x14ac:dyDescent="0.3">
      <c r="A23" s="398" t="s">
        <v>60</v>
      </c>
      <c r="B23" s="398"/>
      <c r="C23" s="398"/>
      <c r="D23" s="398"/>
      <c r="E23" s="398"/>
      <c r="F23" s="398"/>
      <c r="G23" s="398"/>
      <c r="H23" s="42"/>
      <c r="I23" s="42">
        <f>TRUNC(SUM(I21:I22),4)</f>
        <v>0.20430000000000001</v>
      </c>
    </row>
    <row r="24" spans="1:11" ht="13" x14ac:dyDescent="0.3">
      <c r="A24" s="3"/>
      <c r="B24" s="3"/>
      <c r="C24" s="3"/>
      <c r="D24" s="3"/>
      <c r="E24" s="3"/>
      <c r="F24" s="3"/>
      <c r="G24" s="3"/>
      <c r="H24" s="3"/>
      <c r="I24" s="4"/>
    </row>
    <row r="25" spans="1:11" s="10" customFormat="1" ht="13" x14ac:dyDescent="0.3">
      <c r="A25" s="399" t="s">
        <v>106</v>
      </c>
      <c r="B25" s="399"/>
      <c r="C25" s="399"/>
      <c r="D25" s="399"/>
      <c r="E25" s="399"/>
      <c r="F25" s="399"/>
      <c r="G25" s="399"/>
      <c r="H25" s="399"/>
      <c r="I25" s="399"/>
    </row>
    <row r="26" spans="1:11" ht="13" x14ac:dyDescent="0.3">
      <c r="A26" s="8">
        <v>3</v>
      </c>
      <c r="B26" s="393" t="s">
        <v>107</v>
      </c>
      <c r="C26" s="393"/>
      <c r="D26" s="393"/>
      <c r="E26" s="393"/>
      <c r="F26" s="393"/>
      <c r="G26" s="393"/>
      <c r="H26" s="8" t="s">
        <v>40</v>
      </c>
      <c r="I26" s="8" t="s">
        <v>41</v>
      </c>
    </row>
    <row r="27" spans="1:11" ht="13" x14ac:dyDescent="0.3">
      <c r="A27" s="8" t="s">
        <v>10</v>
      </c>
      <c r="B27" s="397" t="s">
        <v>108</v>
      </c>
      <c r="C27" s="397"/>
      <c r="D27" s="397"/>
      <c r="E27" s="397"/>
      <c r="F27" s="397"/>
      <c r="G27" s="397"/>
      <c r="H27" s="1">
        <v>4.1999999999999997E-3</v>
      </c>
      <c r="I27" s="25"/>
    </row>
    <row r="28" spans="1:11" ht="13" x14ac:dyDescent="0.25">
      <c r="A28" s="47" t="s">
        <v>12</v>
      </c>
      <c r="B28" s="414" t="s">
        <v>109</v>
      </c>
      <c r="C28" s="414"/>
      <c r="D28" s="414"/>
      <c r="E28" s="414"/>
      <c r="F28" s="414"/>
      <c r="G28" s="414"/>
      <c r="H28" s="163">
        <v>0.08</v>
      </c>
      <c r="I28" s="164"/>
    </row>
    <row r="29" spans="1:11" ht="39" customHeight="1" x14ac:dyDescent="0.25">
      <c r="A29" s="47" t="s">
        <v>14</v>
      </c>
      <c r="B29" s="414" t="s">
        <v>412</v>
      </c>
      <c r="C29" s="414"/>
      <c r="D29" s="414"/>
      <c r="E29" s="414"/>
      <c r="F29" s="414"/>
      <c r="G29" s="414"/>
      <c r="H29" s="163">
        <v>2E-3</v>
      </c>
      <c r="I29" s="164"/>
      <c r="K29" s="87"/>
    </row>
    <row r="30" spans="1:11" ht="13" x14ac:dyDescent="0.3">
      <c r="A30" s="8" t="s">
        <v>15</v>
      </c>
      <c r="B30" s="397" t="s">
        <v>111</v>
      </c>
      <c r="C30" s="397"/>
      <c r="D30" s="397"/>
      <c r="E30" s="397"/>
      <c r="F30" s="397"/>
      <c r="G30" s="397"/>
      <c r="H30" s="1">
        <v>1.9400000000000001E-2</v>
      </c>
      <c r="I30" s="25"/>
    </row>
    <row r="31" spans="1:11" ht="13" x14ac:dyDescent="0.3">
      <c r="A31" s="8" t="s">
        <v>48</v>
      </c>
      <c r="B31" s="415" t="s">
        <v>112</v>
      </c>
      <c r="C31" s="415"/>
      <c r="D31" s="415"/>
      <c r="E31" s="415"/>
      <c r="F31" s="415"/>
      <c r="G31" s="415"/>
      <c r="H31" s="24">
        <v>0.36799999999999999</v>
      </c>
      <c r="I31" s="25"/>
    </row>
    <row r="32" spans="1:11" ht="37.5" customHeight="1" x14ac:dyDescent="0.25">
      <c r="A32" s="47" t="s">
        <v>50</v>
      </c>
      <c r="B32" s="414" t="s">
        <v>413</v>
      </c>
      <c r="C32" s="414"/>
      <c r="D32" s="414"/>
      <c r="E32" s="414"/>
      <c r="F32" s="414"/>
      <c r="G32" s="414"/>
      <c r="H32" s="163">
        <v>3.7999999999999999E-2</v>
      </c>
      <c r="I32" s="164"/>
    </row>
    <row r="33" spans="1:9" ht="13" x14ac:dyDescent="0.3">
      <c r="A33" s="395" t="s">
        <v>114</v>
      </c>
      <c r="B33" s="395"/>
      <c r="C33" s="395"/>
      <c r="D33" s="395"/>
      <c r="E33" s="395"/>
      <c r="F33" s="395"/>
      <c r="G33" s="395"/>
      <c r="H33" s="42"/>
      <c r="I33" s="129"/>
    </row>
    <row r="34" spans="1:9" ht="13" x14ac:dyDescent="0.3">
      <c r="A34" s="3"/>
      <c r="B34" s="3"/>
      <c r="C34" s="3"/>
      <c r="D34" s="3"/>
      <c r="E34" s="3"/>
      <c r="F34" s="3"/>
      <c r="G34" s="3"/>
      <c r="H34" s="44"/>
      <c r="I34" s="4"/>
    </row>
    <row r="35" spans="1:9" ht="13" x14ac:dyDescent="0.3">
      <c r="A35" s="459" t="s">
        <v>414</v>
      </c>
      <c r="B35" s="10" t="s">
        <v>415</v>
      </c>
      <c r="C35" s="3"/>
      <c r="D35" s="3"/>
      <c r="E35" s="3"/>
      <c r="F35" s="3"/>
      <c r="G35" s="3"/>
      <c r="H35" s="44"/>
      <c r="I35" s="4"/>
    </row>
    <row r="36" spans="1:9" ht="13" x14ac:dyDescent="0.3">
      <c r="A36" s="459"/>
      <c r="B36" s="170" t="s">
        <v>416</v>
      </c>
      <c r="C36" s="3"/>
      <c r="D36" s="3"/>
      <c r="E36" s="3"/>
      <c r="F36" s="3"/>
      <c r="G36" s="3"/>
      <c r="H36" s="44"/>
      <c r="I36" s="4"/>
    </row>
    <row r="37" spans="1:9" ht="13" x14ac:dyDescent="0.3">
      <c r="A37" s="459"/>
      <c r="B37" t="s">
        <v>417</v>
      </c>
      <c r="C37" s="3"/>
      <c r="D37" s="3"/>
      <c r="E37" s="3"/>
      <c r="F37" s="3"/>
      <c r="G37" s="3"/>
      <c r="H37" s="44"/>
      <c r="I37" s="4"/>
    </row>
    <row r="38" spans="1:9" ht="13" x14ac:dyDescent="0.3">
      <c r="A38" s="459"/>
      <c r="B38" s="170" t="s">
        <v>418</v>
      </c>
      <c r="C38" s="3"/>
      <c r="D38" s="3"/>
      <c r="E38" s="3"/>
      <c r="F38" s="3"/>
      <c r="G38" s="3"/>
      <c r="H38" s="44"/>
      <c r="I38" s="4"/>
    </row>
    <row r="39" spans="1:9" ht="13" x14ac:dyDescent="0.3">
      <c r="A39" s="459"/>
      <c r="B39" s="170" t="s">
        <v>419</v>
      </c>
      <c r="C39" s="3"/>
      <c r="D39" s="3"/>
      <c r="E39" s="3"/>
      <c r="F39" s="3"/>
      <c r="G39" s="3"/>
      <c r="H39" s="44"/>
      <c r="I39" s="4"/>
    </row>
    <row r="40" spans="1:9" ht="13" x14ac:dyDescent="0.3">
      <c r="A40" s="459"/>
      <c r="B40" s="170" t="s">
        <v>420</v>
      </c>
      <c r="C40" s="3"/>
      <c r="D40" s="3"/>
      <c r="E40" s="3"/>
      <c r="F40" s="3"/>
      <c r="G40" s="3"/>
      <c r="H40" s="44"/>
      <c r="I40" s="4"/>
    </row>
    <row r="41" spans="1:9" ht="13" x14ac:dyDescent="0.3">
      <c r="A41" s="459"/>
      <c r="B41" s="171" t="s">
        <v>421</v>
      </c>
      <c r="C41" s="3"/>
      <c r="D41" s="3"/>
      <c r="E41" s="3"/>
      <c r="F41" s="3"/>
      <c r="G41" s="3"/>
      <c r="H41" s="44"/>
      <c r="I41" s="4"/>
    </row>
    <row r="42" spans="1:9" ht="13" x14ac:dyDescent="0.3">
      <c r="A42" s="3"/>
      <c r="C42" s="3"/>
      <c r="D42" s="3"/>
      <c r="E42" s="3"/>
      <c r="F42" s="3"/>
      <c r="G42" s="3"/>
      <c r="H42" s="44"/>
      <c r="I42" s="4"/>
    </row>
    <row r="43" spans="1:9" ht="13" x14ac:dyDescent="0.3">
      <c r="A43" s="459" t="s">
        <v>422</v>
      </c>
      <c r="B43" s="170" t="s">
        <v>423</v>
      </c>
      <c r="C43" s="3"/>
      <c r="D43" s="3"/>
      <c r="E43" s="3"/>
      <c r="F43" s="3"/>
      <c r="G43" s="3"/>
      <c r="H43" s="44"/>
      <c r="I43" s="4"/>
    </row>
    <row r="44" spans="1:9" ht="13" x14ac:dyDescent="0.3">
      <c r="A44" s="459"/>
      <c r="B44" s="170" t="s">
        <v>424</v>
      </c>
      <c r="C44" s="3"/>
      <c r="D44" s="3"/>
      <c r="E44" s="3"/>
      <c r="F44" s="3"/>
      <c r="G44" s="3"/>
      <c r="H44" s="44"/>
      <c r="I44" s="4"/>
    </row>
    <row r="45" spans="1:9" ht="13" x14ac:dyDescent="0.3">
      <c r="A45" s="3"/>
      <c r="B45" s="171"/>
      <c r="C45" s="3"/>
      <c r="D45" s="3"/>
      <c r="E45" s="3"/>
      <c r="F45" s="3"/>
      <c r="G45" s="3"/>
      <c r="H45" s="44"/>
      <c r="I45" s="4"/>
    </row>
    <row r="46" spans="1:9" ht="27" customHeight="1" x14ac:dyDescent="0.25">
      <c r="A46" s="459" t="s">
        <v>425</v>
      </c>
      <c r="B46" s="646" t="s">
        <v>426</v>
      </c>
      <c r="C46" s="646"/>
      <c r="D46" s="646"/>
      <c r="E46" s="646"/>
      <c r="F46" s="646"/>
      <c r="G46" s="646"/>
      <c r="H46" s="646"/>
      <c r="I46" s="646"/>
    </row>
    <row r="47" spans="1:9" ht="13" x14ac:dyDescent="0.3">
      <c r="A47" s="459"/>
      <c r="B47" s="170" t="s">
        <v>427</v>
      </c>
      <c r="C47" s="3"/>
      <c r="D47" s="3"/>
      <c r="E47" s="3"/>
      <c r="F47" s="3"/>
      <c r="G47" s="3"/>
      <c r="H47" s="44"/>
      <c r="I47" s="4"/>
    </row>
    <row r="48" spans="1:9" ht="13" x14ac:dyDescent="0.3">
      <c r="A48" s="3"/>
      <c r="B48" s="171"/>
      <c r="C48" s="3"/>
      <c r="D48" s="3"/>
      <c r="E48" s="3"/>
      <c r="F48" s="3"/>
      <c r="G48" s="3"/>
      <c r="H48" s="44"/>
      <c r="I48" s="4"/>
    </row>
    <row r="49" spans="1:10" ht="13" x14ac:dyDescent="0.3">
      <c r="A49" s="3" t="s">
        <v>428</v>
      </c>
      <c r="B49" s="86" t="s">
        <v>234</v>
      </c>
      <c r="C49" s="3"/>
      <c r="D49" s="3"/>
      <c r="E49" s="3"/>
      <c r="F49" s="3"/>
      <c r="G49" s="3"/>
      <c r="H49" s="44"/>
      <c r="I49" s="4"/>
    </row>
    <row r="51" spans="1:10" ht="12.75" customHeight="1" x14ac:dyDescent="0.25">
      <c r="A51" s="460" t="s">
        <v>235</v>
      </c>
      <c r="B51" s="460"/>
      <c r="C51" s="460"/>
      <c r="D51" s="460"/>
      <c r="E51" s="460"/>
      <c r="F51" s="460"/>
      <c r="G51" s="460"/>
      <c r="H51" s="460"/>
      <c r="I51" s="460"/>
      <c r="J51" s="460"/>
    </row>
    <row r="52" spans="1:10" x14ac:dyDescent="0.25">
      <c r="A52" s="460"/>
      <c r="B52" s="460"/>
      <c r="C52" s="460"/>
      <c r="D52" s="460"/>
      <c r="E52" s="460"/>
      <c r="F52" s="460"/>
      <c r="G52" s="460"/>
      <c r="H52" s="460"/>
      <c r="I52" s="460"/>
      <c r="J52" s="460"/>
    </row>
    <row r="53" spans="1:10" x14ac:dyDescent="0.25">
      <c r="A53" s="460"/>
      <c r="B53" s="460"/>
      <c r="C53" s="460"/>
      <c r="D53" s="460"/>
      <c r="E53" s="460"/>
      <c r="F53" s="460"/>
      <c r="G53" s="460"/>
      <c r="H53" s="460"/>
      <c r="I53" s="460"/>
      <c r="J53" s="460"/>
    </row>
    <row r="54" spans="1:10" x14ac:dyDescent="0.25">
      <c r="A54" s="460"/>
      <c r="B54" s="460"/>
      <c r="C54" s="460"/>
      <c r="D54" s="460"/>
      <c r="E54" s="460"/>
      <c r="F54" s="460"/>
      <c r="G54" s="460"/>
      <c r="H54" s="460"/>
      <c r="I54" s="460"/>
      <c r="J54" s="460"/>
    </row>
    <row r="55" spans="1:10" x14ac:dyDescent="0.25">
      <c r="A55" s="460"/>
      <c r="B55" s="460"/>
      <c r="C55" s="460"/>
      <c r="D55" s="460"/>
      <c r="E55" s="460"/>
      <c r="F55" s="460"/>
      <c r="G55" s="460"/>
      <c r="H55" s="460"/>
      <c r="I55" s="460"/>
      <c r="J55" s="460"/>
    </row>
    <row r="56" spans="1:10" x14ac:dyDescent="0.25">
      <c r="A56" s="165"/>
      <c r="B56" s="165"/>
      <c r="C56" s="165"/>
      <c r="D56" s="165"/>
      <c r="E56" s="165"/>
      <c r="F56" s="165"/>
      <c r="G56" s="165"/>
      <c r="H56" s="165"/>
      <c r="I56" s="165"/>
      <c r="J56" s="165"/>
    </row>
    <row r="57" spans="1:10" ht="13" x14ac:dyDescent="0.3">
      <c r="A57" s="459" t="s">
        <v>429</v>
      </c>
      <c r="B57" s="170" t="s">
        <v>430</v>
      </c>
      <c r="C57" s="3"/>
      <c r="D57" s="3"/>
      <c r="E57" s="3"/>
      <c r="F57" s="3"/>
      <c r="G57" s="165"/>
      <c r="H57" s="165"/>
      <c r="I57" s="165"/>
      <c r="J57" s="165"/>
    </row>
    <row r="58" spans="1:10" ht="13" x14ac:dyDescent="0.3">
      <c r="A58" s="459"/>
      <c r="B58" s="170" t="s">
        <v>431</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459" t="s">
        <v>432</v>
      </c>
      <c r="B60" s="646" t="s">
        <v>426</v>
      </c>
      <c r="C60" s="646"/>
      <c r="D60" s="646"/>
      <c r="E60" s="646"/>
      <c r="F60" s="646"/>
      <c r="G60" s="646"/>
      <c r="H60" s="646"/>
      <c r="I60" s="646"/>
      <c r="J60" s="165"/>
    </row>
    <row r="61" spans="1:10" ht="13" x14ac:dyDescent="0.3">
      <c r="A61" s="459"/>
      <c r="B61" s="170" t="s">
        <v>433</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118</v>
      </c>
      <c r="B64" s="398" t="s">
        <v>119</v>
      </c>
      <c r="C64" s="398"/>
      <c r="D64" s="398"/>
      <c r="E64" s="398"/>
      <c r="F64" s="398"/>
      <c r="G64" s="398"/>
      <c r="H64" s="34" t="s">
        <v>40</v>
      </c>
      <c r="I64" s="34" t="s">
        <v>41</v>
      </c>
      <c r="J64" s="165"/>
    </row>
    <row r="65" spans="1:10" ht="13" x14ac:dyDescent="0.3">
      <c r="A65" s="49" t="s">
        <v>10</v>
      </c>
      <c r="B65" s="397" t="s">
        <v>120</v>
      </c>
      <c r="C65" s="397"/>
      <c r="D65" s="397"/>
      <c r="E65" s="397"/>
      <c r="F65" s="397"/>
      <c r="G65" s="397"/>
      <c r="H65" s="43"/>
      <c r="I65" s="43"/>
      <c r="J65" s="165"/>
    </row>
    <row r="66" spans="1:10" ht="24" customHeight="1" x14ac:dyDescent="0.25">
      <c r="A66" s="56" t="s">
        <v>12</v>
      </c>
      <c r="B66" s="648" t="s">
        <v>434</v>
      </c>
      <c r="C66" s="648"/>
      <c r="D66" s="648"/>
      <c r="E66" s="648"/>
      <c r="F66" s="648"/>
      <c r="G66" s="648"/>
      <c r="H66" s="172">
        <v>1.67E-2</v>
      </c>
      <c r="I66" s="164">
        <f>H66*$I$40</f>
        <v>0</v>
      </c>
      <c r="J66" s="165"/>
    </row>
    <row r="67" spans="1:10" ht="36" customHeight="1" x14ac:dyDescent="0.25">
      <c r="A67" s="56" t="s">
        <v>14</v>
      </c>
      <c r="B67" s="647" t="s">
        <v>435</v>
      </c>
      <c r="C67" s="647"/>
      <c r="D67" s="647"/>
      <c r="E67" s="647"/>
      <c r="F67" s="647"/>
      <c r="G67" s="647"/>
      <c r="H67" s="172">
        <v>2.0000000000000001E-4</v>
      </c>
      <c r="I67" s="164">
        <f>H67*$I$40</f>
        <v>0</v>
      </c>
      <c r="J67" s="165"/>
    </row>
    <row r="68" spans="1:10" ht="42.75" customHeight="1" x14ac:dyDescent="0.25">
      <c r="A68" s="56" t="s">
        <v>15</v>
      </c>
      <c r="B68" s="647" t="s">
        <v>436</v>
      </c>
      <c r="C68" s="647"/>
      <c r="D68" s="647"/>
      <c r="E68" s="647"/>
      <c r="F68" s="647"/>
      <c r="G68" s="647"/>
      <c r="H68" s="163">
        <v>6.9999999999999999E-4</v>
      </c>
      <c r="I68" s="164">
        <f>H68*$I$40</f>
        <v>0</v>
      </c>
      <c r="J68" s="165"/>
    </row>
    <row r="69" spans="1:10" ht="35.25" customHeight="1" x14ac:dyDescent="0.25">
      <c r="A69" s="47" t="s">
        <v>48</v>
      </c>
      <c r="B69" s="647" t="s">
        <v>437</v>
      </c>
      <c r="C69" s="647"/>
      <c r="D69" s="647"/>
      <c r="E69" s="647"/>
      <c r="F69" s="647"/>
      <c r="G69" s="647"/>
      <c r="H69" s="172">
        <v>2.8999999999999998E-3</v>
      </c>
      <c r="I69" s="164">
        <f>H69*$I$40</f>
        <v>0</v>
      </c>
      <c r="J69" s="165"/>
    </row>
    <row r="70" spans="1:10" ht="13" x14ac:dyDescent="0.3">
      <c r="A70" s="8" t="s">
        <v>50</v>
      </c>
      <c r="B70" s="397" t="s">
        <v>126</v>
      </c>
      <c r="C70" s="397"/>
      <c r="D70" s="397"/>
      <c r="E70" s="397"/>
      <c r="F70" s="397"/>
      <c r="G70" s="397"/>
      <c r="H70" s="173"/>
      <c r="I70" s="25">
        <f t="shared" ref="I70" si="0">H70*$I$40</f>
        <v>0</v>
      </c>
      <c r="J70" s="165"/>
    </row>
    <row r="71" spans="1:10" ht="13" x14ac:dyDescent="0.3">
      <c r="A71" s="398" t="s">
        <v>127</v>
      </c>
      <c r="B71" s="398"/>
      <c r="C71" s="398"/>
      <c r="D71" s="398"/>
      <c r="E71" s="398"/>
      <c r="F71" s="398"/>
      <c r="G71" s="398"/>
      <c r="H71" s="42"/>
      <c r="I71" s="43">
        <f>SUM(I66:I70)</f>
        <v>0</v>
      </c>
      <c r="J71" s="165"/>
    </row>
    <row r="72" spans="1:10" ht="13" x14ac:dyDescent="0.3">
      <c r="A72" s="8" t="s">
        <v>77</v>
      </c>
      <c r="B72" s="397" t="s">
        <v>128</v>
      </c>
      <c r="C72" s="397"/>
      <c r="D72" s="397"/>
      <c r="E72" s="397"/>
      <c r="F72" s="397"/>
      <c r="G72" s="397"/>
      <c r="H72" s="1">
        <v>0.36799999999999999</v>
      </c>
      <c r="I72" s="25">
        <f>I71*H72</f>
        <v>0</v>
      </c>
      <c r="J72" s="165"/>
    </row>
    <row r="73" spans="1:10" ht="13" x14ac:dyDescent="0.3">
      <c r="A73" s="398" t="s">
        <v>129</v>
      </c>
      <c r="B73" s="398"/>
      <c r="C73" s="398"/>
      <c r="D73" s="398"/>
      <c r="E73" s="398"/>
      <c r="F73" s="398"/>
      <c r="G73" s="398"/>
      <c r="H73" s="42"/>
      <c r="I73" s="43">
        <f>SUM(I71:I72)</f>
        <v>0</v>
      </c>
    </row>
    <row r="74" spans="1:10" ht="13" x14ac:dyDescent="0.3">
      <c r="A74" s="8"/>
      <c r="B74" s="418"/>
      <c r="C74" s="418"/>
      <c r="D74" s="418"/>
      <c r="E74" s="418"/>
      <c r="F74" s="418"/>
      <c r="G74" s="418"/>
      <c r="H74" s="418"/>
      <c r="I74" s="25"/>
    </row>
    <row r="75" spans="1:10" ht="13" x14ac:dyDescent="0.3">
      <c r="A75" s="3"/>
      <c r="B75" s="37"/>
      <c r="C75" s="37"/>
      <c r="D75" s="37"/>
      <c r="E75" s="37"/>
      <c r="F75" s="37"/>
      <c r="G75" s="37"/>
      <c r="H75" s="37"/>
      <c r="I75" s="7"/>
    </row>
    <row r="76" spans="1:10" x14ac:dyDescent="0.25">
      <c r="A76" s="642" t="s">
        <v>438</v>
      </c>
      <c r="B76" s="642"/>
      <c r="C76" s="642"/>
      <c r="D76" s="642"/>
      <c r="E76" s="642"/>
      <c r="F76" s="642"/>
      <c r="G76" s="642"/>
      <c r="H76" s="642"/>
      <c r="I76" s="642"/>
    </row>
    <row r="77" spans="1:10" x14ac:dyDescent="0.25">
      <c r="A77" s="642"/>
      <c r="B77" s="642"/>
      <c r="C77" s="642"/>
      <c r="D77" s="642"/>
      <c r="E77" s="642"/>
      <c r="F77" s="642"/>
      <c r="G77" s="642"/>
      <c r="H77" s="642"/>
      <c r="I77" s="642"/>
    </row>
    <row r="78" spans="1:10" x14ac:dyDescent="0.25">
      <c r="A78" s="642"/>
      <c r="B78" s="642"/>
      <c r="C78" s="642"/>
      <c r="D78" s="642"/>
      <c r="E78" s="642"/>
      <c r="F78" s="642"/>
      <c r="G78" s="642"/>
      <c r="H78" s="642"/>
      <c r="I78" s="642"/>
    </row>
    <row r="79" spans="1:10" x14ac:dyDescent="0.25">
      <c r="A79" s="642"/>
      <c r="B79" s="642"/>
      <c r="C79" s="642"/>
      <c r="D79" s="642"/>
      <c r="E79" s="642"/>
      <c r="F79" s="642"/>
      <c r="G79" s="642"/>
      <c r="H79" s="642"/>
      <c r="I79" s="642"/>
    </row>
    <row r="80" spans="1:10" x14ac:dyDescent="0.25">
      <c r="A80" s="642"/>
      <c r="B80" s="642"/>
      <c r="C80" s="642"/>
      <c r="D80" s="642"/>
      <c r="E80" s="642"/>
      <c r="F80" s="642"/>
      <c r="G80" s="642"/>
      <c r="H80" s="642"/>
      <c r="I80" s="642"/>
    </row>
    <row r="81" spans="1:9" ht="13" x14ac:dyDescent="0.3">
      <c r="A81" s="288"/>
      <c r="B81" s="288"/>
      <c r="C81" s="288"/>
      <c r="D81" s="288"/>
      <c r="E81" s="288"/>
      <c r="F81" s="288"/>
      <c r="G81" s="288"/>
      <c r="H81" s="288"/>
      <c r="I81" s="288"/>
    </row>
    <row r="82" spans="1:9" ht="16" thickBot="1" x14ac:dyDescent="0.35">
      <c r="A82" s="287"/>
      <c r="D82" s="288"/>
      <c r="E82" s="288"/>
      <c r="F82" s="288"/>
      <c r="G82" s="288"/>
      <c r="H82" s="288"/>
      <c r="I82" s="288"/>
    </row>
    <row r="83" spans="1:9" ht="26.5" thickBot="1" x14ac:dyDescent="0.35">
      <c r="A83" s="177" t="s">
        <v>308</v>
      </c>
      <c r="B83" s="178" t="s">
        <v>439</v>
      </c>
      <c r="C83" s="178" t="s">
        <v>440</v>
      </c>
      <c r="D83" s="288"/>
      <c r="E83" s="288"/>
      <c r="F83" s="288"/>
      <c r="G83" s="288"/>
      <c r="H83" s="288"/>
      <c r="I83" s="288"/>
    </row>
    <row r="84" spans="1:9" ht="13.5" thickBot="1" x14ac:dyDescent="0.35">
      <c r="A84" s="179" t="s">
        <v>270</v>
      </c>
      <c r="B84" s="180">
        <v>8.3299999999999999E-2</v>
      </c>
      <c r="C84" s="180">
        <v>6.9410000000000001E-3</v>
      </c>
      <c r="D84" s="288"/>
      <c r="E84" s="288"/>
      <c r="F84" s="288"/>
      <c r="G84" s="288"/>
      <c r="H84" s="288"/>
      <c r="I84" s="288"/>
    </row>
    <row r="85" spans="1:9" ht="38" thickBot="1" x14ac:dyDescent="0.35">
      <c r="A85" s="179" t="s">
        <v>441</v>
      </c>
      <c r="B85" s="180">
        <v>2.7799999999999998E-2</v>
      </c>
      <c r="C85" s="180">
        <v>2.3159999999999999E-3</v>
      </c>
      <c r="D85" s="288"/>
      <c r="E85" s="288"/>
      <c r="F85" s="288"/>
      <c r="G85" s="288"/>
      <c r="H85" s="288"/>
      <c r="I85" s="288"/>
    </row>
    <row r="86" spans="1:9" ht="26.5" thickBot="1" x14ac:dyDescent="0.35">
      <c r="A86" s="181" t="s">
        <v>442</v>
      </c>
      <c r="B86" s="182">
        <v>0.1111</v>
      </c>
      <c r="C86" s="182">
        <v>9.2569999999999996E-3</v>
      </c>
      <c r="D86" s="288"/>
      <c r="E86" s="288"/>
      <c r="F86" s="288"/>
      <c r="G86" s="288"/>
      <c r="H86" s="288"/>
      <c r="I86" s="288"/>
    </row>
    <row r="87" spans="1:9" ht="84.75" customHeight="1" thickBot="1" x14ac:dyDescent="0.35">
      <c r="A87" s="181" t="s">
        <v>173</v>
      </c>
      <c r="B87" s="643">
        <v>0.12039999999999999</v>
      </c>
      <c r="C87" s="644"/>
      <c r="D87" s="288"/>
      <c r="E87" s="288"/>
      <c r="F87" s="288"/>
      <c r="G87" s="288"/>
      <c r="H87" s="288"/>
      <c r="I87" s="288"/>
    </row>
    <row r="88" spans="1:9" ht="69" customHeight="1" x14ac:dyDescent="0.3">
      <c r="A88" s="176"/>
      <c r="D88" s="288"/>
      <c r="E88" s="288"/>
      <c r="F88" s="288"/>
      <c r="G88" s="288"/>
      <c r="H88" s="288"/>
      <c r="I88" s="288"/>
    </row>
    <row r="89" spans="1:9" ht="15.5" x14ac:dyDescent="0.25">
      <c r="A89" s="645" t="s">
        <v>443</v>
      </c>
      <c r="B89" s="645"/>
      <c r="C89" s="645"/>
      <c r="D89" s="645"/>
      <c r="E89" s="645"/>
      <c r="F89" s="645"/>
      <c r="G89" s="645"/>
      <c r="H89" s="645"/>
      <c r="I89" s="645"/>
    </row>
    <row r="90" spans="1:9" ht="15.5" x14ac:dyDescent="0.25">
      <c r="A90" s="645" t="s">
        <v>444</v>
      </c>
      <c r="B90" s="645"/>
      <c r="C90" s="645"/>
      <c r="D90" s="645"/>
      <c r="E90" s="645"/>
      <c r="F90" s="645"/>
      <c r="G90" s="645"/>
      <c r="H90" s="645"/>
      <c r="I90" s="645"/>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445</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843C6-1065-4C61-9114-47326071F937}">
  <sheetPr>
    <tabColor indexed="13"/>
  </sheetPr>
  <dimension ref="A1:N260"/>
  <sheetViews>
    <sheetView topLeftCell="A4" zoomScale="130" zoomScaleNormal="130" workbookViewId="0">
      <selection activeCell="L22" sqref="L2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5.90625" customWidth="1"/>
    <col min="11" max="11" width="9.81640625" customWidth="1"/>
    <col min="12" max="12" width="8.7265625" customWidth="1"/>
    <col min="13" max="13" width="9.54296875" bestFit="1" customWidth="1"/>
    <col min="16" max="16" width="30.54296875" customWidth="1"/>
  </cols>
  <sheetData>
    <row r="1" spans="1:10" ht="13.5" thickBot="1" x14ac:dyDescent="0.35">
      <c r="A1" s="431" t="s">
        <v>6</v>
      </c>
      <c r="B1" s="432"/>
      <c r="C1" s="432"/>
      <c r="D1" s="432"/>
      <c r="E1" s="432"/>
      <c r="F1" s="432"/>
      <c r="G1" s="432"/>
      <c r="H1" s="432"/>
      <c r="I1" s="433"/>
    </row>
    <row r="2" spans="1:10" x14ac:dyDescent="0.25">
      <c r="A2" s="289"/>
      <c r="B2" s="289"/>
      <c r="C2" s="289"/>
      <c r="D2" s="289"/>
      <c r="E2" s="289"/>
      <c r="F2" s="289"/>
      <c r="G2" s="289"/>
      <c r="H2" s="289"/>
      <c r="I2" s="289"/>
    </row>
    <row r="3" spans="1:10" ht="15" customHeight="1" x14ac:dyDescent="0.25">
      <c r="A3" s="434" t="s">
        <v>518</v>
      </c>
      <c r="B3" s="435"/>
      <c r="C3" s="435"/>
      <c r="D3" s="435"/>
      <c r="E3" s="435"/>
      <c r="F3" s="435"/>
      <c r="G3" s="289"/>
      <c r="H3" s="289"/>
      <c r="I3" s="289"/>
    </row>
    <row r="4" spans="1:10" ht="15" customHeight="1" x14ac:dyDescent="0.25">
      <c r="A4" s="435" t="s">
        <v>7</v>
      </c>
      <c r="B4" s="435"/>
      <c r="C4" s="435"/>
      <c r="D4" s="435"/>
      <c r="E4" s="435"/>
      <c r="F4" s="435"/>
      <c r="G4" s="289"/>
      <c r="H4" s="289"/>
      <c r="I4" s="289"/>
    </row>
    <row r="5" spans="1:10" ht="13" x14ac:dyDescent="0.3">
      <c r="A5" s="10"/>
      <c r="B5" s="10"/>
      <c r="C5" s="10"/>
      <c r="D5" s="10"/>
      <c r="E5" s="10"/>
      <c r="F5" s="10"/>
      <c r="G5" s="10"/>
      <c r="H5" s="10"/>
      <c r="I5" s="10"/>
    </row>
    <row r="6" spans="1:10" ht="13" x14ac:dyDescent="0.3">
      <c r="A6" s="435" t="s">
        <v>8</v>
      </c>
      <c r="B6" s="435"/>
      <c r="C6" s="435"/>
      <c r="D6" s="435"/>
      <c r="E6" s="435"/>
      <c r="F6" s="435"/>
      <c r="G6" s="10"/>
      <c r="H6" s="10"/>
      <c r="I6" s="10"/>
    </row>
    <row r="7" spans="1:10" x14ac:dyDescent="0.25">
      <c r="A7" s="290"/>
      <c r="B7" s="290"/>
      <c r="C7" s="290"/>
      <c r="D7" s="290"/>
      <c r="E7" s="290"/>
      <c r="F7" s="290"/>
      <c r="G7" s="290"/>
      <c r="H7" s="290"/>
      <c r="I7" s="290"/>
    </row>
    <row r="8" spans="1:10" ht="13" x14ac:dyDescent="0.3">
      <c r="A8" s="398" t="s">
        <v>9</v>
      </c>
      <c r="B8" s="398"/>
      <c r="C8" s="398"/>
      <c r="D8" s="398"/>
      <c r="E8" s="398"/>
      <c r="F8" s="398"/>
      <c r="G8" s="398"/>
      <c r="H8" s="398"/>
      <c r="I8" s="398"/>
    </row>
    <row r="9" spans="1:10" x14ac:dyDescent="0.25">
      <c r="A9" s="291" t="s">
        <v>10</v>
      </c>
      <c r="B9" s="397" t="s">
        <v>11</v>
      </c>
      <c r="C9" s="394"/>
      <c r="D9" s="394"/>
      <c r="E9" s="394"/>
      <c r="F9" s="394"/>
      <c r="G9" s="394"/>
      <c r="H9" s="394"/>
      <c r="I9" s="131"/>
    </row>
    <row r="10" spans="1:10" x14ac:dyDescent="0.25">
      <c r="A10" s="291" t="s">
        <v>12</v>
      </c>
      <c r="B10" s="397" t="s">
        <v>13</v>
      </c>
      <c r="C10" s="394"/>
      <c r="D10" s="394"/>
      <c r="E10" s="394"/>
      <c r="F10" s="394"/>
      <c r="G10" s="394"/>
      <c r="H10" s="394"/>
      <c r="I10" s="184" t="s">
        <v>459</v>
      </c>
    </row>
    <row r="11" spans="1:10" x14ac:dyDescent="0.25">
      <c r="A11" s="291" t="s">
        <v>14</v>
      </c>
      <c r="B11" s="397" t="s">
        <v>520</v>
      </c>
      <c r="C11" s="397"/>
      <c r="D11" s="397"/>
      <c r="E11" s="397"/>
      <c r="F11" s="397"/>
      <c r="G11" s="397"/>
      <c r="H11" s="397"/>
      <c r="I11" s="327" t="s">
        <v>519</v>
      </c>
      <c r="J11" s="32" t="s">
        <v>526</v>
      </c>
    </row>
    <row r="12" spans="1:10" x14ac:dyDescent="0.25">
      <c r="A12" s="291" t="s">
        <v>14</v>
      </c>
      <c r="B12" s="397" t="s">
        <v>528</v>
      </c>
      <c r="C12" s="397"/>
      <c r="D12" s="397"/>
      <c r="E12" s="397"/>
      <c r="F12" s="397"/>
      <c r="G12" s="397"/>
      <c r="H12" s="397"/>
      <c r="I12" s="327" t="s">
        <v>522</v>
      </c>
      <c r="J12" s="32" t="s">
        <v>527</v>
      </c>
    </row>
    <row r="13" spans="1:10" x14ac:dyDescent="0.25">
      <c r="A13" s="291" t="s">
        <v>15</v>
      </c>
      <c r="B13" s="397" t="s">
        <v>16</v>
      </c>
      <c r="C13" s="394"/>
      <c r="D13" s="394"/>
      <c r="E13" s="394"/>
      <c r="F13" s="394"/>
      <c r="G13" s="394"/>
      <c r="H13" s="394"/>
      <c r="I13" s="327">
        <v>60</v>
      </c>
    </row>
    <row r="14" spans="1:10" x14ac:dyDescent="0.25">
      <c r="A14" s="289"/>
      <c r="B14" s="290"/>
      <c r="C14" s="290"/>
      <c r="D14" s="290"/>
      <c r="E14" s="290"/>
      <c r="F14" s="290"/>
      <c r="G14" s="290"/>
      <c r="H14" s="289"/>
      <c r="I14" s="289"/>
    </row>
    <row r="15" spans="1:10" ht="13" x14ac:dyDescent="0.3">
      <c r="A15" s="398" t="s">
        <v>17</v>
      </c>
      <c r="B15" s="398"/>
      <c r="C15" s="398"/>
      <c r="D15" s="398"/>
      <c r="E15" s="398"/>
      <c r="F15" s="398"/>
      <c r="G15" s="398"/>
      <c r="H15" s="398"/>
      <c r="I15" s="398"/>
    </row>
    <row r="16" spans="1:10" ht="13" x14ac:dyDescent="0.3">
      <c r="A16" s="393" t="s">
        <v>18</v>
      </c>
      <c r="B16" s="393"/>
      <c r="C16" s="393" t="s">
        <v>19</v>
      </c>
      <c r="D16" s="393"/>
      <c r="E16" s="393" t="s">
        <v>20</v>
      </c>
      <c r="F16" s="393"/>
      <c r="G16" s="393"/>
      <c r="H16" s="393"/>
      <c r="I16" s="393"/>
    </row>
    <row r="17" spans="1:14" ht="25.5" customHeight="1" x14ac:dyDescent="0.25">
      <c r="A17" s="427" t="s">
        <v>21</v>
      </c>
      <c r="B17" s="428"/>
      <c r="C17" s="427" t="s">
        <v>22</v>
      </c>
      <c r="D17" s="428"/>
      <c r="E17" s="429">
        <v>2</v>
      </c>
      <c r="F17" s="430"/>
      <c r="G17" s="430"/>
      <c r="H17" s="430"/>
      <c r="I17" s="430"/>
    </row>
    <row r="18" spans="1:14" ht="15" customHeight="1" x14ac:dyDescent="0.25">
      <c r="A18" s="39"/>
      <c r="B18" s="292"/>
      <c r="C18" s="40"/>
      <c r="D18" s="293"/>
      <c r="E18" s="41"/>
      <c r="F18" s="294"/>
      <c r="G18" s="294"/>
      <c r="H18" s="294"/>
      <c r="I18" s="294"/>
    </row>
    <row r="19" spans="1:14" ht="15" customHeight="1" x14ac:dyDescent="0.25">
      <c r="A19" s="37" t="s">
        <v>23</v>
      </c>
      <c r="B19" s="292"/>
      <c r="C19" s="40"/>
      <c r="D19" s="293"/>
      <c r="E19" s="41"/>
      <c r="F19" s="294"/>
      <c r="G19" s="294"/>
      <c r="H19" s="294"/>
      <c r="I19" s="294"/>
    </row>
    <row r="20" spans="1:14" ht="15" customHeight="1" x14ac:dyDescent="0.25">
      <c r="A20" s="37" t="s">
        <v>24</v>
      </c>
      <c r="B20" s="292"/>
      <c r="C20" s="40"/>
      <c r="D20" s="293"/>
      <c r="E20" s="41"/>
      <c r="F20" s="294"/>
      <c r="G20" s="294"/>
      <c r="H20" s="294"/>
      <c r="I20" s="294"/>
    </row>
    <row r="21" spans="1:14" ht="15" customHeight="1" x14ac:dyDescent="0.25">
      <c r="A21" s="37" t="s">
        <v>25</v>
      </c>
      <c r="B21" s="292"/>
      <c r="C21" s="40"/>
      <c r="D21" s="293"/>
      <c r="E21" s="41"/>
      <c r="F21" s="294"/>
      <c r="G21" s="294"/>
      <c r="H21" s="294"/>
      <c r="I21" s="294"/>
    </row>
    <row r="22" spans="1:14" ht="15" customHeight="1" x14ac:dyDescent="0.25">
      <c r="A22" s="37" t="s">
        <v>26</v>
      </c>
      <c r="B22" s="292"/>
      <c r="C22" s="40"/>
      <c r="D22" s="293"/>
      <c r="E22" s="41"/>
      <c r="F22" s="294"/>
      <c r="G22" s="294"/>
      <c r="H22" s="294"/>
      <c r="I22" s="294"/>
    </row>
    <row r="23" spans="1:14" ht="15" customHeight="1" x14ac:dyDescent="0.25">
      <c r="A23" s="55"/>
      <c r="B23" s="292"/>
      <c r="C23" s="40"/>
      <c r="D23" s="293"/>
      <c r="E23" s="41"/>
      <c r="F23" s="294"/>
      <c r="G23" s="294"/>
      <c r="H23" s="294"/>
      <c r="I23" s="294"/>
    </row>
    <row r="24" spans="1:14" ht="15" customHeight="1" x14ac:dyDescent="0.25">
      <c r="A24" s="38" t="s">
        <v>27</v>
      </c>
      <c r="B24" s="292"/>
      <c r="C24" s="40"/>
      <c r="D24" s="293"/>
      <c r="E24" s="41"/>
      <c r="F24" s="294"/>
      <c r="G24" s="294"/>
      <c r="H24" s="294"/>
      <c r="I24" s="294"/>
    </row>
    <row r="25" spans="1:14" ht="15" customHeight="1" x14ac:dyDescent="0.25">
      <c r="A25" s="39"/>
      <c r="B25" s="292"/>
      <c r="C25" s="40"/>
      <c r="D25" s="293"/>
      <c r="E25" s="41"/>
      <c r="F25" s="294"/>
      <c r="G25" s="294"/>
      <c r="H25" s="294"/>
      <c r="I25" s="294"/>
    </row>
    <row r="26" spans="1:14" ht="15" customHeight="1" x14ac:dyDescent="0.25">
      <c r="A26" s="38" t="s">
        <v>28</v>
      </c>
      <c r="B26" s="292"/>
      <c r="C26" s="40"/>
      <c r="D26" s="293"/>
      <c r="E26" s="41"/>
      <c r="F26" s="294"/>
      <c r="G26" s="294"/>
      <c r="H26" s="294"/>
      <c r="I26" s="294"/>
    </row>
    <row r="27" spans="1:14" ht="15" customHeight="1" x14ac:dyDescent="0.25">
      <c r="A27" s="37" t="s">
        <v>29</v>
      </c>
      <c r="B27" s="292"/>
      <c r="C27" s="40"/>
      <c r="D27" s="293"/>
      <c r="E27" s="41"/>
      <c r="F27" s="294"/>
      <c r="G27" s="294"/>
      <c r="H27" s="294"/>
      <c r="I27" s="294"/>
    </row>
    <row r="28" spans="1:14" ht="13" x14ac:dyDescent="0.3">
      <c r="A28" s="398" t="s">
        <v>30</v>
      </c>
      <c r="B28" s="398"/>
      <c r="C28" s="398"/>
      <c r="D28" s="398"/>
      <c r="E28" s="398"/>
      <c r="F28" s="398"/>
      <c r="G28" s="398"/>
      <c r="H28" s="398"/>
      <c r="I28" s="398"/>
    </row>
    <row r="29" spans="1:14" x14ac:dyDescent="0.25">
      <c r="A29" s="295">
        <v>1</v>
      </c>
      <c r="B29" s="426" t="s">
        <v>31</v>
      </c>
      <c r="C29" s="426"/>
      <c r="D29" s="426"/>
      <c r="E29" s="426"/>
      <c r="F29" s="426"/>
      <c r="G29" s="426"/>
      <c r="H29" s="426"/>
      <c r="I29" s="328" t="str">
        <f>A17</f>
        <v>Apoio Administrativo</v>
      </c>
    </row>
    <row r="30" spans="1:14" ht="13.5" customHeight="1" x14ac:dyDescent="0.25">
      <c r="A30" s="291">
        <v>2</v>
      </c>
      <c r="B30" s="397" t="s">
        <v>32</v>
      </c>
      <c r="C30" s="397"/>
      <c r="D30" s="397"/>
      <c r="E30" s="397"/>
      <c r="F30" s="397"/>
      <c r="G30" s="397"/>
      <c r="H30" s="397"/>
      <c r="I30" s="184" t="s">
        <v>486</v>
      </c>
      <c r="K30" s="216"/>
      <c r="L30" s="216"/>
      <c r="M30" s="336"/>
      <c r="N30" s="336"/>
    </row>
    <row r="31" spans="1:14" x14ac:dyDescent="0.25">
      <c r="A31" s="291">
        <v>3</v>
      </c>
      <c r="B31" s="394" t="s">
        <v>33</v>
      </c>
      <c r="C31" s="394"/>
      <c r="D31" s="394"/>
      <c r="E31" s="394"/>
      <c r="F31" s="394"/>
      <c r="G31" s="394"/>
      <c r="H31" s="394"/>
      <c r="I31" s="376"/>
      <c r="J31" s="658" t="s">
        <v>519</v>
      </c>
      <c r="K31" s="659" t="s">
        <v>526</v>
      </c>
      <c r="L31" s="216"/>
      <c r="M31" s="216"/>
      <c r="N31" s="216"/>
    </row>
    <row r="32" spans="1:14" x14ac:dyDescent="0.25">
      <c r="A32" s="295">
        <v>4</v>
      </c>
      <c r="B32" s="426" t="s">
        <v>34</v>
      </c>
      <c r="C32" s="426"/>
      <c r="D32" s="426"/>
      <c r="E32" s="426"/>
      <c r="F32" s="426"/>
      <c r="G32" s="426"/>
      <c r="H32" s="426"/>
      <c r="I32" s="326" t="s">
        <v>468</v>
      </c>
    </row>
    <row r="33" spans="1:10" x14ac:dyDescent="0.25">
      <c r="A33" s="291">
        <v>5</v>
      </c>
      <c r="B33" s="397" t="s">
        <v>35</v>
      </c>
      <c r="C33" s="394"/>
      <c r="D33" s="394"/>
      <c r="E33" s="394"/>
      <c r="F33" s="394"/>
      <c r="G33" s="394"/>
      <c r="H33" s="394"/>
      <c r="I33" s="377"/>
    </row>
    <row r="34" spans="1:10" x14ac:dyDescent="0.25">
      <c r="A34" s="289"/>
      <c r="B34" s="290"/>
      <c r="C34" s="290"/>
      <c r="D34" s="290"/>
      <c r="E34" s="290"/>
      <c r="F34" s="290"/>
      <c r="G34" s="290"/>
      <c r="H34" s="290"/>
      <c r="I34" s="296"/>
    </row>
    <row r="35" spans="1:10" ht="13" x14ac:dyDescent="0.25">
      <c r="A35" s="37" t="s">
        <v>36</v>
      </c>
      <c r="B35" s="290"/>
      <c r="C35" s="290"/>
      <c r="D35" s="290"/>
      <c r="E35" s="290"/>
      <c r="F35" s="290"/>
      <c r="G35" s="290"/>
      <c r="H35" s="290"/>
      <c r="I35" s="296"/>
    </row>
    <row r="36" spans="1:10" ht="13" x14ac:dyDescent="0.25">
      <c r="A36" s="37" t="s">
        <v>37</v>
      </c>
      <c r="B36" s="290"/>
      <c r="C36" s="290"/>
      <c r="D36" s="290"/>
      <c r="E36" s="290"/>
      <c r="F36" s="290"/>
      <c r="G36" s="290"/>
      <c r="H36" s="290"/>
      <c r="I36" s="296"/>
    </row>
    <row r="38" spans="1:10" ht="13" x14ac:dyDescent="0.3">
      <c r="A38" s="399" t="s">
        <v>38</v>
      </c>
      <c r="B38" s="399"/>
      <c r="C38" s="399"/>
      <c r="D38" s="399"/>
      <c r="E38" s="399"/>
      <c r="F38" s="399"/>
      <c r="G38" s="399"/>
      <c r="H38" s="399"/>
      <c r="I38" s="399"/>
    </row>
    <row r="39" spans="1:10" ht="13" x14ac:dyDescent="0.3">
      <c r="A39" s="8">
        <v>1</v>
      </c>
      <c r="B39" s="393" t="s">
        <v>39</v>
      </c>
      <c r="C39" s="393"/>
      <c r="D39" s="393"/>
      <c r="E39" s="393"/>
      <c r="F39" s="393"/>
      <c r="G39" s="393"/>
      <c r="H39" s="8" t="s">
        <v>40</v>
      </c>
      <c r="I39" s="8" t="s">
        <v>41</v>
      </c>
    </row>
    <row r="40" spans="1:10" ht="13" x14ac:dyDescent="0.3">
      <c r="A40" s="8" t="s">
        <v>10</v>
      </c>
      <c r="B40" s="397" t="s">
        <v>42</v>
      </c>
      <c r="C40" s="397"/>
      <c r="D40" s="397"/>
      <c r="E40" s="397"/>
      <c r="F40" s="397"/>
      <c r="G40" s="397"/>
      <c r="H40" s="22"/>
      <c r="I40" s="167">
        <f>I31</f>
        <v>0</v>
      </c>
    </row>
    <row r="41" spans="1:10" ht="13" x14ac:dyDescent="0.3">
      <c r="A41" s="8" t="s">
        <v>12</v>
      </c>
      <c r="B41" s="397" t="s">
        <v>43</v>
      </c>
      <c r="C41" s="397"/>
      <c r="D41" s="397"/>
      <c r="E41" s="397"/>
      <c r="F41" s="397"/>
      <c r="G41" s="397"/>
      <c r="H41" s="2"/>
      <c r="I41" s="167">
        <f>I40*H41</f>
        <v>0</v>
      </c>
      <c r="J41" s="32" t="s">
        <v>44</v>
      </c>
    </row>
    <row r="42" spans="1:10" ht="13" x14ac:dyDescent="0.3">
      <c r="A42" s="8" t="s">
        <v>14</v>
      </c>
      <c r="B42" s="397" t="s">
        <v>45</v>
      </c>
      <c r="C42" s="397"/>
      <c r="D42" s="397"/>
      <c r="E42" s="397"/>
      <c r="F42" s="397"/>
      <c r="G42" s="397"/>
      <c r="H42" s="2"/>
      <c r="I42" s="167">
        <f>H42*I40</f>
        <v>0</v>
      </c>
    </row>
    <row r="43" spans="1:10" ht="13" x14ac:dyDescent="0.3">
      <c r="A43" s="8" t="s">
        <v>15</v>
      </c>
      <c r="B43" s="397" t="s">
        <v>46</v>
      </c>
      <c r="C43" s="397"/>
      <c r="D43" s="397"/>
      <c r="E43" s="397"/>
      <c r="F43" s="397"/>
      <c r="G43" s="397"/>
      <c r="H43" s="2"/>
      <c r="I43" s="167">
        <v>0</v>
      </c>
      <c r="J43" s="32" t="s">
        <v>47</v>
      </c>
    </row>
    <row r="44" spans="1:10" ht="13" x14ac:dyDescent="0.3">
      <c r="A44" s="8" t="s">
        <v>48</v>
      </c>
      <c r="B44" s="397" t="s">
        <v>49</v>
      </c>
      <c r="C44" s="397"/>
      <c r="D44" s="397"/>
      <c r="E44" s="397"/>
      <c r="F44" s="397"/>
      <c r="G44" s="397"/>
      <c r="H44" s="5"/>
      <c r="I44" s="167">
        <v>0</v>
      </c>
      <c r="J44" s="32" t="s">
        <v>47</v>
      </c>
    </row>
    <row r="45" spans="1:10" ht="13" x14ac:dyDescent="0.3">
      <c r="A45" s="8" t="s">
        <v>50</v>
      </c>
      <c r="B45" s="397" t="s">
        <v>51</v>
      </c>
      <c r="C45" s="397"/>
      <c r="D45" s="397"/>
      <c r="E45" s="397"/>
      <c r="F45" s="397"/>
      <c r="G45" s="397"/>
      <c r="H45" s="2"/>
      <c r="I45" s="167">
        <v>0</v>
      </c>
    </row>
    <row r="46" spans="1:10" ht="13" x14ac:dyDescent="0.3">
      <c r="A46" s="395" t="s">
        <v>52</v>
      </c>
      <c r="B46" s="398"/>
      <c r="C46" s="398"/>
      <c r="D46" s="398"/>
      <c r="E46" s="398"/>
      <c r="F46" s="398"/>
      <c r="G46" s="398"/>
      <c r="H46" s="398"/>
      <c r="I46" s="168">
        <f>SUM(I40:I45)</f>
        <v>0</v>
      </c>
    </row>
    <row r="47" spans="1:10" s="10" customFormat="1" ht="13" x14ac:dyDescent="0.3"/>
    <row r="48" spans="1:10" s="10" customFormat="1" ht="13" x14ac:dyDescent="0.3">
      <c r="A48" s="37" t="s">
        <v>53</v>
      </c>
    </row>
    <row r="49" spans="1:11" s="10" customFormat="1" ht="13" x14ac:dyDescent="0.3">
      <c r="A49" s="37" t="s">
        <v>54</v>
      </c>
    </row>
    <row r="50" spans="1:11" ht="13" x14ac:dyDescent="0.3">
      <c r="A50" s="3"/>
      <c r="B50" s="3"/>
      <c r="C50" s="3"/>
      <c r="D50" s="3"/>
      <c r="E50" s="3"/>
      <c r="F50" s="3"/>
      <c r="G50" s="3"/>
      <c r="H50" s="3"/>
      <c r="I50" s="4"/>
    </row>
    <row r="51" spans="1:11" ht="13" x14ac:dyDescent="0.3">
      <c r="A51" s="399" t="s">
        <v>55</v>
      </c>
      <c r="B51" s="399"/>
      <c r="C51" s="399"/>
      <c r="D51" s="399"/>
      <c r="E51" s="399"/>
      <c r="F51" s="399"/>
      <c r="G51" s="399"/>
      <c r="H51" s="399"/>
      <c r="I51" s="399"/>
    </row>
    <row r="52" spans="1:11" ht="13" x14ac:dyDescent="0.3">
      <c r="A52" s="47" t="s">
        <v>56</v>
      </c>
      <c r="B52" s="423" t="s">
        <v>57</v>
      </c>
      <c r="C52" s="424"/>
      <c r="D52" s="424"/>
      <c r="E52" s="424"/>
      <c r="F52" s="424"/>
      <c r="G52" s="425"/>
      <c r="H52" s="8" t="s">
        <v>40</v>
      </c>
      <c r="I52" s="8" t="s">
        <v>41</v>
      </c>
    </row>
    <row r="53" spans="1:11" ht="13" x14ac:dyDescent="0.3">
      <c r="A53" s="8" t="s">
        <v>10</v>
      </c>
      <c r="B53" s="397" t="s">
        <v>58</v>
      </c>
      <c r="C53" s="397"/>
      <c r="D53" s="397"/>
      <c r="E53" s="397"/>
      <c r="F53" s="397"/>
      <c r="G53" s="397"/>
      <c r="H53" s="1">
        <f>1/12</f>
        <v>8.3333333333333329E-2</v>
      </c>
      <c r="I53" s="25">
        <f>$I$46*H53</f>
        <v>0</v>
      </c>
      <c r="K53" s="87"/>
    </row>
    <row r="54" spans="1:11" ht="13" x14ac:dyDescent="0.3">
      <c r="A54" s="8" t="s">
        <v>12</v>
      </c>
      <c r="B54" s="397" t="s">
        <v>59</v>
      </c>
      <c r="C54" s="397"/>
      <c r="D54" s="397"/>
      <c r="E54" s="397"/>
      <c r="F54" s="397"/>
      <c r="G54" s="397"/>
      <c r="H54" s="24">
        <v>0.121</v>
      </c>
      <c r="I54" s="25">
        <f>$I$46*H54</f>
        <v>0</v>
      </c>
    </row>
    <row r="55" spans="1:11" ht="13" x14ac:dyDescent="0.3">
      <c r="A55" s="398" t="s">
        <v>60</v>
      </c>
      <c r="B55" s="398"/>
      <c r="C55" s="398"/>
      <c r="D55" s="398"/>
      <c r="E55" s="398"/>
      <c r="F55" s="398"/>
      <c r="G55" s="398"/>
      <c r="H55" s="42">
        <f>TRUNC(SUM(H53:H54),4)</f>
        <v>0.20430000000000001</v>
      </c>
      <c r="I55" s="43">
        <f>SUM(I53:I54)</f>
        <v>0</v>
      </c>
    </row>
    <row r="56" spans="1:11" ht="45.75" customHeight="1" x14ac:dyDescent="0.25">
      <c r="A56" s="47" t="s">
        <v>14</v>
      </c>
      <c r="B56" s="414" t="s">
        <v>61</v>
      </c>
      <c r="C56" s="414"/>
      <c r="D56" s="414"/>
      <c r="E56" s="414"/>
      <c r="F56" s="414"/>
      <c r="G56" s="414"/>
      <c r="H56" s="163">
        <f>H55*H76</f>
        <v>7.518240000000001E-2</v>
      </c>
      <c r="I56" s="164">
        <f>$I$46*H56</f>
        <v>0</v>
      </c>
    </row>
    <row r="57" spans="1:11" ht="13" x14ac:dyDescent="0.3">
      <c r="A57" s="398" t="s">
        <v>62</v>
      </c>
      <c r="B57" s="398"/>
      <c r="C57" s="398"/>
      <c r="D57" s="398"/>
      <c r="E57" s="398"/>
      <c r="F57" s="398"/>
      <c r="G57" s="398"/>
      <c r="H57" s="42">
        <f>TRUNC(SUM(H55:H56),4)</f>
        <v>0.27939999999999998</v>
      </c>
      <c r="I57" s="43">
        <f>SUM(I55:I56)</f>
        <v>0</v>
      </c>
    </row>
    <row r="58" spans="1:11" ht="13" x14ac:dyDescent="0.3">
      <c r="A58" s="3"/>
      <c r="B58" s="3"/>
      <c r="C58" s="3"/>
      <c r="D58" s="3"/>
      <c r="E58" s="3"/>
      <c r="F58" s="3"/>
      <c r="G58" s="3"/>
      <c r="H58" s="44"/>
      <c r="I58" s="4"/>
    </row>
    <row r="59" spans="1:11" ht="13" x14ac:dyDescent="0.3">
      <c r="A59" s="37" t="s">
        <v>63</v>
      </c>
      <c r="B59" s="3"/>
      <c r="C59" s="3"/>
      <c r="D59" s="3"/>
      <c r="E59" s="3"/>
      <c r="F59" s="3"/>
      <c r="G59" s="3"/>
      <c r="H59" s="44"/>
      <c r="I59" s="4"/>
    </row>
    <row r="60" spans="1:11" ht="13" x14ac:dyDescent="0.3">
      <c r="A60" s="37" t="s">
        <v>64</v>
      </c>
      <c r="B60" s="3"/>
      <c r="C60" s="3"/>
      <c r="D60" s="3"/>
      <c r="E60" s="3"/>
      <c r="F60" s="3"/>
      <c r="G60" s="3"/>
      <c r="H60" s="44"/>
      <c r="I60" s="4"/>
    </row>
    <row r="61" spans="1:11" ht="13" x14ac:dyDescent="0.3">
      <c r="A61" s="37" t="s">
        <v>65</v>
      </c>
      <c r="B61" s="3"/>
      <c r="C61" s="3"/>
      <c r="D61" s="3"/>
      <c r="E61" s="3"/>
      <c r="F61" s="3"/>
      <c r="G61" s="3"/>
      <c r="H61" s="44"/>
      <c r="I61" s="4"/>
    </row>
    <row r="62" spans="1:11" ht="13" x14ac:dyDescent="0.3">
      <c r="A62" s="37" t="s">
        <v>66</v>
      </c>
      <c r="B62" s="10"/>
      <c r="C62" s="10"/>
      <c r="D62" s="10"/>
      <c r="E62" s="10"/>
      <c r="F62" s="10"/>
      <c r="G62" s="10"/>
      <c r="H62" s="10"/>
      <c r="I62" s="10"/>
    </row>
    <row r="63" spans="1:11" ht="13" x14ac:dyDescent="0.3">
      <c r="A63" s="37" t="s">
        <v>67</v>
      </c>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37"/>
      <c r="B65" s="10"/>
      <c r="C65" s="10"/>
      <c r="D65" s="10"/>
      <c r="E65" s="10"/>
      <c r="F65" s="10"/>
      <c r="G65" s="10"/>
      <c r="H65" s="10"/>
      <c r="I65" s="10"/>
    </row>
    <row r="66" spans="1:12" ht="13" x14ac:dyDescent="0.3">
      <c r="A66" s="45"/>
      <c r="B66" s="45"/>
      <c r="C66" s="45"/>
      <c r="D66" s="45"/>
      <c r="E66" s="45"/>
      <c r="F66" s="45"/>
      <c r="G66" s="45"/>
      <c r="H66" s="45"/>
      <c r="I66" s="45"/>
    </row>
    <row r="67" spans="1:12" ht="13" x14ac:dyDescent="0.3">
      <c r="A67" s="49" t="s">
        <v>68</v>
      </c>
      <c r="B67" s="420" t="s">
        <v>69</v>
      </c>
      <c r="C67" s="421"/>
      <c r="D67" s="421"/>
      <c r="E67" s="421"/>
      <c r="F67" s="421"/>
      <c r="G67" s="422"/>
      <c r="H67" s="34" t="s">
        <v>40</v>
      </c>
      <c r="I67" s="34" t="s">
        <v>41</v>
      </c>
      <c r="K67" s="32"/>
      <c r="L67" s="31"/>
    </row>
    <row r="68" spans="1:12" ht="13" x14ac:dyDescent="0.3">
      <c r="A68" s="8" t="s">
        <v>10</v>
      </c>
      <c r="B68" s="397" t="s">
        <v>70</v>
      </c>
      <c r="C68" s="397"/>
      <c r="D68" s="397"/>
      <c r="E68" s="397"/>
      <c r="F68" s="397"/>
      <c r="G68" s="397"/>
      <c r="H68" s="1">
        <v>0.2</v>
      </c>
      <c r="I68" s="25">
        <f t="shared" ref="I68:I75" si="0">H68*($I$46)</f>
        <v>0</v>
      </c>
      <c r="K68" s="33"/>
      <c r="L68" s="31"/>
    </row>
    <row r="69" spans="1:12" ht="13" x14ac:dyDescent="0.3">
      <c r="A69" s="8" t="s">
        <v>12</v>
      </c>
      <c r="B69" s="397" t="s">
        <v>71</v>
      </c>
      <c r="C69" s="397"/>
      <c r="D69" s="397"/>
      <c r="E69" s="397"/>
      <c r="F69" s="397"/>
      <c r="G69" s="397"/>
      <c r="H69" s="1">
        <v>2.5000000000000001E-2</v>
      </c>
      <c r="I69" s="25">
        <f t="shared" si="0"/>
        <v>0</v>
      </c>
      <c r="K69" s="32"/>
    </row>
    <row r="70" spans="1:12" ht="13" x14ac:dyDescent="0.3">
      <c r="A70" s="8" t="s">
        <v>14</v>
      </c>
      <c r="B70" s="397" t="s">
        <v>72</v>
      </c>
      <c r="C70" s="397"/>
      <c r="D70" s="397"/>
      <c r="E70" s="397"/>
      <c r="F70" s="397"/>
      <c r="G70" s="397"/>
      <c r="H70" s="1">
        <v>0.03</v>
      </c>
      <c r="I70" s="25">
        <f t="shared" si="0"/>
        <v>0</v>
      </c>
      <c r="J70" s="32" t="s">
        <v>73</v>
      </c>
      <c r="K70" s="32"/>
    </row>
    <row r="71" spans="1:12" ht="13" x14ac:dyDescent="0.3">
      <c r="A71" s="8" t="s">
        <v>15</v>
      </c>
      <c r="B71" s="397" t="s">
        <v>74</v>
      </c>
      <c r="C71" s="397"/>
      <c r="D71" s="397"/>
      <c r="E71" s="397"/>
      <c r="F71" s="397"/>
      <c r="G71" s="397"/>
      <c r="H71" s="1">
        <v>1.4999999999999999E-2</v>
      </c>
      <c r="I71" s="25">
        <f t="shared" si="0"/>
        <v>0</v>
      </c>
    </row>
    <row r="72" spans="1:12" ht="13" x14ac:dyDescent="0.3">
      <c r="A72" s="8" t="s">
        <v>48</v>
      </c>
      <c r="B72" s="397" t="s">
        <v>75</v>
      </c>
      <c r="C72" s="397"/>
      <c r="D72" s="397"/>
      <c r="E72" s="397"/>
      <c r="F72" s="397"/>
      <c r="G72" s="397"/>
      <c r="H72" s="1">
        <v>0.01</v>
      </c>
      <c r="I72" s="25">
        <f t="shared" si="0"/>
        <v>0</v>
      </c>
    </row>
    <row r="73" spans="1:12" ht="13" x14ac:dyDescent="0.3">
      <c r="A73" s="8" t="s">
        <v>50</v>
      </c>
      <c r="B73" s="397" t="s">
        <v>76</v>
      </c>
      <c r="C73" s="397"/>
      <c r="D73" s="397"/>
      <c r="E73" s="397"/>
      <c r="F73" s="397"/>
      <c r="G73" s="397"/>
      <c r="H73" s="1">
        <v>6.0000000000000001E-3</v>
      </c>
      <c r="I73" s="25">
        <f t="shared" si="0"/>
        <v>0</v>
      </c>
    </row>
    <row r="74" spans="1:12" ht="13" x14ac:dyDescent="0.3">
      <c r="A74" s="8" t="s">
        <v>77</v>
      </c>
      <c r="B74" s="397" t="s">
        <v>78</v>
      </c>
      <c r="C74" s="397"/>
      <c r="D74" s="397"/>
      <c r="E74" s="397"/>
      <c r="F74" s="397"/>
      <c r="G74" s="397"/>
      <c r="H74" s="1">
        <v>2E-3</v>
      </c>
      <c r="I74" s="25">
        <f t="shared" si="0"/>
        <v>0</v>
      </c>
    </row>
    <row r="75" spans="1:12" ht="13" x14ac:dyDescent="0.3">
      <c r="A75" s="8" t="s">
        <v>79</v>
      </c>
      <c r="B75" s="397" t="s">
        <v>80</v>
      </c>
      <c r="C75" s="397"/>
      <c r="D75" s="397"/>
      <c r="E75" s="397"/>
      <c r="F75" s="397"/>
      <c r="G75" s="397"/>
      <c r="H75" s="1">
        <v>0.08</v>
      </c>
      <c r="I75" s="25">
        <f t="shared" si="0"/>
        <v>0</v>
      </c>
    </row>
    <row r="76" spans="1:12" ht="13" x14ac:dyDescent="0.3">
      <c r="A76" s="398" t="s">
        <v>81</v>
      </c>
      <c r="B76" s="398"/>
      <c r="C76" s="398"/>
      <c r="D76" s="398"/>
      <c r="E76" s="398"/>
      <c r="F76" s="398"/>
      <c r="G76" s="398"/>
      <c r="H76" s="42">
        <f>SUM(H68:H75)</f>
        <v>0.36800000000000005</v>
      </c>
      <c r="I76" s="43">
        <f>SUM(I68:I75)</f>
        <v>0</v>
      </c>
      <c r="K76" s="21"/>
    </row>
    <row r="77" spans="1:12" ht="13" x14ac:dyDescent="0.3">
      <c r="A77" s="3"/>
      <c r="B77" s="3"/>
      <c r="C77" s="3"/>
      <c r="D77" s="3"/>
      <c r="E77" s="3"/>
      <c r="F77" s="3"/>
      <c r="G77" s="3"/>
      <c r="H77" s="44"/>
      <c r="I77" s="4"/>
      <c r="K77" s="21"/>
    </row>
    <row r="78" spans="1:12" ht="13" x14ac:dyDescent="0.3">
      <c r="A78" s="37" t="s">
        <v>82</v>
      </c>
      <c r="B78" s="3"/>
      <c r="C78" s="3"/>
      <c r="D78" s="3"/>
      <c r="E78" s="3"/>
      <c r="F78" s="3"/>
      <c r="G78" s="3"/>
      <c r="H78" s="44"/>
      <c r="I78" s="4"/>
      <c r="K78" s="21"/>
    </row>
    <row r="79" spans="1:12" ht="13" x14ac:dyDescent="0.3">
      <c r="A79" s="37" t="s">
        <v>83</v>
      </c>
      <c r="B79" s="3"/>
      <c r="C79" s="3"/>
      <c r="D79" s="3"/>
      <c r="E79" s="3"/>
      <c r="F79" s="3"/>
      <c r="G79" s="3"/>
      <c r="H79" s="44"/>
      <c r="I79" s="4"/>
      <c r="K79" s="21"/>
    </row>
    <row r="80" spans="1:12" ht="13" x14ac:dyDescent="0.3">
      <c r="A80" s="37" t="s">
        <v>84</v>
      </c>
      <c r="B80" s="3"/>
      <c r="C80" s="3"/>
      <c r="D80" s="3"/>
      <c r="E80" s="3"/>
      <c r="F80" s="3"/>
      <c r="G80" s="3"/>
      <c r="H80" s="44"/>
      <c r="I80" s="4"/>
      <c r="K80" s="21"/>
    </row>
    <row r="81" spans="1:11" ht="13" x14ac:dyDescent="0.3">
      <c r="A81" s="37" t="s">
        <v>85</v>
      </c>
      <c r="B81" s="3"/>
      <c r="C81" s="3"/>
      <c r="D81" s="3"/>
      <c r="E81" s="3"/>
      <c r="F81" s="3"/>
      <c r="G81" s="3"/>
      <c r="H81" s="44"/>
      <c r="I81" s="4"/>
      <c r="K81" s="21"/>
    </row>
    <row r="82" spans="1:11" ht="13" x14ac:dyDescent="0.3">
      <c r="A82" s="37" t="s">
        <v>86</v>
      </c>
      <c r="B82" s="3"/>
      <c r="C82" s="3"/>
      <c r="D82" s="3"/>
      <c r="E82" s="3"/>
      <c r="F82" s="3"/>
      <c r="G82" s="3"/>
      <c r="H82" s="44"/>
      <c r="I82" s="4"/>
      <c r="K82" s="21"/>
    </row>
    <row r="83" spans="1:11" ht="13" x14ac:dyDescent="0.3">
      <c r="A83" s="10"/>
      <c r="B83" s="10"/>
      <c r="C83" s="10"/>
      <c r="D83" s="10"/>
      <c r="E83" s="10"/>
      <c r="F83" s="10"/>
      <c r="G83" s="10"/>
      <c r="H83" s="10"/>
      <c r="I83" s="10"/>
    </row>
    <row r="84" spans="1:11" ht="13" x14ac:dyDescent="0.3">
      <c r="A84" s="49" t="s">
        <v>87</v>
      </c>
      <c r="B84" s="402" t="s">
        <v>88</v>
      </c>
      <c r="C84" s="403"/>
      <c r="D84" s="403"/>
      <c r="E84" s="403"/>
      <c r="F84" s="403"/>
      <c r="G84" s="404"/>
      <c r="H84" s="42"/>
      <c r="I84" s="34" t="s">
        <v>41</v>
      </c>
    </row>
    <row r="85" spans="1:11" ht="13" x14ac:dyDescent="0.3">
      <c r="A85" s="8" t="s">
        <v>10</v>
      </c>
      <c r="B85" s="392" t="s">
        <v>89</v>
      </c>
      <c r="C85" s="392"/>
      <c r="D85" s="392"/>
      <c r="E85" s="392"/>
      <c r="F85" s="392"/>
      <c r="G85" s="392"/>
      <c r="H85" s="23" t="s">
        <v>90</v>
      </c>
      <c r="I85" s="27">
        <f>'Mód2.3'!J13</f>
        <v>241.12</v>
      </c>
    </row>
    <row r="86" spans="1:11" ht="13" x14ac:dyDescent="0.3">
      <c r="A86" s="8" t="s">
        <v>12</v>
      </c>
      <c r="B86" s="392" t="s">
        <v>529</v>
      </c>
      <c r="C86" s="392"/>
      <c r="D86" s="392"/>
      <c r="E86" s="392"/>
      <c r="F86" s="392"/>
      <c r="G86" s="392"/>
      <c r="H86" s="23" t="s">
        <v>90</v>
      </c>
      <c r="I86" s="27">
        <f>'Mód2.3'!J26</f>
        <v>601.12800000000004</v>
      </c>
    </row>
    <row r="87" spans="1:11" ht="13" x14ac:dyDescent="0.3">
      <c r="A87" s="8" t="s">
        <v>14</v>
      </c>
      <c r="B87" s="392" t="s">
        <v>92</v>
      </c>
      <c r="C87" s="392"/>
      <c r="D87" s="392"/>
      <c r="E87" s="392"/>
      <c r="F87" s="392"/>
      <c r="G87" s="392"/>
      <c r="H87" s="23" t="s">
        <v>90</v>
      </c>
      <c r="I87" s="27">
        <v>0</v>
      </c>
    </row>
    <row r="88" spans="1:11" ht="25.5" customHeight="1" x14ac:dyDescent="0.25">
      <c r="A88" s="47" t="s">
        <v>15</v>
      </c>
      <c r="B88" s="419" t="s">
        <v>447</v>
      </c>
      <c r="C88" s="419"/>
      <c r="D88" s="419"/>
      <c r="E88" s="419"/>
      <c r="F88" s="419"/>
      <c r="G88" s="419"/>
      <c r="H88" s="36" t="s">
        <v>90</v>
      </c>
      <c r="I88" s="169">
        <f>'Mód2.3'!E43</f>
        <v>0</v>
      </c>
    </row>
    <row r="89" spans="1:11" ht="13" x14ac:dyDescent="0.3">
      <c r="A89" s="8" t="s">
        <v>48</v>
      </c>
      <c r="B89" s="392" t="s">
        <v>93</v>
      </c>
      <c r="C89" s="392"/>
      <c r="D89" s="392"/>
      <c r="E89" s="392"/>
      <c r="F89" s="392"/>
      <c r="G89" s="392"/>
      <c r="H89" s="23" t="s">
        <v>90</v>
      </c>
      <c r="I89" s="27">
        <f>'Mód2.3'!E53</f>
        <v>0</v>
      </c>
    </row>
    <row r="90" spans="1:11" ht="13" x14ac:dyDescent="0.3">
      <c r="A90" s="8" t="s">
        <v>50</v>
      </c>
      <c r="B90" s="392" t="s">
        <v>94</v>
      </c>
      <c r="C90" s="392"/>
      <c r="D90" s="392"/>
      <c r="E90" s="392"/>
      <c r="F90" s="392"/>
      <c r="G90" s="392"/>
      <c r="H90" s="23" t="s">
        <v>90</v>
      </c>
      <c r="I90" s="27">
        <v>0</v>
      </c>
    </row>
    <row r="91" spans="1:11" ht="13" x14ac:dyDescent="0.3">
      <c r="A91" s="398" t="s">
        <v>95</v>
      </c>
      <c r="B91" s="398"/>
      <c r="C91" s="398"/>
      <c r="D91" s="398"/>
      <c r="E91" s="398"/>
      <c r="F91" s="398"/>
      <c r="G91" s="398"/>
      <c r="H91" s="398"/>
      <c r="I91" s="43">
        <f>SUM(I85:I90)</f>
        <v>842.24800000000005</v>
      </c>
    </row>
    <row r="92" spans="1:11" ht="13" x14ac:dyDescent="0.3">
      <c r="A92" s="3"/>
      <c r="B92" s="3"/>
      <c r="C92" s="3"/>
      <c r="D92" s="3"/>
      <c r="E92" s="3"/>
      <c r="F92" s="3"/>
      <c r="G92" s="3"/>
      <c r="H92" s="3"/>
      <c r="I92" s="4"/>
    </row>
    <row r="93" spans="1:11" ht="13" x14ac:dyDescent="0.3">
      <c r="A93" s="37" t="s">
        <v>96</v>
      </c>
      <c r="B93" s="3"/>
      <c r="C93" s="3"/>
      <c r="D93" s="3"/>
      <c r="E93" s="3"/>
      <c r="F93" s="3"/>
      <c r="G93" s="3"/>
      <c r="H93" s="3"/>
      <c r="I93" s="4"/>
    </row>
    <row r="94" spans="1:11" ht="13" x14ac:dyDescent="0.3">
      <c r="A94" s="37" t="s">
        <v>97</v>
      </c>
      <c r="B94" s="3"/>
      <c r="C94" s="3"/>
      <c r="D94" s="3"/>
      <c r="E94" s="3"/>
      <c r="F94" s="3"/>
      <c r="G94" s="3"/>
      <c r="H94" s="3"/>
      <c r="I94" s="4"/>
    </row>
    <row r="95" spans="1:11" ht="13" x14ac:dyDescent="0.3">
      <c r="A95" s="37" t="s">
        <v>98</v>
      </c>
      <c r="B95" s="3"/>
      <c r="C95" s="3"/>
      <c r="D95" s="3"/>
      <c r="E95" s="3"/>
      <c r="F95" s="3"/>
      <c r="G95" s="3"/>
      <c r="H95" s="3"/>
      <c r="I95" s="4"/>
    </row>
    <row r="96" spans="1:11" ht="13" x14ac:dyDescent="0.3">
      <c r="A96" s="37" t="s">
        <v>99</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100</v>
      </c>
      <c r="C98" s="48"/>
      <c r="D98" s="48"/>
      <c r="E98" s="48"/>
      <c r="F98" s="48"/>
      <c r="G98" s="48"/>
      <c r="H98" s="48"/>
      <c r="I98" s="48"/>
    </row>
    <row r="99" spans="1:11" ht="13" x14ac:dyDescent="0.3">
      <c r="A99" s="393" t="s">
        <v>101</v>
      </c>
      <c r="B99" s="393"/>
      <c r="C99" s="393"/>
      <c r="D99" s="393"/>
      <c r="E99" s="393"/>
      <c r="F99" s="393"/>
      <c r="G99" s="393"/>
      <c r="H99" s="393"/>
      <c r="I99" s="8" t="s">
        <v>41</v>
      </c>
    </row>
    <row r="100" spans="1:11" ht="13" x14ac:dyDescent="0.3">
      <c r="A100" s="8" t="s">
        <v>56</v>
      </c>
      <c r="B100" s="418" t="s">
        <v>102</v>
      </c>
      <c r="C100" s="418"/>
      <c r="D100" s="418"/>
      <c r="E100" s="418"/>
      <c r="F100" s="418"/>
      <c r="G100" s="418"/>
      <c r="H100" s="418"/>
      <c r="I100" s="25">
        <f>I57</f>
        <v>0</v>
      </c>
    </row>
    <row r="101" spans="1:11" ht="13" x14ac:dyDescent="0.3">
      <c r="A101" s="8" t="s">
        <v>68</v>
      </c>
      <c r="B101" s="418" t="s">
        <v>103</v>
      </c>
      <c r="C101" s="418"/>
      <c r="D101" s="418"/>
      <c r="E101" s="418"/>
      <c r="F101" s="418"/>
      <c r="G101" s="418"/>
      <c r="H101" s="418"/>
      <c r="I101" s="25">
        <f>I76</f>
        <v>0</v>
      </c>
    </row>
    <row r="102" spans="1:11" ht="13" x14ac:dyDescent="0.3">
      <c r="A102" s="8" t="s">
        <v>87</v>
      </c>
      <c r="B102" s="418" t="s">
        <v>104</v>
      </c>
      <c r="C102" s="418"/>
      <c r="D102" s="418"/>
      <c r="E102" s="418"/>
      <c r="F102" s="418"/>
      <c r="G102" s="418"/>
      <c r="H102" s="418"/>
      <c r="I102" s="25">
        <f>I91</f>
        <v>842.24800000000005</v>
      </c>
    </row>
    <row r="103" spans="1:11" ht="13" x14ac:dyDescent="0.3">
      <c r="A103" s="395" t="s">
        <v>105</v>
      </c>
      <c r="B103" s="395"/>
      <c r="C103" s="395"/>
      <c r="D103" s="395"/>
      <c r="E103" s="395"/>
      <c r="F103" s="395"/>
      <c r="G103" s="395"/>
      <c r="H103" s="395"/>
      <c r="I103" s="299">
        <f>SUM(I100:I102)</f>
        <v>842.24800000000005</v>
      </c>
      <c r="K103" s="7"/>
    </row>
    <row r="104" spans="1:11" ht="13" x14ac:dyDescent="0.3">
      <c r="A104" s="400"/>
      <c r="B104" s="401"/>
      <c r="C104" s="401"/>
      <c r="D104" s="401"/>
      <c r="E104" s="401"/>
      <c r="F104" s="401"/>
      <c r="G104" s="401"/>
      <c r="H104" s="401"/>
      <c r="I104" s="401"/>
    </row>
    <row r="105" spans="1:11" ht="13" x14ac:dyDescent="0.3">
      <c r="A105" s="399" t="s">
        <v>106</v>
      </c>
      <c r="B105" s="399"/>
      <c r="C105" s="399"/>
      <c r="D105" s="399"/>
      <c r="E105" s="399"/>
      <c r="F105" s="399"/>
      <c r="G105" s="399"/>
      <c r="H105" s="399"/>
      <c r="I105" s="399"/>
    </row>
    <row r="106" spans="1:11" ht="13" x14ac:dyDescent="0.3">
      <c r="A106" s="8">
        <v>3</v>
      </c>
      <c r="B106" s="393" t="s">
        <v>107</v>
      </c>
      <c r="C106" s="393"/>
      <c r="D106" s="393"/>
      <c r="E106" s="393"/>
      <c r="F106" s="393"/>
      <c r="G106" s="393"/>
      <c r="H106" s="8" t="s">
        <v>40</v>
      </c>
      <c r="I106" s="8" t="s">
        <v>41</v>
      </c>
    </row>
    <row r="107" spans="1:11" ht="13" x14ac:dyDescent="0.3">
      <c r="A107" s="8" t="s">
        <v>10</v>
      </c>
      <c r="B107" s="397" t="s">
        <v>108</v>
      </c>
      <c r="C107" s="397"/>
      <c r="D107" s="397"/>
      <c r="E107" s="397"/>
      <c r="F107" s="397"/>
      <c r="G107" s="397"/>
      <c r="H107" s="1">
        <v>4.1999999999999997E-3</v>
      </c>
      <c r="I107" s="25">
        <f>H107*I46</f>
        <v>0</v>
      </c>
    </row>
    <row r="108" spans="1:11" ht="13" x14ac:dyDescent="0.25">
      <c r="A108" s="47" t="s">
        <v>12</v>
      </c>
      <c r="B108" s="414" t="s">
        <v>109</v>
      </c>
      <c r="C108" s="414"/>
      <c r="D108" s="414"/>
      <c r="E108" s="414"/>
      <c r="F108" s="414"/>
      <c r="G108" s="414"/>
      <c r="H108" s="163">
        <f>H75</f>
        <v>0.08</v>
      </c>
      <c r="I108" s="164">
        <f>I107*H108</f>
        <v>0</v>
      </c>
    </row>
    <row r="109" spans="1:11" ht="24.75" customHeight="1" x14ac:dyDescent="0.25">
      <c r="A109" s="47" t="s">
        <v>14</v>
      </c>
      <c r="B109" s="414" t="s">
        <v>110</v>
      </c>
      <c r="C109" s="414"/>
      <c r="D109" s="414"/>
      <c r="E109" s="414"/>
      <c r="F109" s="414"/>
      <c r="G109" s="414"/>
      <c r="H109" s="163">
        <v>2E-3</v>
      </c>
      <c r="I109" s="164">
        <f>H109*I46</f>
        <v>0</v>
      </c>
    </row>
    <row r="110" spans="1:11" ht="13" x14ac:dyDescent="0.3">
      <c r="A110" s="8" t="s">
        <v>15</v>
      </c>
      <c r="B110" s="397" t="s">
        <v>111</v>
      </c>
      <c r="C110" s="397"/>
      <c r="D110" s="397"/>
      <c r="E110" s="397"/>
      <c r="F110" s="397"/>
      <c r="G110" s="397"/>
      <c r="H110" s="1">
        <v>1.9400000000000001E-2</v>
      </c>
      <c r="I110" s="25">
        <f>H110*I46</f>
        <v>0</v>
      </c>
    </row>
    <row r="111" spans="1:11" ht="13" x14ac:dyDescent="0.3">
      <c r="A111" s="8" t="s">
        <v>48</v>
      </c>
      <c r="B111" s="415" t="s">
        <v>112</v>
      </c>
      <c r="C111" s="415"/>
      <c r="D111" s="415"/>
      <c r="E111" s="415"/>
      <c r="F111" s="415"/>
      <c r="G111" s="415"/>
      <c r="H111" s="24">
        <f>H76</f>
        <v>0.36800000000000005</v>
      </c>
      <c r="I111" s="25">
        <f>I110*H111</f>
        <v>0</v>
      </c>
    </row>
    <row r="112" spans="1:11" ht="25.5" customHeight="1" x14ac:dyDescent="0.25">
      <c r="A112" s="47" t="s">
        <v>50</v>
      </c>
      <c r="B112" s="414" t="s">
        <v>113</v>
      </c>
      <c r="C112" s="414"/>
      <c r="D112" s="414"/>
      <c r="E112" s="414"/>
      <c r="F112" s="414"/>
      <c r="G112" s="414"/>
      <c r="H112" s="163">
        <v>3.7999999999999999E-2</v>
      </c>
      <c r="I112" s="164">
        <f>H112*I46</f>
        <v>0</v>
      </c>
      <c r="K112" s="7"/>
    </row>
    <row r="113" spans="1:11" ht="13" x14ac:dyDescent="0.3">
      <c r="A113" s="395" t="s">
        <v>114</v>
      </c>
      <c r="B113" s="395"/>
      <c r="C113" s="395"/>
      <c r="D113" s="395"/>
      <c r="E113" s="395"/>
      <c r="F113" s="395"/>
      <c r="G113" s="395"/>
      <c r="H113" s="42"/>
      <c r="I113" s="129">
        <f>SUM(I107:I112)</f>
        <v>0</v>
      </c>
    </row>
    <row r="114" spans="1:11" ht="13" x14ac:dyDescent="0.3">
      <c r="A114" s="416"/>
      <c r="B114" s="417"/>
      <c r="C114" s="417"/>
      <c r="D114" s="417"/>
      <c r="E114" s="417"/>
      <c r="F114" s="417"/>
      <c r="G114" s="417"/>
      <c r="H114" s="417"/>
      <c r="I114" s="417"/>
    </row>
    <row r="115" spans="1:11" ht="13" x14ac:dyDescent="0.3">
      <c r="A115" s="399" t="s">
        <v>115</v>
      </c>
      <c r="B115" s="399"/>
      <c r="C115" s="399"/>
      <c r="D115" s="399"/>
      <c r="E115" s="399"/>
      <c r="F115" s="399"/>
      <c r="G115" s="399"/>
      <c r="H115" s="399"/>
      <c r="I115" s="399"/>
    </row>
    <row r="116" spans="1:11" ht="13" x14ac:dyDescent="0.3">
      <c r="A116" s="3"/>
      <c r="B116" s="3"/>
      <c r="C116" s="3"/>
      <c r="D116" s="3"/>
      <c r="E116" s="3"/>
      <c r="F116" s="3"/>
      <c r="G116" s="3"/>
      <c r="H116" s="3"/>
      <c r="I116" s="3"/>
    </row>
    <row r="117" spans="1:11" ht="13" x14ac:dyDescent="0.3">
      <c r="A117" s="37" t="s">
        <v>116</v>
      </c>
      <c r="B117" s="3"/>
      <c r="C117" s="3"/>
      <c r="D117" s="3"/>
      <c r="E117" s="3"/>
      <c r="F117" s="3"/>
      <c r="G117" s="3"/>
      <c r="H117" s="3"/>
      <c r="I117" s="3"/>
    </row>
    <row r="118" spans="1:11" ht="13" x14ac:dyDescent="0.3">
      <c r="A118" s="37" t="s">
        <v>117</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118</v>
      </c>
      <c r="B120" s="398" t="s">
        <v>119</v>
      </c>
      <c r="C120" s="398"/>
      <c r="D120" s="398"/>
      <c r="E120" s="398"/>
      <c r="F120" s="398"/>
      <c r="G120" s="398"/>
      <c r="H120" s="34" t="s">
        <v>40</v>
      </c>
      <c r="I120" s="34" t="s">
        <v>41</v>
      </c>
    </row>
    <row r="121" spans="1:11" ht="13" x14ac:dyDescent="0.3">
      <c r="A121" s="49" t="s">
        <v>10</v>
      </c>
      <c r="B121" s="397" t="s">
        <v>120</v>
      </c>
      <c r="C121" s="397"/>
      <c r="D121" s="397"/>
      <c r="E121" s="397"/>
      <c r="F121" s="397"/>
      <c r="G121" s="397"/>
      <c r="H121" s="43"/>
      <c r="I121" s="43"/>
    </row>
    <row r="122" spans="1:11" ht="13" x14ac:dyDescent="0.3">
      <c r="A122" s="8" t="s">
        <v>12</v>
      </c>
      <c r="B122" s="397" t="s">
        <v>121</v>
      </c>
      <c r="C122" s="397"/>
      <c r="D122" s="397"/>
      <c r="E122" s="397"/>
      <c r="F122" s="397"/>
      <c r="G122" s="397"/>
      <c r="H122" s="173">
        <v>1.67E-2</v>
      </c>
      <c r="I122" s="25">
        <f>H122*$I$46</f>
        <v>0</v>
      </c>
      <c r="J122" s="32" t="s">
        <v>122</v>
      </c>
      <c r="K122" s="166"/>
    </row>
    <row r="123" spans="1:11" ht="13" x14ac:dyDescent="0.3">
      <c r="A123" s="8" t="s">
        <v>14</v>
      </c>
      <c r="B123" s="397" t="s">
        <v>123</v>
      </c>
      <c r="C123" s="397"/>
      <c r="D123" s="397"/>
      <c r="E123" s="397"/>
      <c r="F123" s="397"/>
      <c r="G123" s="397"/>
      <c r="H123" s="173">
        <v>2.0000000000000001E-4</v>
      </c>
      <c r="I123" s="25">
        <f>H123*$I$46</f>
        <v>0</v>
      </c>
      <c r="J123" s="32" t="s">
        <v>122</v>
      </c>
      <c r="K123" s="166"/>
    </row>
    <row r="124" spans="1:11" ht="13.5" x14ac:dyDescent="0.25">
      <c r="A124" s="47" t="s">
        <v>15</v>
      </c>
      <c r="B124" s="414" t="s">
        <v>124</v>
      </c>
      <c r="C124" s="414"/>
      <c r="D124" s="414"/>
      <c r="E124" s="414"/>
      <c r="F124" s="414"/>
      <c r="G124" s="414"/>
      <c r="H124" s="163">
        <v>6.9999999999999999E-4</v>
      </c>
      <c r="I124" s="164">
        <f>H124*$I$46</f>
        <v>0</v>
      </c>
      <c r="J124" s="32" t="s">
        <v>122</v>
      </c>
    </row>
    <row r="125" spans="1:11" ht="13" x14ac:dyDescent="0.3">
      <c r="A125" s="8" t="s">
        <v>48</v>
      </c>
      <c r="B125" s="397" t="s">
        <v>125</v>
      </c>
      <c r="C125" s="397"/>
      <c r="D125" s="397"/>
      <c r="E125" s="397"/>
      <c r="F125" s="397"/>
      <c r="G125" s="397"/>
      <c r="H125" s="173">
        <v>2.8999999999999998E-3</v>
      </c>
      <c r="I125" s="25">
        <f>H125*$I$46</f>
        <v>0</v>
      </c>
      <c r="J125" s="32" t="s">
        <v>122</v>
      </c>
    </row>
    <row r="126" spans="1:11" ht="13" x14ac:dyDescent="0.3">
      <c r="A126" s="8" t="s">
        <v>50</v>
      </c>
      <c r="B126" s="397" t="s">
        <v>126</v>
      </c>
      <c r="C126" s="397"/>
      <c r="D126" s="397"/>
      <c r="E126" s="397"/>
      <c r="F126" s="397"/>
      <c r="G126" s="397"/>
      <c r="H126" s="173"/>
      <c r="I126" s="25">
        <f t="shared" ref="I126" si="1">H126*$I$46</f>
        <v>0</v>
      </c>
      <c r="J126" s="32" t="s">
        <v>122</v>
      </c>
    </row>
    <row r="127" spans="1:11" ht="13" x14ac:dyDescent="0.3">
      <c r="A127" s="398" t="s">
        <v>127</v>
      </c>
      <c r="B127" s="398"/>
      <c r="C127" s="398"/>
      <c r="D127" s="398"/>
      <c r="E127" s="398"/>
      <c r="F127" s="398"/>
      <c r="G127" s="398"/>
      <c r="H127" s="42"/>
      <c r="I127" s="43">
        <f>SUM(I122:I126)</f>
        <v>0</v>
      </c>
    </row>
    <row r="128" spans="1:11" ht="13" x14ac:dyDescent="0.3">
      <c r="A128" s="8" t="s">
        <v>50</v>
      </c>
      <c r="B128" s="397" t="s">
        <v>128</v>
      </c>
      <c r="C128" s="397"/>
      <c r="D128" s="397"/>
      <c r="E128" s="397"/>
      <c r="F128" s="397"/>
      <c r="G128" s="397"/>
      <c r="H128" s="1">
        <f>H76</f>
        <v>0.36800000000000005</v>
      </c>
      <c r="I128" s="25">
        <f>I127*H128</f>
        <v>0</v>
      </c>
    </row>
    <row r="129" spans="1:10" ht="13" x14ac:dyDescent="0.3">
      <c r="A129" s="398" t="s">
        <v>129</v>
      </c>
      <c r="B129" s="398"/>
      <c r="C129" s="398"/>
      <c r="D129" s="398"/>
      <c r="E129" s="398"/>
      <c r="F129" s="398"/>
      <c r="G129" s="398"/>
      <c r="H129" s="42"/>
      <c r="I129" s="43">
        <f>SUM(I127:I128)</f>
        <v>0</v>
      </c>
    </row>
    <row r="130" spans="1:10" ht="13" x14ac:dyDescent="0.3">
      <c r="A130" s="3"/>
      <c r="B130" s="3"/>
      <c r="C130" s="3"/>
      <c r="D130" s="3"/>
      <c r="E130" s="3"/>
      <c r="F130" s="3"/>
      <c r="G130" s="3"/>
      <c r="H130" s="3"/>
      <c r="I130" s="3"/>
    </row>
    <row r="131" spans="1:10" ht="13" x14ac:dyDescent="0.3">
      <c r="A131" s="49" t="s">
        <v>130</v>
      </c>
      <c r="B131" s="402" t="s">
        <v>131</v>
      </c>
      <c r="C131" s="403"/>
      <c r="D131" s="403"/>
      <c r="E131" s="403"/>
      <c r="F131" s="403"/>
      <c r="G131" s="404"/>
      <c r="H131" s="34" t="s">
        <v>40</v>
      </c>
      <c r="I131" s="34" t="s">
        <v>41</v>
      </c>
    </row>
    <row r="132" spans="1:10" ht="13" x14ac:dyDescent="0.3">
      <c r="A132" s="8" t="s">
        <v>10</v>
      </c>
      <c r="B132" s="411" t="s">
        <v>132</v>
      </c>
      <c r="C132" s="412"/>
      <c r="D132" s="412"/>
      <c r="E132" s="412"/>
      <c r="F132" s="412"/>
      <c r="G132" s="413"/>
      <c r="H132" s="173">
        <v>0</v>
      </c>
      <c r="I132" s="25">
        <v>0</v>
      </c>
    </row>
    <row r="133" spans="1:10" ht="13" x14ac:dyDescent="0.3">
      <c r="A133" s="402" t="s">
        <v>133</v>
      </c>
      <c r="B133" s="403"/>
      <c r="C133" s="403"/>
      <c r="D133" s="403"/>
      <c r="E133" s="403"/>
      <c r="F133" s="403"/>
      <c r="G133" s="404"/>
      <c r="H133" s="42">
        <f>TRUNC(SUM(H132),4)</f>
        <v>0</v>
      </c>
      <c r="I133" s="43">
        <f>SUM(I132)</f>
        <v>0</v>
      </c>
    </row>
    <row r="134" spans="1:10" ht="13" x14ac:dyDescent="0.3">
      <c r="A134" s="51"/>
      <c r="B134" s="45"/>
      <c r="C134" s="45"/>
      <c r="D134" s="45"/>
      <c r="E134" s="45"/>
      <c r="F134" s="45"/>
      <c r="G134" s="45"/>
      <c r="H134" s="45"/>
      <c r="I134" s="45"/>
    </row>
    <row r="135" spans="1:10" ht="13" x14ac:dyDescent="0.3">
      <c r="A135" s="398" t="s">
        <v>134</v>
      </c>
      <c r="B135" s="398"/>
      <c r="C135" s="398"/>
      <c r="D135" s="398"/>
      <c r="E135" s="398"/>
      <c r="F135" s="398"/>
      <c r="G135" s="398"/>
      <c r="H135" s="398"/>
      <c r="I135" s="398"/>
    </row>
    <row r="136" spans="1:10" ht="13" x14ac:dyDescent="0.3">
      <c r="A136" s="47">
        <v>4</v>
      </c>
      <c r="B136" s="405" t="s">
        <v>135</v>
      </c>
      <c r="C136" s="406"/>
      <c r="D136" s="406"/>
      <c r="E136" s="406"/>
      <c r="F136" s="406"/>
      <c r="G136" s="407"/>
      <c r="H136" s="46"/>
      <c r="I136" s="8" t="s">
        <v>41</v>
      </c>
    </row>
    <row r="137" spans="1:10" ht="13" x14ac:dyDescent="0.3">
      <c r="A137" s="8" t="s">
        <v>118</v>
      </c>
      <c r="B137" s="408" t="s">
        <v>136</v>
      </c>
      <c r="C137" s="409"/>
      <c r="D137" s="409"/>
      <c r="E137" s="409"/>
      <c r="F137" s="409"/>
      <c r="G137" s="410"/>
      <c r="H137" s="22"/>
      <c r="I137" s="25">
        <f>I129</f>
        <v>0</v>
      </c>
    </row>
    <row r="138" spans="1:10" ht="13" x14ac:dyDescent="0.3">
      <c r="A138" s="8" t="s">
        <v>130</v>
      </c>
      <c r="B138" s="408" t="s">
        <v>137</v>
      </c>
      <c r="C138" s="409"/>
      <c r="D138" s="409"/>
      <c r="E138" s="409"/>
      <c r="F138" s="409"/>
      <c r="G138" s="410"/>
      <c r="H138" s="22"/>
      <c r="I138" s="25">
        <f>I133</f>
        <v>0</v>
      </c>
    </row>
    <row r="139" spans="1:10" ht="13" x14ac:dyDescent="0.3">
      <c r="A139" s="395" t="s">
        <v>138</v>
      </c>
      <c r="B139" s="395"/>
      <c r="C139" s="395"/>
      <c r="D139" s="395"/>
      <c r="E139" s="395"/>
      <c r="F139" s="395"/>
      <c r="G139" s="395"/>
      <c r="H139" s="395"/>
      <c r="I139" s="129">
        <f>SUM(I137:I138)</f>
        <v>0</v>
      </c>
    </row>
    <row r="140" spans="1:10" ht="13" x14ac:dyDescent="0.3">
      <c r="A140" s="400"/>
      <c r="B140" s="401"/>
      <c r="C140" s="401"/>
      <c r="D140" s="401"/>
      <c r="E140" s="401"/>
      <c r="F140" s="401"/>
      <c r="G140" s="401"/>
      <c r="H140" s="401"/>
      <c r="I140" s="401"/>
    </row>
    <row r="141" spans="1:10" ht="13" x14ac:dyDescent="0.3">
      <c r="A141" s="399" t="s">
        <v>139</v>
      </c>
      <c r="B141" s="399"/>
      <c r="C141" s="399"/>
      <c r="D141" s="399"/>
      <c r="E141" s="399"/>
      <c r="F141" s="399"/>
      <c r="G141" s="399"/>
      <c r="H141" s="399"/>
      <c r="I141" s="399"/>
    </row>
    <row r="142" spans="1:10" ht="13" x14ac:dyDescent="0.3">
      <c r="A142" s="8">
        <v>5</v>
      </c>
      <c r="B142" s="393" t="s">
        <v>140</v>
      </c>
      <c r="C142" s="393"/>
      <c r="D142" s="393"/>
      <c r="E142" s="393"/>
      <c r="F142" s="393"/>
      <c r="G142" s="393"/>
      <c r="H142" s="8"/>
      <c r="I142" s="8" t="s">
        <v>41</v>
      </c>
    </row>
    <row r="143" spans="1:10" ht="13" x14ac:dyDescent="0.3">
      <c r="A143" s="8" t="s">
        <v>10</v>
      </c>
      <c r="B143" s="392" t="s">
        <v>141</v>
      </c>
      <c r="C143" s="392"/>
      <c r="D143" s="392"/>
      <c r="E143" s="392"/>
      <c r="F143" s="392"/>
      <c r="G143" s="392"/>
      <c r="H143" s="23" t="s">
        <v>90</v>
      </c>
      <c r="I143" s="25" cm="1">
        <f t="array" ref="I143:J143">Uniforme!K67:L67</f>
        <v>135.31733333333335</v>
      </c>
      <c r="J143">
        <v>0</v>
      </c>
    </row>
    <row r="144" spans="1:10" ht="13" x14ac:dyDescent="0.3">
      <c r="A144" s="8" t="s">
        <v>12</v>
      </c>
      <c r="B144" s="392" t="s">
        <v>142</v>
      </c>
      <c r="C144" s="392"/>
      <c r="D144" s="392"/>
      <c r="E144" s="392"/>
      <c r="F144" s="392"/>
      <c r="G144" s="392"/>
      <c r="H144" s="23" t="s">
        <v>90</v>
      </c>
      <c r="I144" s="25">
        <v>0</v>
      </c>
    </row>
    <row r="145" spans="1:13" ht="13" x14ac:dyDescent="0.3">
      <c r="A145" s="28" t="s">
        <v>14</v>
      </c>
      <c r="B145" s="392" t="s">
        <v>143</v>
      </c>
      <c r="C145" s="392"/>
      <c r="D145" s="392"/>
      <c r="E145" s="392"/>
      <c r="F145" s="392"/>
      <c r="G145" s="392"/>
      <c r="H145" s="23" t="s">
        <v>90</v>
      </c>
      <c r="I145" s="25">
        <v>0</v>
      </c>
    </row>
    <row r="146" spans="1:13" ht="13" x14ac:dyDescent="0.3">
      <c r="A146" s="28" t="s">
        <v>15</v>
      </c>
      <c r="B146" s="392" t="s">
        <v>504</v>
      </c>
      <c r="C146" s="392"/>
      <c r="D146" s="392"/>
      <c r="E146" s="392"/>
      <c r="F146" s="392"/>
      <c r="G146" s="392"/>
      <c r="H146" s="23" t="s">
        <v>90</v>
      </c>
      <c r="I146" s="25" cm="1">
        <f t="array" ref="I146:J146">'Ponto Biométrico'!K10:L10</f>
        <v>15.611833333333333</v>
      </c>
      <c r="J146">
        <v>0</v>
      </c>
    </row>
    <row r="147" spans="1:13" ht="13" x14ac:dyDescent="0.3">
      <c r="A147" s="395" t="s">
        <v>144</v>
      </c>
      <c r="B147" s="395"/>
      <c r="C147" s="395"/>
      <c r="D147" s="395"/>
      <c r="E147" s="395"/>
      <c r="F147" s="395"/>
      <c r="G147" s="395"/>
      <c r="H147" s="42" t="s">
        <v>90</v>
      </c>
      <c r="I147" s="129">
        <f>SUM(I143:I146)</f>
        <v>150.92916666666667</v>
      </c>
      <c r="K147" s="166"/>
    </row>
    <row r="148" spans="1:13" ht="13" x14ac:dyDescent="0.25">
      <c r="A148" s="53"/>
      <c r="B148" s="53"/>
      <c r="C148" s="53"/>
      <c r="D148" s="53"/>
      <c r="E148" s="53"/>
      <c r="F148" s="53"/>
      <c r="G148" s="53"/>
      <c r="H148" s="53"/>
      <c r="I148" s="53"/>
    </row>
    <row r="149" spans="1:13" ht="13" x14ac:dyDescent="0.3">
      <c r="A149" s="37" t="s">
        <v>145</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99" t="s">
        <v>146</v>
      </c>
      <c r="B151" s="399"/>
      <c r="C151" s="399"/>
      <c r="D151" s="399"/>
      <c r="E151" s="399"/>
      <c r="F151" s="399"/>
      <c r="G151" s="399"/>
      <c r="H151" s="399"/>
      <c r="I151" s="399"/>
    </row>
    <row r="152" spans="1:13" ht="13" x14ac:dyDescent="0.3">
      <c r="A152" s="8">
        <v>6</v>
      </c>
      <c r="B152" s="393" t="s">
        <v>147</v>
      </c>
      <c r="C152" s="393"/>
      <c r="D152" s="393"/>
      <c r="E152" s="393"/>
      <c r="F152" s="393"/>
      <c r="G152" s="393"/>
      <c r="H152" s="8" t="s">
        <v>40</v>
      </c>
      <c r="I152" s="8" t="s">
        <v>41</v>
      </c>
    </row>
    <row r="153" spans="1:13" ht="13" x14ac:dyDescent="0.3">
      <c r="A153" s="8" t="s">
        <v>10</v>
      </c>
      <c r="B153" s="397" t="s">
        <v>148</v>
      </c>
      <c r="C153" s="397"/>
      <c r="D153" s="397"/>
      <c r="E153" s="397"/>
      <c r="F153" s="397"/>
      <c r="G153" s="397"/>
      <c r="H153" s="29">
        <v>0.05</v>
      </c>
      <c r="I153" s="297">
        <f>H153*I171</f>
        <v>49.658858333333342</v>
      </c>
      <c r="J153" s="32" t="s">
        <v>149</v>
      </c>
    </row>
    <row r="154" spans="1:13" ht="13" x14ac:dyDescent="0.3">
      <c r="A154" s="8" t="s">
        <v>12</v>
      </c>
      <c r="B154" s="397" t="s">
        <v>150</v>
      </c>
      <c r="C154" s="397"/>
      <c r="D154" s="397"/>
      <c r="E154" s="397"/>
      <c r="F154" s="397"/>
      <c r="G154" s="397"/>
      <c r="H154" s="29">
        <v>0.1</v>
      </c>
      <c r="I154" s="297">
        <f>H154*(I153+I171)</f>
        <v>104.28360250000001</v>
      </c>
      <c r="J154" s="32" t="s">
        <v>149</v>
      </c>
    </row>
    <row r="155" spans="1:13" ht="13" x14ac:dyDescent="0.3">
      <c r="A155" s="8" t="s">
        <v>14</v>
      </c>
      <c r="B155" s="396" t="s">
        <v>151</v>
      </c>
      <c r="C155" s="396"/>
      <c r="D155" s="396"/>
      <c r="E155" s="396"/>
      <c r="F155" s="396"/>
      <c r="G155" s="396"/>
      <c r="H155" s="2"/>
      <c r="I155" s="30"/>
    </row>
    <row r="156" spans="1:13" ht="13" x14ac:dyDescent="0.3">
      <c r="A156" s="8" t="s">
        <v>152</v>
      </c>
      <c r="B156" s="397" t="s">
        <v>153</v>
      </c>
      <c r="C156" s="397"/>
      <c r="D156" s="397"/>
      <c r="E156" s="397"/>
      <c r="F156" s="397"/>
      <c r="G156" s="397"/>
      <c r="H156" s="6">
        <v>1.6500000000000001E-2</v>
      </c>
      <c r="I156" s="297">
        <f>$I$173*H156</f>
        <v>22.072875</v>
      </c>
      <c r="J156" s="32" t="s">
        <v>154</v>
      </c>
      <c r="K156" s="7"/>
    </row>
    <row r="157" spans="1:13" ht="13" x14ac:dyDescent="0.3">
      <c r="A157" s="8" t="s">
        <v>155</v>
      </c>
      <c r="B157" s="397" t="s">
        <v>156</v>
      </c>
      <c r="C157" s="397"/>
      <c r="D157" s="397"/>
      <c r="E157" s="397"/>
      <c r="F157" s="397"/>
      <c r="G157" s="397"/>
      <c r="H157" s="6">
        <v>7.5999999999999998E-2</v>
      </c>
      <c r="I157" s="297">
        <f t="shared" ref="I157:I158" si="2">$I$173*H157</f>
        <v>101.669</v>
      </c>
      <c r="J157" s="32" t="s">
        <v>154</v>
      </c>
      <c r="K157" s="7"/>
    </row>
    <row r="158" spans="1:13" ht="13" x14ac:dyDescent="0.3">
      <c r="A158" s="8" t="s">
        <v>157</v>
      </c>
      <c r="B158" s="397" t="s">
        <v>158</v>
      </c>
      <c r="C158" s="397"/>
      <c r="D158" s="397"/>
      <c r="E158" s="397"/>
      <c r="F158" s="397"/>
      <c r="G158" s="397"/>
      <c r="H158" s="6">
        <v>0.05</v>
      </c>
      <c r="I158" s="297">
        <f t="shared" si="2"/>
        <v>66.887500000000003</v>
      </c>
      <c r="J158" s="32" t="s">
        <v>154</v>
      </c>
      <c r="K158" s="7"/>
    </row>
    <row r="159" spans="1:13" ht="13" x14ac:dyDescent="0.3">
      <c r="A159" s="395" t="s">
        <v>159</v>
      </c>
      <c r="B159" s="395"/>
      <c r="C159" s="395"/>
      <c r="D159" s="395"/>
      <c r="E159" s="395"/>
      <c r="F159" s="395"/>
      <c r="G159" s="395"/>
      <c r="H159" s="54">
        <f>SUM(H153:H158)</f>
        <v>0.29250000000000004</v>
      </c>
      <c r="I159" s="299">
        <f>SUM(I153:I158)</f>
        <v>344.57183583333335</v>
      </c>
      <c r="K159" s="7"/>
      <c r="M159" s="7"/>
    </row>
    <row r="160" spans="1:13" x14ac:dyDescent="0.25">
      <c r="A160" s="324"/>
      <c r="B160" s="298"/>
      <c r="C160" s="298"/>
      <c r="D160" s="298"/>
      <c r="E160" s="298"/>
      <c r="F160" s="298"/>
      <c r="G160" s="298"/>
      <c r="H160" s="298"/>
      <c r="I160" s="298"/>
    </row>
    <row r="161" spans="1:11" ht="13" x14ac:dyDescent="0.25">
      <c r="A161" s="37" t="s">
        <v>160</v>
      </c>
      <c r="B161" s="298"/>
      <c r="C161" s="298"/>
      <c r="D161" s="298"/>
      <c r="E161" s="298"/>
      <c r="F161" s="298"/>
      <c r="G161" s="298"/>
      <c r="H161" s="298"/>
      <c r="I161" s="298"/>
    </row>
    <row r="162" spans="1:11" ht="13" x14ac:dyDescent="0.25">
      <c r="A162" s="37" t="s">
        <v>161</v>
      </c>
      <c r="B162" s="298"/>
      <c r="C162" s="298"/>
      <c r="D162" s="298"/>
      <c r="E162" s="298"/>
      <c r="F162" s="298"/>
      <c r="G162" s="298"/>
      <c r="H162" s="298"/>
      <c r="I162" s="298"/>
    </row>
    <row r="163" spans="1:11" ht="13" x14ac:dyDescent="0.3">
      <c r="A163" s="289"/>
      <c r="B163" s="289"/>
      <c r="C163" s="289"/>
      <c r="D163" s="289"/>
      <c r="E163" s="289"/>
      <c r="F163" s="289"/>
      <c r="G163" s="289"/>
      <c r="H163" s="289"/>
      <c r="I163" s="4"/>
    </row>
    <row r="164" spans="1:11" ht="13" x14ac:dyDescent="0.3">
      <c r="A164" s="398" t="s">
        <v>162</v>
      </c>
      <c r="B164" s="398"/>
      <c r="C164" s="398"/>
      <c r="D164" s="398"/>
      <c r="E164" s="398"/>
      <c r="F164" s="398"/>
      <c r="G164" s="398"/>
      <c r="H164" s="398"/>
      <c r="I164" s="398"/>
      <c r="K164" s="9"/>
    </row>
    <row r="165" spans="1:11" ht="13" x14ac:dyDescent="0.3">
      <c r="A165" s="393" t="s">
        <v>163</v>
      </c>
      <c r="B165" s="393"/>
      <c r="C165" s="393"/>
      <c r="D165" s="393"/>
      <c r="E165" s="393"/>
      <c r="F165" s="393"/>
      <c r="G165" s="393"/>
      <c r="H165" s="393"/>
      <c r="I165" s="8" t="s">
        <v>41</v>
      </c>
    </row>
    <row r="166" spans="1:11" x14ac:dyDescent="0.25">
      <c r="A166" s="291" t="s">
        <v>10</v>
      </c>
      <c r="B166" s="394" t="str">
        <f>A38</f>
        <v>MÓDULO 1 - COMPOSIÇÃO DA REMUNERAÇÃO</v>
      </c>
      <c r="C166" s="394"/>
      <c r="D166" s="394"/>
      <c r="E166" s="394"/>
      <c r="F166" s="394"/>
      <c r="G166" s="394"/>
      <c r="H166" s="394"/>
      <c r="I166" s="167">
        <f>I46</f>
        <v>0</v>
      </c>
    </row>
    <row r="167" spans="1:11" x14ac:dyDescent="0.25">
      <c r="A167" s="291" t="s">
        <v>12</v>
      </c>
      <c r="B167" s="394" t="str">
        <f>A51</f>
        <v>MÓDULO 2 – ENCARGOS E BENEFÍCIOS ANUAIS, MENSAIS E DIÁRIOS</v>
      </c>
      <c r="C167" s="394"/>
      <c r="D167" s="394"/>
      <c r="E167" s="394"/>
      <c r="F167" s="394"/>
      <c r="G167" s="394"/>
      <c r="H167" s="394"/>
      <c r="I167" s="167">
        <f>I103</f>
        <v>842.24800000000005</v>
      </c>
    </row>
    <row r="168" spans="1:11" ht="13" x14ac:dyDescent="0.3">
      <c r="A168" s="291" t="s">
        <v>14</v>
      </c>
      <c r="B168" s="394" t="str">
        <f>A105</f>
        <v>MÓDULO 3 – PROVISÃO PARA RESCISÃO</v>
      </c>
      <c r="C168" s="394"/>
      <c r="D168" s="394"/>
      <c r="E168" s="394"/>
      <c r="F168" s="394"/>
      <c r="G168" s="394"/>
      <c r="H168" s="394"/>
      <c r="I168" s="297">
        <f>I113</f>
        <v>0</v>
      </c>
      <c r="K168" s="9"/>
    </row>
    <row r="169" spans="1:11" ht="13" x14ac:dyDescent="0.3">
      <c r="A169" s="23" t="s">
        <v>15</v>
      </c>
      <c r="B169" s="394" t="str">
        <f>A115</f>
        <v>MÓDULO 4 – CUSTO DE REPOSIÇÃO DO PROFISSIONAL AUSENTE</v>
      </c>
      <c r="C169" s="394"/>
      <c r="D169" s="394"/>
      <c r="E169" s="394"/>
      <c r="F169" s="394"/>
      <c r="G169" s="394"/>
      <c r="H169" s="394"/>
      <c r="I169" s="297">
        <f>I139</f>
        <v>0</v>
      </c>
      <c r="K169" s="9"/>
    </row>
    <row r="170" spans="1:11" x14ac:dyDescent="0.25">
      <c r="A170" s="23" t="s">
        <v>48</v>
      </c>
      <c r="B170" s="394" t="str">
        <f>A141</f>
        <v>MÓDULO 5 – INSUMOS DIVERSOS</v>
      </c>
      <c r="C170" s="394"/>
      <c r="D170" s="394"/>
      <c r="E170" s="394"/>
      <c r="F170" s="394"/>
      <c r="G170" s="394"/>
      <c r="H170" s="394"/>
      <c r="I170" s="297">
        <f>I147</f>
        <v>150.92916666666667</v>
      </c>
    </row>
    <row r="171" spans="1:11" ht="13" x14ac:dyDescent="0.3">
      <c r="A171" s="8"/>
      <c r="B171" s="393" t="s">
        <v>164</v>
      </c>
      <c r="C171" s="393"/>
      <c r="D171" s="393"/>
      <c r="E171" s="393"/>
      <c r="F171" s="393"/>
      <c r="G171" s="393"/>
      <c r="H171" s="393"/>
      <c r="I171" s="26">
        <f>SUM(I166:I170)</f>
        <v>993.17716666666672</v>
      </c>
      <c r="K171" s="7"/>
    </row>
    <row r="172" spans="1:11" x14ac:dyDescent="0.25">
      <c r="A172" s="23" t="s">
        <v>50</v>
      </c>
      <c r="B172" s="394" t="str">
        <f>A151</f>
        <v>MÓDULO 6 – CUSTOS INDIRETOS, TRIBUTOS E LUCRO</v>
      </c>
      <c r="C172" s="394"/>
      <c r="D172" s="394"/>
      <c r="E172" s="394"/>
      <c r="F172" s="394"/>
      <c r="G172" s="394"/>
      <c r="H172" s="394"/>
      <c r="I172" s="167">
        <f>I159</f>
        <v>344.57183583333335</v>
      </c>
    </row>
    <row r="173" spans="1:11" ht="13" x14ac:dyDescent="0.3">
      <c r="A173" s="395" t="s">
        <v>165</v>
      </c>
      <c r="B173" s="395"/>
      <c r="C173" s="395"/>
      <c r="D173" s="395"/>
      <c r="E173" s="395"/>
      <c r="F173" s="395"/>
      <c r="G173" s="395"/>
      <c r="H173" s="395"/>
      <c r="I173" s="167">
        <f>ROUND(SUM(I46,I103,I113,I139,I147,I153,I154)/(1-SUM(H156:H158)),2)</f>
        <v>1337.75</v>
      </c>
    </row>
    <row r="174" spans="1:11" ht="13" x14ac:dyDescent="0.3">
      <c r="A174" s="3"/>
      <c r="B174" s="3"/>
      <c r="C174" s="3"/>
      <c r="D174" s="3"/>
      <c r="E174" s="3"/>
      <c r="F174" s="3"/>
      <c r="G174" s="3"/>
      <c r="H174" s="3"/>
      <c r="I174" s="4"/>
    </row>
    <row r="176" spans="1:11" ht="15.5" x14ac:dyDescent="0.25">
      <c r="A176" s="300"/>
      <c r="B176" s="300"/>
      <c r="C176" s="300"/>
      <c r="D176" s="300"/>
      <c r="E176" s="300"/>
      <c r="F176" s="300"/>
      <c r="G176" s="300"/>
      <c r="H176" s="300"/>
      <c r="I176" s="300"/>
    </row>
    <row r="177" spans="1:9" ht="13" x14ac:dyDescent="0.25">
      <c r="A177" s="53"/>
      <c r="B177" s="53"/>
      <c r="C177" s="53"/>
      <c r="D177" s="53"/>
      <c r="E177" s="53"/>
      <c r="F177" s="53"/>
      <c r="G177" s="53"/>
      <c r="H177" s="53"/>
      <c r="I177" s="53"/>
    </row>
    <row r="178" spans="1:9" ht="15.5" x14ac:dyDescent="0.25">
      <c r="A178" s="300"/>
      <c r="B178" s="300"/>
      <c r="C178" s="300"/>
      <c r="D178" s="300"/>
      <c r="E178" s="300"/>
      <c r="F178" s="300"/>
      <c r="G178" s="300"/>
      <c r="H178" s="300"/>
      <c r="I178" s="300"/>
    </row>
    <row r="179" spans="1:9" ht="13" x14ac:dyDescent="0.25">
      <c r="A179" s="53"/>
      <c r="B179" s="53"/>
      <c r="C179" s="53"/>
      <c r="D179" s="53"/>
      <c r="E179" s="53"/>
      <c r="F179" s="53"/>
      <c r="G179" s="53"/>
      <c r="H179" s="53"/>
      <c r="I179" s="53"/>
    </row>
    <row r="181" spans="1:9" ht="13" x14ac:dyDescent="0.25">
      <c r="A181" s="53"/>
      <c r="B181" s="53"/>
      <c r="C181" s="53"/>
      <c r="D181" s="53"/>
      <c r="E181" s="53"/>
      <c r="F181" s="53"/>
      <c r="G181" s="53"/>
      <c r="H181" s="53"/>
      <c r="I181" s="53"/>
    </row>
    <row r="182" spans="1:9" ht="13" x14ac:dyDescent="0.3">
      <c r="A182" s="10"/>
      <c r="B182" s="10"/>
      <c r="C182" s="10"/>
      <c r="D182" s="10"/>
      <c r="E182" s="10"/>
      <c r="F182" s="10"/>
      <c r="G182" s="10"/>
      <c r="H182" s="10"/>
      <c r="I182" s="10"/>
    </row>
    <row r="183" spans="1:9" x14ac:dyDescent="0.25">
      <c r="A183" s="301"/>
      <c r="B183" s="301"/>
      <c r="C183" s="301"/>
      <c r="D183" s="301"/>
      <c r="E183" s="301"/>
      <c r="F183" s="301"/>
      <c r="G183" s="301"/>
      <c r="H183" s="301"/>
      <c r="I183" s="301"/>
    </row>
    <row r="184" spans="1:9" x14ac:dyDescent="0.25">
      <c r="A184" s="301"/>
      <c r="B184" s="301"/>
      <c r="C184" s="301"/>
      <c r="D184" s="301"/>
      <c r="E184" s="301"/>
      <c r="F184" s="301"/>
      <c r="G184" s="301"/>
      <c r="H184" s="301"/>
      <c r="I184" s="301"/>
    </row>
    <row r="186" spans="1:9" ht="55.5" customHeight="1" x14ac:dyDescent="0.3">
      <c r="A186" s="53"/>
      <c r="B186" s="53"/>
      <c r="C186" s="53"/>
      <c r="D186" s="302"/>
      <c r="E186" s="10"/>
      <c r="F186" s="10"/>
      <c r="G186" s="302"/>
      <c r="H186" s="10"/>
      <c r="I186" s="303"/>
    </row>
    <row r="187" spans="1:9" ht="24" customHeight="1" x14ac:dyDescent="0.25">
      <c r="A187" s="50"/>
      <c r="B187" s="50"/>
      <c r="C187" s="50"/>
      <c r="D187" s="301"/>
      <c r="E187" s="50"/>
      <c r="F187" s="50"/>
      <c r="G187" s="304"/>
      <c r="H187" s="50"/>
      <c r="I187" s="305"/>
    </row>
    <row r="188" spans="1:9" ht="13" x14ac:dyDescent="0.3">
      <c r="A188" s="10"/>
      <c r="B188" s="10"/>
      <c r="C188" s="10"/>
      <c r="D188" s="10"/>
      <c r="E188" s="10"/>
      <c r="F188" s="10"/>
      <c r="G188" s="10"/>
      <c r="H188" s="10"/>
      <c r="I188" s="306"/>
    </row>
    <row r="192" spans="1:9" x14ac:dyDescent="0.25">
      <c r="A192" s="301"/>
      <c r="B192" s="301"/>
      <c r="C192" s="301"/>
      <c r="D192" s="301"/>
      <c r="E192" s="301"/>
      <c r="F192" s="301"/>
      <c r="G192" s="301"/>
      <c r="H192" s="301"/>
      <c r="I192" s="301"/>
    </row>
    <row r="193" spans="1:9" x14ac:dyDescent="0.25">
      <c r="A193" s="301"/>
      <c r="B193" s="301"/>
      <c r="C193" s="301"/>
      <c r="D193" s="301"/>
      <c r="E193" s="301"/>
      <c r="F193" s="301"/>
      <c r="G193" s="301"/>
      <c r="H193" s="301"/>
      <c r="I193" s="301"/>
    </row>
    <row r="195" spans="1:9" ht="13" x14ac:dyDescent="0.3">
      <c r="A195" s="53"/>
      <c r="B195" s="53"/>
      <c r="C195" s="53"/>
      <c r="D195" s="302"/>
      <c r="E195" s="10"/>
      <c r="F195" s="10"/>
      <c r="G195" s="302"/>
      <c r="H195" s="10"/>
      <c r="I195" s="303"/>
    </row>
    <row r="196" spans="1:9" ht="25.5" customHeight="1" x14ac:dyDescent="0.25">
      <c r="A196" s="50"/>
      <c r="B196" s="50"/>
      <c r="C196" s="50"/>
      <c r="D196" s="307"/>
      <c r="G196" s="304"/>
      <c r="H196" s="50"/>
      <c r="I196" s="305"/>
    </row>
    <row r="197" spans="1:9" ht="13" x14ac:dyDescent="0.3">
      <c r="A197" s="10"/>
      <c r="B197" s="10"/>
      <c r="C197" s="10"/>
      <c r="D197" s="10"/>
      <c r="E197" s="10"/>
      <c r="F197" s="10"/>
      <c r="G197" s="10"/>
      <c r="H197" s="10"/>
      <c r="I197" s="306"/>
    </row>
    <row r="201" spans="1:9" x14ac:dyDescent="0.25">
      <c r="A201" s="301"/>
      <c r="B201" s="301"/>
      <c r="C201" s="301"/>
      <c r="D201" s="301"/>
      <c r="E201" s="301"/>
      <c r="F201" s="301"/>
      <c r="G201" s="301"/>
      <c r="H201" s="301"/>
      <c r="I201" s="301"/>
    </row>
    <row r="202" spans="1:9" x14ac:dyDescent="0.25">
      <c r="A202" s="301"/>
      <c r="B202" s="301"/>
      <c r="C202" s="301"/>
      <c r="D202" s="301"/>
      <c r="E202" s="301"/>
      <c r="F202" s="301"/>
      <c r="G202" s="301"/>
      <c r="H202" s="301"/>
      <c r="I202" s="301"/>
    </row>
    <row r="204" spans="1:9" ht="13" x14ac:dyDescent="0.3">
      <c r="A204" s="53"/>
      <c r="B204" s="53"/>
      <c r="C204" s="53"/>
      <c r="D204" s="302"/>
      <c r="E204" s="10"/>
      <c r="F204" s="10"/>
      <c r="G204" s="302"/>
      <c r="H204" s="10"/>
      <c r="I204" s="303"/>
    </row>
    <row r="205" spans="1:9" ht="24.65" customHeight="1" x14ac:dyDescent="0.25">
      <c r="A205" s="50"/>
      <c r="B205" s="50"/>
      <c r="C205" s="50"/>
      <c r="D205" s="307"/>
      <c r="G205" s="304"/>
      <c r="H205" s="50"/>
      <c r="I205" s="305"/>
    </row>
    <row r="206" spans="1:9" ht="13" x14ac:dyDescent="0.3">
      <c r="A206" s="10"/>
      <c r="B206" s="10"/>
      <c r="C206" s="10"/>
      <c r="D206" s="10"/>
      <c r="E206" s="10"/>
      <c r="F206" s="10"/>
      <c r="G206" s="10"/>
      <c r="H206" s="10"/>
      <c r="I206" s="306"/>
    </row>
    <row r="210" spans="1:9" ht="13" x14ac:dyDescent="0.25">
      <c r="A210" s="308"/>
      <c r="B210" s="309"/>
      <c r="C210" s="309"/>
      <c r="D210" s="309"/>
      <c r="E210" s="309"/>
      <c r="F210" s="309"/>
      <c r="G210" s="309"/>
      <c r="H210" s="309"/>
      <c r="I210" s="309"/>
    </row>
    <row r="211" spans="1:9" x14ac:dyDescent="0.25">
      <c r="A211" s="309"/>
      <c r="B211" s="309"/>
      <c r="C211" s="309"/>
      <c r="D211" s="309"/>
      <c r="E211" s="309"/>
      <c r="F211" s="309"/>
      <c r="G211" s="309"/>
      <c r="H211" s="309"/>
      <c r="I211" s="309"/>
    </row>
    <row r="213" spans="1:9" ht="13" x14ac:dyDescent="0.3">
      <c r="A213" s="53"/>
      <c r="B213" s="53"/>
      <c r="C213" s="53"/>
      <c r="D213" s="302"/>
      <c r="E213" s="10"/>
      <c r="F213" s="10"/>
      <c r="G213" s="302"/>
      <c r="H213" s="10"/>
      <c r="I213" s="303"/>
    </row>
    <row r="214" spans="1:9" ht="27.65" customHeight="1" x14ac:dyDescent="0.25">
      <c r="A214" s="50"/>
      <c r="B214" s="50"/>
      <c r="C214" s="50"/>
      <c r="D214" s="307"/>
      <c r="G214" s="304"/>
      <c r="H214" s="50"/>
      <c r="I214" s="305"/>
    </row>
    <row r="215" spans="1:9" ht="13" x14ac:dyDescent="0.3">
      <c r="A215" s="10"/>
      <c r="B215" s="10"/>
      <c r="C215" s="10"/>
      <c r="D215" s="10"/>
      <c r="E215" s="10"/>
      <c r="F215" s="10"/>
      <c r="G215" s="10"/>
      <c r="H215" s="10"/>
      <c r="I215" s="306"/>
    </row>
    <row r="219" spans="1:9" x14ac:dyDescent="0.25">
      <c r="A219" s="310"/>
      <c r="B219" s="311"/>
      <c r="C219" s="311"/>
      <c r="D219" s="311"/>
      <c r="E219" s="311"/>
      <c r="F219" s="311"/>
      <c r="G219" s="311"/>
      <c r="H219" s="311"/>
      <c r="I219" s="311"/>
    </row>
    <row r="221" spans="1:9" x14ac:dyDescent="0.25">
      <c r="A221" s="310"/>
      <c r="B221" s="311"/>
      <c r="C221" s="311"/>
      <c r="D221" s="311"/>
      <c r="E221" s="311"/>
      <c r="F221" s="311"/>
      <c r="G221" s="311"/>
      <c r="H221" s="311"/>
      <c r="I221" s="311"/>
    </row>
    <row r="223" spans="1:9" x14ac:dyDescent="0.25">
      <c r="A223" s="310"/>
      <c r="B223" s="311"/>
      <c r="C223" s="311"/>
      <c r="D223" s="311"/>
      <c r="E223" s="311"/>
      <c r="F223" s="311"/>
      <c r="G223" s="311"/>
      <c r="H223" s="311"/>
      <c r="I223" s="311"/>
    </row>
    <row r="226" spans="1:9" ht="13" x14ac:dyDescent="0.25">
      <c r="A226" s="53"/>
      <c r="B226" s="53"/>
      <c r="C226" s="53"/>
      <c r="D226" s="53"/>
      <c r="E226" s="53"/>
      <c r="F226" s="53"/>
      <c r="G226" s="53"/>
      <c r="H226" s="53"/>
      <c r="I226" s="53"/>
    </row>
    <row r="228" spans="1:9" ht="41.15" customHeight="1" x14ac:dyDescent="0.25">
      <c r="A228" s="53"/>
      <c r="B228" s="53"/>
      <c r="C228" s="53"/>
      <c r="D228" s="312"/>
      <c r="E228" s="312"/>
      <c r="F228" s="312"/>
      <c r="G228" s="312"/>
      <c r="H228" s="312"/>
      <c r="I228" s="303"/>
    </row>
    <row r="229" spans="1:9" x14ac:dyDescent="0.25">
      <c r="A229" s="311"/>
      <c r="B229" s="311"/>
      <c r="C229" s="311"/>
      <c r="D229" s="7"/>
      <c r="E229" s="7"/>
      <c r="F229" s="7"/>
      <c r="G229" s="7"/>
      <c r="H229" s="7"/>
      <c r="I229" s="313"/>
    </row>
    <row r="230" spans="1:9" ht="13" x14ac:dyDescent="0.25">
      <c r="A230" s="314"/>
      <c r="B230" s="314"/>
      <c r="C230" s="314"/>
      <c r="D230" s="7"/>
      <c r="E230" s="7"/>
      <c r="F230" s="7"/>
      <c r="G230" s="7"/>
      <c r="H230" s="7"/>
      <c r="I230" s="313"/>
    </row>
    <row r="231" spans="1:9" x14ac:dyDescent="0.25">
      <c r="A231" s="310"/>
      <c r="B231" s="310"/>
      <c r="C231" s="310"/>
      <c r="D231" s="7"/>
      <c r="E231" s="7"/>
      <c r="F231" s="7"/>
      <c r="G231" s="7"/>
      <c r="H231" s="7"/>
      <c r="I231" s="313"/>
    </row>
    <row r="232" spans="1:9" x14ac:dyDescent="0.25">
      <c r="A232" s="311"/>
      <c r="B232" s="311"/>
      <c r="C232" s="311"/>
      <c r="D232" s="7"/>
      <c r="G232" s="7"/>
      <c r="H232" s="7"/>
      <c r="I232" s="313"/>
    </row>
    <row r="233" spans="1:9" x14ac:dyDescent="0.25">
      <c r="A233" s="311"/>
      <c r="B233" s="311"/>
      <c r="C233" s="311"/>
      <c r="I233" s="313"/>
    </row>
    <row r="234" spans="1:9" x14ac:dyDescent="0.25">
      <c r="A234" s="310"/>
      <c r="B234" s="311"/>
      <c r="C234" s="311"/>
      <c r="I234" s="313"/>
    </row>
    <row r="235" spans="1:9" ht="13" x14ac:dyDescent="0.3">
      <c r="A235" s="10"/>
      <c r="B235" s="10"/>
      <c r="C235" s="10"/>
      <c r="D235" s="10"/>
      <c r="E235" s="10"/>
      <c r="F235" s="10"/>
      <c r="G235" s="4"/>
      <c r="H235" s="10"/>
      <c r="I235" s="315"/>
    </row>
    <row r="237" spans="1:9" ht="40" customHeight="1" x14ac:dyDescent="0.25">
      <c r="A237" s="316"/>
      <c r="B237" s="316"/>
      <c r="C237" s="316"/>
      <c r="D237" s="316"/>
      <c r="E237" s="316"/>
      <c r="F237" s="316"/>
      <c r="G237" s="316"/>
      <c r="H237" s="316"/>
      <c r="I237" s="316"/>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ht="13" x14ac:dyDescent="0.25">
      <c r="A241" s="312"/>
      <c r="B241" s="312"/>
      <c r="C241" s="312"/>
      <c r="D241" s="312"/>
      <c r="E241" s="312"/>
      <c r="F241" s="312"/>
      <c r="G241" s="312"/>
      <c r="H241" s="312"/>
      <c r="I241" s="312"/>
    </row>
    <row r="242" spans="1:9" x14ac:dyDescent="0.25">
      <c r="A242" s="122"/>
      <c r="B242" s="122"/>
      <c r="C242" s="122"/>
      <c r="D242" s="122"/>
      <c r="E242" s="122"/>
      <c r="F242" s="122"/>
      <c r="G242" s="122"/>
      <c r="H242" s="122"/>
      <c r="I242" s="122"/>
    </row>
    <row r="244" spans="1:9" ht="42" customHeight="1" x14ac:dyDescent="0.25">
      <c r="A244" s="53"/>
      <c r="B244" s="53"/>
      <c r="C244" s="53"/>
      <c r="D244" s="312"/>
      <c r="E244" s="53"/>
      <c r="F244" s="53"/>
      <c r="G244" s="312"/>
      <c r="H244" s="312"/>
      <c r="I244" s="303"/>
    </row>
    <row r="245" spans="1:9" x14ac:dyDescent="0.25">
      <c r="A245" s="311"/>
      <c r="B245" s="311"/>
      <c r="C245" s="311"/>
      <c r="D245" s="7"/>
      <c r="E245" s="7"/>
      <c r="F245" s="7"/>
      <c r="G245" s="7"/>
      <c r="H245" s="7"/>
      <c r="I245" s="313"/>
    </row>
    <row r="246" spans="1:9" x14ac:dyDescent="0.25">
      <c r="A246" s="311"/>
      <c r="B246" s="311"/>
      <c r="C246" s="311"/>
      <c r="D246" s="7"/>
      <c r="E246" s="7"/>
      <c r="F246" s="7"/>
      <c r="G246" s="7"/>
      <c r="H246" s="7"/>
      <c r="I246" s="313"/>
    </row>
    <row r="247" spans="1:9" x14ac:dyDescent="0.25">
      <c r="A247" s="310"/>
      <c r="B247" s="311"/>
      <c r="C247" s="311"/>
      <c r="D247" s="7"/>
      <c r="G247" s="7"/>
      <c r="H247" s="7"/>
      <c r="I247" s="313"/>
    </row>
    <row r="248" spans="1:9" x14ac:dyDescent="0.25">
      <c r="A248" s="311"/>
      <c r="B248" s="311"/>
      <c r="C248" s="311"/>
      <c r="D248" s="7"/>
      <c r="G248" s="7"/>
      <c r="H248" s="7"/>
      <c r="I248" s="313"/>
    </row>
    <row r="249" spans="1:9" x14ac:dyDescent="0.25">
      <c r="A249" s="311"/>
      <c r="B249" s="311"/>
      <c r="C249" s="311"/>
      <c r="G249" s="7"/>
      <c r="H249" s="7"/>
      <c r="I249" s="313"/>
    </row>
    <row r="250" spans="1:9" x14ac:dyDescent="0.25">
      <c r="A250" s="310"/>
      <c r="B250" s="311"/>
      <c r="C250" s="311"/>
      <c r="G250" s="7"/>
      <c r="H250" s="7"/>
      <c r="I250" s="313"/>
    </row>
    <row r="251" spans="1:9" ht="44.25" customHeight="1" x14ac:dyDescent="0.3">
      <c r="A251" s="302"/>
      <c r="B251" s="302"/>
      <c r="C251" s="302"/>
      <c r="D251" s="302"/>
      <c r="E251" s="302"/>
      <c r="F251" s="302"/>
      <c r="G251" s="302"/>
      <c r="H251" s="302"/>
      <c r="I251" s="315"/>
    </row>
    <row r="254" spans="1:9" ht="13" x14ac:dyDescent="0.25">
      <c r="A254" s="53"/>
      <c r="B254" s="53"/>
      <c r="C254" s="53"/>
      <c r="D254" s="53"/>
      <c r="E254" s="53"/>
      <c r="F254" s="53"/>
      <c r="G254" s="53"/>
      <c r="H254" s="53"/>
      <c r="I254" s="53"/>
    </row>
    <row r="255" spans="1:9" ht="13" x14ac:dyDescent="0.25">
      <c r="A255" s="53"/>
      <c r="B255" s="53"/>
      <c r="C255" s="53"/>
      <c r="D255" s="53"/>
      <c r="E255" s="53"/>
      <c r="F255" s="53"/>
      <c r="G255" s="53"/>
      <c r="H255" s="53"/>
      <c r="I255" s="53"/>
    </row>
    <row r="256" spans="1:9" ht="13" x14ac:dyDescent="0.3">
      <c r="A256" s="21"/>
      <c r="B256" s="53"/>
      <c r="C256" s="53"/>
      <c r="D256" s="53"/>
      <c r="E256" s="53"/>
      <c r="F256" s="53"/>
      <c r="G256" s="53"/>
      <c r="H256" s="53"/>
      <c r="I256" s="3"/>
    </row>
    <row r="257" spans="1:9" ht="15.5" x14ac:dyDescent="0.35">
      <c r="A257" s="41"/>
      <c r="B257" s="50"/>
      <c r="C257" s="50"/>
      <c r="D257" s="50"/>
      <c r="E257" s="50"/>
      <c r="F257" s="50"/>
      <c r="G257" s="50"/>
      <c r="H257" s="50"/>
      <c r="I257" s="317"/>
    </row>
    <row r="258" spans="1:9" ht="15.5" x14ac:dyDescent="0.35">
      <c r="A258" s="41"/>
      <c r="B258" s="50"/>
      <c r="C258" s="50"/>
      <c r="D258" s="50"/>
      <c r="E258" s="50"/>
      <c r="F258" s="50"/>
      <c r="G258" s="50"/>
      <c r="H258" s="50"/>
      <c r="I258" s="318"/>
    </row>
    <row r="259" spans="1:9" ht="12.75" customHeight="1" x14ac:dyDescent="0.25">
      <c r="A259" s="50"/>
      <c r="B259" s="122"/>
      <c r="C259" s="122"/>
      <c r="D259" s="122"/>
      <c r="E259" s="122"/>
      <c r="F259" s="122"/>
      <c r="G259" s="122"/>
      <c r="H259" s="122"/>
      <c r="I259" s="319"/>
    </row>
    <row r="260" spans="1:9" ht="12.75" customHeight="1" x14ac:dyDescent="0.25">
      <c r="A260" s="50"/>
      <c r="B260" s="122"/>
      <c r="C260" s="122"/>
      <c r="D260" s="122"/>
      <c r="E260" s="122"/>
      <c r="F260" s="122"/>
      <c r="G260" s="122"/>
      <c r="H260" s="122"/>
      <c r="I260" s="319"/>
    </row>
  </sheetData>
  <mergeCells count="119">
    <mergeCell ref="B10:H10"/>
    <mergeCell ref="B11:H11"/>
    <mergeCell ref="B13:H13"/>
    <mergeCell ref="A15:I15"/>
    <mergeCell ref="A16:B16"/>
    <mergeCell ref="C16:D16"/>
    <mergeCell ref="E16:I16"/>
    <mergeCell ref="A1:I1"/>
    <mergeCell ref="A3:F3"/>
    <mergeCell ref="A4:F4"/>
    <mergeCell ref="A6:F6"/>
    <mergeCell ref="A8:I8"/>
    <mergeCell ref="B9:H9"/>
    <mergeCell ref="B12:H12"/>
    <mergeCell ref="B31:H31"/>
    <mergeCell ref="B32:H32"/>
    <mergeCell ref="B33:H33"/>
    <mergeCell ref="A38:I38"/>
    <mergeCell ref="B39:G39"/>
    <mergeCell ref="B40:G40"/>
    <mergeCell ref="A17:B17"/>
    <mergeCell ref="C17:D17"/>
    <mergeCell ref="E17:I17"/>
    <mergeCell ref="A28:I28"/>
    <mergeCell ref="B29:H29"/>
    <mergeCell ref="B30:H30"/>
    <mergeCell ref="A51:I51"/>
    <mergeCell ref="B52:G52"/>
    <mergeCell ref="B53:G53"/>
    <mergeCell ref="B54:G54"/>
    <mergeCell ref="A55:G55"/>
    <mergeCell ref="B56:G56"/>
    <mergeCell ref="B41:G41"/>
    <mergeCell ref="B42:G42"/>
    <mergeCell ref="B43:G43"/>
    <mergeCell ref="B44:G44"/>
    <mergeCell ref="B45:G45"/>
    <mergeCell ref="A46:H46"/>
    <mergeCell ref="B72:G72"/>
    <mergeCell ref="B73:G73"/>
    <mergeCell ref="B74:G74"/>
    <mergeCell ref="B75:G75"/>
    <mergeCell ref="A76:G76"/>
    <mergeCell ref="B84:G84"/>
    <mergeCell ref="A57:G57"/>
    <mergeCell ref="B67:G67"/>
    <mergeCell ref="B68:G68"/>
    <mergeCell ref="B69:G69"/>
    <mergeCell ref="B70:G70"/>
    <mergeCell ref="B71:G71"/>
    <mergeCell ref="A91:H91"/>
    <mergeCell ref="A99:H99"/>
    <mergeCell ref="B100:H100"/>
    <mergeCell ref="B101:H101"/>
    <mergeCell ref="B102:H102"/>
    <mergeCell ref="A103:H103"/>
    <mergeCell ref="B85:G85"/>
    <mergeCell ref="B86:G86"/>
    <mergeCell ref="B87:G87"/>
    <mergeCell ref="B88:G88"/>
    <mergeCell ref="B89:G89"/>
    <mergeCell ref="B90:G90"/>
    <mergeCell ref="B110:G110"/>
    <mergeCell ref="B111:G111"/>
    <mergeCell ref="B112:G112"/>
    <mergeCell ref="A113:G113"/>
    <mergeCell ref="A114:I114"/>
    <mergeCell ref="A115:I115"/>
    <mergeCell ref="A104:I104"/>
    <mergeCell ref="A105:I105"/>
    <mergeCell ref="B106:G106"/>
    <mergeCell ref="B107:G107"/>
    <mergeCell ref="B108:G108"/>
    <mergeCell ref="B109:G109"/>
    <mergeCell ref="B126:G126"/>
    <mergeCell ref="A127:G127"/>
    <mergeCell ref="B128:G128"/>
    <mergeCell ref="A129:G129"/>
    <mergeCell ref="B131:G131"/>
    <mergeCell ref="B132:G132"/>
    <mergeCell ref="B120:G120"/>
    <mergeCell ref="B121:G121"/>
    <mergeCell ref="B122:G122"/>
    <mergeCell ref="B123:G123"/>
    <mergeCell ref="B124:G124"/>
    <mergeCell ref="B125:G125"/>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46:G146"/>
    <mergeCell ref="B171:H171"/>
    <mergeCell ref="B172:H172"/>
    <mergeCell ref="A173:H173"/>
    <mergeCell ref="A165:H165"/>
    <mergeCell ref="B166:H166"/>
    <mergeCell ref="B167:H167"/>
    <mergeCell ref="B168:H168"/>
    <mergeCell ref="B169:H169"/>
    <mergeCell ref="B170:H170"/>
    <mergeCell ref="B155:G155"/>
    <mergeCell ref="B156:G156"/>
    <mergeCell ref="B157:G157"/>
    <mergeCell ref="B158:G158"/>
    <mergeCell ref="A159:G159"/>
    <mergeCell ref="A164:I164"/>
    <mergeCell ref="A147:G147"/>
    <mergeCell ref="A151:I151"/>
    <mergeCell ref="B152:G152"/>
    <mergeCell ref="B153:G153"/>
    <mergeCell ref="B154:G15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19782-B177-40B2-851B-3B9E8A8D986E}">
  <sheetPr>
    <tabColor indexed="13"/>
  </sheetPr>
  <dimension ref="A1:N259"/>
  <sheetViews>
    <sheetView topLeftCell="A7" zoomScale="130" zoomScaleNormal="130" workbookViewId="0">
      <selection activeCell="J30" sqref="J30:K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15.6328125" customWidth="1"/>
    <col min="11" max="11" width="9.81640625" customWidth="1"/>
    <col min="12" max="12" width="8.7265625" customWidth="1"/>
    <col min="13" max="13" width="9.54296875" bestFit="1" customWidth="1"/>
    <col min="16" max="16" width="30.54296875" customWidth="1"/>
  </cols>
  <sheetData>
    <row r="1" spans="1:10" ht="13.5" thickBot="1" x14ac:dyDescent="0.35">
      <c r="A1" s="431" t="s">
        <v>6</v>
      </c>
      <c r="B1" s="432"/>
      <c r="C1" s="432"/>
      <c r="D1" s="432"/>
      <c r="E1" s="432"/>
      <c r="F1" s="432"/>
      <c r="G1" s="432"/>
      <c r="H1" s="432"/>
      <c r="I1" s="433"/>
    </row>
    <row r="2" spans="1:10" x14ac:dyDescent="0.25">
      <c r="A2" s="289"/>
      <c r="B2" s="289"/>
      <c r="C2" s="289"/>
      <c r="D2" s="289"/>
      <c r="E2" s="289"/>
      <c r="F2" s="289"/>
      <c r="G2" s="289"/>
      <c r="H2" s="289"/>
      <c r="I2" s="289"/>
    </row>
    <row r="3" spans="1:10" ht="15" customHeight="1" x14ac:dyDescent="0.25">
      <c r="A3" s="434" t="s">
        <v>518</v>
      </c>
      <c r="B3" s="435"/>
      <c r="C3" s="435"/>
      <c r="D3" s="435"/>
      <c r="E3" s="435"/>
      <c r="F3" s="435"/>
      <c r="G3" s="289"/>
      <c r="H3" s="289"/>
      <c r="I3" s="289"/>
    </row>
    <row r="4" spans="1:10" ht="15" customHeight="1" x14ac:dyDescent="0.25">
      <c r="A4" s="435" t="s">
        <v>7</v>
      </c>
      <c r="B4" s="435"/>
      <c r="C4" s="435"/>
      <c r="D4" s="435"/>
      <c r="E4" s="435"/>
      <c r="F4" s="435"/>
      <c r="G4" s="289"/>
      <c r="H4" s="289"/>
      <c r="I4" s="289"/>
    </row>
    <row r="5" spans="1:10" ht="13" x14ac:dyDescent="0.3">
      <c r="A5" s="10"/>
      <c r="B5" s="10"/>
      <c r="C5" s="10"/>
      <c r="D5" s="10"/>
      <c r="E5" s="10"/>
      <c r="F5" s="10"/>
      <c r="G5" s="10"/>
      <c r="H5" s="10"/>
      <c r="I5" s="10"/>
    </row>
    <row r="6" spans="1:10" ht="13" x14ac:dyDescent="0.3">
      <c r="A6" s="435" t="s">
        <v>8</v>
      </c>
      <c r="B6" s="435"/>
      <c r="C6" s="435"/>
      <c r="D6" s="435"/>
      <c r="E6" s="435"/>
      <c r="F6" s="435"/>
      <c r="G6" s="10"/>
      <c r="H6" s="10"/>
      <c r="I6" s="10"/>
    </row>
    <row r="7" spans="1:10" x14ac:dyDescent="0.25">
      <c r="A7" s="290"/>
      <c r="B7" s="290"/>
      <c r="C7" s="290"/>
      <c r="D7" s="290"/>
      <c r="E7" s="290"/>
      <c r="F7" s="290"/>
      <c r="G7" s="290"/>
      <c r="H7" s="290"/>
      <c r="I7" s="290"/>
    </row>
    <row r="8" spans="1:10" ht="13" x14ac:dyDescent="0.3">
      <c r="A8" s="398" t="s">
        <v>9</v>
      </c>
      <c r="B8" s="398"/>
      <c r="C8" s="398"/>
      <c r="D8" s="398"/>
      <c r="E8" s="398"/>
      <c r="F8" s="398"/>
      <c r="G8" s="398"/>
      <c r="H8" s="398"/>
      <c r="I8" s="398"/>
    </row>
    <row r="9" spans="1:10" x14ac:dyDescent="0.25">
      <c r="A9" s="291" t="s">
        <v>10</v>
      </c>
      <c r="B9" s="397" t="s">
        <v>11</v>
      </c>
      <c r="C9" s="394"/>
      <c r="D9" s="394"/>
      <c r="E9" s="394"/>
      <c r="F9" s="394"/>
      <c r="G9" s="394"/>
      <c r="H9" s="394"/>
      <c r="I9" s="131"/>
    </row>
    <row r="10" spans="1:10" x14ac:dyDescent="0.25">
      <c r="A10" s="291" t="s">
        <v>12</v>
      </c>
      <c r="B10" s="397" t="s">
        <v>13</v>
      </c>
      <c r="C10" s="394"/>
      <c r="D10" s="394"/>
      <c r="E10" s="394"/>
      <c r="F10" s="394"/>
      <c r="G10" s="394"/>
      <c r="H10" s="394"/>
      <c r="I10" s="184" t="s">
        <v>459</v>
      </c>
    </row>
    <row r="11" spans="1:10" x14ac:dyDescent="0.25">
      <c r="A11" s="291" t="s">
        <v>14</v>
      </c>
      <c r="B11" s="397" t="s">
        <v>520</v>
      </c>
      <c r="C11" s="397"/>
      <c r="D11" s="397"/>
      <c r="E11" s="397"/>
      <c r="F11" s="397"/>
      <c r="G11" s="397"/>
      <c r="H11" s="397"/>
      <c r="I11" s="327" t="s">
        <v>460</v>
      </c>
      <c r="J11" s="32" t="s">
        <v>521</v>
      </c>
    </row>
    <row r="12" spans="1:10" x14ac:dyDescent="0.25">
      <c r="A12" s="291" t="s">
        <v>15</v>
      </c>
      <c r="B12" s="397" t="s">
        <v>16</v>
      </c>
      <c r="C12" s="394"/>
      <c r="D12" s="394"/>
      <c r="E12" s="394"/>
      <c r="F12" s="394"/>
      <c r="G12" s="394"/>
      <c r="H12" s="394"/>
      <c r="I12" s="327">
        <v>60</v>
      </c>
    </row>
    <row r="13" spans="1:10" x14ac:dyDescent="0.25">
      <c r="A13" s="289"/>
      <c r="B13" s="290"/>
      <c r="C13" s="290"/>
      <c r="D13" s="290"/>
      <c r="E13" s="290"/>
      <c r="F13" s="290"/>
      <c r="G13" s="290"/>
      <c r="H13" s="289"/>
      <c r="I13" s="289"/>
    </row>
    <row r="14" spans="1:10" ht="13" x14ac:dyDescent="0.3">
      <c r="A14" s="398" t="s">
        <v>17</v>
      </c>
      <c r="B14" s="398"/>
      <c r="C14" s="398"/>
      <c r="D14" s="398"/>
      <c r="E14" s="398"/>
      <c r="F14" s="398"/>
      <c r="G14" s="398"/>
      <c r="H14" s="398"/>
      <c r="I14" s="398"/>
    </row>
    <row r="15" spans="1:10" ht="13" x14ac:dyDescent="0.3">
      <c r="A15" s="393" t="s">
        <v>18</v>
      </c>
      <c r="B15" s="393"/>
      <c r="C15" s="393" t="s">
        <v>19</v>
      </c>
      <c r="D15" s="393"/>
      <c r="E15" s="393" t="s">
        <v>20</v>
      </c>
      <c r="F15" s="393"/>
      <c r="G15" s="393"/>
      <c r="H15" s="393"/>
      <c r="I15" s="393"/>
    </row>
    <row r="16" spans="1:10" ht="25.5" customHeight="1" x14ac:dyDescent="0.25">
      <c r="A16" s="427" t="s">
        <v>21</v>
      </c>
      <c r="B16" s="428"/>
      <c r="C16" s="427" t="s">
        <v>22</v>
      </c>
      <c r="D16" s="428"/>
      <c r="E16" s="429">
        <v>1</v>
      </c>
      <c r="F16" s="430"/>
      <c r="G16" s="430"/>
      <c r="H16" s="430"/>
      <c r="I16" s="430"/>
    </row>
    <row r="17" spans="1:14" ht="15" customHeight="1" x14ac:dyDescent="0.25">
      <c r="A17" s="39"/>
      <c r="B17" s="292"/>
      <c r="C17" s="40"/>
      <c r="D17" s="293"/>
      <c r="E17" s="41"/>
      <c r="F17" s="294"/>
      <c r="G17" s="294"/>
      <c r="H17" s="294"/>
      <c r="I17" s="294"/>
    </row>
    <row r="18" spans="1:14" ht="15" customHeight="1" x14ac:dyDescent="0.25">
      <c r="A18" s="37" t="s">
        <v>23</v>
      </c>
      <c r="B18" s="292"/>
      <c r="C18" s="40"/>
      <c r="D18" s="293"/>
      <c r="E18" s="41"/>
      <c r="F18" s="294"/>
      <c r="G18" s="294"/>
      <c r="H18" s="294"/>
      <c r="I18" s="294"/>
    </row>
    <row r="19" spans="1:14" ht="15" customHeight="1" x14ac:dyDescent="0.25">
      <c r="A19" s="37" t="s">
        <v>24</v>
      </c>
      <c r="B19" s="292"/>
      <c r="C19" s="40"/>
      <c r="D19" s="293"/>
      <c r="E19" s="41"/>
      <c r="F19" s="294"/>
      <c r="G19" s="294"/>
      <c r="H19" s="294"/>
      <c r="I19" s="294"/>
    </row>
    <row r="20" spans="1:14" ht="15" customHeight="1" x14ac:dyDescent="0.25">
      <c r="A20" s="37" t="s">
        <v>25</v>
      </c>
      <c r="B20" s="292"/>
      <c r="C20" s="40"/>
      <c r="D20" s="293"/>
      <c r="E20" s="41"/>
      <c r="F20" s="294"/>
      <c r="G20" s="294"/>
      <c r="H20" s="294"/>
      <c r="I20" s="294"/>
    </row>
    <row r="21" spans="1:14" ht="15" customHeight="1" x14ac:dyDescent="0.25">
      <c r="A21" s="37" t="s">
        <v>26</v>
      </c>
      <c r="B21" s="292"/>
      <c r="C21" s="40"/>
      <c r="D21" s="293"/>
      <c r="E21" s="41"/>
      <c r="F21" s="294"/>
      <c r="G21" s="294"/>
      <c r="H21" s="294"/>
      <c r="I21" s="294"/>
    </row>
    <row r="22" spans="1:14" ht="15" customHeight="1" x14ac:dyDescent="0.25">
      <c r="A22" s="55"/>
      <c r="B22" s="292"/>
      <c r="C22" s="40"/>
      <c r="D22" s="293"/>
      <c r="E22" s="41"/>
      <c r="F22" s="294"/>
      <c r="G22" s="294"/>
      <c r="H22" s="294"/>
      <c r="I22" s="294"/>
    </row>
    <row r="23" spans="1:14" ht="15" customHeight="1" x14ac:dyDescent="0.25">
      <c r="A23" s="38" t="s">
        <v>27</v>
      </c>
      <c r="B23" s="292"/>
      <c r="C23" s="40"/>
      <c r="D23" s="293"/>
      <c r="E23" s="41"/>
      <c r="F23" s="294"/>
      <c r="G23" s="294"/>
      <c r="H23" s="294"/>
      <c r="I23" s="294"/>
    </row>
    <row r="24" spans="1:14" ht="15" customHeight="1" x14ac:dyDescent="0.25">
      <c r="A24" s="39"/>
      <c r="B24" s="292"/>
      <c r="C24" s="40"/>
      <c r="D24" s="293"/>
      <c r="E24" s="41"/>
      <c r="F24" s="294"/>
      <c r="G24" s="294"/>
      <c r="H24" s="294"/>
      <c r="I24" s="294"/>
    </row>
    <row r="25" spans="1:14" ht="15" customHeight="1" x14ac:dyDescent="0.25">
      <c r="A25" s="38" t="s">
        <v>28</v>
      </c>
      <c r="B25" s="292"/>
      <c r="C25" s="40"/>
      <c r="D25" s="293"/>
      <c r="E25" s="41"/>
      <c r="F25" s="294"/>
      <c r="G25" s="294"/>
      <c r="H25" s="294"/>
      <c r="I25" s="294"/>
    </row>
    <row r="26" spans="1:14" ht="15" customHeight="1" x14ac:dyDescent="0.25">
      <c r="A26" s="37" t="s">
        <v>29</v>
      </c>
      <c r="B26" s="292"/>
      <c r="C26" s="40"/>
      <c r="D26" s="293"/>
      <c r="E26" s="41"/>
      <c r="F26" s="294"/>
      <c r="G26" s="294"/>
      <c r="H26" s="294"/>
      <c r="I26" s="294"/>
    </row>
    <row r="27" spans="1:14" ht="13" x14ac:dyDescent="0.3">
      <c r="A27" s="398" t="s">
        <v>30</v>
      </c>
      <c r="B27" s="398"/>
      <c r="C27" s="398"/>
      <c r="D27" s="398"/>
      <c r="E27" s="398"/>
      <c r="F27" s="398"/>
      <c r="G27" s="398"/>
      <c r="H27" s="398"/>
      <c r="I27" s="398"/>
    </row>
    <row r="28" spans="1:14" x14ac:dyDescent="0.25">
      <c r="A28" s="295">
        <v>1</v>
      </c>
      <c r="B28" s="426" t="s">
        <v>31</v>
      </c>
      <c r="C28" s="426"/>
      <c r="D28" s="426"/>
      <c r="E28" s="426"/>
      <c r="F28" s="426"/>
      <c r="G28" s="426"/>
      <c r="H28" s="426"/>
      <c r="I28" s="328" t="str">
        <f>A16</f>
        <v>Apoio Administrativo</v>
      </c>
    </row>
    <row r="29" spans="1:14" ht="13.5" customHeight="1" x14ac:dyDescent="0.25">
      <c r="A29" s="291">
        <v>2</v>
      </c>
      <c r="B29" s="397" t="s">
        <v>32</v>
      </c>
      <c r="C29" s="397"/>
      <c r="D29" s="397"/>
      <c r="E29" s="397"/>
      <c r="F29" s="397"/>
      <c r="G29" s="397"/>
      <c r="H29" s="397"/>
      <c r="I29" s="184" t="s">
        <v>485</v>
      </c>
      <c r="K29" s="216"/>
      <c r="L29" s="216"/>
      <c r="M29" s="336"/>
      <c r="N29" s="336"/>
    </row>
    <row r="30" spans="1:14" x14ac:dyDescent="0.25">
      <c r="A30" s="291">
        <v>3</v>
      </c>
      <c r="B30" s="394" t="s">
        <v>33</v>
      </c>
      <c r="C30" s="394"/>
      <c r="D30" s="394"/>
      <c r="E30" s="394"/>
      <c r="F30" s="394"/>
      <c r="G30" s="394"/>
      <c r="H30" s="394"/>
      <c r="I30" s="130"/>
      <c r="J30" s="658" t="s">
        <v>460</v>
      </c>
      <c r="K30" s="659" t="s">
        <v>521</v>
      </c>
      <c r="L30" s="216"/>
      <c r="M30" s="216"/>
      <c r="N30" s="216"/>
    </row>
    <row r="31" spans="1:14" x14ac:dyDescent="0.25">
      <c r="A31" s="295">
        <v>4</v>
      </c>
      <c r="B31" s="426" t="s">
        <v>34</v>
      </c>
      <c r="C31" s="426"/>
      <c r="D31" s="426"/>
      <c r="E31" s="426"/>
      <c r="F31" s="426"/>
      <c r="G31" s="426"/>
      <c r="H31" s="426"/>
      <c r="I31" s="326" t="s">
        <v>461</v>
      </c>
    </row>
    <row r="32" spans="1:14" x14ac:dyDescent="0.25">
      <c r="A32" s="291">
        <v>5</v>
      </c>
      <c r="B32" s="397" t="s">
        <v>35</v>
      </c>
      <c r="C32" s="394"/>
      <c r="D32" s="394"/>
      <c r="E32" s="394"/>
      <c r="F32" s="394"/>
      <c r="G32" s="394"/>
      <c r="H32" s="394"/>
      <c r="I32" s="131">
        <v>45680</v>
      </c>
    </row>
    <row r="33" spans="1:10" x14ac:dyDescent="0.25">
      <c r="A33" s="289"/>
      <c r="B33" s="290"/>
      <c r="C33" s="290"/>
      <c r="D33" s="290"/>
      <c r="E33" s="290"/>
      <c r="F33" s="290"/>
      <c r="G33" s="290"/>
      <c r="H33" s="290"/>
      <c r="I33" s="296"/>
    </row>
    <row r="34" spans="1:10" ht="13" x14ac:dyDescent="0.25">
      <c r="A34" s="37" t="s">
        <v>36</v>
      </c>
      <c r="B34" s="290"/>
      <c r="C34" s="290"/>
      <c r="D34" s="290"/>
      <c r="E34" s="290"/>
      <c r="F34" s="290"/>
      <c r="G34" s="290"/>
      <c r="H34" s="290"/>
      <c r="I34" s="296"/>
    </row>
    <row r="35" spans="1:10" ht="13" x14ac:dyDescent="0.25">
      <c r="A35" s="37" t="s">
        <v>37</v>
      </c>
      <c r="B35" s="290"/>
      <c r="C35" s="290"/>
      <c r="D35" s="290"/>
      <c r="E35" s="290"/>
      <c r="F35" s="290"/>
      <c r="G35" s="290"/>
      <c r="H35" s="290"/>
      <c r="I35" s="296"/>
    </row>
    <row r="37" spans="1:10" ht="13" x14ac:dyDescent="0.3">
      <c r="A37" s="399" t="s">
        <v>38</v>
      </c>
      <c r="B37" s="399"/>
      <c r="C37" s="399"/>
      <c r="D37" s="399"/>
      <c r="E37" s="399"/>
      <c r="F37" s="399"/>
      <c r="G37" s="399"/>
      <c r="H37" s="399"/>
      <c r="I37" s="399"/>
    </row>
    <row r="38" spans="1:10" ht="13" x14ac:dyDescent="0.3">
      <c r="A38" s="8">
        <v>1</v>
      </c>
      <c r="B38" s="393" t="s">
        <v>39</v>
      </c>
      <c r="C38" s="393"/>
      <c r="D38" s="393"/>
      <c r="E38" s="393"/>
      <c r="F38" s="393"/>
      <c r="G38" s="393"/>
      <c r="H38" s="8" t="s">
        <v>40</v>
      </c>
      <c r="I38" s="8" t="s">
        <v>41</v>
      </c>
    </row>
    <row r="39" spans="1:10" ht="13" x14ac:dyDescent="0.3">
      <c r="A39" s="8" t="s">
        <v>10</v>
      </c>
      <c r="B39" s="397" t="s">
        <v>42</v>
      </c>
      <c r="C39" s="397"/>
      <c r="D39" s="397"/>
      <c r="E39" s="397"/>
      <c r="F39" s="397"/>
      <c r="G39" s="397"/>
      <c r="H39" s="22"/>
      <c r="I39" s="167">
        <f>I30</f>
        <v>0</v>
      </c>
    </row>
    <row r="40" spans="1:10" ht="13" x14ac:dyDescent="0.3">
      <c r="A40" s="8" t="s">
        <v>12</v>
      </c>
      <c r="B40" s="397" t="s">
        <v>43</v>
      </c>
      <c r="C40" s="397"/>
      <c r="D40" s="397"/>
      <c r="E40" s="397"/>
      <c r="F40" s="397"/>
      <c r="G40" s="397"/>
      <c r="H40" s="2"/>
      <c r="I40" s="167">
        <f>I39*H40</f>
        <v>0</v>
      </c>
      <c r="J40" s="32" t="s">
        <v>44</v>
      </c>
    </row>
    <row r="41" spans="1:10" ht="13" x14ac:dyDescent="0.3">
      <c r="A41" s="8" t="s">
        <v>14</v>
      </c>
      <c r="B41" s="397" t="s">
        <v>45</v>
      </c>
      <c r="C41" s="397"/>
      <c r="D41" s="397"/>
      <c r="E41" s="397"/>
      <c r="F41" s="397"/>
      <c r="G41" s="397"/>
      <c r="H41" s="2"/>
      <c r="I41" s="167">
        <f>H41*I39</f>
        <v>0</v>
      </c>
    </row>
    <row r="42" spans="1:10" ht="13" x14ac:dyDescent="0.3">
      <c r="A42" s="8" t="s">
        <v>15</v>
      </c>
      <c r="B42" s="397" t="s">
        <v>46</v>
      </c>
      <c r="C42" s="397"/>
      <c r="D42" s="397"/>
      <c r="E42" s="397"/>
      <c r="F42" s="397"/>
      <c r="G42" s="397"/>
      <c r="H42" s="2"/>
      <c r="I42" s="167">
        <v>0</v>
      </c>
      <c r="J42" s="32" t="s">
        <v>47</v>
      </c>
    </row>
    <row r="43" spans="1:10" ht="13" x14ac:dyDescent="0.3">
      <c r="A43" s="8" t="s">
        <v>48</v>
      </c>
      <c r="B43" s="397" t="s">
        <v>49</v>
      </c>
      <c r="C43" s="397"/>
      <c r="D43" s="397"/>
      <c r="E43" s="397"/>
      <c r="F43" s="397"/>
      <c r="G43" s="397"/>
      <c r="H43" s="5"/>
      <c r="I43" s="167">
        <v>0</v>
      </c>
      <c r="J43" s="32" t="s">
        <v>47</v>
      </c>
    </row>
    <row r="44" spans="1:10" ht="13" x14ac:dyDescent="0.3">
      <c r="A44" s="8" t="s">
        <v>50</v>
      </c>
      <c r="B44" s="397" t="s">
        <v>51</v>
      </c>
      <c r="C44" s="397"/>
      <c r="D44" s="397"/>
      <c r="E44" s="397"/>
      <c r="F44" s="397"/>
      <c r="G44" s="397"/>
      <c r="H44" s="2"/>
      <c r="I44" s="167">
        <v>0</v>
      </c>
    </row>
    <row r="45" spans="1:10" ht="13" x14ac:dyDescent="0.3">
      <c r="A45" s="395" t="s">
        <v>52</v>
      </c>
      <c r="B45" s="398"/>
      <c r="C45" s="398"/>
      <c r="D45" s="398"/>
      <c r="E45" s="398"/>
      <c r="F45" s="398"/>
      <c r="G45" s="398"/>
      <c r="H45" s="398"/>
      <c r="I45" s="168">
        <f>SUM(I39:I44)</f>
        <v>0</v>
      </c>
    </row>
    <row r="46" spans="1:10" s="10" customFormat="1" ht="13" x14ac:dyDescent="0.3"/>
    <row r="47" spans="1:10" s="10" customFormat="1" ht="13" x14ac:dyDescent="0.3">
      <c r="A47" s="37" t="s">
        <v>53</v>
      </c>
    </row>
    <row r="48" spans="1:10" s="10" customFormat="1" ht="13" x14ac:dyDescent="0.3">
      <c r="A48" s="37" t="s">
        <v>54</v>
      </c>
    </row>
    <row r="49" spans="1:11" ht="13" x14ac:dyDescent="0.3">
      <c r="A49" s="3"/>
      <c r="B49" s="3"/>
      <c r="C49" s="3"/>
      <c r="D49" s="3"/>
      <c r="E49" s="3"/>
      <c r="F49" s="3"/>
      <c r="G49" s="3"/>
      <c r="H49" s="3"/>
      <c r="I49" s="4"/>
    </row>
    <row r="50" spans="1:11" ht="13" x14ac:dyDescent="0.3">
      <c r="A50" s="399" t="s">
        <v>55</v>
      </c>
      <c r="B50" s="399"/>
      <c r="C50" s="399"/>
      <c r="D50" s="399"/>
      <c r="E50" s="399"/>
      <c r="F50" s="399"/>
      <c r="G50" s="399"/>
      <c r="H50" s="399"/>
      <c r="I50" s="399"/>
    </row>
    <row r="51" spans="1:11" ht="13" x14ac:dyDescent="0.3">
      <c r="A51" s="47" t="s">
        <v>56</v>
      </c>
      <c r="B51" s="423" t="s">
        <v>57</v>
      </c>
      <c r="C51" s="424"/>
      <c r="D51" s="424"/>
      <c r="E51" s="424"/>
      <c r="F51" s="424"/>
      <c r="G51" s="425"/>
      <c r="H51" s="8" t="s">
        <v>40</v>
      </c>
      <c r="I51" s="8" t="s">
        <v>41</v>
      </c>
    </row>
    <row r="52" spans="1:11" ht="13" x14ac:dyDescent="0.3">
      <c r="A52" s="8" t="s">
        <v>10</v>
      </c>
      <c r="B52" s="397" t="s">
        <v>58</v>
      </c>
      <c r="C52" s="397"/>
      <c r="D52" s="397"/>
      <c r="E52" s="397"/>
      <c r="F52" s="397"/>
      <c r="G52" s="397"/>
      <c r="H52" s="1">
        <f>1/12</f>
        <v>8.3333333333333329E-2</v>
      </c>
      <c r="I52" s="25">
        <f>$I$45*H52</f>
        <v>0</v>
      </c>
      <c r="K52" s="87"/>
    </row>
    <row r="53" spans="1:11" ht="13" x14ac:dyDescent="0.3">
      <c r="A53" s="8" t="s">
        <v>12</v>
      </c>
      <c r="B53" s="397" t="s">
        <v>59</v>
      </c>
      <c r="C53" s="397"/>
      <c r="D53" s="397"/>
      <c r="E53" s="397"/>
      <c r="F53" s="397"/>
      <c r="G53" s="397"/>
      <c r="H53" s="24">
        <v>0.121</v>
      </c>
      <c r="I53" s="25">
        <f>$I$45*H53</f>
        <v>0</v>
      </c>
    </row>
    <row r="54" spans="1:11" ht="13" x14ac:dyDescent="0.3">
      <c r="A54" s="398" t="s">
        <v>60</v>
      </c>
      <c r="B54" s="398"/>
      <c r="C54" s="398"/>
      <c r="D54" s="398"/>
      <c r="E54" s="398"/>
      <c r="F54" s="398"/>
      <c r="G54" s="398"/>
      <c r="H54" s="42">
        <f>TRUNC(SUM(H52:H53),4)</f>
        <v>0.20430000000000001</v>
      </c>
      <c r="I54" s="43">
        <f>SUM(I52:I53)</f>
        <v>0</v>
      </c>
    </row>
    <row r="55" spans="1:11" ht="13" x14ac:dyDescent="0.25">
      <c r="A55" s="47" t="s">
        <v>14</v>
      </c>
      <c r="B55" s="414" t="s">
        <v>61</v>
      </c>
      <c r="C55" s="414"/>
      <c r="D55" s="414"/>
      <c r="E55" s="414"/>
      <c r="F55" s="414"/>
      <c r="G55" s="414"/>
      <c r="H55" s="163">
        <f>H54*H75</f>
        <v>7.518240000000001E-2</v>
      </c>
      <c r="I55" s="164">
        <f>$I$45*H55</f>
        <v>0</v>
      </c>
    </row>
    <row r="56" spans="1:11" ht="13" x14ac:dyDescent="0.3">
      <c r="A56" s="398" t="s">
        <v>62</v>
      </c>
      <c r="B56" s="398"/>
      <c r="C56" s="398"/>
      <c r="D56" s="398"/>
      <c r="E56" s="398"/>
      <c r="F56" s="398"/>
      <c r="G56" s="398"/>
      <c r="H56" s="42">
        <f>TRUNC(SUM(H54:H55),4)</f>
        <v>0.27939999999999998</v>
      </c>
      <c r="I56" s="43">
        <f>SUM(I54:I55)</f>
        <v>0</v>
      </c>
    </row>
    <row r="57" spans="1:11" ht="13" x14ac:dyDescent="0.3">
      <c r="A57" s="3"/>
      <c r="B57" s="3"/>
      <c r="C57" s="3"/>
      <c r="D57" s="3"/>
      <c r="E57" s="3"/>
      <c r="F57" s="3"/>
      <c r="G57" s="3"/>
      <c r="H57" s="44"/>
      <c r="I57" s="4"/>
    </row>
    <row r="58" spans="1:11" ht="13" x14ac:dyDescent="0.3">
      <c r="A58" s="37" t="s">
        <v>63</v>
      </c>
      <c r="B58" s="3"/>
      <c r="C58" s="3"/>
      <c r="D58" s="3"/>
      <c r="E58" s="3"/>
      <c r="F58" s="3"/>
      <c r="G58" s="3"/>
      <c r="H58" s="44"/>
      <c r="I58" s="4"/>
    </row>
    <row r="59" spans="1:11" ht="13" x14ac:dyDescent="0.3">
      <c r="A59" s="37" t="s">
        <v>64</v>
      </c>
      <c r="B59" s="3"/>
      <c r="C59" s="3"/>
      <c r="D59" s="3"/>
      <c r="E59" s="3"/>
      <c r="F59" s="3"/>
      <c r="G59" s="3"/>
      <c r="H59" s="44"/>
      <c r="I59" s="4"/>
    </row>
    <row r="60" spans="1:11" ht="13" x14ac:dyDescent="0.3">
      <c r="A60" s="37" t="s">
        <v>65</v>
      </c>
      <c r="B60" s="3"/>
      <c r="C60" s="3"/>
      <c r="D60" s="3"/>
      <c r="E60" s="3"/>
      <c r="F60" s="3"/>
      <c r="G60" s="3"/>
      <c r="H60" s="44"/>
      <c r="I60" s="4"/>
    </row>
    <row r="61" spans="1:11" ht="13" x14ac:dyDescent="0.3">
      <c r="A61" s="37" t="s">
        <v>66</v>
      </c>
      <c r="B61" s="10"/>
      <c r="C61" s="10"/>
      <c r="D61" s="10"/>
      <c r="E61" s="10"/>
      <c r="F61" s="10"/>
      <c r="G61" s="10"/>
      <c r="H61" s="10"/>
      <c r="I61" s="10"/>
    </row>
    <row r="62" spans="1:11" ht="13" x14ac:dyDescent="0.3">
      <c r="A62" s="37" t="s">
        <v>67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68</v>
      </c>
      <c r="B66" s="420" t="s">
        <v>69</v>
      </c>
      <c r="C66" s="421"/>
      <c r="D66" s="421"/>
      <c r="E66" s="421"/>
      <c r="F66" s="421"/>
      <c r="G66" s="422"/>
      <c r="H66" s="34" t="s">
        <v>40</v>
      </c>
      <c r="I66" s="34" t="s">
        <v>41</v>
      </c>
      <c r="K66" s="32"/>
      <c r="L66" s="31"/>
    </row>
    <row r="67" spans="1:12" ht="13" x14ac:dyDescent="0.3">
      <c r="A67" s="8" t="s">
        <v>10</v>
      </c>
      <c r="B67" s="397" t="s">
        <v>70</v>
      </c>
      <c r="C67" s="397"/>
      <c r="D67" s="397"/>
      <c r="E67" s="397"/>
      <c r="F67" s="397"/>
      <c r="G67" s="397"/>
      <c r="H67" s="1">
        <v>0.2</v>
      </c>
      <c r="I67" s="25">
        <f t="shared" ref="I67:I74" si="0">H67*($I$45)</f>
        <v>0</v>
      </c>
      <c r="K67" s="33"/>
      <c r="L67" s="31"/>
    </row>
    <row r="68" spans="1:12" ht="13" x14ac:dyDescent="0.3">
      <c r="A68" s="8" t="s">
        <v>12</v>
      </c>
      <c r="B68" s="397" t="s">
        <v>71</v>
      </c>
      <c r="C68" s="397"/>
      <c r="D68" s="397"/>
      <c r="E68" s="397"/>
      <c r="F68" s="397"/>
      <c r="G68" s="397"/>
      <c r="H68" s="1">
        <v>2.5000000000000001E-2</v>
      </c>
      <c r="I68" s="25">
        <f t="shared" si="0"/>
        <v>0</v>
      </c>
      <c r="K68" s="32"/>
    </row>
    <row r="69" spans="1:12" ht="13" x14ac:dyDescent="0.3">
      <c r="A69" s="8" t="s">
        <v>14</v>
      </c>
      <c r="B69" s="397" t="s">
        <v>72</v>
      </c>
      <c r="C69" s="397"/>
      <c r="D69" s="397"/>
      <c r="E69" s="397"/>
      <c r="F69" s="397"/>
      <c r="G69" s="397"/>
      <c r="H69" s="1">
        <v>0.03</v>
      </c>
      <c r="I69" s="25">
        <f t="shared" si="0"/>
        <v>0</v>
      </c>
      <c r="J69" t="s">
        <v>73</v>
      </c>
      <c r="K69" s="32"/>
    </row>
    <row r="70" spans="1:12" ht="13" x14ac:dyDescent="0.3">
      <c r="A70" s="8" t="s">
        <v>15</v>
      </c>
      <c r="B70" s="397" t="s">
        <v>74</v>
      </c>
      <c r="C70" s="397"/>
      <c r="D70" s="397"/>
      <c r="E70" s="397"/>
      <c r="F70" s="397"/>
      <c r="G70" s="397"/>
      <c r="H70" s="1">
        <v>1.4999999999999999E-2</v>
      </c>
      <c r="I70" s="25">
        <f t="shared" si="0"/>
        <v>0</v>
      </c>
    </row>
    <row r="71" spans="1:12" ht="13" x14ac:dyDescent="0.3">
      <c r="A71" s="8" t="s">
        <v>48</v>
      </c>
      <c r="B71" s="397" t="s">
        <v>75</v>
      </c>
      <c r="C71" s="397"/>
      <c r="D71" s="397"/>
      <c r="E71" s="397"/>
      <c r="F71" s="397"/>
      <c r="G71" s="397"/>
      <c r="H71" s="1">
        <v>0.01</v>
      </c>
      <c r="I71" s="25">
        <f t="shared" si="0"/>
        <v>0</v>
      </c>
    </row>
    <row r="72" spans="1:12" ht="13" x14ac:dyDescent="0.3">
      <c r="A72" s="8" t="s">
        <v>50</v>
      </c>
      <c r="B72" s="397" t="s">
        <v>76</v>
      </c>
      <c r="C72" s="397"/>
      <c r="D72" s="397"/>
      <c r="E72" s="397"/>
      <c r="F72" s="397"/>
      <c r="G72" s="397"/>
      <c r="H72" s="1">
        <v>6.0000000000000001E-3</v>
      </c>
      <c r="I72" s="25">
        <f t="shared" si="0"/>
        <v>0</v>
      </c>
    </row>
    <row r="73" spans="1:12" ht="13" x14ac:dyDescent="0.3">
      <c r="A73" s="8" t="s">
        <v>77</v>
      </c>
      <c r="B73" s="397" t="s">
        <v>78</v>
      </c>
      <c r="C73" s="397"/>
      <c r="D73" s="397"/>
      <c r="E73" s="397"/>
      <c r="F73" s="397"/>
      <c r="G73" s="397"/>
      <c r="H73" s="1">
        <v>2E-3</v>
      </c>
      <c r="I73" s="25">
        <f t="shared" si="0"/>
        <v>0</v>
      </c>
    </row>
    <row r="74" spans="1:12" ht="13" x14ac:dyDescent="0.3">
      <c r="A74" s="8" t="s">
        <v>79</v>
      </c>
      <c r="B74" s="397" t="s">
        <v>80</v>
      </c>
      <c r="C74" s="397"/>
      <c r="D74" s="397"/>
      <c r="E74" s="397"/>
      <c r="F74" s="397"/>
      <c r="G74" s="397"/>
      <c r="H74" s="1">
        <v>0.08</v>
      </c>
      <c r="I74" s="25">
        <f t="shared" si="0"/>
        <v>0</v>
      </c>
    </row>
    <row r="75" spans="1:12" ht="13" x14ac:dyDescent="0.3">
      <c r="A75" s="398" t="s">
        <v>81</v>
      </c>
      <c r="B75" s="398"/>
      <c r="C75" s="398"/>
      <c r="D75" s="398"/>
      <c r="E75" s="398"/>
      <c r="F75" s="398"/>
      <c r="G75" s="398"/>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1" ht="13" x14ac:dyDescent="0.3">
      <c r="A81" s="37" t="s">
        <v>86</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87</v>
      </c>
      <c r="B83" s="402" t="s">
        <v>88</v>
      </c>
      <c r="C83" s="403"/>
      <c r="D83" s="403"/>
      <c r="E83" s="403"/>
      <c r="F83" s="403"/>
      <c r="G83" s="404"/>
      <c r="H83" s="42"/>
      <c r="I83" s="34" t="s">
        <v>41</v>
      </c>
    </row>
    <row r="84" spans="1:11" ht="13" x14ac:dyDescent="0.3">
      <c r="A84" s="8" t="s">
        <v>10</v>
      </c>
      <c r="B84" s="392" t="s">
        <v>89</v>
      </c>
      <c r="C84" s="392"/>
      <c r="D84" s="392"/>
      <c r="E84" s="392"/>
      <c r="F84" s="392"/>
      <c r="G84" s="392"/>
      <c r="H84" s="23" t="s">
        <v>90</v>
      </c>
      <c r="I84" s="27">
        <f>'Mód2.3'!E13</f>
        <v>241.12</v>
      </c>
    </row>
    <row r="85" spans="1:11" ht="13" x14ac:dyDescent="0.3">
      <c r="A85" s="8" t="s">
        <v>12</v>
      </c>
      <c r="B85" s="392" t="s">
        <v>91</v>
      </c>
      <c r="C85" s="392"/>
      <c r="D85" s="392"/>
      <c r="E85" s="392"/>
      <c r="F85" s="392"/>
      <c r="G85" s="392"/>
      <c r="H85" s="23" t="s">
        <v>90</v>
      </c>
      <c r="I85" s="27">
        <f>'Mód2.3'!E26</f>
        <v>707.12800000000004</v>
      </c>
    </row>
    <row r="86" spans="1:11" ht="13" x14ac:dyDescent="0.3">
      <c r="A86" s="8" t="s">
        <v>14</v>
      </c>
      <c r="B86" s="392" t="s">
        <v>92</v>
      </c>
      <c r="C86" s="392"/>
      <c r="D86" s="392"/>
      <c r="E86" s="392"/>
      <c r="F86" s="392"/>
      <c r="G86" s="392"/>
      <c r="H86" s="23" t="s">
        <v>90</v>
      </c>
      <c r="I86" s="27">
        <f>'Mód2.3'!E34</f>
        <v>49.35</v>
      </c>
      <c r="J86" s="32" t="s">
        <v>516</v>
      </c>
    </row>
    <row r="87" spans="1:11" ht="25.5" customHeight="1" x14ac:dyDescent="0.25">
      <c r="A87" s="47" t="s">
        <v>15</v>
      </c>
      <c r="B87" s="419" t="s">
        <v>447</v>
      </c>
      <c r="C87" s="419"/>
      <c r="D87" s="419"/>
      <c r="E87" s="419"/>
      <c r="F87" s="419"/>
      <c r="G87" s="419"/>
      <c r="H87" s="36" t="s">
        <v>90</v>
      </c>
      <c r="I87" s="169">
        <f>'Mód2.3'!E43</f>
        <v>0</v>
      </c>
    </row>
    <row r="88" spans="1:11" ht="13" x14ac:dyDescent="0.3">
      <c r="A88" s="8" t="s">
        <v>48</v>
      </c>
      <c r="B88" s="392" t="s">
        <v>513</v>
      </c>
      <c r="C88" s="392"/>
      <c r="D88" s="392"/>
      <c r="E88" s="392"/>
      <c r="F88" s="392"/>
      <c r="G88" s="392"/>
      <c r="H88" s="23" t="s">
        <v>90</v>
      </c>
      <c r="I88" s="27">
        <f>'Mód2.3'!E53</f>
        <v>0</v>
      </c>
      <c r="J88" s="32" t="s">
        <v>514</v>
      </c>
    </row>
    <row r="89" spans="1:11" ht="13" x14ac:dyDescent="0.3">
      <c r="A89" s="8" t="s">
        <v>50</v>
      </c>
      <c r="B89" s="392" t="s">
        <v>512</v>
      </c>
      <c r="C89" s="392"/>
      <c r="D89" s="392"/>
      <c r="E89" s="392"/>
      <c r="F89" s="392"/>
      <c r="G89" s="392"/>
      <c r="H89" s="23" t="s">
        <v>90</v>
      </c>
      <c r="I89" s="27">
        <v>0</v>
      </c>
      <c r="J89" s="32"/>
    </row>
    <row r="90" spans="1:11" ht="13" x14ac:dyDescent="0.3">
      <c r="A90" s="398" t="s">
        <v>95</v>
      </c>
      <c r="B90" s="398"/>
      <c r="C90" s="398"/>
      <c r="D90" s="398"/>
      <c r="E90" s="398"/>
      <c r="F90" s="398"/>
      <c r="G90" s="398"/>
      <c r="H90" s="398"/>
      <c r="I90" s="43">
        <f>SUM(I84:I89)</f>
        <v>997.59800000000007</v>
      </c>
    </row>
    <row r="91" spans="1:11" ht="13" x14ac:dyDescent="0.3">
      <c r="A91" s="3"/>
      <c r="B91" s="3"/>
      <c r="C91" s="3"/>
      <c r="D91" s="3"/>
      <c r="E91" s="3"/>
      <c r="F91" s="3"/>
      <c r="G91" s="3"/>
      <c r="H91" s="3"/>
      <c r="I91" s="4"/>
    </row>
    <row r="92" spans="1:11" ht="13" x14ac:dyDescent="0.3">
      <c r="A92" s="37" t="s">
        <v>96</v>
      </c>
      <c r="B92" s="3"/>
      <c r="C92" s="3"/>
      <c r="D92" s="3"/>
      <c r="E92" s="3"/>
      <c r="F92" s="3"/>
      <c r="G92" s="3"/>
      <c r="H92" s="3"/>
      <c r="I92" s="4"/>
    </row>
    <row r="93" spans="1:11" ht="13" x14ac:dyDescent="0.3">
      <c r="A93" s="37" t="s">
        <v>97</v>
      </c>
      <c r="B93" s="3"/>
      <c r="C93" s="3"/>
      <c r="D93" s="3"/>
      <c r="E93" s="3"/>
      <c r="F93" s="3"/>
      <c r="G93" s="3"/>
      <c r="H93" s="3"/>
      <c r="I93" s="4"/>
    </row>
    <row r="94" spans="1:11" ht="13" x14ac:dyDescent="0.3">
      <c r="A94" s="37" t="s">
        <v>98</v>
      </c>
      <c r="B94" s="3"/>
      <c r="C94" s="3"/>
      <c r="D94" s="3"/>
      <c r="E94" s="3"/>
      <c r="F94" s="3"/>
      <c r="G94" s="3"/>
      <c r="H94" s="3"/>
      <c r="I94" s="4"/>
    </row>
    <row r="95" spans="1:11" ht="13" x14ac:dyDescent="0.3">
      <c r="A95" s="37" t="s">
        <v>99</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100</v>
      </c>
      <c r="C97" s="48"/>
      <c r="D97" s="48"/>
      <c r="E97" s="48"/>
      <c r="F97" s="48"/>
      <c r="G97" s="48"/>
      <c r="H97" s="48"/>
      <c r="I97" s="48"/>
    </row>
    <row r="98" spans="1:11" ht="13" x14ac:dyDescent="0.3">
      <c r="A98" s="393" t="s">
        <v>101</v>
      </c>
      <c r="B98" s="393"/>
      <c r="C98" s="393"/>
      <c r="D98" s="393"/>
      <c r="E98" s="393"/>
      <c r="F98" s="393"/>
      <c r="G98" s="393"/>
      <c r="H98" s="393"/>
      <c r="I98" s="8" t="s">
        <v>41</v>
      </c>
    </row>
    <row r="99" spans="1:11" ht="13" x14ac:dyDescent="0.3">
      <c r="A99" s="8" t="s">
        <v>56</v>
      </c>
      <c r="B99" s="418" t="s">
        <v>102</v>
      </c>
      <c r="C99" s="418"/>
      <c r="D99" s="418"/>
      <c r="E99" s="418"/>
      <c r="F99" s="418"/>
      <c r="G99" s="418"/>
      <c r="H99" s="418"/>
      <c r="I99" s="25">
        <f>I56</f>
        <v>0</v>
      </c>
    </row>
    <row r="100" spans="1:11" ht="13" x14ac:dyDescent="0.3">
      <c r="A100" s="8" t="s">
        <v>68</v>
      </c>
      <c r="B100" s="418" t="s">
        <v>103</v>
      </c>
      <c r="C100" s="418"/>
      <c r="D100" s="418"/>
      <c r="E100" s="418"/>
      <c r="F100" s="418"/>
      <c r="G100" s="418"/>
      <c r="H100" s="418"/>
      <c r="I100" s="25">
        <f>I75</f>
        <v>0</v>
      </c>
    </row>
    <row r="101" spans="1:11" ht="13" x14ac:dyDescent="0.3">
      <c r="A101" s="8" t="s">
        <v>87</v>
      </c>
      <c r="B101" s="418" t="s">
        <v>104</v>
      </c>
      <c r="C101" s="418"/>
      <c r="D101" s="418"/>
      <c r="E101" s="418"/>
      <c r="F101" s="418"/>
      <c r="G101" s="418"/>
      <c r="H101" s="418"/>
      <c r="I101" s="25">
        <f>I90</f>
        <v>997.59800000000007</v>
      </c>
    </row>
    <row r="102" spans="1:11" ht="13" x14ac:dyDescent="0.3">
      <c r="A102" s="395" t="s">
        <v>105</v>
      </c>
      <c r="B102" s="395"/>
      <c r="C102" s="395"/>
      <c r="D102" s="395"/>
      <c r="E102" s="395"/>
      <c r="F102" s="395"/>
      <c r="G102" s="395"/>
      <c r="H102" s="395"/>
      <c r="I102" s="299">
        <f>SUM(I99:I101)</f>
        <v>997.59800000000007</v>
      </c>
      <c r="K102" s="7"/>
    </row>
    <row r="103" spans="1:11" ht="13" x14ac:dyDescent="0.3">
      <c r="A103" s="400"/>
      <c r="B103" s="401"/>
      <c r="C103" s="401"/>
      <c r="D103" s="401"/>
      <c r="E103" s="401"/>
      <c r="F103" s="401"/>
      <c r="G103" s="401"/>
      <c r="H103" s="401"/>
      <c r="I103" s="401"/>
    </row>
    <row r="104" spans="1:11" ht="13" x14ac:dyDescent="0.3">
      <c r="A104" s="399" t="s">
        <v>106</v>
      </c>
      <c r="B104" s="399"/>
      <c r="C104" s="399"/>
      <c r="D104" s="399"/>
      <c r="E104" s="399"/>
      <c r="F104" s="399"/>
      <c r="G104" s="399"/>
      <c r="H104" s="399"/>
      <c r="I104" s="399"/>
    </row>
    <row r="105" spans="1:11" ht="13" x14ac:dyDescent="0.3">
      <c r="A105" s="8">
        <v>3</v>
      </c>
      <c r="B105" s="393" t="s">
        <v>107</v>
      </c>
      <c r="C105" s="393"/>
      <c r="D105" s="393"/>
      <c r="E105" s="393"/>
      <c r="F105" s="393"/>
      <c r="G105" s="393"/>
      <c r="H105" s="8" t="s">
        <v>40</v>
      </c>
      <c r="I105" s="8" t="s">
        <v>41</v>
      </c>
    </row>
    <row r="106" spans="1:11" ht="13" x14ac:dyDescent="0.3">
      <c r="A106" s="8" t="s">
        <v>10</v>
      </c>
      <c r="B106" s="397" t="s">
        <v>108</v>
      </c>
      <c r="C106" s="397"/>
      <c r="D106" s="397"/>
      <c r="E106" s="397"/>
      <c r="F106" s="397"/>
      <c r="G106" s="397"/>
      <c r="H106" s="1">
        <v>4.1999999999999997E-3</v>
      </c>
      <c r="I106" s="25">
        <f>H106*I45</f>
        <v>0</v>
      </c>
    </row>
    <row r="107" spans="1:11" ht="13" x14ac:dyDescent="0.25">
      <c r="A107" s="47" t="s">
        <v>12</v>
      </c>
      <c r="B107" s="414" t="s">
        <v>109</v>
      </c>
      <c r="C107" s="414"/>
      <c r="D107" s="414"/>
      <c r="E107" s="414"/>
      <c r="F107" s="414"/>
      <c r="G107" s="414"/>
      <c r="H107" s="163">
        <f>H74</f>
        <v>0.08</v>
      </c>
      <c r="I107" s="164">
        <f>I106*H107</f>
        <v>0</v>
      </c>
    </row>
    <row r="108" spans="1:11" ht="24.75" customHeight="1" x14ac:dyDescent="0.25">
      <c r="A108" s="47" t="s">
        <v>14</v>
      </c>
      <c r="B108" s="414" t="s">
        <v>110</v>
      </c>
      <c r="C108" s="414"/>
      <c r="D108" s="414"/>
      <c r="E108" s="414"/>
      <c r="F108" s="414"/>
      <c r="G108" s="414"/>
      <c r="H108" s="163">
        <v>2E-3</v>
      </c>
      <c r="I108" s="164">
        <f>H108*I45</f>
        <v>0</v>
      </c>
    </row>
    <row r="109" spans="1:11" ht="13" x14ac:dyDescent="0.3">
      <c r="A109" s="8" t="s">
        <v>15</v>
      </c>
      <c r="B109" s="397" t="s">
        <v>111</v>
      </c>
      <c r="C109" s="397"/>
      <c r="D109" s="397"/>
      <c r="E109" s="397"/>
      <c r="F109" s="397"/>
      <c r="G109" s="397"/>
      <c r="H109" s="1">
        <v>1.9400000000000001E-2</v>
      </c>
      <c r="I109" s="25">
        <f>H109*I45</f>
        <v>0</v>
      </c>
    </row>
    <row r="110" spans="1:11" ht="13" x14ac:dyDescent="0.3">
      <c r="A110" s="8" t="s">
        <v>48</v>
      </c>
      <c r="B110" s="415" t="s">
        <v>112</v>
      </c>
      <c r="C110" s="415"/>
      <c r="D110" s="415"/>
      <c r="E110" s="415"/>
      <c r="F110" s="415"/>
      <c r="G110" s="415"/>
      <c r="H110" s="24">
        <f>H75</f>
        <v>0.36800000000000005</v>
      </c>
      <c r="I110" s="25">
        <f>I109*H110</f>
        <v>0</v>
      </c>
    </row>
    <row r="111" spans="1:11" ht="25.5" customHeight="1" x14ac:dyDescent="0.25">
      <c r="A111" s="47" t="s">
        <v>50</v>
      </c>
      <c r="B111" s="414" t="s">
        <v>113</v>
      </c>
      <c r="C111" s="414"/>
      <c r="D111" s="414"/>
      <c r="E111" s="414"/>
      <c r="F111" s="414"/>
      <c r="G111" s="414"/>
      <c r="H111" s="163">
        <v>3.7999999999999999E-2</v>
      </c>
      <c r="I111" s="164">
        <f>H111*I45</f>
        <v>0</v>
      </c>
      <c r="K111" s="7"/>
    </row>
    <row r="112" spans="1:11" ht="13" x14ac:dyDescent="0.3">
      <c r="A112" s="395" t="s">
        <v>114</v>
      </c>
      <c r="B112" s="395"/>
      <c r="C112" s="395"/>
      <c r="D112" s="395"/>
      <c r="E112" s="395"/>
      <c r="F112" s="395"/>
      <c r="G112" s="395"/>
      <c r="H112" s="42"/>
      <c r="I112" s="129">
        <f>SUM(I106:I111)</f>
        <v>0</v>
      </c>
    </row>
    <row r="113" spans="1:11" ht="13" x14ac:dyDescent="0.3">
      <c r="A113" s="416"/>
      <c r="B113" s="417"/>
      <c r="C113" s="417"/>
      <c r="D113" s="417"/>
      <c r="E113" s="417"/>
      <c r="F113" s="417"/>
      <c r="G113" s="417"/>
      <c r="H113" s="417"/>
      <c r="I113" s="417"/>
    </row>
    <row r="114" spans="1:11" ht="13" x14ac:dyDescent="0.3">
      <c r="A114" s="399" t="s">
        <v>115</v>
      </c>
      <c r="B114" s="399"/>
      <c r="C114" s="399"/>
      <c r="D114" s="399"/>
      <c r="E114" s="399"/>
      <c r="F114" s="399"/>
      <c r="G114" s="399"/>
      <c r="H114" s="399"/>
      <c r="I114" s="399"/>
    </row>
    <row r="115" spans="1:11" ht="13" x14ac:dyDescent="0.3">
      <c r="A115" s="3"/>
      <c r="B115" s="3"/>
      <c r="C115" s="3"/>
      <c r="D115" s="3"/>
      <c r="E115" s="3"/>
      <c r="F115" s="3"/>
      <c r="G115" s="3"/>
      <c r="H115" s="3"/>
      <c r="I115" s="3"/>
    </row>
    <row r="116" spans="1:11" ht="13" x14ac:dyDescent="0.3">
      <c r="A116" s="37" t="s">
        <v>116</v>
      </c>
      <c r="B116" s="3"/>
      <c r="C116" s="3"/>
      <c r="D116" s="3"/>
      <c r="E116" s="3"/>
      <c r="F116" s="3"/>
      <c r="G116" s="3"/>
      <c r="H116" s="3"/>
      <c r="I116" s="3"/>
    </row>
    <row r="117" spans="1:11" ht="13" x14ac:dyDescent="0.3">
      <c r="A117" s="37" t="s">
        <v>117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118</v>
      </c>
      <c r="B119" s="398" t="s">
        <v>119</v>
      </c>
      <c r="C119" s="398"/>
      <c r="D119" s="398"/>
      <c r="E119" s="398"/>
      <c r="F119" s="398"/>
      <c r="G119" s="398"/>
      <c r="H119" s="34" t="s">
        <v>40</v>
      </c>
      <c r="I119" s="34" t="s">
        <v>41</v>
      </c>
    </row>
    <row r="120" spans="1:11" ht="13" x14ac:dyDescent="0.3">
      <c r="A120" s="49" t="s">
        <v>10</v>
      </c>
      <c r="B120" s="397" t="s">
        <v>120</v>
      </c>
      <c r="C120" s="397"/>
      <c r="D120" s="397"/>
      <c r="E120" s="397"/>
      <c r="F120" s="397"/>
      <c r="G120" s="397"/>
      <c r="H120" s="43"/>
      <c r="I120" s="43"/>
    </row>
    <row r="121" spans="1:11" ht="13" x14ac:dyDescent="0.3">
      <c r="A121" s="8" t="s">
        <v>12</v>
      </c>
      <c r="B121" s="397" t="s">
        <v>121</v>
      </c>
      <c r="C121" s="397"/>
      <c r="D121" s="397"/>
      <c r="E121" s="397"/>
      <c r="F121" s="397"/>
      <c r="G121" s="397"/>
      <c r="H121" s="173">
        <v>1.67E-2</v>
      </c>
      <c r="I121" s="25">
        <f>H121*$I$45</f>
        <v>0</v>
      </c>
      <c r="J121" t="s">
        <v>122</v>
      </c>
      <c r="K121" s="166"/>
    </row>
    <row r="122" spans="1:11" ht="13" x14ac:dyDescent="0.3">
      <c r="A122" s="8" t="s">
        <v>14</v>
      </c>
      <c r="B122" s="397" t="s">
        <v>123</v>
      </c>
      <c r="C122" s="397"/>
      <c r="D122" s="397"/>
      <c r="E122" s="397"/>
      <c r="F122" s="397"/>
      <c r="G122" s="397"/>
      <c r="H122" s="173">
        <v>2.0000000000000001E-4</v>
      </c>
      <c r="I122" s="25">
        <f>H122*$I$45</f>
        <v>0</v>
      </c>
      <c r="J122" t="s">
        <v>122</v>
      </c>
      <c r="K122" s="166"/>
    </row>
    <row r="123" spans="1:11" ht="13.5" x14ac:dyDescent="0.25">
      <c r="A123" s="47" t="s">
        <v>15</v>
      </c>
      <c r="B123" s="414" t="s">
        <v>124</v>
      </c>
      <c r="C123" s="414"/>
      <c r="D123" s="414"/>
      <c r="E123" s="414"/>
      <c r="F123" s="414"/>
      <c r="G123" s="414"/>
      <c r="H123" s="163">
        <v>6.9999999999999999E-4</v>
      </c>
      <c r="I123" s="164">
        <f>H123*$I$45</f>
        <v>0</v>
      </c>
      <c r="J123" t="s">
        <v>122</v>
      </c>
    </row>
    <row r="124" spans="1:11" ht="13" x14ac:dyDescent="0.3">
      <c r="A124" s="8" t="s">
        <v>48</v>
      </c>
      <c r="B124" s="397" t="s">
        <v>125</v>
      </c>
      <c r="C124" s="397"/>
      <c r="D124" s="397"/>
      <c r="E124" s="397"/>
      <c r="F124" s="397"/>
      <c r="G124" s="397"/>
      <c r="H124" s="173">
        <v>2.8999999999999998E-3</v>
      </c>
      <c r="I124" s="25">
        <f>H124*$I$45</f>
        <v>0</v>
      </c>
      <c r="J124" t="s">
        <v>122</v>
      </c>
    </row>
    <row r="125" spans="1:11" ht="13" x14ac:dyDescent="0.3">
      <c r="A125" s="8" t="s">
        <v>50</v>
      </c>
      <c r="B125" s="397" t="s">
        <v>126</v>
      </c>
      <c r="C125" s="397"/>
      <c r="D125" s="397"/>
      <c r="E125" s="397"/>
      <c r="F125" s="397"/>
      <c r="G125" s="397"/>
      <c r="H125" s="173"/>
      <c r="I125" s="25">
        <f t="shared" ref="I125" si="1">H125*$I$45</f>
        <v>0</v>
      </c>
      <c r="J125" t="s">
        <v>122</v>
      </c>
    </row>
    <row r="126" spans="1:11" ht="13" x14ac:dyDescent="0.3">
      <c r="A126" s="398" t="s">
        <v>127</v>
      </c>
      <c r="B126" s="398"/>
      <c r="C126" s="398"/>
      <c r="D126" s="398"/>
      <c r="E126" s="398"/>
      <c r="F126" s="398"/>
      <c r="G126" s="398"/>
      <c r="H126" s="42"/>
      <c r="I126" s="43">
        <f>SUM(I121:I125)</f>
        <v>0</v>
      </c>
    </row>
    <row r="127" spans="1:11" ht="13" x14ac:dyDescent="0.3">
      <c r="A127" s="8" t="s">
        <v>50</v>
      </c>
      <c r="B127" s="397" t="s">
        <v>128</v>
      </c>
      <c r="C127" s="397"/>
      <c r="D127" s="397"/>
      <c r="E127" s="397"/>
      <c r="F127" s="397"/>
      <c r="G127" s="397"/>
      <c r="H127" s="1">
        <f>H75</f>
        <v>0.36800000000000005</v>
      </c>
      <c r="I127" s="25">
        <f>I126*H127</f>
        <v>0</v>
      </c>
    </row>
    <row r="128" spans="1:11" ht="13" x14ac:dyDescent="0.3">
      <c r="A128" s="398" t="s">
        <v>129</v>
      </c>
      <c r="B128" s="398"/>
      <c r="C128" s="398"/>
      <c r="D128" s="398"/>
      <c r="E128" s="398"/>
      <c r="F128" s="398"/>
      <c r="G128" s="398"/>
      <c r="H128" s="42"/>
      <c r="I128" s="43">
        <f>SUM(I126:I127)</f>
        <v>0</v>
      </c>
    </row>
    <row r="129" spans="1:10" ht="13" x14ac:dyDescent="0.3">
      <c r="A129" s="3"/>
      <c r="B129" s="3"/>
      <c r="C129" s="3"/>
      <c r="D129" s="3"/>
      <c r="E129" s="3"/>
      <c r="F129" s="3"/>
      <c r="G129" s="3"/>
      <c r="H129" s="3"/>
      <c r="I129" s="3"/>
    </row>
    <row r="130" spans="1:10" ht="13" x14ac:dyDescent="0.3">
      <c r="A130" s="49" t="s">
        <v>130</v>
      </c>
      <c r="B130" s="402" t="s">
        <v>131</v>
      </c>
      <c r="C130" s="403"/>
      <c r="D130" s="403"/>
      <c r="E130" s="403"/>
      <c r="F130" s="403"/>
      <c r="G130" s="404"/>
      <c r="H130" s="34" t="s">
        <v>40</v>
      </c>
      <c r="I130" s="34" t="s">
        <v>41</v>
      </c>
    </row>
    <row r="131" spans="1:10" ht="13" x14ac:dyDescent="0.3">
      <c r="A131" s="8" t="s">
        <v>10</v>
      </c>
      <c r="B131" s="411" t="s">
        <v>132</v>
      </c>
      <c r="C131" s="412"/>
      <c r="D131" s="412"/>
      <c r="E131" s="412"/>
      <c r="F131" s="412"/>
      <c r="G131" s="413"/>
      <c r="H131" s="173">
        <v>0</v>
      </c>
      <c r="I131" s="25">
        <v>0</v>
      </c>
    </row>
    <row r="132" spans="1:10" ht="13" x14ac:dyDescent="0.3">
      <c r="A132" s="402" t="s">
        <v>133</v>
      </c>
      <c r="B132" s="403"/>
      <c r="C132" s="403"/>
      <c r="D132" s="403"/>
      <c r="E132" s="403"/>
      <c r="F132" s="403"/>
      <c r="G132" s="404"/>
      <c r="H132" s="42">
        <f>TRUNC(SUM(H131),4)</f>
        <v>0</v>
      </c>
      <c r="I132" s="43">
        <f>SUM(I131)</f>
        <v>0</v>
      </c>
    </row>
    <row r="133" spans="1:10" ht="13" x14ac:dyDescent="0.3">
      <c r="A133" s="51"/>
      <c r="B133" s="45"/>
      <c r="C133" s="45"/>
      <c r="D133" s="45"/>
      <c r="E133" s="45"/>
      <c r="F133" s="45"/>
      <c r="G133" s="45"/>
      <c r="H133" s="45"/>
      <c r="I133" s="45"/>
    </row>
    <row r="134" spans="1:10" ht="13" x14ac:dyDescent="0.3">
      <c r="A134" s="398" t="s">
        <v>134</v>
      </c>
      <c r="B134" s="398"/>
      <c r="C134" s="398"/>
      <c r="D134" s="398"/>
      <c r="E134" s="398"/>
      <c r="F134" s="398"/>
      <c r="G134" s="398"/>
      <c r="H134" s="398"/>
      <c r="I134" s="398"/>
    </row>
    <row r="135" spans="1:10" ht="13" x14ac:dyDescent="0.3">
      <c r="A135" s="47">
        <v>4</v>
      </c>
      <c r="B135" s="405" t="s">
        <v>135</v>
      </c>
      <c r="C135" s="406"/>
      <c r="D135" s="406"/>
      <c r="E135" s="406"/>
      <c r="F135" s="406"/>
      <c r="G135" s="407"/>
      <c r="H135" s="46"/>
      <c r="I135" s="8" t="s">
        <v>41</v>
      </c>
    </row>
    <row r="136" spans="1:10" ht="13" x14ac:dyDescent="0.3">
      <c r="A136" s="8" t="s">
        <v>118</v>
      </c>
      <c r="B136" s="408" t="s">
        <v>136</v>
      </c>
      <c r="C136" s="409"/>
      <c r="D136" s="409"/>
      <c r="E136" s="409"/>
      <c r="F136" s="409"/>
      <c r="G136" s="410"/>
      <c r="H136" s="22"/>
      <c r="I136" s="25">
        <f>I128</f>
        <v>0</v>
      </c>
    </row>
    <row r="137" spans="1:10" ht="13" x14ac:dyDescent="0.3">
      <c r="A137" s="8" t="s">
        <v>130</v>
      </c>
      <c r="B137" s="408" t="s">
        <v>137</v>
      </c>
      <c r="C137" s="409"/>
      <c r="D137" s="409"/>
      <c r="E137" s="409"/>
      <c r="F137" s="409"/>
      <c r="G137" s="410"/>
      <c r="H137" s="22"/>
      <c r="I137" s="25">
        <f>I132</f>
        <v>0</v>
      </c>
    </row>
    <row r="138" spans="1:10" ht="13" x14ac:dyDescent="0.3">
      <c r="A138" s="395" t="s">
        <v>138</v>
      </c>
      <c r="B138" s="395"/>
      <c r="C138" s="395"/>
      <c r="D138" s="395"/>
      <c r="E138" s="395"/>
      <c r="F138" s="395"/>
      <c r="G138" s="395"/>
      <c r="H138" s="395"/>
      <c r="I138" s="129">
        <f>SUM(I136:I137)</f>
        <v>0</v>
      </c>
    </row>
    <row r="139" spans="1:10" ht="13" x14ac:dyDescent="0.3">
      <c r="A139" s="400"/>
      <c r="B139" s="401"/>
      <c r="C139" s="401"/>
      <c r="D139" s="401"/>
      <c r="E139" s="401"/>
      <c r="F139" s="401"/>
      <c r="G139" s="401"/>
      <c r="H139" s="401"/>
      <c r="I139" s="401"/>
    </row>
    <row r="140" spans="1:10" ht="13" x14ac:dyDescent="0.3">
      <c r="A140" s="399" t="s">
        <v>139</v>
      </c>
      <c r="B140" s="399"/>
      <c r="C140" s="399"/>
      <c r="D140" s="399"/>
      <c r="E140" s="399"/>
      <c r="F140" s="399"/>
      <c r="G140" s="399"/>
      <c r="H140" s="399"/>
      <c r="I140" s="399"/>
    </row>
    <row r="141" spans="1:10" ht="13" x14ac:dyDescent="0.3">
      <c r="A141" s="8">
        <v>5</v>
      </c>
      <c r="B141" s="393" t="s">
        <v>140</v>
      </c>
      <c r="C141" s="393"/>
      <c r="D141" s="393"/>
      <c r="E141" s="393"/>
      <c r="F141" s="393"/>
      <c r="G141" s="393"/>
      <c r="H141" s="8"/>
      <c r="I141" s="8" t="s">
        <v>41</v>
      </c>
    </row>
    <row r="142" spans="1:10" ht="13" x14ac:dyDescent="0.3">
      <c r="A142" s="8" t="s">
        <v>10</v>
      </c>
      <c r="B142" s="392" t="s">
        <v>141</v>
      </c>
      <c r="C142" s="392"/>
      <c r="D142" s="392"/>
      <c r="E142" s="392"/>
      <c r="F142" s="392"/>
      <c r="G142" s="392"/>
      <c r="H142" s="23" t="s">
        <v>90</v>
      </c>
      <c r="I142" s="25" cm="1">
        <f t="array" ref="I142:J142">Uniforme!K67:L67</f>
        <v>135.31733333333335</v>
      </c>
      <c r="J142">
        <v>0</v>
      </c>
    </row>
    <row r="143" spans="1:10" ht="13" x14ac:dyDescent="0.3">
      <c r="A143" s="8" t="s">
        <v>12</v>
      </c>
      <c r="B143" s="392" t="s">
        <v>142</v>
      </c>
      <c r="C143" s="392"/>
      <c r="D143" s="392"/>
      <c r="E143" s="392"/>
      <c r="F143" s="392"/>
      <c r="G143" s="392"/>
      <c r="H143" s="23" t="s">
        <v>90</v>
      </c>
      <c r="I143" s="25">
        <v>0</v>
      </c>
    </row>
    <row r="144" spans="1:10" ht="13" x14ac:dyDescent="0.3">
      <c r="A144" s="28" t="s">
        <v>14</v>
      </c>
      <c r="B144" s="392" t="s">
        <v>143</v>
      </c>
      <c r="C144" s="392"/>
      <c r="D144" s="392"/>
      <c r="E144" s="392"/>
      <c r="F144" s="392"/>
      <c r="G144" s="392"/>
      <c r="H144" s="23" t="s">
        <v>90</v>
      </c>
      <c r="I144" s="25">
        <v>0</v>
      </c>
    </row>
    <row r="145" spans="1:13" ht="13" x14ac:dyDescent="0.3">
      <c r="A145" s="28" t="s">
        <v>15</v>
      </c>
      <c r="B145" s="392" t="s">
        <v>504</v>
      </c>
      <c r="C145" s="392"/>
      <c r="D145" s="392"/>
      <c r="E145" s="392"/>
      <c r="F145" s="392"/>
      <c r="G145" s="392"/>
      <c r="H145" s="23" t="s">
        <v>90</v>
      </c>
      <c r="I145" s="25" cm="1">
        <f t="array" ref="I145:J145">'Ponto Biométrico'!K10:L10</f>
        <v>15.611833333333333</v>
      </c>
      <c r="J145">
        <v>0</v>
      </c>
    </row>
    <row r="146" spans="1:13" ht="13" x14ac:dyDescent="0.3">
      <c r="A146" s="395" t="s">
        <v>144</v>
      </c>
      <c r="B146" s="395"/>
      <c r="C146" s="395"/>
      <c r="D146" s="395"/>
      <c r="E146" s="395"/>
      <c r="F146" s="395"/>
      <c r="G146" s="395"/>
      <c r="H146" s="42" t="s">
        <v>90</v>
      </c>
      <c r="I146" s="129">
        <f>SUM(I142:I145)</f>
        <v>150.92916666666667</v>
      </c>
      <c r="K146" s="166"/>
    </row>
    <row r="147" spans="1:13" ht="13" x14ac:dyDescent="0.25">
      <c r="A147" s="53"/>
      <c r="B147" s="53"/>
      <c r="C147" s="53"/>
      <c r="D147" s="53"/>
      <c r="E147" s="53"/>
      <c r="F147" s="53"/>
      <c r="G147" s="53"/>
      <c r="H147" s="53"/>
      <c r="I147" s="53"/>
    </row>
    <row r="148" spans="1:13" ht="13" x14ac:dyDescent="0.3">
      <c r="A148" s="37" t="s">
        <v>145</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99" t="s">
        <v>146</v>
      </c>
      <c r="B150" s="399"/>
      <c r="C150" s="399"/>
      <c r="D150" s="399"/>
      <c r="E150" s="399"/>
      <c r="F150" s="399"/>
      <c r="G150" s="399"/>
      <c r="H150" s="399"/>
      <c r="I150" s="399"/>
    </row>
    <row r="151" spans="1:13" ht="13" x14ac:dyDescent="0.3">
      <c r="A151" s="8">
        <v>6</v>
      </c>
      <c r="B151" s="393" t="s">
        <v>147</v>
      </c>
      <c r="C151" s="393"/>
      <c r="D151" s="393"/>
      <c r="E151" s="393"/>
      <c r="F151" s="393"/>
      <c r="G151" s="393"/>
      <c r="H151" s="8" t="s">
        <v>40</v>
      </c>
      <c r="I151" s="8" t="s">
        <v>41</v>
      </c>
    </row>
    <row r="152" spans="1:13" ht="13" x14ac:dyDescent="0.3">
      <c r="A152" s="8" t="s">
        <v>10</v>
      </c>
      <c r="B152" s="397" t="s">
        <v>148</v>
      </c>
      <c r="C152" s="397"/>
      <c r="D152" s="397"/>
      <c r="E152" s="397"/>
      <c r="F152" s="397"/>
      <c r="G152" s="397"/>
      <c r="H152" s="29">
        <v>0.05</v>
      </c>
      <c r="I152" s="297">
        <f>H152*I170</f>
        <v>57.42635833333334</v>
      </c>
      <c r="J152" t="s">
        <v>149</v>
      </c>
    </row>
    <row r="153" spans="1:13" ht="13" x14ac:dyDescent="0.3">
      <c r="A153" s="8" t="s">
        <v>12</v>
      </c>
      <c r="B153" s="397" t="s">
        <v>150</v>
      </c>
      <c r="C153" s="397"/>
      <c r="D153" s="397"/>
      <c r="E153" s="397"/>
      <c r="F153" s="397"/>
      <c r="G153" s="397"/>
      <c r="H153" s="29">
        <v>0.1</v>
      </c>
      <c r="I153" s="297">
        <f>H153*(I152+I170)</f>
        <v>120.59535250000002</v>
      </c>
      <c r="J153" t="s">
        <v>149</v>
      </c>
    </row>
    <row r="154" spans="1:13" ht="13" x14ac:dyDescent="0.3">
      <c r="A154" s="8" t="s">
        <v>14</v>
      </c>
      <c r="B154" s="396" t="s">
        <v>151</v>
      </c>
      <c r="C154" s="396"/>
      <c r="D154" s="396"/>
      <c r="E154" s="396"/>
      <c r="F154" s="396"/>
      <c r="G154" s="396"/>
      <c r="H154" s="2"/>
      <c r="I154" s="30"/>
    </row>
    <row r="155" spans="1:13" ht="13" x14ac:dyDescent="0.3">
      <c r="A155" s="8" t="s">
        <v>152</v>
      </c>
      <c r="B155" s="397" t="s">
        <v>153</v>
      </c>
      <c r="C155" s="397"/>
      <c r="D155" s="397"/>
      <c r="E155" s="397"/>
      <c r="F155" s="397"/>
      <c r="G155" s="397"/>
      <c r="H155" s="6">
        <v>1.6500000000000001E-2</v>
      </c>
      <c r="I155" s="297">
        <f>$I$172*H155</f>
        <v>25.525500000000001</v>
      </c>
      <c r="J155" t="s">
        <v>154</v>
      </c>
      <c r="K155" s="7"/>
    </row>
    <row r="156" spans="1:13" ht="13" x14ac:dyDescent="0.3">
      <c r="A156" s="8" t="s">
        <v>155</v>
      </c>
      <c r="B156" s="397" t="s">
        <v>156</v>
      </c>
      <c r="C156" s="397"/>
      <c r="D156" s="397"/>
      <c r="E156" s="397"/>
      <c r="F156" s="397"/>
      <c r="G156" s="397"/>
      <c r="H156" s="6">
        <v>7.5999999999999998E-2</v>
      </c>
      <c r="I156" s="297">
        <f t="shared" ref="I156:I157" si="2">$I$172*H156</f>
        <v>117.572</v>
      </c>
      <c r="J156" t="s">
        <v>154</v>
      </c>
      <c r="K156" s="7"/>
    </row>
    <row r="157" spans="1:13" ht="13" x14ac:dyDescent="0.3">
      <c r="A157" s="8" t="s">
        <v>157</v>
      </c>
      <c r="B157" s="397" t="s">
        <v>158</v>
      </c>
      <c r="C157" s="397"/>
      <c r="D157" s="397"/>
      <c r="E157" s="397"/>
      <c r="F157" s="397"/>
      <c r="G157" s="397"/>
      <c r="H157" s="6">
        <v>0.05</v>
      </c>
      <c r="I157" s="297">
        <f t="shared" si="2"/>
        <v>77.350000000000009</v>
      </c>
      <c r="J157" t="s">
        <v>154</v>
      </c>
      <c r="K157" s="7"/>
    </row>
    <row r="158" spans="1:13" ht="13" x14ac:dyDescent="0.3">
      <c r="A158" s="395" t="s">
        <v>159</v>
      </c>
      <c r="B158" s="395"/>
      <c r="C158" s="395"/>
      <c r="D158" s="395"/>
      <c r="E158" s="395"/>
      <c r="F158" s="395"/>
      <c r="G158" s="395"/>
      <c r="H158" s="54">
        <f>SUM(H152:H157)</f>
        <v>0.29250000000000004</v>
      </c>
      <c r="I158" s="299">
        <f>SUM(I152:I157)</f>
        <v>398.46921083333336</v>
      </c>
      <c r="K158" s="7"/>
      <c r="M158" s="7"/>
    </row>
    <row r="159" spans="1:13" x14ac:dyDescent="0.25">
      <c r="A159" s="324"/>
      <c r="B159" s="298"/>
      <c r="C159" s="298"/>
      <c r="D159" s="298"/>
      <c r="E159" s="298"/>
      <c r="F159" s="298"/>
      <c r="G159" s="298"/>
      <c r="H159" s="298"/>
      <c r="I159" s="298"/>
    </row>
    <row r="160" spans="1:13" ht="13" x14ac:dyDescent="0.25">
      <c r="A160" s="37" t="s">
        <v>160</v>
      </c>
      <c r="B160" s="298"/>
      <c r="C160" s="298"/>
      <c r="D160" s="298"/>
      <c r="E160" s="298"/>
      <c r="F160" s="298"/>
      <c r="G160" s="298"/>
      <c r="H160" s="298"/>
      <c r="I160" s="298"/>
    </row>
    <row r="161" spans="1:11" ht="13" x14ac:dyDescent="0.25">
      <c r="A161" s="37" t="s">
        <v>161</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398" t="s">
        <v>162</v>
      </c>
      <c r="B163" s="398"/>
      <c r="C163" s="398"/>
      <c r="D163" s="398"/>
      <c r="E163" s="398"/>
      <c r="F163" s="398"/>
      <c r="G163" s="398"/>
      <c r="H163" s="398"/>
      <c r="I163" s="398"/>
      <c r="K163" s="9"/>
    </row>
    <row r="164" spans="1:11" ht="13" x14ac:dyDescent="0.3">
      <c r="A164" s="393" t="s">
        <v>163</v>
      </c>
      <c r="B164" s="393"/>
      <c r="C164" s="393"/>
      <c r="D164" s="393"/>
      <c r="E164" s="393"/>
      <c r="F164" s="393"/>
      <c r="G164" s="393"/>
      <c r="H164" s="393"/>
      <c r="I164" s="8" t="s">
        <v>41</v>
      </c>
    </row>
    <row r="165" spans="1:11" x14ac:dyDescent="0.25">
      <c r="A165" s="291" t="s">
        <v>10</v>
      </c>
      <c r="B165" s="394" t="str">
        <f>A37</f>
        <v>MÓDULO 1 - COMPOSIÇÃO DA REMUNERAÇÃO</v>
      </c>
      <c r="C165" s="394"/>
      <c r="D165" s="394"/>
      <c r="E165" s="394"/>
      <c r="F165" s="394"/>
      <c r="G165" s="394"/>
      <c r="H165" s="394"/>
      <c r="I165" s="167">
        <f>I45</f>
        <v>0</v>
      </c>
    </row>
    <row r="166" spans="1:11" x14ac:dyDescent="0.25">
      <c r="A166" s="291" t="s">
        <v>12</v>
      </c>
      <c r="B166" s="394" t="str">
        <f>A50</f>
        <v>MÓDULO 2 – ENCARGOS E BENEFÍCIOS ANUAIS, MENSAIS E DIÁRIOS</v>
      </c>
      <c r="C166" s="394"/>
      <c r="D166" s="394"/>
      <c r="E166" s="394"/>
      <c r="F166" s="394"/>
      <c r="G166" s="394"/>
      <c r="H166" s="394"/>
      <c r="I166" s="167">
        <f>I102</f>
        <v>997.59800000000007</v>
      </c>
    </row>
    <row r="167" spans="1:11" ht="13" x14ac:dyDescent="0.3">
      <c r="A167" s="291" t="s">
        <v>14</v>
      </c>
      <c r="B167" s="394" t="str">
        <f>A104</f>
        <v>MÓDULO 3 – PROVISÃO PARA RESCISÃO</v>
      </c>
      <c r="C167" s="394"/>
      <c r="D167" s="394"/>
      <c r="E167" s="394"/>
      <c r="F167" s="394"/>
      <c r="G167" s="394"/>
      <c r="H167" s="394"/>
      <c r="I167" s="297">
        <f>I112</f>
        <v>0</v>
      </c>
      <c r="K167" s="9"/>
    </row>
    <row r="168" spans="1:11" ht="13" x14ac:dyDescent="0.3">
      <c r="A168" s="23" t="s">
        <v>15</v>
      </c>
      <c r="B168" s="394" t="str">
        <f>A114</f>
        <v>MÓDULO 4 – CUSTO DE REPOSIÇÃO DO PROFISSIONAL AUSENTE</v>
      </c>
      <c r="C168" s="394"/>
      <c r="D168" s="394"/>
      <c r="E168" s="394"/>
      <c r="F168" s="394"/>
      <c r="G168" s="394"/>
      <c r="H168" s="394"/>
      <c r="I168" s="297">
        <f>I138</f>
        <v>0</v>
      </c>
      <c r="K168" s="9"/>
    </row>
    <row r="169" spans="1:11" x14ac:dyDescent="0.25">
      <c r="A169" s="23" t="s">
        <v>48</v>
      </c>
      <c r="B169" s="394" t="str">
        <f>A140</f>
        <v>MÓDULO 5 – INSUMOS DIVERSOS</v>
      </c>
      <c r="C169" s="394"/>
      <c r="D169" s="394"/>
      <c r="E169" s="394"/>
      <c r="F169" s="394"/>
      <c r="G169" s="394"/>
      <c r="H169" s="394"/>
      <c r="I169" s="297">
        <f>I146</f>
        <v>150.92916666666667</v>
      </c>
    </row>
    <row r="170" spans="1:11" ht="13" x14ac:dyDescent="0.3">
      <c r="A170" s="8"/>
      <c r="B170" s="393" t="s">
        <v>164</v>
      </c>
      <c r="C170" s="393"/>
      <c r="D170" s="393"/>
      <c r="E170" s="393"/>
      <c r="F170" s="393"/>
      <c r="G170" s="393"/>
      <c r="H170" s="393"/>
      <c r="I170" s="26">
        <f>SUM(I165:I169)</f>
        <v>1148.5271666666667</v>
      </c>
      <c r="K170" s="7"/>
    </row>
    <row r="171" spans="1:11" x14ac:dyDescent="0.25">
      <c r="A171" s="23" t="s">
        <v>50</v>
      </c>
      <c r="B171" s="394" t="str">
        <f>A150</f>
        <v>MÓDULO 6 – CUSTOS INDIRETOS, TRIBUTOS E LUCRO</v>
      </c>
      <c r="C171" s="394"/>
      <c r="D171" s="394"/>
      <c r="E171" s="394"/>
      <c r="F171" s="394"/>
      <c r="G171" s="394"/>
      <c r="H171" s="394"/>
      <c r="I171" s="167">
        <f>I158</f>
        <v>398.46921083333336</v>
      </c>
    </row>
    <row r="172" spans="1:11" ht="13" x14ac:dyDescent="0.3">
      <c r="A172" s="395" t="s">
        <v>165</v>
      </c>
      <c r="B172" s="395"/>
      <c r="C172" s="395"/>
      <c r="D172" s="395"/>
      <c r="E172" s="395"/>
      <c r="F172" s="395"/>
      <c r="G172" s="395"/>
      <c r="H172" s="395"/>
      <c r="I172" s="167">
        <f>ROUND(SUM(I45,I102,I112,I138,I146,I152,I153)/(1-SUM(H155:H157)),2)</f>
        <v>1547</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3"/>
      <c r="B176" s="53"/>
      <c r="C176" s="53"/>
      <c r="D176" s="53"/>
      <c r="E176" s="53"/>
      <c r="F176" s="53"/>
      <c r="G176" s="53"/>
      <c r="H176" s="53"/>
      <c r="I176" s="53"/>
    </row>
    <row r="177" spans="1:9" ht="15.5" x14ac:dyDescent="0.25">
      <c r="A177" s="300"/>
      <c r="B177" s="300"/>
      <c r="C177" s="300"/>
      <c r="D177" s="300"/>
      <c r="E177" s="300"/>
      <c r="F177" s="300"/>
      <c r="G177" s="300"/>
      <c r="H177" s="300"/>
      <c r="I177" s="300"/>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3"/>
      <c r="B185" s="53"/>
      <c r="C185" s="53"/>
      <c r="D185" s="302"/>
      <c r="E185" s="10"/>
      <c r="F185" s="10"/>
      <c r="G185" s="302"/>
      <c r="H185" s="10"/>
      <c r="I185" s="303"/>
    </row>
    <row r="186" spans="1:9" ht="24" customHeight="1" x14ac:dyDescent="0.25">
      <c r="A186" s="50"/>
      <c r="B186" s="50"/>
      <c r="C186" s="50"/>
      <c r="D186" s="301"/>
      <c r="E186" s="50"/>
      <c r="F186" s="50"/>
      <c r="G186" s="304"/>
      <c r="H186" s="50"/>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3"/>
      <c r="B194" s="53"/>
      <c r="C194" s="53"/>
      <c r="D194" s="302"/>
      <c r="E194" s="10"/>
      <c r="F194" s="10"/>
      <c r="G194" s="302"/>
      <c r="H194" s="10"/>
      <c r="I194" s="303"/>
    </row>
    <row r="195" spans="1:9" ht="25.5" customHeight="1" x14ac:dyDescent="0.25">
      <c r="A195" s="50"/>
      <c r="B195" s="50"/>
      <c r="C195" s="50"/>
      <c r="D195" s="307"/>
      <c r="G195" s="304"/>
      <c r="H195" s="50"/>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3"/>
      <c r="B203" s="53"/>
      <c r="C203" s="53"/>
      <c r="D203" s="302"/>
      <c r="E203" s="10"/>
      <c r="F203" s="10"/>
      <c r="G203" s="302"/>
      <c r="H203" s="10"/>
      <c r="I203" s="303"/>
    </row>
    <row r="204" spans="1:9" ht="24.65" customHeight="1" x14ac:dyDescent="0.25">
      <c r="A204" s="50"/>
      <c r="B204" s="50"/>
      <c r="C204" s="50"/>
      <c r="D204" s="307"/>
      <c r="G204" s="304"/>
      <c r="H204" s="50"/>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3"/>
      <c r="B212" s="53"/>
      <c r="C212" s="53"/>
      <c r="D212" s="302"/>
      <c r="E212" s="10"/>
      <c r="F212" s="10"/>
      <c r="G212" s="302"/>
      <c r="H212" s="10"/>
      <c r="I212" s="303"/>
    </row>
    <row r="213" spans="1:9" ht="27.65" customHeight="1" x14ac:dyDescent="0.25">
      <c r="A213" s="50"/>
      <c r="B213" s="50"/>
      <c r="C213" s="50"/>
      <c r="D213" s="307"/>
      <c r="G213" s="304"/>
      <c r="H213" s="50"/>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3"/>
      <c r="B225" s="53"/>
      <c r="C225" s="53"/>
      <c r="D225" s="53"/>
      <c r="E225" s="53"/>
      <c r="F225" s="53"/>
      <c r="G225" s="53"/>
      <c r="H225" s="53"/>
      <c r="I225" s="53"/>
    </row>
    <row r="227" spans="1:9" ht="41.15" customHeight="1" x14ac:dyDescent="0.25">
      <c r="A227" s="53"/>
      <c r="B227" s="53"/>
      <c r="C227" s="53"/>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2"/>
      <c r="B241" s="122"/>
      <c r="C241" s="122"/>
      <c r="D241" s="122"/>
      <c r="E241" s="122"/>
      <c r="F241" s="122"/>
      <c r="G241" s="122"/>
      <c r="H241" s="122"/>
      <c r="I241" s="122"/>
    </row>
    <row r="243" spans="1:9" ht="42" customHeight="1" x14ac:dyDescent="0.25">
      <c r="A243" s="53"/>
      <c r="B243" s="53"/>
      <c r="C243" s="53"/>
      <c r="D243" s="312"/>
      <c r="E243" s="53"/>
      <c r="F243" s="53"/>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7"/>
    </row>
    <row r="257" spans="1:9" ht="15.5" x14ac:dyDescent="0.35">
      <c r="A257" s="41"/>
      <c r="B257" s="50"/>
      <c r="C257" s="50"/>
      <c r="D257" s="50"/>
      <c r="E257" s="50"/>
      <c r="F257" s="50"/>
      <c r="G257" s="50"/>
      <c r="H257" s="50"/>
      <c r="I257" s="318"/>
    </row>
    <row r="258" spans="1:9" ht="12.75" customHeight="1" x14ac:dyDescent="0.25">
      <c r="A258" s="50"/>
      <c r="B258" s="122"/>
      <c r="C258" s="122"/>
      <c r="D258" s="122"/>
      <c r="E258" s="122"/>
      <c r="F258" s="122"/>
      <c r="G258" s="122"/>
      <c r="H258" s="122"/>
      <c r="I258" s="319"/>
    </row>
    <row r="259" spans="1:9" ht="12.75" customHeight="1" x14ac:dyDescent="0.25">
      <c r="A259" s="50"/>
      <c r="B259" s="122"/>
      <c r="C259" s="122"/>
      <c r="D259" s="122"/>
      <c r="E259" s="122"/>
      <c r="F259" s="122"/>
      <c r="G259" s="122"/>
      <c r="H259" s="122"/>
      <c r="I259" s="319"/>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145:G14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7"/>
  <sheetViews>
    <sheetView zoomScale="124" zoomScaleNormal="124" workbookViewId="0">
      <selection activeCell="J30" sqref="J30:K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0" max="10" width="15.54296875"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431" t="s">
        <v>6</v>
      </c>
      <c r="B1" s="432"/>
      <c r="C1" s="432"/>
      <c r="D1" s="432"/>
      <c r="E1" s="432"/>
      <c r="F1" s="432"/>
      <c r="G1" s="432"/>
      <c r="H1" s="432"/>
      <c r="I1" s="433"/>
    </row>
    <row r="2" spans="1:10" x14ac:dyDescent="0.25">
      <c r="A2" s="289"/>
      <c r="B2" s="289"/>
      <c r="C2" s="289"/>
      <c r="D2" s="289"/>
      <c r="E2" s="289"/>
      <c r="F2" s="289"/>
      <c r="G2" s="289"/>
      <c r="H2" s="289"/>
      <c r="I2" s="289"/>
    </row>
    <row r="3" spans="1:10" ht="13" x14ac:dyDescent="0.25">
      <c r="A3" s="434" t="s">
        <v>518</v>
      </c>
      <c r="B3" s="435"/>
      <c r="C3" s="435"/>
      <c r="D3" s="435"/>
      <c r="E3" s="435"/>
      <c r="F3" s="435"/>
      <c r="G3" s="289"/>
      <c r="H3" s="289"/>
      <c r="I3" s="289"/>
    </row>
    <row r="4" spans="1:10" ht="13" x14ac:dyDescent="0.25">
      <c r="A4" s="435" t="s">
        <v>7</v>
      </c>
      <c r="B4" s="435"/>
      <c r="C4" s="435"/>
      <c r="D4" s="435"/>
      <c r="E4" s="435"/>
      <c r="F4" s="435"/>
      <c r="G4" s="289"/>
      <c r="H4" s="289"/>
      <c r="I4" s="289"/>
    </row>
    <row r="5" spans="1:10" ht="13" x14ac:dyDescent="0.3">
      <c r="A5" s="10"/>
      <c r="B5" s="10"/>
      <c r="C5" s="10"/>
      <c r="D5" s="10"/>
      <c r="E5" s="10"/>
      <c r="F5" s="10"/>
      <c r="G5" s="10"/>
      <c r="H5" s="10"/>
      <c r="I5" s="10"/>
    </row>
    <row r="6" spans="1:10" ht="13" x14ac:dyDescent="0.3">
      <c r="A6" s="435" t="s">
        <v>8</v>
      </c>
      <c r="B6" s="435"/>
      <c r="C6" s="435"/>
      <c r="D6" s="435"/>
      <c r="E6" s="435"/>
      <c r="F6" s="435"/>
      <c r="G6" s="10"/>
      <c r="H6" s="10"/>
      <c r="I6" s="10"/>
    </row>
    <row r="7" spans="1:10" x14ac:dyDescent="0.25">
      <c r="A7" s="290"/>
      <c r="B7" s="290"/>
      <c r="C7" s="290"/>
      <c r="D7" s="290"/>
      <c r="E7" s="290"/>
      <c r="F7" s="290"/>
      <c r="G7" s="290"/>
      <c r="H7" s="290"/>
      <c r="I7" s="290"/>
    </row>
    <row r="8" spans="1:10" ht="13" x14ac:dyDescent="0.3">
      <c r="A8" s="398" t="s">
        <v>9</v>
      </c>
      <c r="B8" s="398"/>
      <c r="C8" s="398"/>
      <c r="D8" s="398"/>
      <c r="E8" s="398"/>
      <c r="F8" s="398"/>
      <c r="G8" s="398"/>
      <c r="H8" s="398"/>
      <c r="I8" s="398"/>
    </row>
    <row r="9" spans="1:10" x14ac:dyDescent="0.25">
      <c r="A9" s="291" t="s">
        <v>10</v>
      </c>
      <c r="B9" s="397" t="s">
        <v>11</v>
      </c>
      <c r="C9" s="394"/>
      <c r="D9" s="394"/>
      <c r="E9" s="394"/>
      <c r="F9" s="394"/>
      <c r="G9" s="394"/>
      <c r="H9" s="394"/>
      <c r="I9" s="131"/>
    </row>
    <row r="10" spans="1:10" x14ac:dyDescent="0.25">
      <c r="A10" s="291" t="s">
        <v>12</v>
      </c>
      <c r="B10" s="397" t="s">
        <v>13</v>
      </c>
      <c r="C10" s="394"/>
      <c r="D10" s="394"/>
      <c r="E10" s="394"/>
      <c r="F10" s="394"/>
      <c r="G10" s="394"/>
      <c r="H10" s="394"/>
      <c r="I10" s="184" t="s">
        <v>459</v>
      </c>
    </row>
    <row r="11" spans="1:10" x14ac:dyDescent="0.25">
      <c r="A11" s="291" t="s">
        <v>14</v>
      </c>
      <c r="B11" s="397" t="s">
        <v>520</v>
      </c>
      <c r="C11" s="397"/>
      <c r="D11" s="397"/>
      <c r="E11" s="397"/>
      <c r="F11" s="397"/>
      <c r="G11" s="397"/>
      <c r="H11" s="397"/>
      <c r="I11" s="327" t="s">
        <v>460</v>
      </c>
      <c r="J11" s="32" t="s">
        <v>521</v>
      </c>
    </row>
    <row r="12" spans="1:10" x14ac:dyDescent="0.25">
      <c r="A12" s="291" t="s">
        <v>15</v>
      </c>
      <c r="B12" s="397" t="s">
        <v>16</v>
      </c>
      <c r="C12" s="394"/>
      <c r="D12" s="394"/>
      <c r="E12" s="394"/>
      <c r="F12" s="394"/>
      <c r="G12" s="394"/>
      <c r="H12" s="394"/>
      <c r="I12" s="185">
        <v>60</v>
      </c>
    </row>
    <row r="13" spans="1:10" x14ac:dyDescent="0.25">
      <c r="A13" s="289"/>
      <c r="B13" s="290"/>
      <c r="C13" s="290"/>
      <c r="D13" s="290"/>
      <c r="E13" s="290"/>
      <c r="F13" s="290"/>
      <c r="G13" s="290"/>
      <c r="H13" s="289"/>
      <c r="I13" s="289"/>
    </row>
    <row r="14" spans="1:10" ht="13" x14ac:dyDescent="0.3">
      <c r="A14" s="398" t="s">
        <v>17</v>
      </c>
      <c r="B14" s="398"/>
      <c r="C14" s="398"/>
      <c r="D14" s="398"/>
      <c r="E14" s="398"/>
      <c r="F14" s="398"/>
      <c r="G14" s="398"/>
      <c r="H14" s="398"/>
      <c r="I14" s="398"/>
    </row>
    <row r="15" spans="1:10" ht="13" x14ac:dyDescent="0.3">
      <c r="A15" s="393" t="s">
        <v>18</v>
      </c>
      <c r="B15" s="393"/>
      <c r="C15" s="393" t="s">
        <v>19</v>
      </c>
      <c r="D15" s="393"/>
      <c r="E15" s="393" t="s">
        <v>20</v>
      </c>
      <c r="F15" s="393"/>
      <c r="G15" s="393"/>
      <c r="H15" s="393"/>
      <c r="I15" s="393"/>
    </row>
    <row r="16" spans="1:10" x14ac:dyDescent="0.25">
      <c r="A16" s="427" t="s">
        <v>166</v>
      </c>
      <c r="B16" s="428"/>
      <c r="C16" s="427" t="s">
        <v>22</v>
      </c>
      <c r="D16" s="428"/>
      <c r="E16" s="429" t="s">
        <v>446</v>
      </c>
      <c r="F16" s="430"/>
      <c r="G16" s="430"/>
      <c r="H16" s="430"/>
      <c r="I16" s="430"/>
    </row>
    <row r="17" spans="1:11" x14ac:dyDescent="0.25">
      <c r="A17" s="39"/>
      <c r="B17" s="292"/>
      <c r="C17" s="40"/>
      <c r="D17" s="293"/>
      <c r="E17" s="41"/>
      <c r="F17" s="294"/>
      <c r="G17" s="294"/>
      <c r="H17" s="294"/>
      <c r="I17" s="294"/>
    </row>
    <row r="18" spans="1:11" ht="13" x14ac:dyDescent="0.25">
      <c r="A18" s="37" t="s">
        <v>23</v>
      </c>
      <c r="B18" s="292"/>
      <c r="C18" s="40"/>
      <c r="D18" s="293"/>
      <c r="E18" s="41"/>
      <c r="F18" s="294"/>
      <c r="G18" s="294"/>
      <c r="H18" s="294"/>
      <c r="I18" s="294"/>
    </row>
    <row r="19" spans="1:11" x14ac:dyDescent="0.25">
      <c r="A19" s="37" t="s">
        <v>24</v>
      </c>
      <c r="B19" s="292"/>
      <c r="C19" s="40"/>
      <c r="D19" s="293"/>
      <c r="E19" s="41"/>
      <c r="F19" s="294"/>
      <c r="G19" s="294"/>
      <c r="H19" s="294"/>
      <c r="I19" s="294"/>
    </row>
    <row r="20" spans="1:11" ht="13" x14ac:dyDescent="0.25">
      <c r="A20" s="37" t="s">
        <v>25</v>
      </c>
      <c r="B20" s="292"/>
      <c r="C20" s="40"/>
      <c r="D20" s="293"/>
      <c r="E20" s="41"/>
      <c r="F20" s="294"/>
      <c r="G20" s="294"/>
      <c r="H20" s="294"/>
      <c r="I20" s="294"/>
    </row>
    <row r="21" spans="1:11" x14ac:dyDescent="0.25">
      <c r="A21" s="37" t="s">
        <v>26</v>
      </c>
      <c r="B21" s="292"/>
      <c r="C21" s="40"/>
      <c r="D21" s="293"/>
      <c r="E21" s="41"/>
      <c r="F21" s="294"/>
      <c r="G21" s="294"/>
      <c r="H21" s="294"/>
      <c r="I21" s="294"/>
    </row>
    <row r="22" spans="1:11" ht="14" x14ac:dyDescent="0.25">
      <c r="A22" s="55"/>
      <c r="B22" s="292"/>
      <c r="C22" s="40"/>
      <c r="D22" s="293"/>
      <c r="E22" s="41"/>
      <c r="F22" s="294"/>
      <c r="G22" s="294"/>
      <c r="H22" s="294"/>
      <c r="I22" s="294"/>
    </row>
    <row r="23" spans="1:11" ht="13" x14ac:dyDescent="0.25">
      <c r="A23" s="38" t="s">
        <v>27</v>
      </c>
      <c r="B23" s="292"/>
      <c r="C23" s="40"/>
      <c r="D23" s="293"/>
      <c r="E23" s="41"/>
      <c r="F23" s="294"/>
      <c r="G23" s="294"/>
      <c r="H23" s="294"/>
      <c r="I23" s="294"/>
    </row>
    <row r="24" spans="1:11" x14ac:dyDescent="0.25">
      <c r="A24" s="39"/>
      <c r="B24" s="292"/>
      <c r="C24" s="40"/>
      <c r="D24" s="293"/>
      <c r="E24" s="41"/>
      <c r="F24" s="294"/>
      <c r="G24" s="294"/>
      <c r="H24" s="294"/>
      <c r="I24" s="294"/>
    </row>
    <row r="25" spans="1:11" ht="13" x14ac:dyDescent="0.25">
      <c r="A25" s="38" t="s">
        <v>28</v>
      </c>
      <c r="B25" s="292"/>
      <c r="C25" s="40"/>
      <c r="D25" s="293"/>
      <c r="E25" s="41"/>
      <c r="F25" s="294"/>
      <c r="G25" s="294"/>
      <c r="H25" s="294"/>
      <c r="I25" s="294"/>
    </row>
    <row r="26" spans="1:11" x14ac:dyDescent="0.25">
      <c r="A26" s="37" t="s">
        <v>29</v>
      </c>
      <c r="B26" s="292"/>
      <c r="C26" s="40"/>
      <c r="D26" s="293"/>
      <c r="E26" s="41"/>
      <c r="F26" s="294"/>
      <c r="G26" s="294"/>
      <c r="H26" s="294"/>
      <c r="I26" s="294"/>
    </row>
    <row r="27" spans="1:11" ht="13" x14ac:dyDescent="0.3">
      <c r="A27" s="398" t="s">
        <v>30</v>
      </c>
      <c r="B27" s="398"/>
      <c r="C27" s="398"/>
      <c r="D27" s="398"/>
      <c r="E27" s="398"/>
      <c r="F27" s="398"/>
      <c r="G27" s="398"/>
      <c r="H27" s="398"/>
      <c r="I27" s="398"/>
    </row>
    <row r="28" spans="1:11" x14ac:dyDescent="0.25">
      <c r="A28" s="295">
        <v>1</v>
      </c>
      <c r="B28" s="426" t="s">
        <v>31</v>
      </c>
      <c r="C28" s="426"/>
      <c r="D28" s="426"/>
      <c r="E28" s="426"/>
      <c r="F28" s="426"/>
      <c r="G28" s="426"/>
      <c r="H28" s="426"/>
      <c r="I28" s="328" t="s">
        <v>21</v>
      </c>
    </row>
    <row r="29" spans="1:11" x14ac:dyDescent="0.25">
      <c r="A29" s="291">
        <v>2</v>
      </c>
      <c r="B29" s="397" t="s">
        <v>32</v>
      </c>
      <c r="C29" s="397"/>
      <c r="D29" s="397"/>
      <c r="E29" s="397"/>
      <c r="F29" s="397"/>
      <c r="G29" s="397"/>
      <c r="H29" s="397"/>
      <c r="I29" s="184" t="s">
        <v>467</v>
      </c>
    </row>
    <row r="30" spans="1:11" x14ac:dyDescent="0.25">
      <c r="A30" s="291">
        <v>3</v>
      </c>
      <c r="B30" s="394" t="s">
        <v>33</v>
      </c>
      <c r="C30" s="394"/>
      <c r="D30" s="394"/>
      <c r="E30" s="394"/>
      <c r="F30" s="394"/>
      <c r="G30" s="394"/>
      <c r="H30" s="394"/>
      <c r="I30" s="130"/>
      <c r="J30" s="658" t="s">
        <v>460</v>
      </c>
      <c r="K30" s="659" t="s">
        <v>521</v>
      </c>
    </row>
    <row r="31" spans="1:11" x14ac:dyDescent="0.25">
      <c r="A31" s="295">
        <v>4</v>
      </c>
      <c r="B31" s="426" t="s">
        <v>34</v>
      </c>
      <c r="C31" s="426"/>
      <c r="D31" s="426"/>
      <c r="E31" s="426"/>
      <c r="F31" s="426"/>
      <c r="G31" s="426"/>
      <c r="H31" s="426"/>
      <c r="I31" s="252" t="s">
        <v>465</v>
      </c>
    </row>
    <row r="32" spans="1:11" x14ac:dyDescent="0.25">
      <c r="A32" s="291">
        <v>5</v>
      </c>
      <c r="B32" s="397" t="s">
        <v>35</v>
      </c>
      <c r="C32" s="394"/>
      <c r="D32" s="394"/>
      <c r="E32" s="394"/>
      <c r="F32" s="394"/>
      <c r="G32" s="394"/>
      <c r="H32" s="394"/>
      <c r="I32" s="131"/>
    </row>
    <row r="33" spans="1:9" x14ac:dyDescent="0.25">
      <c r="A33" s="289"/>
      <c r="B33" s="290"/>
      <c r="C33" s="290"/>
      <c r="D33" s="290"/>
      <c r="E33" s="290"/>
      <c r="F33" s="290"/>
      <c r="G33" s="290"/>
      <c r="H33" s="290"/>
      <c r="I33" s="296"/>
    </row>
    <row r="34" spans="1:9" ht="13" x14ac:dyDescent="0.25">
      <c r="A34" s="37" t="s">
        <v>36</v>
      </c>
      <c r="B34" s="290"/>
      <c r="C34" s="290"/>
      <c r="D34" s="290"/>
      <c r="E34" s="290"/>
      <c r="F34" s="290"/>
      <c r="G34" s="290"/>
      <c r="H34" s="290"/>
      <c r="I34" s="296"/>
    </row>
    <row r="35" spans="1:9" ht="13" x14ac:dyDescent="0.25">
      <c r="A35" s="37" t="s">
        <v>37</v>
      </c>
      <c r="B35" s="290"/>
      <c r="C35" s="290"/>
      <c r="D35" s="290"/>
      <c r="E35" s="290"/>
      <c r="F35" s="290"/>
      <c r="G35" s="290"/>
      <c r="H35" s="290"/>
      <c r="I35" s="296"/>
    </row>
    <row r="37" spans="1:9" ht="13" x14ac:dyDescent="0.3">
      <c r="A37" s="399" t="s">
        <v>38</v>
      </c>
      <c r="B37" s="399"/>
      <c r="C37" s="399"/>
      <c r="D37" s="399"/>
      <c r="E37" s="399"/>
      <c r="F37" s="399"/>
      <c r="G37" s="399"/>
      <c r="H37" s="399"/>
      <c r="I37" s="399"/>
    </row>
    <row r="38" spans="1:9" ht="13" x14ac:dyDescent="0.3">
      <c r="A38" s="8">
        <v>1</v>
      </c>
      <c r="B38" s="393" t="s">
        <v>39</v>
      </c>
      <c r="C38" s="393"/>
      <c r="D38" s="393"/>
      <c r="E38" s="393"/>
      <c r="F38" s="393"/>
      <c r="G38" s="393"/>
      <c r="H38" s="8" t="s">
        <v>40</v>
      </c>
      <c r="I38" s="8" t="s">
        <v>41</v>
      </c>
    </row>
    <row r="39" spans="1:9" ht="13" x14ac:dyDescent="0.3">
      <c r="A39" s="8" t="s">
        <v>10</v>
      </c>
      <c r="B39" s="397" t="s">
        <v>42</v>
      </c>
      <c r="C39" s="397"/>
      <c r="D39" s="397"/>
      <c r="E39" s="397"/>
      <c r="F39" s="397"/>
      <c r="G39" s="397"/>
      <c r="H39" s="22"/>
      <c r="I39" s="167">
        <f>I30</f>
        <v>0</v>
      </c>
    </row>
    <row r="40" spans="1:9" ht="13" x14ac:dyDescent="0.3">
      <c r="A40" s="8" t="s">
        <v>12</v>
      </c>
      <c r="B40" s="397" t="s">
        <v>43</v>
      </c>
      <c r="C40" s="397"/>
      <c r="D40" s="397"/>
      <c r="E40" s="397"/>
      <c r="F40" s="397"/>
      <c r="G40" s="397"/>
      <c r="H40" s="2"/>
      <c r="I40" s="167">
        <f>I39*H40</f>
        <v>0</v>
      </c>
    </row>
    <row r="41" spans="1:9" ht="13" x14ac:dyDescent="0.3">
      <c r="A41" s="8" t="s">
        <v>14</v>
      </c>
      <c r="B41" s="397" t="s">
        <v>45</v>
      </c>
      <c r="C41" s="397"/>
      <c r="D41" s="397"/>
      <c r="E41" s="397"/>
      <c r="F41" s="397"/>
      <c r="G41" s="397"/>
      <c r="H41" s="2"/>
      <c r="I41" s="167">
        <f>H41*I39</f>
        <v>0</v>
      </c>
    </row>
    <row r="42" spans="1:9" ht="13" x14ac:dyDescent="0.3">
      <c r="A42" s="8" t="s">
        <v>15</v>
      </c>
      <c r="B42" s="397" t="s">
        <v>46</v>
      </c>
      <c r="C42" s="397"/>
      <c r="D42" s="397"/>
      <c r="E42" s="397"/>
      <c r="F42" s="397"/>
      <c r="G42" s="397"/>
      <c r="H42" s="2"/>
      <c r="I42" s="167">
        <v>0</v>
      </c>
    </row>
    <row r="43" spans="1:9" ht="13" x14ac:dyDescent="0.3">
      <c r="A43" s="8" t="s">
        <v>48</v>
      </c>
      <c r="B43" s="397" t="s">
        <v>49</v>
      </c>
      <c r="C43" s="397"/>
      <c r="D43" s="397"/>
      <c r="E43" s="397"/>
      <c r="F43" s="397"/>
      <c r="G43" s="397"/>
      <c r="H43" s="5"/>
      <c r="I43" s="167">
        <v>0</v>
      </c>
    </row>
    <row r="44" spans="1:9" ht="13" x14ac:dyDescent="0.3">
      <c r="A44" s="8" t="s">
        <v>50</v>
      </c>
      <c r="B44" s="397" t="s">
        <v>51</v>
      </c>
      <c r="C44" s="397"/>
      <c r="D44" s="397"/>
      <c r="E44" s="397"/>
      <c r="F44" s="397"/>
      <c r="G44" s="397"/>
      <c r="H44" s="2"/>
      <c r="I44" s="167">
        <v>0</v>
      </c>
    </row>
    <row r="45" spans="1:9" ht="13" x14ac:dyDescent="0.3">
      <c r="A45" s="395" t="s">
        <v>52</v>
      </c>
      <c r="B45" s="398"/>
      <c r="C45" s="398"/>
      <c r="D45" s="398"/>
      <c r="E45" s="398"/>
      <c r="F45" s="398"/>
      <c r="G45" s="398"/>
      <c r="H45" s="398"/>
      <c r="I45" s="168">
        <f>SUM(I39:I44)</f>
        <v>0</v>
      </c>
    </row>
    <row r="46" spans="1:9" ht="13" x14ac:dyDescent="0.3">
      <c r="A46" s="10"/>
      <c r="B46" s="10"/>
      <c r="C46" s="10"/>
      <c r="D46" s="10"/>
      <c r="E46" s="10"/>
      <c r="F46" s="10"/>
      <c r="G46" s="10"/>
      <c r="H46" s="10"/>
      <c r="I46" s="10"/>
    </row>
    <row r="47" spans="1:9" ht="13" x14ac:dyDescent="0.3">
      <c r="A47" s="37" t="s">
        <v>53</v>
      </c>
      <c r="B47" s="10"/>
      <c r="C47" s="10"/>
      <c r="D47" s="10"/>
      <c r="E47" s="10"/>
      <c r="F47" s="10"/>
      <c r="G47" s="10"/>
      <c r="H47" s="10"/>
      <c r="I47" s="10"/>
    </row>
    <row r="48" spans="1:9" ht="13" x14ac:dyDescent="0.3">
      <c r="A48" s="37" t="s">
        <v>54</v>
      </c>
      <c r="B48" s="10"/>
      <c r="C48" s="10"/>
      <c r="D48" s="10"/>
      <c r="E48" s="10"/>
      <c r="F48" s="10"/>
      <c r="G48" s="10"/>
      <c r="H48" s="10"/>
      <c r="I48" s="10"/>
    </row>
    <row r="49" spans="1:9" ht="13" x14ac:dyDescent="0.3">
      <c r="A49" s="3"/>
      <c r="B49" s="3"/>
      <c r="C49" s="3"/>
      <c r="D49" s="3"/>
      <c r="E49" s="3"/>
      <c r="F49" s="3"/>
      <c r="G49" s="3"/>
      <c r="H49" s="3"/>
      <c r="I49" s="4"/>
    </row>
    <row r="50" spans="1:9" ht="13" x14ac:dyDescent="0.3">
      <c r="A50" s="399" t="s">
        <v>55</v>
      </c>
      <c r="B50" s="399"/>
      <c r="C50" s="399"/>
      <c r="D50" s="399"/>
      <c r="E50" s="399"/>
      <c r="F50" s="399"/>
      <c r="G50" s="399"/>
      <c r="H50" s="399"/>
      <c r="I50" s="399"/>
    </row>
    <row r="51" spans="1:9" ht="13" x14ac:dyDescent="0.3">
      <c r="A51" s="47" t="s">
        <v>56</v>
      </c>
      <c r="B51" s="423" t="s">
        <v>57</v>
      </c>
      <c r="C51" s="424"/>
      <c r="D51" s="424"/>
      <c r="E51" s="424"/>
      <c r="F51" s="424"/>
      <c r="G51" s="425"/>
      <c r="H51" s="8" t="s">
        <v>40</v>
      </c>
      <c r="I51" s="8" t="s">
        <v>41</v>
      </c>
    </row>
    <row r="52" spans="1:9" ht="13" x14ac:dyDescent="0.3">
      <c r="A52" s="8" t="s">
        <v>10</v>
      </c>
      <c r="B52" s="397" t="s">
        <v>58</v>
      </c>
      <c r="C52" s="397"/>
      <c r="D52" s="397"/>
      <c r="E52" s="397"/>
      <c r="F52" s="397"/>
      <c r="G52" s="397"/>
      <c r="H52" s="1">
        <f>1/12</f>
        <v>8.3333333333333329E-2</v>
      </c>
      <c r="I52" s="25">
        <f>$I$45*H52</f>
        <v>0</v>
      </c>
    </row>
    <row r="53" spans="1:9" ht="13" x14ac:dyDescent="0.3">
      <c r="A53" s="8" t="s">
        <v>12</v>
      </c>
      <c r="B53" s="397" t="s">
        <v>59</v>
      </c>
      <c r="C53" s="397"/>
      <c r="D53" s="397"/>
      <c r="E53" s="397"/>
      <c r="F53" s="397"/>
      <c r="G53" s="397"/>
      <c r="H53" s="24">
        <v>0.121</v>
      </c>
      <c r="I53" s="25">
        <f>$I$45*H53</f>
        <v>0</v>
      </c>
    </row>
    <row r="54" spans="1:9" ht="13" x14ac:dyDescent="0.3">
      <c r="A54" s="398" t="s">
        <v>60</v>
      </c>
      <c r="B54" s="398"/>
      <c r="C54" s="398"/>
      <c r="D54" s="398"/>
      <c r="E54" s="398"/>
      <c r="F54" s="398"/>
      <c r="G54" s="398"/>
      <c r="H54" s="42">
        <f>TRUNC(SUM(H52:H53),4)</f>
        <v>0.20430000000000001</v>
      </c>
      <c r="I54" s="43">
        <f>SUM(I52:I53)</f>
        <v>0</v>
      </c>
    </row>
    <row r="55" spans="1:9" ht="13" x14ac:dyDescent="0.25">
      <c r="A55" s="47" t="s">
        <v>14</v>
      </c>
      <c r="B55" s="427" t="s">
        <v>167</v>
      </c>
      <c r="C55" s="427"/>
      <c r="D55" s="427"/>
      <c r="E55" s="427"/>
      <c r="F55" s="427"/>
      <c r="G55" s="427"/>
      <c r="H55" s="163">
        <f>H54*H75</f>
        <v>7.518240000000001E-2</v>
      </c>
      <c r="I55" s="164">
        <f>$I$45*H55</f>
        <v>0</v>
      </c>
    </row>
    <row r="56" spans="1:9" ht="13" x14ac:dyDescent="0.3">
      <c r="A56" s="398" t="s">
        <v>62</v>
      </c>
      <c r="B56" s="398"/>
      <c r="C56" s="398"/>
      <c r="D56" s="398"/>
      <c r="E56" s="398"/>
      <c r="F56" s="398"/>
      <c r="G56" s="398"/>
      <c r="H56" s="42">
        <f>TRUNC(SUM(H54:H55),4)</f>
        <v>0.27939999999999998</v>
      </c>
      <c r="I56" s="43">
        <f>SUM(I54:I55)</f>
        <v>0</v>
      </c>
    </row>
    <row r="57" spans="1:9" ht="13" x14ac:dyDescent="0.3">
      <c r="A57" s="3"/>
      <c r="B57" s="3"/>
      <c r="C57" s="3"/>
      <c r="D57" s="3"/>
      <c r="E57" s="3"/>
      <c r="F57" s="3"/>
      <c r="G57" s="3"/>
      <c r="H57" s="44"/>
      <c r="I57" s="4"/>
    </row>
    <row r="58" spans="1:9" ht="13" x14ac:dyDescent="0.3">
      <c r="A58" s="37" t="s">
        <v>63</v>
      </c>
      <c r="B58" s="3"/>
      <c r="C58" s="3"/>
      <c r="D58" s="3"/>
      <c r="E58" s="3"/>
      <c r="F58" s="3"/>
      <c r="G58" s="3"/>
      <c r="H58" s="44"/>
      <c r="I58" s="4"/>
    </row>
    <row r="59" spans="1:9" ht="13" x14ac:dyDescent="0.3">
      <c r="A59" s="37" t="s">
        <v>64</v>
      </c>
      <c r="B59" s="3"/>
      <c r="C59" s="3"/>
      <c r="D59" s="3"/>
      <c r="E59" s="3"/>
      <c r="F59" s="3"/>
      <c r="G59" s="3"/>
      <c r="H59" s="44"/>
      <c r="I59" s="4"/>
    </row>
    <row r="60" spans="1:9" ht="13" x14ac:dyDescent="0.3">
      <c r="A60" s="37" t="s">
        <v>65</v>
      </c>
      <c r="B60" s="3"/>
      <c r="C60" s="3"/>
      <c r="D60" s="3"/>
      <c r="E60" s="3"/>
      <c r="F60" s="3"/>
      <c r="G60" s="3"/>
      <c r="H60" s="44"/>
      <c r="I60" s="4"/>
    </row>
    <row r="61" spans="1:9" ht="13" x14ac:dyDescent="0.3">
      <c r="A61" s="37" t="s">
        <v>66</v>
      </c>
      <c r="B61" s="10"/>
      <c r="C61" s="10"/>
      <c r="D61" s="10"/>
      <c r="E61" s="10"/>
      <c r="F61" s="10"/>
      <c r="G61" s="10"/>
      <c r="H61" s="10"/>
      <c r="I61" s="10"/>
    </row>
    <row r="62" spans="1:9" ht="13" x14ac:dyDescent="0.3">
      <c r="A62" s="37" t="s">
        <v>67</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68</v>
      </c>
      <c r="B66" s="420" t="s">
        <v>69</v>
      </c>
      <c r="C66" s="421"/>
      <c r="D66" s="421"/>
      <c r="E66" s="421"/>
      <c r="F66" s="421"/>
      <c r="G66" s="422"/>
      <c r="H66" s="34" t="s">
        <v>40</v>
      </c>
      <c r="I66" s="34" t="s">
        <v>41</v>
      </c>
    </row>
    <row r="67" spans="1:9" ht="13" x14ac:dyDescent="0.3">
      <c r="A67" s="8" t="s">
        <v>10</v>
      </c>
      <c r="B67" s="397" t="s">
        <v>70</v>
      </c>
      <c r="C67" s="397"/>
      <c r="D67" s="397"/>
      <c r="E67" s="397"/>
      <c r="F67" s="397"/>
      <c r="G67" s="397"/>
      <c r="H67" s="1">
        <v>0.2</v>
      </c>
      <c r="I67" s="25">
        <f t="shared" ref="I67:I74" si="0">H67*($I$45)</f>
        <v>0</v>
      </c>
    </row>
    <row r="68" spans="1:9" ht="13" x14ac:dyDescent="0.3">
      <c r="A68" s="8" t="s">
        <v>12</v>
      </c>
      <c r="B68" s="397" t="s">
        <v>71</v>
      </c>
      <c r="C68" s="397"/>
      <c r="D68" s="397"/>
      <c r="E68" s="397"/>
      <c r="F68" s="397"/>
      <c r="G68" s="397"/>
      <c r="H68" s="1">
        <v>2.5000000000000001E-2</v>
      </c>
      <c r="I68" s="25">
        <f t="shared" si="0"/>
        <v>0</v>
      </c>
    </row>
    <row r="69" spans="1:9" ht="13" x14ac:dyDescent="0.3">
      <c r="A69" s="8" t="s">
        <v>14</v>
      </c>
      <c r="B69" s="397" t="s">
        <v>72</v>
      </c>
      <c r="C69" s="397"/>
      <c r="D69" s="397"/>
      <c r="E69" s="397"/>
      <c r="F69" s="397"/>
      <c r="G69" s="397"/>
      <c r="H69" s="1">
        <v>0.03</v>
      </c>
      <c r="I69" s="25">
        <f t="shared" si="0"/>
        <v>0</v>
      </c>
    </row>
    <row r="70" spans="1:9" ht="13" x14ac:dyDescent="0.3">
      <c r="A70" s="8" t="s">
        <v>15</v>
      </c>
      <c r="B70" s="397" t="s">
        <v>74</v>
      </c>
      <c r="C70" s="397"/>
      <c r="D70" s="397"/>
      <c r="E70" s="397"/>
      <c r="F70" s="397"/>
      <c r="G70" s="397"/>
      <c r="H70" s="1">
        <v>1.4999999999999999E-2</v>
      </c>
      <c r="I70" s="25">
        <f t="shared" si="0"/>
        <v>0</v>
      </c>
    </row>
    <row r="71" spans="1:9" ht="13" x14ac:dyDescent="0.3">
      <c r="A71" s="8" t="s">
        <v>48</v>
      </c>
      <c r="B71" s="397" t="s">
        <v>75</v>
      </c>
      <c r="C71" s="397"/>
      <c r="D71" s="397"/>
      <c r="E71" s="397"/>
      <c r="F71" s="397"/>
      <c r="G71" s="397"/>
      <c r="H71" s="1">
        <v>0.01</v>
      </c>
      <c r="I71" s="25">
        <f t="shared" si="0"/>
        <v>0</v>
      </c>
    </row>
    <row r="72" spans="1:9" ht="13" x14ac:dyDescent="0.3">
      <c r="A72" s="8" t="s">
        <v>50</v>
      </c>
      <c r="B72" s="397" t="s">
        <v>76</v>
      </c>
      <c r="C72" s="397"/>
      <c r="D72" s="397"/>
      <c r="E72" s="397"/>
      <c r="F72" s="397"/>
      <c r="G72" s="397"/>
      <c r="H72" s="1">
        <v>6.0000000000000001E-3</v>
      </c>
      <c r="I72" s="25">
        <f t="shared" si="0"/>
        <v>0</v>
      </c>
    </row>
    <row r="73" spans="1:9" ht="13" x14ac:dyDescent="0.3">
      <c r="A73" s="8" t="s">
        <v>77</v>
      </c>
      <c r="B73" s="397" t="s">
        <v>78</v>
      </c>
      <c r="C73" s="397"/>
      <c r="D73" s="397"/>
      <c r="E73" s="397"/>
      <c r="F73" s="397"/>
      <c r="G73" s="397"/>
      <c r="H73" s="1">
        <v>2E-3</v>
      </c>
      <c r="I73" s="25">
        <f t="shared" si="0"/>
        <v>0</v>
      </c>
    </row>
    <row r="74" spans="1:9" ht="13" x14ac:dyDescent="0.3">
      <c r="A74" s="8" t="s">
        <v>79</v>
      </c>
      <c r="B74" s="397" t="s">
        <v>80</v>
      </c>
      <c r="C74" s="397"/>
      <c r="D74" s="397"/>
      <c r="E74" s="397"/>
      <c r="F74" s="397"/>
      <c r="G74" s="397"/>
      <c r="H74" s="1">
        <v>0.08</v>
      </c>
      <c r="I74" s="25">
        <f t="shared" si="0"/>
        <v>0</v>
      </c>
    </row>
    <row r="75" spans="1:9" ht="13" x14ac:dyDescent="0.3">
      <c r="A75" s="398" t="s">
        <v>81</v>
      </c>
      <c r="B75" s="398"/>
      <c r="C75" s="398"/>
      <c r="D75" s="398"/>
      <c r="E75" s="398"/>
      <c r="F75" s="398"/>
      <c r="G75" s="398"/>
      <c r="H75" s="42">
        <f>SUM(H67:H74)</f>
        <v>0.36800000000000005</v>
      </c>
      <c r="I75" s="43">
        <f>SUM(I67:I74)</f>
        <v>0</v>
      </c>
    </row>
    <row r="76" spans="1:9" ht="13" x14ac:dyDescent="0.3">
      <c r="A76" s="3"/>
      <c r="B76" s="3"/>
      <c r="C76" s="3"/>
      <c r="D76" s="3"/>
      <c r="E76" s="3"/>
      <c r="F76" s="3"/>
      <c r="G76" s="3"/>
      <c r="H76" s="44"/>
      <c r="I76" s="4"/>
    </row>
    <row r="77" spans="1:9" ht="13" x14ac:dyDescent="0.3">
      <c r="A77" s="37" t="s">
        <v>82</v>
      </c>
      <c r="B77" s="3"/>
      <c r="C77" s="3"/>
      <c r="D77" s="3"/>
      <c r="E77" s="3"/>
      <c r="F77" s="3"/>
      <c r="G77" s="3"/>
      <c r="H77" s="44"/>
      <c r="I77" s="4"/>
    </row>
    <row r="78" spans="1:9" ht="13" x14ac:dyDescent="0.3">
      <c r="A78" s="37" t="s">
        <v>83</v>
      </c>
      <c r="B78" s="3"/>
      <c r="C78" s="3"/>
      <c r="D78" s="3"/>
      <c r="E78" s="3"/>
      <c r="F78" s="3"/>
      <c r="G78" s="3"/>
      <c r="H78" s="44"/>
      <c r="I78" s="4"/>
    </row>
    <row r="79" spans="1:9" ht="13" x14ac:dyDescent="0.3">
      <c r="A79" s="37" t="s">
        <v>84</v>
      </c>
      <c r="B79" s="3"/>
      <c r="C79" s="3"/>
      <c r="D79" s="3"/>
      <c r="E79" s="3"/>
      <c r="F79" s="3"/>
      <c r="G79" s="3"/>
      <c r="H79" s="44"/>
      <c r="I79" s="4"/>
    </row>
    <row r="80" spans="1:9" ht="13" x14ac:dyDescent="0.3">
      <c r="A80" s="37" t="s">
        <v>85</v>
      </c>
      <c r="B80" s="3"/>
      <c r="C80" s="3"/>
      <c r="D80" s="3"/>
      <c r="E80" s="3"/>
      <c r="F80" s="3"/>
      <c r="G80" s="3"/>
      <c r="H80" s="44"/>
      <c r="I80" s="4"/>
    </row>
    <row r="81" spans="1:10" ht="13" x14ac:dyDescent="0.3">
      <c r="A81" s="37" t="s">
        <v>86</v>
      </c>
      <c r="B81" s="3"/>
      <c r="C81" s="3"/>
      <c r="D81" s="3"/>
      <c r="E81" s="3"/>
      <c r="F81" s="3"/>
      <c r="G81" s="3"/>
      <c r="H81" s="44"/>
      <c r="I81" s="4"/>
    </row>
    <row r="82" spans="1:10" ht="13" x14ac:dyDescent="0.3">
      <c r="A82" s="10"/>
      <c r="B82" s="10"/>
      <c r="C82" s="10"/>
      <c r="D82" s="10"/>
      <c r="E82" s="10"/>
      <c r="F82" s="10"/>
      <c r="G82" s="10"/>
      <c r="H82" s="10"/>
      <c r="I82" s="10"/>
    </row>
    <row r="83" spans="1:10" ht="13" x14ac:dyDescent="0.3">
      <c r="A83" s="49" t="s">
        <v>87</v>
      </c>
      <c r="B83" s="402" t="s">
        <v>88</v>
      </c>
      <c r="C83" s="403"/>
      <c r="D83" s="403"/>
      <c r="E83" s="403"/>
      <c r="F83" s="403"/>
      <c r="G83" s="404"/>
      <c r="H83" s="42"/>
      <c r="I83" s="34" t="s">
        <v>41</v>
      </c>
    </row>
    <row r="84" spans="1:10" ht="13" x14ac:dyDescent="0.3">
      <c r="A84" s="8" t="s">
        <v>10</v>
      </c>
      <c r="B84" s="392" t="s">
        <v>89</v>
      </c>
      <c r="C84" s="392"/>
      <c r="D84" s="392"/>
      <c r="E84" s="392"/>
      <c r="F84" s="392"/>
      <c r="G84" s="392"/>
      <c r="H84" s="23" t="s">
        <v>90</v>
      </c>
      <c r="I84" s="27">
        <f>'Mód2.3'!O13</f>
        <v>241.12</v>
      </c>
    </row>
    <row r="85" spans="1:10" ht="13" x14ac:dyDescent="0.3">
      <c r="A85" s="8" t="s">
        <v>12</v>
      </c>
      <c r="B85" s="392" t="s">
        <v>91</v>
      </c>
      <c r="C85" s="392"/>
      <c r="D85" s="392"/>
      <c r="E85" s="392"/>
      <c r="F85" s="392"/>
      <c r="G85" s="392"/>
      <c r="H85" s="23" t="s">
        <v>90</v>
      </c>
      <c r="I85" s="27">
        <f>'Mód2.3'!O26</f>
        <v>707.12800000000004</v>
      </c>
    </row>
    <row r="86" spans="1:10" ht="13" x14ac:dyDescent="0.3">
      <c r="A86" s="8" t="s">
        <v>14</v>
      </c>
      <c r="B86" s="392" t="s">
        <v>92</v>
      </c>
      <c r="C86" s="392"/>
      <c r="D86" s="392"/>
      <c r="E86" s="392"/>
      <c r="F86" s="392"/>
      <c r="G86" s="392"/>
      <c r="H86" s="23" t="s">
        <v>90</v>
      </c>
      <c r="I86" s="27">
        <f>'Mód2.3'!O34</f>
        <v>49.35</v>
      </c>
    </row>
    <row r="87" spans="1:10" ht="13.5" x14ac:dyDescent="0.25">
      <c r="A87" s="47" t="s">
        <v>15</v>
      </c>
      <c r="B87" s="419" t="s">
        <v>447</v>
      </c>
      <c r="C87" s="419"/>
      <c r="D87" s="419"/>
      <c r="E87" s="419"/>
      <c r="F87" s="419"/>
      <c r="G87" s="419"/>
      <c r="H87" s="36" t="s">
        <v>90</v>
      </c>
      <c r="I87" s="169">
        <f>'Mód2.3'!E43</f>
        <v>0</v>
      </c>
    </row>
    <row r="88" spans="1:10" ht="13" x14ac:dyDescent="0.3">
      <c r="A88" s="8" t="s">
        <v>48</v>
      </c>
      <c r="B88" s="392" t="s">
        <v>513</v>
      </c>
      <c r="C88" s="392"/>
      <c r="D88" s="392"/>
      <c r="E88" s="392"/>
      <c r="F88" s="392"/>
      <c r="G88" s="392"/>
      <c r="H88" s="23" t="s">
        <v>90</v>
      </c>
      <c r="I88" s="27">
        <f>'Mód2.3'!E53</f>
        <v>0</v>
      </c>
      <c r="J88" s="32" t="s">
        <v>514</v>
      </c>
    </row>
    <row r="89" spans="1:10" ht="13" x14ac:dyDescent="0.3">
      <c r="A89" s="8" t="s">
        <v>50</v>
      </c>
      <c r="B89" s="392" t="s">
        <v>512</v>
      </c>
      <c r="C89" s="392"/>
      <c r="D89" s="392"/>
      <c r="E89" s="392"/>
      <c r="F89" s="392"/>
      <c r="G89" s="392"/>
      <c r="H89" s="23" t="s">
        <v>90</v>
      </c>
      <c r="I89" s="27">
        <v>0</v>
      </c>
      <c r="J89" s="32" t="s">
        <v>514</v>
      </c>
    </row>
    <row r="90" spans="1:10" ht="13" x14ac:dyDescent="0.3">
      <c r="A90" s="398" t="s">
        <v>95</v>
      </c>
      <c r="B90" s="398"/>
      <c r="C90" s="398"/>
      <c r="D90" s="398"/>
      <c r="E90" s="398"/>
      <c r="F90" s="398"/>
      <c r="G90" s="398"/>
      <c r="H90" s="398"/>
      <c r="I90" s="43">
        <f>SUM(I84:I89)</f>
        <v>997.59800000000007</v>
      </c>
    </row>
    <row r="91" spans="1:10" ht="13" x14ac:dyDescent="0.3">
      <c r="A91" s="3"/>
      <c r="B91" s="3"/>
      <c r="C91" s="3"/>
      <c r="D91" s="3"/>
      <c r="E91" s="3"/>
      <c r="F91" s="3"/>
      <c r="G91" s="3"/>
      <c r="H91" s="3"/>
      <c r="I91" s="4"/>
    </row>
    <row r="92" spans="1:10" ht="13" x14ac:dyDescent="0.3">
      <c r="A92" s="37" t="s">
        <v>96</v>
      </c>
      <c r="B92" s="3"/>
      <c r="C92" s="3"/>
      <c r="D92" s="3"/>
      <c r="E92" s="3"/>
      <c r="F92" s="3"/>
      <c r="G92" s="3"/>
      <c r="H92" s="3"/>
      <c r="I92" s="4"/>
    </row>
    <row r="93" spans="1:10" ht="13" x14ac:dyDescent="0.3">
      <c r="A93" s="37" t="s">
        <v>97</v>
      </c>
      <c r="B93" s="3"/>
      <c r="C93" s="3"/>
      <c r="D93" s="3"/>
      <c r="E93" s="3"/>
      <c r="F93" s="3"/>
      <c r="G93" s="3"/>
      <c r="H93" s="3"/>
      <c r="I93" s="4"/>
    </row>
    <row r="94" spans="1:10" ht="13" x14ac:dyDescent="0.3">
      <c r="A94" s="37" t="s">
        <v>98</v>
      </c>
      <c r="B94" s="3"/>
      <c r="C94" s="3"/>
      <c r="D94" s="3"/>
      <c r="E94" s="3"/>
      <c r="F94" s="3"/>
      <c r="G94" s="3"/>
      <c r="H94" s="3"/>
      <c r="I94" s="4"/>
    </row>
    <row r="95" spans="1:10" ht="13" x14ac:dyDescent="0.3">
      <c r="A95" s="37" t="s">
        <v>99</v>
      </c>
      <c r="B95" s="3"/>
      <c r="C95" s="3"/>
      <c r="D95" s="3"/>
      <c r="E95" s="3"/>
      <c r="F95" s="3"/>
      <c r="G95" s="3"/>
      <c r="H95" s="3"/>
      <c r="I95" s="4"/>
    </row>
    <row r="96" spans="1:10" ht="13" x14ac:dyDescent="0.3">
      <c r="A96" s="10"/>
      <c r="B96" s="10"/>
      <c r="C96" s="10"/>
      <c r="D96" s="10"/>
      <c r="E96" s="10"/>
      <c r="F96" s="10"/>
      <c r="G96" s="10"/>
      <c r="H96" s="10"/>
      <c r="I96" s="10"/>
    </row>
    <row r="97" spans="1:9" ht="13" x14ac:dyDescent="0.3">
      <c r="A97" s="49">
        <v>2</v>
      </c>
      <c r="B97" s="48" t="s">
        <v>100</v>
      </c>
      <c r="C97" s="48"/>
      <c r="D97" s="48"/>
      <c r="E97" s="48"/>
      <c r="F97" s="48"/>
      <c r="G97" s="48"/>
      <c r="H97" s="48"/>
      <c r="I97" s="48"/>
    </row>
    <row r="98" spans="1:9" ht="13" x14ac:dyDescent="0.3">
      <c r="A98" s="393" t="s">
        <v>101</v>
      </c>
      <c r="B98" s="393"/>
      <c r="C98" s="393"/>
      <c r="D98" s="393"/>
      <c r="E98" s="393"/>
      <c r="F98" s="393"/>
      <c r="G98" s="393"/>
      <c r="H98" s="393"/>
      <c r="I98" s="8" t="s">
        <v>41</v>
      </c>
    </row>
    <row r="99" spans="1:9" ht="13" x14ac:dyDescent="0.3">
      <c r="A99" s="8" t="s">
        <v>56</v>
      </c>
      <c r="B99" s="418" t="s">
        <v>102</v>
      </c>
      <c r="C99" s="418"/>
      <c r="D99" s="418"/>
      <c r="E99" s="418"/>
      <c r="F99" s="418"/>
      <c r="G99" s="418"/>
      <c r="H99" s="418"/>
      <c r="I99" s="25">
        <f>I56</f>
        <v>0</v>
      </c>
    </row>
    <row r="100" spans="1:9" ht="13" x14ac:dyDescent="0.3">
      <c r="A100" s="8" t="s">
        <v>68</v>
      </c>
      <c r="B100" s="418" t="s">
        <v>103</v>
      </c>
      <c r="C100" s="418"/>
      <c r="D100" s="418"/>
      <c r="E100" s="418"/>
      <c r="F100" s="418"/>
      <c r="G100" s="418"/>
      <c r="H100" s="418"/>
      <c r="I100" s="25">
        <f>I75</f>
        <v>0</v>
      </c>
    </row>
    <row r="101" spans="1:9" ht="13" x14ac:dyDescent="0.3">
      <c r="A101" s="8" t="s">
        <v>87</v>
      </c>
      <c r="B101" s="418" t="s">
        <v>104</v>
      </c>
      <c r="C101" s="418"/>
      <c r="D101" s="418"/>
      <c r="E101" s="418"/>
      <c r="F101" s="418"/>
      <c r="G101" s="418"/>
      <c r="H101" s="418"/>
      <c r="I101" s="25">
        <f>I90</f>
        <v>997.59800000000007</v>
      </c>
    </row>
    <row r="102" spans="1:9" ht="13" x14ac:dyDescent="0.3">
      <c r="A102" s="395" t="s">
        <v>105</v>
      </c>
      <c r="B102" s="395"/>
      <c r="C102" s="395"/>
      <c r="D102" s="395"/>
      <c r="E102" s="395"/>
      <c r="F102" s="395"/>
      <c r="G102" s="395"/>
      <c r="H102" s="395"/>
      <c r="I102" s="299">
        <f>SUM(I99:I101)</f>
        <v>997.59800000000007</v>
      </c>
    </row>
    <row r="103" spans="1:9" ht="13" x14ac:dyDescent="0.3">
      <c r="A103" s="400"/>
      <c r="B103" s="401"/>
      <c r="C103" s="401"/>
      <c r="D103" s="401"/>
      <c r="E103" s="401"/>
      <c r="F103" s="401"/>
      <c r="G103" s="401"/>
      <c r="H103" s="401"/>
      <c r="I103" s="401"/>
    </row>
    <row r="104" spans="1:9" ht="13" x14ac:dyDescent="0.3">
      <c r="A104" s="399" t="s">
        <v>106</v>
      </c>
      <c r="B104" s="399"/>
      <c r="C104" s="399"/>
      <c r="D104" s="399"/>
      <c r="E104" s="399"/>
      <c r="F104" s="399"/>
      <c r="G104" s="399"/>
      <c r="H104" s="399"/>
      <c r="I104" s="399"/>
    </row>
    <row r="105" spans="1:9" ht="13" x14ac:dyDescent="0.3">
      <c r="A105" s="8">
        <v>3</v>
      </c>
      <c r="B105" s="393" t="s">
        <v>107</v>
      </c>
      <c r="C105" s="393"/>
      <c r="D105" s="393"/>
      <c r="E105" s="393"/>
      <c r="F105" s="393"/>
      <c r="G105" s="393"/>
      <c r="H105" s="8" t="s">
        <v>40</v>
      </c>
      <c r="I105" s="8" t="s">
        <v>41</v>
      </c>
    </row>
    <row r="106" spans="1:9" ht="13" x14ac:dyDescent="0.3">
      <c r="A106" s="8" t="s">
        <v>10</v>
      </c>
      <c r="B106" s="397" t="s">
        <v>108</v>
      </c>
      <c r="C106" s="397"/>
      <c r="D106" s="397"/>
      <c r="E106" s="397"/>
      <c r="F106" s="397"/>
      <c r="G106" s="397"/>
      <c r="H106" s="1">
        <v>4.1999999999999997E-3</v>
      </c>
      <c r="I106" s="25">
        <f>H106*I45</f>
        <v>0</v>
      </c>
    </row>
    <row r="107" spans="1:9" ht="13" x14ac:dyDescent="0.25">
      <c r="A107" s="47" t="s">
        <v>12</v>
      </c>
      <c r="B107" s="414" t="s">
        <v>109</v>
      </c>
      <c r="C107" s="414"/>
      <c r="D107" s="414"/>
      <c r="E107" s="414"/>
      <c r="F107" s="414"/>
      <c r="G107" s="414"/>
      <c r="H107" s="163">
        <f>H74</f>
        <v>0.08</v>
      </c>
      <c r="I107" s="164">
        <f>I106*H107</f>
        <v>0</v>
      </c>
    </row>
    <row r="108" spans="1:9" ht="13.5" x14ac:dyDescent="0.25">
      <c r="A108" s="47" t="s">
        <v>14</v>
      </c>
      <c r="B108" s="414" t="s">
        <v>110</v>
      </c>
      <c r="C108" s="414"/>
      <c r="D108" s="414"/>
      <c r="E108" s="414"/>
      <c r="F108" s="414"/>
      <c r="G108" s="414"/>
      <c r="H108" s="163">
        <v>2E-3</v>
      </c>
      <c r="I108" s="164">
        <f>H108*I45</f>
        <v>0</v>
      </c>
    </row>
    <row r="109" spans="1:9" ht="13" x14ac:dyDescent="0.3">
      <c r="A109" s="8" t="s">
        <v>15</v>
      </c>
      <c r="B109" s="397" t="s">
        <v>111</v>
      </c>
      <c r="C109" s="397"/>
      <c r="D109" s="397"/>
      <c r="E109" s="397"/>
      <c r="F109" s="397"/>
      <c r="G109" s="397"/>
      <c r="H109" s="1">
        <v>1.9400000000000001E-2</v>
      </c>
      <c r="I109" s="25">
        <f>H109*I45</f>
        <v>0</v>
      </c>
    </row>
    <row r="110" spans="1:9" ht="13" x14ac:dyDescent="0.3">
      <c r="A110" s="8" t="s">
        <v>48</v>
      </c>
      <c r="B110" s="415" t="s">
        <v>112</v>
      </c>
      <c r="C110" s="415"/>
      <c r="D110" s="415"/>
      <c r="E110" s="415"/>
      <c r="F110" s="415"/>
      <c r="G110" s="415"/>
      <c r="H110" s="24">
        <f>H75</f>
        <v>0.36800000000000005</v>
      </c>
      <c r="I110" s="25">
        <f>I109*H110</f>
        <v>0</v>
      </c>
    </row>
    <row r="111" spans="1:9" ht="13.5" x14ac:dyDescent="0.25">
      <c r="A111" s="47" t="s">
        <v>50</v>
      </c>
      <c r="B111" s="414" t="s">
        <v>113</v>
      </c>
      <c r="C111" s="414"/>
      <c r="D111" s="414"/>
      <c r="E111" s="414"/>
      <c r="F111" s="414"/>
      <c r="G111" s="414"/>
      <c r="H111" s="163">
        <v>3.7999999999999999E-2</v>
      </c>
      <c r="I111" s="164">
        <f>H111*I45</f>
        <v>0</v>
      </c>
    </row>
    <row r="112" spans="1:9" ht="13" x14ac:dyDescent="0.3">
      <c r="A112" s="395" t="s">
        <v>114</v>
      </c>
      <c r="B112" s="395"/>
      <c r="C112" s="395"/>
      <c r="D112" s="395"/>
      <c r="E112" s="395"/>
      <c r="F112" s="395"/>
      <c r="G112" s="395"/>
      <c r="H112" s="42"/>
      <c r="I112" s="129">
        <f>SUM(I106:I111)</f>
        <v>0</v>
      </c>
    </row>
    <row r="113" spans="1:9" ht="13" x14ac:dyDescent="0.3">
      <c r="A113" s="416"/>
      <c r="B113" s="417"/>
      <c r="C113" s="417"/>
      <c r="D113" s="417"/>
      <c r="E113" s="417"/>
      <c r="F113" s="417"/>
      <c r="G113" s="417"/>
      <c r="H113" s="417"/>
      <c r="I113" s="417"/>
    </row>
    <row r="114" spans="1:9" ht="13" x14ac:dyDescent="0.3">
      <c r="A114" s="399" t="s">
        <v>115</v>
      </c>
      <c r="B114" s="399"/>
      <c r="C114" s="399"/>
      <c r="D114" s="399"/>
      <c r="E114" s="399"/>
      <c r="F114" s="399"/>
      <c r="G114" s="399"/>
      <c r="H114" s="399"/>
      <c r="I114" s="399"/>
    </row>
    <row r="115" spans="1:9" ht="13" x14ac:dyDescent="0.3">
      <c r="A115" s="3"/>
      <c r="B115" s="3"/>
      <c r="C115" s="3"/>
      <c r="D115" s="3"/>
      <c r="E115" s="3"/>
      <c r="F115" s="3"/>
      <c r="G115" s="3"/>
      <c r="H115" s="3"/>
      <c r="I115" s="3"/>
    </row>
    <row r="116" spans="1:9" ht="13" x14ac:dyDescent="0.3">
      <c r="A116" s="37" t="s">
        <v>116</v>
      </c>
      <c r="B116" s="3"/>
      <c r="C116" s="3"/>
      <c r="D116" s="3"/>
      <c r="E116" s="3"/>
      <c r="F116" s="3"/>
      <c r="G116" s="3"/>
      <c r="H116" s="3"/>
      <c r="I116" s="3"/>
    </row>
    <row r="117" spans="1:9" ht="13" x14ac:dyDescent="0.3">
      <c r="A117" s="37" t="s">
        <v>117</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118</v>
      </c>
      <c r="B119" s="398" t="s">
        <v>119</v>
      </c>
      <c r="C119" s="398"/>
      <c r="D119" s="398"/>
      <c r="E119" s="398"/>
      <c r="F119" s="398"/>
      <c r="G119" s="398"/>
      <c r="H119" s="34" t="s">
        <v>40</v>
      </c>
      <c r="I119" s="34" t="s">
        <v>41</v>
      </c>
    </row>
    <row r="120" spans="1:9" ht="13" x14ac:dyDescent="0.3">
      <c r="A120" s="49" t="s">
        <v>10</v>
      </c>
      <c r="B120" s="397" t="s">
        <v>120</v>
      </c>
      <c r="C120" s="397"/>
      <c r="D120" s="397"/>
      <c r="E120" s="397"/>
      <c r="F120" s="397"/>
      <c r="G120" s="397"/>
      <c r="H120" s="43"/>
      <c r="I120" s="43"/>
    </row>
    <row r="121" spans="1:9" ht="13" x14ac:dyDescent="0.3">
      <c r="A121" s="8" t="s">
        <v>12</v>
      </c>
      <c r="B121" s="397" t="s">
        <v>121</v>
      </c>
      <c r="C121" s="397"/>
      <c r="D121" s="397"/>
      <c r="E121" s="397"/>
      <c r="F121" s="397"/>
      <c r="G121" s="397"/>
      <c r="H121" s="173">
        <v>1.67E-2</v>
      </c>
      <c r="I121" s="25">
        <f>H121*$I$45</f>
        <v>0</v>
      </c>
    </row>
    <row r="122" spans="1:9" ht="13" x14ac:dyDescent="0.3">
      <c r="A122" s="8" t="s">
        <v>14</v>
      </c>
      <c r="B122" s="397" t="s">
        <v>123</v>
      </c>
      <c r="C122" s="397"/>
      <c r="D122" s="397"/>
      <c r="E122" s="397"/>
      <c r="F122" s="397"/>
      <c r="G122" s="397"/>
      <c r="H122" s="173">
        <v>2.0000000000000001E-4</v>
      </c>
      <c r="I122" s="25">
        <f>H122*$I$45</f>
        <v>0</v>
      </c>
    </row>
    <row r="123" spans="1:9" ht="13.5" x14ac:dyDescent="0.25">
      <c r="A123" s="47" t="s">
        <v>15</v>
      </c>
      <c r="B123" s="414" t="s">
        <v>124</v>
      </c>
      <c r="C123" s="414"/>
      <c r="D123" s="414"/>
      <c r="E123" s="414"/>
      <c r="F123" s="414"/>
      <c r="G123" s="414"/>
      <c r="H123" s="163">
        <v>6.9999999999999999E-4</v>
      </c>
      <c r="I123" s="164">
        <f>H123*$I$45</f>
        <v>0</v>
      </c>
    </row>
    <row r="124" spans="1:9" ht="13" x14ac:dyDescent="0.3">
      <c r="A124" s="8" t="s">
        <v>48</v>
      </c>
      <c r="B124" s="397" t="s">
        <v>125</v>
      </c>
      <c r="C124" s="397"/>
      <c r="D124" s="397"/>
      <c r="E124" s="397"/>
      <c r="F124" s="397"/>
      <c r="G124" s="397"/>
      <c r="H124" s="173">
        <v>2.8999999999999998E-3</v>
      </c>
      <c r="I124" s="25">
        <f>H124*$I$45</f>
        <v>0</v>
      </c>
    </row>
    <row r="125" spans="1:9" ht="13" x14ac:dyDescent="0.3">
      <c r="A125" s="8" t="s">
        <v>50</v>
      </c>
      <c r="B125" s="397" t="s">
        <v>126</v>
      </c>
      <c r="C125" s="397"/>
      <c r="D125" s="397"/>
      <c r="E125" s="397"/>
      <c r="F125" s="397"/>
      <c r="G125" s="397"/>
      <c r="H125" s="173"/>
      <c r="I125" s="25">
        <f t="shared" ref="I125" si="1">H125*$I$45</f>
        <v>0</v>
      </c>
    </row>
    <row r="126" spans="1:9" ht="13" x14ac:dyDescent="0.3">
      <c r="A126" s="398" t="s">
        <v>127</v>
      </c>
      <c r="B126" s="398"/>
      <c r="C126" s="398"/>
      <c r="D126" s="398"/>
      <c r="E126" s="398"/>
      <c r="F126" s="398"/>
      <c r="G126" s="398"/>
      <c r="H126" s="42"/>
      <c r="I126" s="43">
        <f>SUM(I121:I125)</f>
        <v>0</v>
      </c>
    </row>
    <row r="127" spans="1:9" ht="13" x14ac:dyDescent="0.3">
      <c r="A127" s="8" t="s">
        <v>50</v>
      </c>
      <c r="B127" s="397" t="s">
        <v>128</v>
      </c>
      <c r="C127" s="397"/>
      <c r="D127" s="397"/>
      <c r="E127" s="397"/>
      <c r="F127" s="397"/>
      <c r="G127" s="397"/>
      <c r="H127" s="1">
        <f>H75</f>
        <v>0.36800000000000005</v>
      </c>
      <c r="I127" s="25">
        <f>I126*H127</f>
        <v>0</v>
      </c>
    </row>
    <row r="128" spans="1:9" ht="13" x14ac:dyDescent="0.3">
      <c r="A128" s="398" t="s">
        <v>129</v>
      </c>
      <c r="B128" s="398"/>
      <c r="C128" s="398"/>
      <c r="D128" s="398"/>
      <c r="E128" s="398"/>
      <c r="F128" s="398"/>
      <c r="G128" s="398"/>
      <c r="H128" s="42"/>
      <c r="I128" s="43">
        <f>SUM(I126:I127)</f>
        <v>0</v>
      </c>
    </row>
    <row r="129" spans="1:10" ht="13" x14ac:dyDescent="0.3">
      <c r="A129" s="3"/>
      <c r="B129" s="3"/>
      <c r="C129" s="3"/>
      <c r="D129" s="3"/>
      <c r="E129" s="3"/>
      <c r="F129" s="3"/>
      <c r="G129" s="3"/>
      <c r="H129" s="3"/>
      <c r="I129" s="3"/>
    </row>
    <row r="130" spans="1:10" ht="13" x14ac:dyDescent="0.3">
      <c r="A130" s="49" t="s">
        <v>130</v>
      </c>
      <c r="B130" s="402" t="s">
        <v>131</v>
      </c>
      <c r="C130" s="403"/>
      <c r="D130" s="403"/>
      <c r="E130" s="403"/>
      <c r="F130" s="403"/>
      <c r="G130" s="404"/>
      <c r="H130" s="34" t="s">
        <v>40</v>
      </c>
      <c r="I130" s="34" t="s">
        <v>41</v>
      </c>
    </row>
    <row r="131" spans="1:10" ht="13" x14ac:dyDescent="0.3">
      <c r="A131" s="8" t="s">
        <v>10</v>
      </c>
      <c r="B131" s="411" t="s">
        <v>132</v>
      </c>
      <c r="C131" s="412"/>
      <c r="D131" s="412"/>
      <c r="E131" s="412"/>
      <c r="F131" s="412"/>
      <c r="G131" s="413"/>
      <c r="H131" s="173">
        <v>0</v>
      </c>
      <c r="I131" s="25">
        <v>0</v>
      </c>
    </row>
    <row r="132" spans="1:10" ht="13" x14ac:dyDescent="0.3">
      <c r="A132" s="402" t="s">
        <v>133</v>
      </c>
      <c r="B132" s="403"/>
      <c r="C132" s="403"/>
      <c r="D132" s="403"/>
      <c r="E132" s="403"/>
      <c r="F132" s="403"/>
      <c r="G132" s="404"/>
      <c r="H132" s="42">
        <f>TRUNC(SUM(H131),4)</f>
        <v>0</v>
      </c>
      <c r="I132" s="43">
        <f>SUM(I131)</f>
        <v>0</v>
      </c>
    </row>
    <row r="133" spans="1:10" ht="13" x14ac:dyDescent="0.3">
      <c r="A133" s="51"/>
      <c r="B133" s="45"/>
      <c r="C133" s="45"/>
      <c r="D133" s="45"/>
      <c r="E133" s="45"/>
      <c r="F133" s="45"/>
      <c r="G133" s="45"/>
      <c r="H133" s="45"/>
      <c r="I133" s="45"/>
    </row>
    <row r="134" spans="1:10" ht="13" x14ac:dyDescent="0.3">
      <c r="A134" s="398" t="s">
        <v>134</v>
      </c>
      <c r="B134" s="398"/>
      <c r="C134" s="398"/>
      <c r="D134" s="398"/>
      <c r="E134" s="398"/>
      <c r="F134" s="398"/>
      <c r="G134" s="398"/>
      <c r="H134" s="398"/>
      <c r="I134" s="398"/>
    </row>
    <row r="135" spans="1:10" ht="13" x14ac:dyDescent="0.3">
      <c r="A135" s="47">
        <v>4</v>
      </c>
      <c r="B135" s="405" t="s">
        <v>135</v>
      </c>
      <c r="C135" s="406"/>
      <c r="D135" s="406"/>
      <c r="E135" s="406"/>
      <c r="F135" s="406"/>
      <c r="G135" s="407"/>
      <c r="H135" s="46"/>
      <c r="I135" s="8" t="s">
        <v>41</v>
      </c>
    </row>
    <row r="136" spans="1:10" ht="13" x14ac:dyDescent="0.3">
      <c r="A136" s="8" t="s">
        <v>118</v>
      </c>
      <c r="B136" s="408" t="s">
        <v>136</v>
      </c>
      <c r="C136" s="409"/>
      <c r="D136" s="409"/>
      <c r="E136" s="409"/>
      <c r="F136" s="409"/>
      <c r="G136" s="410"/>
      <c r="H136" s="22"/>
      <c r="I136" s="25">
        <f>I128</f>
        <v>0</v>
      </c>
    </row>
    <row r="137" spans="1:10" ht="13" x14ac:dyDescent="0.3">
      <c r="A137" s="8" t="s">
        <v>130</v>
      </c>
      <c r="B137" s="408" t="s">
        <v>137</v>
      </c>
      <c r="C137" s="409"/>
      <c r="D137" s="409"/>
      <c r="E137" s="409"/>
      <c r="F137" s="409"/>
      <c r="G137" s="410"/>
      <c r="H137" s="22"/>
      <c r="I137" s="25">
        <f>I132</f>
        <v>0</v>
      </c>
    </row>
    <row r="138" spans="1:10" ht="13" x14ac:dyDescent="0.3">
      <c r="A138" s="395" t="s">
        <v>138</v>
      </c>
      <c r="B138" s="395"/>
      <c r="C138" s="395"/>
      <c r="D138" s="395"/>
      <c r="E138" s="395"/>
      <c r="F138" s="395"/>
      <c r="G138" s="395"/>
      <c r="H138" s="395"/>
      <c r="I138" s="129">
        <f>SUM(I136:I137)</f>
        <v>0</v>
      </c>
    </row>
    <row r="139" spans="1:10" ht="13" x14ac:dyDescent="0.3">
      <c r="A139" s="400"/>
      <c r="B139" s="401"/>
      <c r="C139" s="401"/>
      <c r="D139" s="401"/>
      <c r="E139" s="401"/>
      <c r="F139" s="401"/>
      <c r="G139" s="401"/>
      <c r="H139" s="401"/>
      <c r="I139" s="401"/>
    </row>
    <row r="140" spans="1:10" ht="13" x14ac:dyDescent="0.3">
      <c r="A140" s="399" t="s">
        <v>139</v>
      </c>
      <c r="B140" s="399"/>
      <c r="C140" s="399"/>
      <c r="D140" s="399"/>
      <c r="E140" s="399"/>
      <c r="F140" s="399"/>
      <c r="G140" s="399"/>
      <c r="H140" s="399"/>
      <c r="I140" s="399"/>
    </row>
    <row r="141" spans="1:10" ht="13" x14ac:dyDescent="0.3">
      <c r="A141" s="8">
        <v>5</v>
      </c>
      <c r="B141" s="393" t="s">
        <v>140</v>
      </c>
      <c r="C141" s="393"/>
      <c r="D141" s="393"/>
      <c r="E141" s="393"/>
      <c r="F141" s="393"/>
      <c r="G141" s="393"/>
      <c r="H141" s="8"/>
      <c r="I141" s="8" t="s">
        <v>41</v>
      </c>
    </row>
    <row r="142" spans="1:10" ht="13" x14ac:dyDescent="0.3">
      <c r="A142" s="8" t="s">
        <v>10</v>
      </c>
      <c r="B142" s="392" t="s">
        <v>141</v>
      </c>
      <c r="C142" s="392"/>
      <c r="D142" s="392"/>
      <c r="E142" s="392"/>
      <c r="F142" s="392"/>
      <c r="G142" s="392"/>
      <c r="H142" s="23" t="s">
        <v>90</v>
      </c>
      <c r="I142" s="25" cm="1">
        <f t="array" ref="I142:J142">Uniforme!K67:L67</f>
        <v>135.31733333333335</v>
      </c>
      <c r="J142">
        <v>0</v>
      </c>
    </row>
    <row r="143" spans="1:10" ht="13" x14ac:dyDescent="0.3">
      <c r="A143" s="8" t="s">
        <v>12</v>
      </c>
      <c r="B143" s="392" t="s">
        <v>142</v>
      </c>
      <c r="C143" s="392"/>
      <c r="D143" s="392"/>
      <c r="E143" s="392"/>
      <c r="F143" s="392"/>
      <c r="G143" s="392"/>
      <c r="H143" s="23" t="s">
        <v>90</v>
      </c>
      <c r="I143" s="25">
        <v>0</v>
      </c>
    </row>
    <row r="144" spans="1:10" ht="13" x14ac:dyDescent="0.3">
      <c r="A144" s="28" t="s">
        <v>14</v>
      </c>
      <c r="B144" s="392" t="s">
        <v>143</v>
      </c>
      <c r="C144" s="392"/>
      <c r="D144" s="392"/>
      <c r="E144" s="392"/>
      <c r="F144" s="392"/>
      <c r="G144" s="392"/>
      <c r="H144" s="23" t="s">
        <v>90</v>
      </c>
      <c r="I144" s="25">
        <v>0</v>
      </c>
    </row>
    <row r="145" spans="1:17" ht="13" x14ac:dyDescent="0.3">
      <c r="A145" s="28" t="s">
        <v>15</v>
      </c>
      <c r="B145" s="392" t="s">
        <v>504</v>
      </c>
      <c r="C145" s="392"/>
      <c r="D145" s="392"/>
      <c r="E145" s="392"/>
      <c r="F145" s="392"/>
      <c r="G145" s="392"/>
      <c r="H145" s="23" t="s">
        <v>90</v>
      </c>
      <c r="I145" s="25" cm="1">
        <f t="array" ref="I145:J145">'Ponto Biométrico'!K10:L10</f>
        <v>15.611833333333333</v>
      </c>
      <c r="J145">
        <v>0</v>
      </c>
    </row>
    <row r="146" spans="1:17" ht="13" x14ac:dyDescent="0.3">
      <c r="A146" s="395" t="s">
        <v>144</v>
      </c>
      <c r="B146" s="395"/>
      <c r="C146" s="395"/>
      <c r="D146" s="395"/>
      <c r="E146" s="395"/>
      <c r="F146" s="395"/>
      <c r="G146" s="395"/>
      <c r="H146" s="42" t="s">
        <v>90</v>
      </c>
      <c r="I146" s="129">
        <f>SUM(I142:I145)</f>
        <v>150.92916666666667</v>
      </c>
    </row>
    <row r="147" spans="1:17" ht="13" x14ac:dyDescent="0.25">
      <c r="A147" s="53"/>
      <c r="B147" s="53"/>
      <c r="C147" s="53"/>
      <c r="D147" s="53"/>
      <c r="E147" s="53"/>
      <c r="F147" s="53"/>
      <c r="G147" s="53"/>
      <c r="H147" s="53"/>
      <c r="I147" s="53"/>
    </row>
    <row r="148" spans="1:17" ht="13" x14ac:dyDescent="0.3">
      <c r="A148" s="37" t="s">
        <v>145</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399" t="s">
        <v>146</v>
      </c>
      <c r="B150" s="399"/>
      <c r="C150" s="399"/>
      <c r="D150" s="399"/>
      <c r="E150" s="399"/>
      <c r="F150" s="399"/>
      <c r="G150" s="399"/>
      <c r="H150" s="399"/>
      <c r="I150" s="399"/>
      <c r="M150" s="320"/>
    </row>
    <row r="151" spans="1:17" ht="13" x14ac:dyDescent="0.3">
      <c r="A151" s="8">
        <v>6</v>
      </c>
      <c r="B151" s="393" t="s">
        <v>147</v>
      </c>
      <c r="C151" s="393"/>
      <c r="D151" s="393"/>
      <c r="E151" s="393"/>
      <c r="F151" s="393"/>
      <c r="G151" s="393"/>
      <c r="H151" s="8" t="s">
        <v>40</v>
      </c>
      <c r="I151" s="8" t="s">
        <v>41</v>
      </c>
      <c r="M151" s="320"/>
    </row>
    <row r="152" spans="1:17" ht="13" x14ac:dyDescent="0.3">
      <c r="A152" s="8" t="s">
        <v>10</v>
      </c>
      <c r="B152" s="397" t="s">
        <v>148</v>
      </c>
      <c r="C152" s="397"/>
      <c r="D152" s="397"/>
      <c r="E152" s="397"/>
      <c r="F152" s="397"/>
      <c r="G152" s="397"/>
      <c r="H152" s="29">
        <v>0.05</v>
      </c>
      <c r="I152" s="297">
        <f>H152*I170</f>
        <v>57.42635833333334</v>
      </c>
      <c r="M152" s="320"/>
    </row>
    <row r="153" spans="1:17" ht="13" x14ac:dyDescent="0.3">
      <c r="A153" s="8" t="s">
        <v>12</v>
      </c>
      <c r="B153" s="397" t="s">
        <v>150</v>
      </c>
      <c r="C153" s="397"/>
      <c r="D153" s="397"/>
      <c r="E153" s="397"/>
      <c r="F153" s="397"/>
      <c r="G153" s="397"/>
      <c r="H153" s="29">
        <v>0.1</v>
      </c>
      <c r="I153" s="297">
        <f>H153*(I152+I170)</f>
        <v>120.59535250000002</v>
      </c>
      <c r="M153" s="320"/>
    </row>
    <row r="154" spans="1:17" ht="13" x14ac:dyDescent="0.3">
      <c r="A154" s="8" t="s">
        <v>14</v>
      </c>
      <c r="B154" s="396" t="s">
        <v>151</v>
      </c>
      <c r="C154" s="396"/>
      <c r="D154" s="396"/>
      <c r="E154" s="396"/>
      <c r="F154" s="396"/>
      <c r="G154" s="396"/>
      <c r="H154" s="2"/>
      <c r="I154" s="30"/>
      <c r="M154" s="320"/>
    </row>
    <row r="155" spans="1:17" ht="13" x14ac:dyDescent="0.3">
      <c r="A155" s="8" t="s">
        <v>152</v>
      </c>
      <c r="B155" s="397" t="s">
        <v>153</v>
      </c>
      <c r="C155" s="397"/>
      <c r="D155" s="397"/>
      <c r="E155" s="397"/>
      <c r="F155" s="397"/>
      <c r="G155" s="397"/>
      <c r="H155" s="6">
        <v>1.6500000000000001E-2</v>
      </c>
      <c r="I155" s="297">
        <f>$I$172*H155</f>
        <v>25.525500000000001</v>
      </c>
      <c r="M155" s="320"/>
    </row>
    <row r="156" spans="1:17" ht="13" x14ac:dyDescent="0.3">
      <c r="A156" s="8" t="s">
        <v>155</v>
      </c>
      <c r="B156" s="397" t="s">
        <v>156</v>
      </c>
      <c r="C156" s="397"/>
      <c r="D156" s="397"/>
      <c r="E156" s="397"/>
      <c r="F156" s="397"/>
      <c r="G156" s="397"/>
      <c r="H156" s="6">
        <v>7.5999999999999998E-2</v>
      </c>
      <c r="I156" s="297">
        <f t="shared" ref="I156:I157" si="2">$I$172*H156</f>
        <v>117.572</v>
      </c>
      <c r="M156" s="320"/>
    </row>
    <row r="157" spans="1:17" ht="13" x14ac:dyDescent="0.3">
      <c r="A157" s="8" t="s">
        <v>157</v>
      </c>
      <c r="B157" s="397" t="s">
        <v>158</v>
      </c>
      <c r="C157" s="397"/>
      <c r="D157" s="397"/>
      <c r="E157" s="397"/>
      <c r="F157" s="397"/>
      <c r="G157" s="397"/>
      <c r="H157" s="6">
        <v>0.05</v>
      </c>
      <c r="I157" s="297">
        <f t="shared" si="2"/>
        <v>77.350000000000009</v>
      </c>
      <c r="M157" s="320"/>
      <c r="Q157" s="320"/>
    </row>
    <row r="158" spans="1:17" ht="13" x14ac:dyDescent="0.3">
      <c r="A158" s="395" t="s">
        <v>159</v>
      </c>
      <c r="B158" s="395"/>
      <c r="C158" s="395"/>
      <c r="D158" s="395"/>
      <c r="E158" s="395"/>
      <c r="F158" s="395"/>
      <c r="G158" s="395"/>
      <c r="H158" s="54">
        <f>SUM(H152:H157)</f>
        <v>0.29250000000000004</v>
      </c>
      <c r="I158" s="299">
        <f>SUM(I152:I157)</f>
        <v>398.46921083333336</v>
      </c>
      <c r="M158" s="320"/>
      <c r="Q158" s="320"/>
    </row>
    <row r="159" spans="1:17" x14ac:dyDescent="0.25">
      <c r="A159" s="324"/>
      <c r="B159" s="298"/>
      <c r="C159" s="298"/>
      <c r="D159" s="298"/>
      <c r="E159" s="298"/>
      <c r="F159" s="298"/>
      <c r="G159" s="298"/>
      <c r="H159" s="298"/>
      <c r="I159" s="298"/>
      <c r="M159" s="320"/>
      <c r="N159" s="320"/>
      <c r="O159" s="320"/>
      <c r="Q159" s="320"/>
    </row>
    <row r="160" spans="1:17" ht="13" x14ac:dyDescent="0.25">
      <c r="A160" s="37" t="s">
        <v>160</v>
      </c>
      <c r="B160" s="298"/>
      <c r="C160" s="298"/>
      <c r="D160" s="298"/>
      <c r="E160" s="298"/>
      <c r="F160" s="298"/>
      <c r="G160" s="298"/>
      <c r="H160" s="298"/>
      <c r="I160" s="298"/>
      <c r="M160" s="320"/>
      <c r="N160" s="320"/>
      <c r="O160" s="320"/>
      <c r="Q160" s="320"/>
    </row>
    <row r="161" spans="1:17" ht="13" x14ac:dyDescent="0.25">
      <c r="A161" s="37" t="s">
        <v>161</v>
      </c>
      <c r="B161" s="298"/>
      <c r="C161" s="298"/>
      <c r="D161" s="298"/>
      <c r="E161" s="298"/>
      <c r="F161" s="298"/>
      <c r="G161" s="298"/>
      <c r="H161" s="298"/>
      <c r="I161" s="298"/>
      <c r="M161" s="320"/>
      <c r="O161" s="320"/>
      <c r="Q161" s="320"/>
    </row>
    <row r="162" spans="1:17" ht="13" x14ac:dyDescent="0.3">
      <c r="A162" s="289"/>
      <c r="B162" s="289"/>
      <c r="C162" s="289"/>
      <c r="D162" s="289"/>
      <c r="E162" s="289"/>
      <c r="F162" s="289"/>
      <c r="G162" s="289"/>
      <c r="H162" s="289"/>
      <c r="I162" s="4"/>
      <c r="M162" s="320"/>
      <c r="Q162" s="320"/>
    </row>
    <row r="163" spans="1:17" ht="13" x14ac:dyDescent="0.3">
      <c r="A163" s="398" t="s">
        <v>162</v>
      </c>
      <c r="B163" s="398"/>
      <c r="C163" s="398"/>
      <c r="D163" s="398"/>
      <c r="E163" s="398"/>
      <c r="F163" s="398"/>
      <c r="G163" s="398"/>
      <c r="H163" s="398"/>
      <c r="I163" s="398"/>
      <c r="M163" s="320"/>
    </row>
    <row r="164" spans="1:17" ht="13" x14ac:dyDescent="0.3">
      <c r="A164" s="393" t="s">
        <v>163</v>
      </c>
      <c r="B164" s="393"/>
      <c r="C164" s="393"/>
      <c r="D164" s="393"/>
      <c r="E164" s="393"/>
      <c r="F164" s="393"/>
      <c r="G164" s="393"/>
      <c r="H164" s="393"/>
      <c r="I164" s="8" t="s">
        <v>41</v>
      </c>
      <c r="M164" s="320"/>
    </row>
    <row r="165" spans="1:17" x14ac:dyDescent="0.25">
      <c r="A165" s="291" t="s">
        <v>10</v>
      </c>
      <c r="B165" s="394" t="str">
        <f>A37</f>
        <v>MÓDULO 1 - COMPOSIÇÃO DA REMUNERAÇÃO</v>
      </c>
      <c r="C165" s="394"/>
      <c r="D165" s="394"/>
      <c r="E165" s="394"/>
      <c r="F165" s="394"/>
      <c r="G165" s="394"/>
      <c r="H165" s="394"/>
      <c r="I165" s="297">
        <f>I45</f>
        <v>0</v>
      </c>
      <c r="M165" s="320"/>
    </row>
    <row r="166" spans="1:17" x14ac:dyDescent="0.25">
      <c r="A166" s="291" t="s">
        <v>12</v>
      </c>
      <c r="B166" s="394" t="str">
        <f>A50</f>
        <v>MÓDULO 2 – ENCARGOS E BENEFÍCIOS ANUAIS, MENSAIS E DIÁRIOS</v>
      </c>
      <c r="C166" s="394"/>
      <c r="D166" s="394"/>
      <c r="E166" s="394"/>
      <c r="F166" s="394"/>
      <c r="G166" s="394"/>
      <c r="H166" s="394"/>
      <c r="I166" s="297">
        <f>I102</f>
        <v>997.59800000000007</v>
      </c>
      <c r="M166" s="320"/>
    </row>
    <row r="167" spans="1:17" x14ac:dyDescent="0.25">
      <c r="A167" s="291" t="s">
        <v>14</v>
      </c>
      <c r="B167" s="394" t="str">
        <f>A104</f>
        <v>MÓDULO 3 – PROVISÃO PARA RESCISÃO</v>
      </c>
      <c r="C167" s="394"/>
      <c r="D167" s="394"/>
      <c r="E167" s="394"/>
      <c r="F167" s="394"/>
      <c r="G167" s="394"/>
      <c r="H167" s="394"/>
      <c r="I167" s="297">
        <f>I112</f>
        <v>0</v>
      </c>
      <c r="M167" s="320"/>
      <c r="O167" s="320"/>
    </row>
    <row r="168" spans="1:17" x14ac:dyDescent="0.25">
      <c r="A168" s="23" t="s">
        <v>15</v>
      </c>
      <c r="B168" s="394" t="str">
        <f>A114</f>
        <v>MÓDULO 4 – CUSTO DE REPOSIÇÃO DO PROFISSIONAL AUSENTE</v>
      </c>
      <c r="C168" s="394"/>
      <c r="D168" s="394"/>
      <c r="E168" s="394"/>
      <c r="F168" s="394"/>
      <c r="G168" s="394"/>
      <c r="H168" s="394"/>
      <c r="I168" s="297">
        <f>I138</f>
        <v>0</v>
      </c>
      <c r="M168" s="320"/>
    </row>
    <row r="169" spans="1:17" x14ac:dyDescent="0.25">
      <c r="A169" s="23" t="s">
        <v>48</v>
      </c>
      <c r="B169" s="394" t="str">
        <f>A140</f>
        <v>MÓDULO 5 – INSUMOS DIVERSOS</v>
      </c>
      <c r="C169" s="394"/>
      <c r="D169" s="394"/>
      <c r="E169" s="394"/>
      <c r="F169" s="394"/>
      <c r="G169" s="394"/>
      <c r="H169" s="394"/>
      <c r="I169" s="297">
        <f>I146</f>
        <v>150.92916666666667</v>
      </c>
      <c r="M169" s="320"/>
    </row>
    <row r="170" spans="1:17" ht="13" x14ac:dyDescent="0.3">
      <c r="A170" s="8"/>
      <c r="B170" s="393" t="s">
        <v>164</v>
      </c>
      <c r="C170" s="393"/>
      <c r="D170" s="393"/>
      <c r="E170" s="393"/>
      <c r="F170" s="393"/>
      <c r="G170" s="393"/>
      <c r="H170" s="393"/>
      <c r="I170" s="26">
        <f>SUM(I165:I169)</f>
        <v>1148.5271666666667</v>
      </c>
      <c r="M170" s="320"/>
    </row>
    <row r="171" spans="1:17" x14ac:dyDescent="0.25">
      <c r="A171" s="23" t="s">
        <v>50</v>
      </c>
      <c r="B171" s="394" t="str">
        <f>A150</f>
        <v>MÓDULO 6 – CUSTOS INDIRETOS, TRIBUTOS E LUCRO</v>
      </c>
      <c r="C171" s="394"/>
      <c r="D171" s="394"/>
      <c r="E171" s="394"/>
      <c r="F171" s="394"/>
      <c r="G171" s="394"/>
      <c r="H171" s="394"/>
      <c r="I171" s="25">
        <f>I158</f>
        <v>398.46921083333336</v>
      </c>
      <c r="M171" s="320"/>
    </row>
    <row r="172" spans="1:17" ht="13" x14ac:dyDescent="0.3">
      <c r="A172" s="395" t="s">
        <v>165</v>
      </c>
      <c r="B172" s="395"/>
      <c r="C172" s="395"/>
      <c r="D172" s="395"/>
      <c r="E172" s="395"/>
      <c r="F172" s="395"/>
      <c r="G172" s="395"/>
      <c r="H172" s="395"/>
      <c r="I172" s="299">
        <f>ROUND(SUM(I45,I102,I112,I138,I146,I152,I153)/(1-SUM(H155:H157)),2)</f>
        <v>1547</v>
      </c>
      <c r="M172" s="320"/>
    </row>
    <row r="174" spans="1:17" x14ac:dyDescent="0.25">
      <c r="G174" s="329"/>
      <c r="H174" s="65"/>
      <c r="I174" s="330"/>
    </row>
    <row r="176" spans="1:17" x14ac:dyDescent="0.25">
      <c r="G176" s="333"/>
      <c r="H176" s="334"/>
      <c r="I176" s="335"/>
    </row>
    <row r="177" spans="7:9" x14ac:dyDescent="0.25">
      <c r="G177" s="436"/>
      <c r="H177" s="436"/>
      <c r="I177" s="332"/>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45:G145"/>
    <mergeCell ref="G177:H177"/>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40" t="s">
        <v>168</v>
      </c>
      <c r="B2" s="441"/>
      <c r="C2" s="442"/>
      <c r="F2" s="440" t="s">
        <v>169</v>
      </c>
      <c r="G2" s="441"/>
      <c r="H2" s="442"/>
    </row>
    <row r="4" spans="1:8" ht="13" x14ac:dyDescent="0.3">
      <c r="A4" s="10" t="s">
        <v>170</v>
      </c>
      <c r="F4" s="10" t="s">
        <v>170</v>
      </c>
    </row>
    <row r="5" spans="1:8" x14ac:dyDescent="0.25">
      <c r="A5" t="s">
        <v>171</v>
      </c>
      <c r="C5" s="7" t="e">
        <f>#REF!</f>
        <v>#REF!</v>
      </c>
      <c r="F5" t="s">
        <v>171</v>
      </c>
      <c r="H5" s="7" t="e">
        <f>#REF!</f>
        <v>#REF!</v>
      </c>
    </row>
    <row r="6" spans="1:8" x14ac:dyDescent="0.25">
      <c r="A6" t="s">
        <v>172</v>
      </c>
      <c r="C6" s="7" t="e">
        <f>#REF!</f>
        <v>#REF!</v>
      </c>
      <c r="F6" t="s">
        <v>172</v>
      </c>
      <c r="H6" s="7" t="e">
        <f>#REF!</f>
        <v>#REF!</v>
      </c>
    </row>
    <row r="7" spans="1:8" ht="13" x14ac:dyDescent="0.3">
      <c r="A7" s="10" t="s">
        <v>173</v>
      </c>
      <c r="C7" s="4" t="e">
        <f>SUM(C5:C6)</f>
        <v>#REF!</v>
      </c>
      <c r="F7" s="10" t="s">
        <v>173</v>
      </c>
      <c r="H7" s="4" t="e">
        <f>SUM(H5:H6)</f>
        <v>#REF!</v>
      </c>
    </row>
    <row r="9" spans="1:8" ht="13" x14ac:dyDescent="0.3">
      <c r="A9" s="10" t="s">
        <v>174</v>
      </c>
      <c r="C9" s="63" t="e">
        <f>(SUM(#REF!))</f>
        <v>#REF!</v>
      </c>
      <c r="F9" s="10" t="s">
        <v>174</v>
      </c>
      <c r="H9" s="63" t="e">
        <f>#REF!</f>
        <v>#REF!</v>
      </c>
    </row>
    <row r="10" spans="1:8" ht="13" thickBot="1" x14ac:dyDescent="0.3"/>
    <row r="11" spans="1:8" ht="13.5" thickBot="1" x14ac:dyDescent="0.35">
      <c r="A11" s="64" t="s">
        <v>175</v>
      </c>
      <c r="B11" s="65"/>
      <c r="C11" s="66" t="e">
        <f>C7*C9</f>
        <v>#REF!</v>
      </c>
      <c r="F11" s="64" t="s">
        <v>176</v>
      </c>
      <c r="G11" s="65"/>
      <c r="H11" s="66" t="e">
        <f>H7*H9</f>
        <v>#REF!</v>
      </c>
    </row>
    <row r="13" spans="1:8" ht="13" thickBot="1" x14ac:dyDescent="0.3"/>
    <row r="14" spans="1:8" ht="13.5" thickBot="1" x14ac:dyDescent="0.3">
      <c r="C14" s="437" t="s">
        <v>177</v>
      </c>
      <c r="D14" s="438"/>
      <c r="E14" s="438"/>
      <c r="F14" s="439"/>
    </row>
    <row r="16" spans="1:8" x14ac:dyDescent="0.25">
      <c r="C16" t="str">
        <f>A11</f>
        <v>Valor GPS</v>
      </c>
      <c r="F16" s="7" t="e">
        <f>C11</f>
        <v>#REF!</v>
      </c>
    </row>
    <row r="17" spans="3:8" x14ac:dyDescent="0.25">
      <c r="C17" t="str">
        <f>F11</f>
        <v>Valor FGTS</v>
      </c>
      <c r="F17" s="7" t="e">
        <f>H11</f>
        <v>#REF!</v>
      </c>
    </row>
    <row r="19" spans="3:8" ht="13" x14ac:dyDescent="0.3">
      <c r="C19" s="10" t="s">
        <v>178</v>
      </c>
      <c r="F19" s="105" t="e">
        <f>C9+H9</f>
        <v>#REF!</v>
      </c>
      <c r="G19" s="10"/>
      <c r="H19" s="88"/>
    </row>
    <row r="20" spans="3:8" ht="13" thickBot="1" x14ac:dyDescent="0.3"/>
    <row r="21" spans="3:8" ht="13.5" thickBot="1" x14ac:dyDescent="0.35">
      <c r="C21" s="76" t="s">
        <v>81</v>
      </c>
      <c r="D21" s="89"/>
      <c r="E21" s="89"/>
      <c r="F21" s="90"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68658-50B8-4CD3-8833-6483E9E0F254}">
  <sheetPr>
    <tabColor rgb="FFFFFF00"/>
  </sheetPr>
  <dimension ref="A1:Q177"/>
  <sheetViews>
    <sheetView zoomScale="124" zoomScaleNormal="124" workbookViewId="0">
      <selection activeCell="M14" sqref="M14"/>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0" max="10" width="15.81640625"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431" t="s">
        <v>6</v>
      </c>
      <c r="B1" s="432"/>
      <c r="C1" s="432"/>
      <c r="D1" s="432"/>
      <c r="E1" s="432"/>
      <c r="F1" s="432"/>
      <c r="G1" s="432"/>
      <c r="H1" s="432"/>
      <c r="I1" s="433"/>
    </row>
    <row r="2" spans="1:10" x14ac:dyDescent="0.25">
      <c r="A2" s="289"/>
      <c r="B2" s="289"/>
      <c r="C2" s="289"/>
      <c r="D2" s="289"/>
      <c r="E2" s="289"/>
      <c r="F2" s="289"/>
      <c r="G2" s="289"/>
      <c r="H2" s="289"/>
      <c r="I2" s="289"/>
    </row>
    <row r="3" spans="1:10" ht="13" x14ac:dyDescent="0.25">
      <c r="A3" s="434" t="s">
        <v>518</v>
      </c>
      <c r="B3" s="435"/>
      <c r="C3" s="435"/>
      <c r="D3" s="435"/>
      <c r="E3" s="435"/>
      <c r="F3" s="435"/>
      <c r="G3" s="289"/>
      <c r="H3" s="289"/>
      <c r="I3" s="289"/>
    </row>
    <row r="4" spans="1:10" ht="13" x14ac:dyDescent="0.25">
      <c r="A4" s="435" t="s">
        <v>7</v>
      </c>
      <c r="B4" s="435"/>
      <c r="C4" s="435"/>
      <c r="D4" s="435"/>
      <c r="E4" s="435"/>
      <c r="F4" s="435"/>
      <c r="G4" s="289"/>
      <c r="H4" s="289"/>
      <c r="I4" s="289"/>
    </row>
    <row r="5" spans="1:10" ht="13" x14ac:dyDescent="0.3">
      <c r="A5" s="10"/>
      <c r="B5" s="10"/>
      <c r="C5" s="10"/>
      <c r="D5" s="10"/>
      <c r="E5" s="10"/>
      <c r="F5" s="10"/>
      <c r="G5" s="10"/>
      <c r="H5" s="10"/>
      <c r="I5" s="10"/>
    </row>
    <row r="6" spans="1:10" ht="13" x14ac:dyDescent="0.3">
      <c r="A6" s="435" t="s">
        <v>8</v>
      </c>
      <c r="B6" s="435"/>
      <c r="C6" s="435"/>
      <c r="D6" s="435"/>
      <c r="E6" s="435"/>
      <c r="F6" s="435"/>
      <c r="G6" s="10"/>
      <c r="H6" s="10"/>
      <c r="I6" s="10"/>
    </row>
    <row r="7" spans="1:10" x14ac:dyDescent="0.25">
      <c r="A7" s="290"/>
      <c r="B7" s="290"/>
      <c r="C7" s="290"/>
      <c r="D7" s="290"/>
      <c r="E7" s="290"/>
      <c r="F7" s="290"/>
      <c r="G7" s="290"/>
      <c r="H7" s="290"/>
      <c r="I7" s="290"/>
    </row>
    <row r="8" spans="1:10" ht="13" x14ac:dyDescent="0.3">
      <c r="A8" s="398" t="s">
        <v>9</v>
      </c>
      <c r="B8" s="398"/>
      <c r="C8" s="398"/>
      <c r="D8" s="398"/>
      <c r="E8" s="398"/>
      <c r="F8" s="398"/>
      <c r="G8" s="398"/>
      <c r="H8" s="398"/>
      <c r="I8" s="398"/>
    </row>
    <row r="9" spans="1:10" x14ac:dyDescent="0.25">
      <c r="A9" s="291" t="s">
        <v>10</v>
      </c>
      <c r="B9" s="397" t="s">
        <v>11</v>
      </c>
      <c r="C9" s="394"/>
      <c r="D9" s="394"/>
      <c r="E9" s="394"/>
      <c r="F9" s="394"/>
      <c r="G9" s="394"/>
      <c r="H9" s="394"/>
      <c r="I9" s="131"/>
    </row>
    <row r="10" spans="1:10" x14ac:dyDescent="0.25">
      <c r="A10" s="291" t="s">
        <v>12</v>
      </c>
      <c r="B10" s="397" t="s">
        <v>13</v>
      </c>
      <c r="C10" s="394"/>
      <c r="D10" s="394"/>
      <c r="E10" s="394"/>
      <c r="F10" s="394"/>
      <c r="G10" s="394"/>
      <c r="H10" s="394"/>
      <c r="I10" s="184" t="s">
        <v>459</v>
      </c>
    </row>
    <row r="11" spans="1:10" x14ac:dyDescent="0.25">
      <c r="A11" s="291" t="s">
        <v>14</v>
      </c>
      <c r="B11" s="397" t="s">
        <v>520</v>
      </c>
      <c r="C11" s="397"/>
      <c r="D11" s="397"/>
      <c r="E11" s="397"/>
      <c r="F11" s="397"/>
      <c r="G11" s="397"/>
      <c r="H11" s="397"/>
      <c r="I11" s="327" t="s">
        <v>515</v>
      </c>
      <c r="J11" s="32" t="s">
        <v>521</v>
      </c>
    </row>
    <row r="12" spans="1:10" x14ac:dyDescent="0.25">
      <c r="A12" s="291" t="s">
        <v>15</v>
      </c>
      <c r="B12" s="397" t="s">
        <v>16</v>
      </c>
      <c r="C12" s="394"/>
      <c r="D12" s="394"/>
      <c r="E12" s="394"/>
      <c r="F12" s="394"/>
      <c r="G12" s="394"/>
      <c r="H12" s="394"/>
      <c r="I12" s="185">
        <v>60</v>
      </c>
    </row>
    <row r="13" spans="1:10" x14ac:dyDescent="0.25">
      <c r="A13" s="289"/>
      <c r="B13" s="290"/>
      <c r="C13" s="290"/>
      <c r="D13" s="290"/>
      <c r="E13" s="290"/>
      <c r="F13" s="290"/>
      <c r="G13" s="290"/>
      <c r="H13" s="289"/>
      <c r="I13" s="289"/>
    </row>
    <row r="14" spans="1:10" ht="13" x14ac:dyDescent="0.3">
      <c r="A14" s="398" t="s">
        <v>17</v>
      </c>
      <c r="B14" s="398"/>
      <c r="C14" s="398"/>
      <c r="D14" s="398"/>
      <c r="E14" s="398"/>
      <c r="F14" s="398"/>
      <c r="G14" s="398"/>
      <c r="H14" s="398"/>
      <c r="I14" s="398"/>
    </row>
    <row r="15" spans="1:10" ht="13" x14ac:dyDescent="0.3">
      <c r="A15" s="393" t="s">
        <v>18</v>
      </c>
      <c r="B15" s="393"/>
      <c r="C15" s="393" t="s">
        <v>19</v>
      </c>
      <c r="D15" s="393"/>
      <c r="E15" s="393" t="s">
        <v>20</v>
      </c>
      <c r="F15" s="393"/>
      <c r="G15" s="393"/>
      <c r="H15" s="393"/>
      <c r="I15" s="393"/>
    </row>
    <row r="16" spans="1:10" x14ac:dyDescent="0.25">
      <c r="A16" s="427" t="s">
        <v>166</v>
      </c>
      <c r="B16" s="428"/>
      <c r="C16" s="427" t="s">
        <v>22</v>
      </c>
      <c r="D16" s="428"/>
      <c r="E16" s="429" t="s">
        <v>446</v>
      </c>
      <c r="F16" s="430"/>
      <c r="G16" s="430"/>
      <c r="H16" s="430"/>
      <c r="I16" s="430"/>
    </row>
    <row r="17" spans="1:11" x14ac:dyDescent="0.25">
      <c r="A17" s="39"/>
      <c r="B17" s="292"/>
      <c r="C17" s="40"/>
      <c r="D17" s="293"/>
      <c r="E17" s="41"/>
      <c r="F17" s="294"/>
      <c r="G17" s="294"/>
      <c r="H17" s="294"/>
      <c r="I17" s="294"/>
    </row>
    <row r="18" spans="1:11" ht="13" x14ac:dyDescent="0.25">
      <c r="A18" s="37" t="s">
        <v>23</v>
      </c>
      <c r="B18" s="292"/>
      <c r="C18" s="40"/>
      <c r="D18" s="293"/>
      <c r="E18" s="41"/>
      <c r="F18" s="294"/>
      <c r="G18" s="294"/>
      <c r="H18" s="294"/>
      <c r="I18" s="294"/>
    </row>
    <row r="19" spans="1:11" x14ac:dyDescent="0.25">
      <c r="A19" s="37" t="s">
        <v>24</v>
      </c>
      <c r="B19" s="292"/>
      <c r="C19" s="40"/>
      <c r="D19" s="293"/>
      <c r="E19" s="41"/>
      <c r="F19" s="294"/>
      <c r="G19" s="294"/>
      <c r="H19" s="294"/>
      <c r="I19" s="294"/>
    </row>
    <row r="20" spans="1:11" ht="13" x14ac:dyDescent="0.25">
      <c r="A20" s="37" t="s">
        <v>25</v>
      </c>
      <c r="B20" s="292"/>
      <c r="C20" s="40"/>
      <c r="D20" s="293"/>
      <c r="E20" s="41"/>
      <c r="F20" s="294"/>
      <c r="G20" s="294"/>
      <c r="H20" s="294"/>
      <c r="I20" s="294"/>
    </row>
    <row r="21" spans="1:11" x14ac:dyDescent="0.25">
      <c r="A21" s="37" t="s">
        <v>26</v>
      </c>
      <c r="B21" s="292"/>
      <c r="C21" s="40"/>
      <c r="D21" s="293"/>
      <c r="E21" s="41"/>
      <c r="F21" s="294"/>
      <c r="G21" s="294"/>
      <c r="H21" s="294"/>
      <c r="I21" s="294"/>
    </row>
    <row r="22" spans="1:11" ht="14" x14ac:dyDescent="0.25">
      <c r="A22" s="55"/>
      <c r="B22" s="292"/>
      <c r="C22" s="40"/>
      <c r="D22" s="293"/>
      <c r="E22" s="41"/>
      <c r="F22" s="294"/>
      <c r="G22" s="294"/>
      <c r="H22" s="294"/>
      <c r="I22" s="294"/>
    </row>
    <row r="23" spans="1:11" ht="13" x14ac:dyDescent="0.25">
      <c r="A23" s="38" t="s">
        <v>27</v>
      </c>
      <c r="B23" s="292"/>
      <c r="C23" s="40"/>
      <c r="D23" s="293"/>
      <c r="E23" s="41"/>
      <c r="F23" s="294"/>
      <c r="G23" s="294"/>
      <c r="H23" s="294"/>
      <c r="I23" s="294"/>
    </row>
    <row r="24" spans="1:11" x14ac:dyDescent="0.25">
      <c r="A24" s="39"/>
      <c r="B24" s="292"/>
      <c r="C24" s="40"/>
      <c r="D24" s="293"/>
      <c r="E24" s="41"/>
      <c r="F24" s="294"/>
      <c r="G24" s="294"/>
      <c r="H24" s="294"/>
      <c r="I24" s="294"/>
    </row>
    <row r="25" spans="1:11" ht="13" x14ac:dyDescent="0.25">
      <c r="A25" s="38" t="s">
        <v>28</v>
      </c>
      <c r="B25" s="292"/>
      <c r="C25" s="40"/>
      <c r="D25" s="293"/>
      <c r="E25" s="41"/>
      <c r="F25" s="294"/>
      <c r="G25" s="294"/>
      <c r="H25" s="294"/>
      <c r="I25" s="294"/>
    </row>
    <row r="26" spans="1:11" x14ac:dyDescent="0.25">
      <c r="A26" s="37" t="s">
        <v>29</v>
      </c>
      <c r="B26" s="292"/>
      <c r="C26" s="40"/>
      <c r="D26" s="293"/>
      <c r="E26" s="41"/>
      <c r="F26" s="294"/>
      <c r="G26" s="294"/>
      <c r="H26" s="294"/>
      <c r="I26" s="294"/>
    </row>
    <row r="27" spans="1:11" ht="13" x14ac:dyDescent="0.3">
      <c r="A27" s="398" t="s">
        <v>30</v>
      </c>
      <c r="B27" s="398"/>
      <c r="C27" s="398"/>
      <c r="D27" s="398"/>
      <c r="E27" s="398"/>
      <c r="F27" s="398"/>
      <c r="G27" s="398"/>
      <c r="H27" s="398"/>
      <c r="I27" s="398"/>
    </row>
    <row r="28" spans="1:11" x14ac:dyDescent="0.25">
      <c r="A28" s="295">
        <v>1</v>
      </c>
      <c r="B28" s="426" t="s">
        <v>31</v>
      </c>
      <c r="C28" s="426"/>
      <c r="D28" s="426"/>
      <c r="E28" s="426"/>
      <c r="F28" s="426"/>
      <c r="G28" s="426"/>
      <c r="H28" s="426"/>
      <c r="I28" s="328" t="s">
        <v>21</v>
      </c>
    </row>
    <row r="29" spans="1:11" x14ac:dyDescent="0.25">
      <c r="A29" s="291">
        <v>2</v>
      </c>
      <c r="B29" s="397" t="s">
        <v>32</v>
      </c>
      <c r="C29" s="397"/>
      <c r="D29" s="397"/>
      <c r="E29" s="397"/>
      <c r="F29" s="397"/>
      <c r="G29" s="397"/>
      <c r="H29" s="397"/>
      <c r="I29" s="184" t="s">
        <v>487</v>
      </c>
    </row>
    <row r="30" spans="1:11" x14ac:dyDescent="0.25">
      <c r="A30" s="291">
        <v>3</v>
      </c>
      <c r="B30" s="394" t="s">
        <v>33</v>
      </c>
      <c r="C30" s="394"/>
      <c r="D30" s="394"/>
      <c r="E30" s="394"/>
      <c r="F30" s="394"/>
      <c r="G30" s="394"/>
      <c r="H30" s="394"/>
      <c r="I30" s="130"/>
      <c r="J30" s="658" t="s">
        <v>515</v>
      </c>
      <c r="K30" s="659" t="s">
        <v>521</v>
      </c>
    </row>
    <row r="31" spans="1:11" x14ac:dyDescent="0.25">
      <c r="A31" s="295">
        <v>4</v>
      </c>
      <c r="B31" s="426" t="s">
        <v>34</v>
      </c>
      <c r="C31" s="426"/>
      <c r="D31" s="426"/>
      <c r="E31" s="426"/>
      <c r="F31" s="426"/>
      <c r="G31" s="426"/>
      <c r="H31" s="426"/>
      <c r="I31" s="252" t="s">
        <v>466</v>
      </c>
    </row>
    <row r="32" spans="1:11" x14ac:dyDescent="0.25">
      <c r="A32" s="291">
        <v>5</v>
      </c>
      <c r="B32" s="397" t="s">
        <v>35</v>
      </c>
      <c r="C32" s="394"/>
      <c r="D32" s="394"/>
      <c r="E32" s="394"/>
      <c r="F32" s="394"/>
      <c r="G32" s="394"/>
      <c r="H32" s="394"/>
      <c r="I32" s="131"/>
    </row>
    <row r="33" spans="1:9" x14ac:dyDescent="0.25">
      <c r="A33" s="289"/>
      <c r="B33" s="290"/>
      <c r="C33" s="290"/>
      <c r="D33" s="290"/>
      <c r="E33" s="290"/>
      <c r="F33" s="290"/>
      <c r="G33" s="290"/>
      <c r="H33" s="290"/>
      <c r="I33" s="296"/>
    </row>
    <row r="34" spans="1:9" ht="13" x14ac:dyDescent="0.25">
      <c r="A34" s="37" t="s">
        <v>36</v>
      </c>
      <c r="B34" s="290"/>
      <c r="C34" s="290"/>
      <c r="D34" s="290"/>
      <c r="E34" s="290"/>
      <c r="F34" s="290"/>
      <c r="G34" s="290"/>
      <c r="H34" s="290"/>
      <c r="I34" s="296"/>
    </row>
    <row r="35" spans="1:9" ht="13" x14ac:dyDescent="0.25">
      <c r="A35" s="37" t="s">
        <v>37</v>
      </c>
      <c r="B35" s="290"/>
      <c r="C35" s="290"/>
      <c r="D35" s="290"/>
      <c r="E35" s="290"/>
      <c r="F35" s="290"/>
      <c r="G35" s="290"/>
      <c r="H35" s="290"/>
      <c r="I35" s="296"/>
    </row>
    <row r="37" spans="1:9" ht="13" x14ac:dyDescent="0.3">
      <c r="A37" s="399" t="s">
        <v>38</v>
      </c>
      <c r="B37" s="399"/>
      <c r="C37" s="399"/>
      <c r="D37" s="399"/>
      <c r="E37" s="399"/>
      <c r="F37" s="399"/>
      <c r="G37" s="399"/>
      <c r="H37" s="399"/>
      <c r="I37" s="399"/>
    </row>
    <row r="38" spans="1:9" ht="13" x14ac:dyDescent="0.3">
      <c r="A38" s="8">
        <v>1</v>
      </c>
      <c r="B38" s="393" t="s">
        <v>39</v>
      </c>
      <c r="C38" s="393"/>
      <c r="D38" s="393"/>
      <c r="E38" s="393"/>
      <c r="F38" s="393"/>
      <c r="G38" s="393"/>
      <c r="H38" s="8" t="s">
        <v>40</v>
      </c>
      <c r="I38" s="8" t="s">
        <v>41</v>
      </c>
    </row>
    <row r="39" spans="1:9" ht="13" x14ac:dyDescent="0.3">
      <c r="A39" s="8" t="s">
        <v>10</v>
      </c>
      <c r="B39" s="397" t="s">
        <v>42</v>
      </c>
      <c r="C39" s="397"/>
      <c r="D39" s="397"/>
      <c r="E39" s="397"/>
      <c r="F39" s="397"/>
      <c r="G39" s="397"/>
      <c r="H39" s="22"/>
      <c r="I39" s="167">
        <f>I30</f>
        <v>0</v>
      </c>
    </row>
    <row r="40" spans="1:9" ht="13" x14ac:dyDescent="0.3">
      <c r="A40" s="8" t="s">
        <v>12</v>
      </c>
      <c r="B40" s="397" t="s">
        <v>43</v>
      </c>
      <c r="C40" s="397"/>
      <c r="D40" s="397"/>
      <c r="E40" s="397"/>
      <c r="F40" s="397"/>
      <c r="G40" s="397"/>
      <c r="H40" s="2"/>
      <c r="I40" s="167">
        <f>I39*H40</f>
        <v>0</v>
      </c>
    </row>
    <row r="41" spans="1:9" ht="13" x14ac:dyDescent="0.3">
      <c r="A41" s="8" t="s">
        <v>14</v>
      </c>
      <c r="B41" s="397" t="s">
        <v>45</v>
      </c>
      <c r="C41" s="397"/>
      <c r="D41" s="397"/>
      <c r="E41" s="397"/>
      <c r="F41" s="397"/>
      <c r="G41" s="397"/>
      <c r="H41" s="2"/>
      <c r="I41" s="167">
        <f>H41*I39</f>
        <v>0</v>
      </c>
    </row>
    <row r="42" spans="1:9" ht="13" x14ac:dyDescent="0.3">
      <c r="A42" s="8" t="s">
        <v>15</v>
      </c>
      <c r="B42" s="397" t="s">
        <v>46</v>
      </c>
      <c r="C42" s="397"/>
      <c r="D42" s="397"/>
      <c r="E42" s="397"/>
      <c r="F42" s="397"/>
      <c r="G42" s="397"/>
      <c r="H42" s="2"/>
      <c r="I42" s="167">
        <v>0</v>
      </c>
    </row>
    <row r="43" spans="1:9" ht="13" x14ac:dyDescent="0.3">
      <c r="A43" s="8" t="s">
        <v>48</v>
      </c>
      <c r="B43" s="397" t="s">
        <v>49</v>
      </c>
      <c r="C43" s="397"/>
      <c r="D43" s="397"/>
      <c r="E43" s="397"/>
      <c r="F43" s="397"/>
      <c r="G43" s="397"/>
      <c r="H43" s="5"/>
      <c r="I43" s="167">
        <v>0</v>
      </c>
    </row>
    <row r="44" spans="1:9" ht="13" x14ac:dyDescent="0.3">
      <c r="A44" s="8" t="s">
        <v>50</v>
      </c>
      <c r="B44" s="397" t="s">
        <v>51</v>
      </c>
      <c r="C44" s="397"/>
      <c r="D44" s="397"/>
      <c r="E44" s="397"/>
      <c r="F44" s="397"/>
      <c r="G44" s="397"/>
      <c r="H44" s="2"/>
      <c r="I44" s="167">
        <v>0</v>
      </c>
    </row>
    <row r="45" spans="1:9" ht="13" x14ac:dyDescent="0.3">
      <c r="A45" s="395" t="s">
        <v>52</v>
      </c>
      <c r="B45" s="398"/>
      <c r="C45" s="398"/>
      <c r="D45" s="398"/>
      <c r="E45" s="398"/>
      <c r="F45" s="398"/>
      <c r="G45" s="398"/>
      <c r="H45" s="398"/>
      <c r="I45" s="168">
        <f>SUM(I39:I44)</f>
        <v>0</v>
      </c>
    </row>
    <row r="46" spans="1:9" ht="13" x14ac:dyDescent="0.3">
      <c r="A46" s="10"/>
      <c r="B46" s="10"/>
      <c r="C46" s="10"/>
      <c r="D46" s="10"/>
      <c r="E46" s="10"/>
      <c r="F46" s="10"/>
      <c r="G46" s="10"/>
      <c r="H46" s="10"/>
      <c r="I46" s="10"/>
    </row>
    <row r="47" spans="1:9" ht="13" x14ac:dyDescent="0.3">
      <c r="A47" s="37" t="s">
        <v>53</v>
      </c>
      <c r="B47" s="10"/>
      <c r="C47" s="10"/>
      <c r="D47" s="10"/>
      <c r="E47" s="10"/>
      <c r="F47" s="10"/>
      <c r="G47" s="10"/>
      <c r="H47" s="10"/>
      <c r="I47" s="10"/>
    </row>
    <row r="48" spans="1:9" ht="13" x14ac:dyDescent="0.3">
      <c r="A48" s="37" t="s">
        <v>54</v>
      </c>
      <c r="B48" s="10"/>
      <c r="C48" s="10"/>
      <c r="D48" s="10"/>
      <c r="E48" s="10"/>
      <c r="F48" s="10"/>
      <c r="G48" s="10"/>
      <c r="H48" s="10"/>
      <c r="I48" s="10"/>
    </row>
    <row r="49" spans="1:9" ht="13" x14ac:dyDescent="0.3">
      <c r="A49" s="3"/>
      <c r="B49" s="3"/>
      <c r="C49" s="3"/>
      <c r="D49" s="3"/>
      <c r="E49" s="3"/>
      <c r="F49" s="3"/>
      <c r="G49" s="3"/>
      <c r="H49" s="3"/>
      <c r="I49" s="4"/>
    </row>
    <row r="50" spans="1:9" ht="13" x14ac:dyDescent="0.3">
      <c r="A50" s="399" t="s">
        <v>55</v>
      </c>
      <c r="B50" s="399"/>
      <c r="C50" s="399"/>
      <c r="D50" s="399"/>
      <c r="E50" s="399"/>
      <c r="F50" s="399"/>
      <c r="G50" s="399"/>
      <c r="H50" s="399"/>
      <c r="I50" s="399"/>
    </row>
    <row r="51" spans="1:9" ht="13" x14ac:dyDescent="0.3">
      <c r="A51" s="47" t="s">
        <v>56</v>
      </c>
      <c r="B51" s="423" t="s">
        <v>57</v>
      </c>
      <c r="C51" s="424"/>
      <c r="D51" s="424"/>
      <c r="E51" s="424"/>
      <c r="F51" s="424"/>
      <c r="G51" s="425"/>
      <c r="H51" s="8" t="s">
        <v>40</v>
      </c>
      <c r="I51" s="8" t="s">
        <v>41</v>
      </c>
    </row>
    <row r="52" spans="1:9" ht="13" x14ac:dyDescent="0.3">
      <c r="A52" s="8" t="s">
        <v>10</v>
      </c>
      <c r="B52" s="397" t="s">
        <v>58</v>
      </c>
      <c r="C52" s="397"/>
      <c r="D52" s="397"/>
      <c r="E52" s="397"/>
      <c r="F52" s="397"/>
      <c r="G52" s="397"/>
      <c r="H52" s="1">
        <f>1/12</f>
        <v>8.3333333333333329E-2</v>
      </c>
      <c r="I52" s="25">
        <f>$I$45*H52</f>
        <v>0</v>
      </c>
    </row>
    <row r="53" spans="1:9" ht="13" x14ac:dyDescent="0.3">
      <c r="A53" s="8" t="s">
        <v>12</v>
      </c>
      <c r="B53" s="397" t="s">
        <v>59</v>
      </c>
      <c r="C53" s="397"/>
      <c r="D53" s="397"/>
      <c r="E53" s="397"/>
      <c r="F53" s="397"/>
      <c r="G53" s="397"/>
      <c r="H53" s="24">
        <v>0.121</v>
      </c>
      <c r="I53" s="25">
        <f>$I$45*H53</f>
        <v>0</v>
      </c>
    </row>
    <row r="54" spans="1:9" ht="13" x14ac:dyDescent="0.3">
      <c r="A54" s="398" t="s">
        <v>60</v>
      </c>
      <c r="B54" s="398"/>
      <c r="C54" s="398"/>
      <c r="D54" s="398"/>
      <c r="E54" s="398"/>
      <c r="F54" s="398"/>
      <c r="G54" s="398"/>
      <c r="H54" s="42">
        <f>TRUNC(SUM(H52:H53),4)</f>
        <v>0.20430000000000001</v>
      </c>
      <c r="I54" s="43">
        <f>SUM(I52:I53)</f>
        <v>0</v>
      </c>
    </row>
    <row r="55" spans="1:9" ht="13" x14ac:dyDescent="0.25">
      <c r="A55" s="47" t="s">
        <v>14</v>
      </c>
      <c r="B55" s="427" t="s">
        <v>167</v>
      </c>
      <c r="C55" s="427"/>
      <c r="D55" s="427"/>
      <c r="E55" s="427"/>
      <c r="F55" s="427"/>
      <c r="G55" s="427"/>
      <c r="H55" s="163">
        <f>H54*H75</f>
        <v>7.518240000000001E-2</v>
      </c>
      <c r="I55" s="164">
        <f>$I$45*H55</f>
        <v>0</v>
      </c>
    </row>
    <row r="56" spans="1:9" ht="13" x14ac:dyDescent="0.3">
      <c r="A56" s="398" t="s">
        <v>62</v>
      </c>
      <c r="B56" s="398"/>
      <c r="C56" s="398"/>
      <c r="D56" s="398"/>
      <c r="E56" s="398"/>
      <c r="F56" s="398"/>
      <c r="G56" s="398"/>
      <c r="H56" s="42">
        <f>TRUNC(SUM(H54:H55),4)</f>
        <v>0.27939999999999998</v>
      </c>
      <c r="I56" s="43">
        <f>SUM(I54:I55)</f>
        <v>0</v>
      </c>
    </row>
    <row r="57" spans="1:9" ht="13" x14ac:dyDescent="0.3">
      <c r="A57" s="3"/>
      <c r="B57" s="3"/>
      <c r="C57" s="3"/>
      <c r="D57" s="3"/>
      <c r="E57" s="3"/>
      <c r="F57" s="3"/>
      <c r="G57" s="3"/>
      <c r="H57" s="44"/>
      <c r="I57" s="4"/>
    </row>
    <row r="58" spans="1:9" ht="13" x14ac:dyDescent="0.3">
      <c r="A58" s="37" t="s">
        <v>63</v>
      </c>
      <c r="B58" s="3"/>
      <c r="C58" s="3"/>
      <c r="D58" s="3"/>
      <c r="E58" s="3"/>
      <c r="F58" s="3"/>
      <c r="G58" s="3"/>
      <c r="H58" s="44"/>
      <c r="I58" s="4"/>
    </row>
    <row r="59" spans="1:9" ht="13" x14ac:dyDescent="0.3">
      <c r="A59" s="37" t="s">
        <v>64</v>
      </c>
      <c r="B59" s="3"/>
      <c r="C59" s="3"/>
      <c r="D59" s="3"/>
      <c r="E59" s="3"/>
      <c r="F59" s="3"/>
      <c r="G59" s="3"/>
      <c r="H59" s="44"/>
      <c r="I59" s="4"/>
    </row>
    <row r="60" spans="1:9" ht="13" x14ac:dyDescent="0.3">
      <c r="A60" s="37" t="s">
        <v>65</v>
      </c>
      <c r="B60" s="3"/>
      <c r="C60" s="3"/>
      <c r="D60" s="3"/>
      <c r="E60" s="3"/>
      <c r="F60" s="3"/>
      <c r="G60" s="3"/>
      <c r="H60" s="44"/>
      <c r="I60" s="4"/>
    </row>
    <row r="61" spans="1:9" ht="13" x14ac:dyDescent="0.3">
      <c r="A61" s="37" t="s">
        <v>66</v>
      </c>
      <c r="B61" s="10"/>
      <c r="C61" s="10"/>
      <c r="D61" s="10"/>
      <c r="E61" s="10"/>
      <c r="F61" s="10"/>
      <c r="G61" s="10"/>
      <c r="H61" s="10"/>
      <c r="I61" s="10"/>
    </row>
    <row r="62" spans="1:9" ht="13" x14ac:dyDescent="0.3">
      <c r="A62" s="37" t="s">
        <v>67</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68</v>
      </c>
      <c r="B66" s="420" t="s">
        <v>69</v>
      </c>
      <c r="C66" s="421"/>
      <c r="D66" s="421"/>
      <c r="E66" s="421"/>
      <c r="F66" s="421"/>
      <c r="G66" s="422"/>
      <c r="H66" s="34" t="s">
        <v>40</v>
      </c>
      <c r="I66" s="34" t="s">
        <v>41</v>
      </c>
    </row>
    <row r="67" spans="1:9" ht="13" x14ac:dyDescent="0.3">
      <c r="A67" s="8" t="s">
        <v>10</v>
      </c>
      <c r="B67" s="397" t="s">
        <v>70</v>
      </c>
      <c r="C67" s="397"/>
      <c r="D67" s="397"/>
      <c r="E67" s="397"/>
      <c r="F67" s="397"/>
      <c r="G67" s="397"/>
      <c r="H67" s="1">
        <v>0.2</v>
      </c>
      <c r="I67" s="25">
        <f t="shared" ref="I67:I74" si="0">H67*($I$45)</f>
        <v>0</v>
      </c>
    </row>
    <row r="68" spans="1:9" ht="13" x14ac:dyDescent="0.3">
      <c r="A68" s="8" t="s">
        <v>12</v>
      </c>
      <c r="B68" s="397" t="s">
        <v>71</v>
      </c>
      <c r="C68" s="397"/>
      <c r="D68" s="397"/>
      <c r="E68" s="397"/>
      <c r="F68" s="397"/>
      <c r="G68" s="397"/>
      <c r="H68" s="1">
        <v>2.5000000000000001E-2</v>
      </c>
      <c r="I68" s="25">
        <f t="shared" si="0"/>
        <v>0</v>
      </c>
    </row>
    <row r="69" spans="1:9" ht="13" x14ac:dyDescent="0.3">
      <c r="A69" s="8" t="s">
        <v>14</v>
      </c>
      <c r="B69" s="397" t="s">
        <v>72</v>
      </c>
      <c r="C69" s="397"/>
      <c r="D69" s="397"/>
      <c r="E69" s="397"/>
      <c r="F69" s="397"/>
      <c r="G69" s="397"/>
      <c r="H69" s="1">
        <v>0.03</v>
      </c>
      <c r="I69" s="25">
        <f t="shared" si="0"/>
        <v>0</v>
      </c>
    </row>
    <row r="70" spans="1:9" ht="13" x14ac:dyDescent="0.3">
      <c r="A70" s="8" t="s">
        <v>15</v>
      </c>
      <c r="B70" s="397" t="s">
        <v>74</v>
      </c>
      <c r="C70" s="397"/>
      <c r="D70" s="397"/>
      <c r="E70" s="397"/>
      <c r="F70" s="397"/>
      <c r="G70" s="397"/>
      <c r="H70" s="1">
        <v>1.4999999999999999E-2</v>
      </c>
      <c r="I70" s="25">
        <f t="shared" si="0"/>
        <v>0</v>
      </c>
    </row>
    <row r="71" spans="1:9" ht="13" x14ac:dyDescent="0.3">
      <c r="A71" s="8" t="s">
        <v>48</v>
      </c>
      <c r="B71" s="397" t="s">
        <v>75</v>
      </c>
      <c r="C71" s="397"/>
      <c r="D71" s="397"/>
      <c r="E71" s="397"/>
      <c r="F71" s="397"/>
      <c r="G71" s="397"/>
      <c r="H71" s="1">
        <v>0.01</v>
      </c>
      <c r="I71" s="25">
        <f t="shared" si="0"/>
        <v>0</v>
      </c>
    </row>
    <row r="72" spans="1:9" ht="13" x14ac:dyDescent="0.3">
      <c r="A72" s="8" t="s">
        <v>50</v>
      </c>
      <c r="B72" s="397" t="s">
        <v>76</v>
      </c>
      <c r="C72" s="397"/>
      <c r="D72" s="397"/>
      <c r="E72" s="397"/>
      <c r="F72" s="397"/>
      <c r="G72" s="397"/>
      <c r="H72" s="1">
        <v>6.0000000000000001E-3</v>
      </c>
      <c r="I72" s="25">
        <f t="shared" si="0"/>
        <v>0</v>
      </c>
    </row>
    <row r="73" spans="1:9" ht="13" x14ac:dyDescent="0.3">
      <c r="A73" s="8" t="s">
        <v>77</v>
      </c>
      <c r="B73" s="397" t="s">
        <v>78</v>
      </c>
      <c r="C73" s="397"/>
      <c r="D73" s="397"/>
      <c r="E73" s="397"/>
      <c r="F73" s="397"/>
      <c r="G73" s="397"/>
      <c r="H73" s="1">
        <v>2E-3</v>
      </c>
      <c r="I73" s="25">
        <f t="shared" si="0"/>
        <v>0</v>
      </c>
    </row>
    <row r="74" spans="1:9" ht="13" x14ac:dyDescent="0.3">
      <c r="A74" s="8" t="s">
        <v>79</v>
      </c>
      <c r="B74" s="397" t="s">
        <v>80</v>
      </c>
      <c r="C74" s="397"/>
      <c r="D74" s="397"/>
      <c r="E74" s="397"/>
      <c r="F74" s="397"/>
      <c r="G74" s="397"/>
      <c r="H74" s="1">
        <v>0.08</v>
      </c>
      <c r="I74" s="25">
        <f t="shared" si="0"/>
        <v>0</v>
      </c>
    </row>
    <row r="75" spans="1:9" ht="13" x14ac:dyDescent="0.3">
      <c r="A75" s="398" t="s">
        <v>81</v>
      </c>
      <c r="B75" s="398"/>
      <c r="C75" s="398"/>
      <c r="D75" s="398"/>
      <c r="E75" s="398"/>
      <c r="F75" s="398"/>
      <c r="G75" s="398"/>
      <c r="H75" s="42">
        <f>SUM(H67:H74)</f>
        <v>0.36800000000000005</v>
      </c>
      <c r="I75" s="43">
        <f>SUM(I67:I74)</f>
        <v>0</v>
      </c>
    </row>
    <row r="76" spans="1:9" ht="13" x14ac:dyDescent="0.3">
      <c r="A76" s="3"/>
      <c r="B76" s="3"/>
      <c r="C76" s="3"/>
      <c r="D76" s="3"/>
      <c r="E76" s="3"/>
      <c r="F76" s="3"/>
      <c r="G76" s="3"/>
      <c r="H76" s="44"/>
      <c r="I76" s="4"/>
    </row>
    <row r="77" spans="1:9" ht="13" x14ac:dyDescent="0.3">
      <c r="A77" s="37" t="s">
        <v>82</v>
      </c>
      <c r="B77" s="3"/>
      <c r="C77" s="3"/>
      <c r="D77" s="3"/>
      <c r="E77" s="3"/>
      <c r="F77" s="3"/>
      <c r="G77" s="3"/>
      <c r="H77" s="44"/>
      <c r="I77" s="4"/>
    </row>
    <row r="78" spans="1:9" ht="13" x14ac:dyDescent="0.3">
      <c r="A78" s="37" t="s">
        <v>83</v>
      </c>
      <c r="B78" s="3"/>
      <c r="C78" s="3"/>
      <c r="D78" s="3"/>
      <c r="E78" s="3"/>
      <c r="F78" s="3"/>
      <c r="G78" s="3"/>
      <c r="H78" s="44"/>
      <c r="I78" s="4"/>
    </row>
    <row r="79" spans="1:9" ht="13" x14ac:dyDescent="0.3">
      <c r="A79" s="37" t="s">
        <v>84</v>
      </c>
      <c r="B79" s="3"/>
      <c r="C79" s="3"/>
      <c r="D79" s="3"/>
      <c r="E79" s="3"/>
      <c r="F79" s="3"/>
      <c r="G79" s="3"/>
      <c r="H79" s="44"/>
      <c r="I79" s="4"/>
    </row>
    <row r="80" spans="1:9" ht="13" x14ac:dyDescent="0.3">
      <c r="A80" s="37" t="s">
        <v>85</v>
      </c>
      <c r="B80" s="3"/>
      <c r="C80" s="3"/>
      <c r="D80" s="3"/>
      <c r="E80" s="3"/>
      <c r="F80" s="3"/>
      <c r="G80" s="3"/>
      <c r="H80" s="44"/>
      <c r="I80" s="4"/>
    </row>
    <row r="81" spans="1:10" ht="13" x14ac:dyDescent="0.3">
      <c r="A81" s="37" t="s">
        <v>86</v>
      </c>
      <c r="B81" s="3"/>
      <c r="C81" s="3"/>
      <c r="D81" s="3"/>
      <c r="E81" s="3"/>
      <c r="F81" s="3"/>
      <c r="G81" s="3"/>
      <c r="H81" s="44"/>
      <c r="I81" s="4"/>
    </row>
    <row r="82" spans="1:10" ht="13" x14ac:dyDescent="0.3">
      <c r="A82" s="10"/>
      <c r="B82" s="10"/>
      <c r="C82" s="10"/>
      <c r="D82" s="10"/>
      <c r="E82" s="10"/>
      <c r="F82" s="10"/>
      <c r="G82" s="10"/>
      <c r="H82" s="10"/>
      <c r="I82" s="10"/>
    </row>
    <row r="83" spans="1:10" ht="13" x14ac:dyDescent="0.3">
      <c r="A83" s="49" t="s">
        <v>87</v>
      </c>
      <c r="B83" s="402" t="s">
        <v>88</v>
      </c>
      <c r="C83" s="403"/>
      <c r="D83" s="403"/>
      <c r="E83" s="403"/>
      <c r="F83" s="403"/>
      <c r="G83" s="404"/>
      <c r="H83" s="42"/>
      <c r="I83" s="34" t="s">
        <v>41</v>
      </c>
    </row>
    <row r="84" spans="1:10" ht="13" x14ac:dyDescent="0.3">
      <c r="A84" s="8" t="s">
        <v>10</v>
      </c>
      <c r="B84" s="392" t="s">
        <v>89</v>
      </c>
      <c r="C84" s="392"/>
      <c r="D84" s="392"/>
      <c r="E84" s="392"/>
      <c r="F84" s="392"/>
      <c r="G84" s="392"/>
      <c r="H84" s="23" t="s">
        <v>90</v>
      </c>
      <c r="I84" s="27">
        <f>'Mód2.3'!T13</f>
        <v>241.12</v>
      </c>
    </row>
    <row r="85" spans="1:10" ht="13" x14ac:dyDescent="0.3">
      <c r="A85" s="8" t="s">
        <v>12</v>
      </c>
      <c r="B85" s="392" t="s">
        <v>91</v>
      </c>
      <c r="C85" s="392"/>
      <c r="D85" s="392"/>
      <c r="E85" s="392"/>
      <c r="F85" s="392"/>
      <c r="G85" s="392"/>
      <c r="H85" s="23" t="s">
        <v>90</v>
      </c>
      <c r="I85" s="27">
        <f>'Mód2.3'!T26</f>
        <v>721.73800000000006</v>
      </c>
    </row>
    <row r="86" spans="1:10" ht="13" x14ac:dyDescent="0.3">
      <c r="A86" s="8" t="s">
        <v>14</v>
      </c>
      <c r="B86" s="392" t="s">
        <v>92</v>
      </c>
      <c r="C86" s="392"/>
      <c r="D86" s="392"/>
      <c r="E86" s="392"/>
      <c r="F86" s="392"/>
      <c r="G86" s="392"/>
      <c r="H86" s="23" t="s">
        <v>90</v>
      </c>
      <c r="I86" s="27">
        <f>'Mód2.3'!T34</f>
        <v>49.35</v>
      </c>
    </row>
    <row r="87" spans="1:10" ht="13.5" x14ac:dyDescent="0.25">
      <c r="A87" s="47" t="s">
        <v>15</v>
      </c>
      <c r="B87" s="419" t="s">
        <v>447</v>
      </c>
      <c r="C87" s="419"/>
      <c r="D87" s="419"/>
      <c r="E87" s="419"/>
      <c r="F87" s="419"/>
      <c r="G87" s="419"/>
      <c r="H87" s="36" t="s">
        <v>90</v>
      </c>
      <c r="I87" s="169">
        <f>'Mód2.3'!E43</f>
        <v>0</v>
      </c>
    </row>
    <row r="88" spans="1:10" ht="13" x14ac:dyDescent="0.3">
      <c r="A88" s="8" t="s">
        <v>48</v>
      </c>
      <c r="B88" s="392" t="s">
        <v>93</v>
      </c>
      <c r="C88" s="392"/>
      <c r="D88" s="392"/>
      <c r="E88" s="392"/>
      <c r="F88" s="392"/>
      <c r="G88" s="392"/>
      <c r="H88" s="23" t="s">
        <v>90</v>
      </c>
      <c r="I88" s="27">
        <f>'Mód2.3'!E53</f>
        <v>0</v>
      </c>
    </row>
    <row r="89" spans="1:10" ht="13" x14ac:dyDescent="0.3">
      <c r="A89" s="8" t="s">
        <v>50</v>
      </c>
      <c r="B89" s="392" t="s">
        <v>94</v>
      </c>
      <c r="C89" s="392"/>
      <c r="D89" s="392"/>
      <c r="E89" s="392"/>
      <c r="F89" s="392"/>
      <c r="G89" s="392"/>
      <c r="H89" s="23" t="s">
        <v>90</v>
      </c>
      <c r="I89" s="27">
        <v>0</v>
      </c>
      <c r="J89" s="32" t="s">
        <v>514</v>
      </c>
    </row>
    <row r="90" spans="1:10" ht="13" x14ac:dyDescent="0.3">
      <c r="A90" s="398" t="s">
        <v>95</v>
      </c>
      <c r="B90" s="398"/>
      <c r="C90" s="398"/>
      <c r="D90" s="398"/>
      <c r="E90" s="398"/>
      <c r="F90" s="398"/>
      <c r="G90" s="398"/>
      <c r="H90" s="398"/>
      <c r="I90" s="43">
        <f>SUM(I84:I89)</f>
        <v>1012.2080000000001</v>
      </c>
    </row>
    <row r="91" spans="1:10" ht="13" x14ac:dyDescent="0.3">
      <c r="A91" s="3"/>
      <c r="B91" s="3"/>
      <c r="C91" s="3"/>
      <c r="D91" s="3"/>
      <c r="E91" s="3"/>
      <c r="F91" s="3"/>
      <c r="G91" s="3"/>
      <c r="H91" s="3"/>
      <c r="I91" s="4"/>
    </row>
    <row r="92" spans="1:10" ht="13" x14ac:dyDescent="0.3">
      <c r="A92" s="37" t="s">
        <v>96</v>
      </c>
      <c r="B92" s="3"/>
      <c r="C92" s="3"/>
      <c r="D92" s="3"/>
      <c r="E92" s="3"/>
      <c r="F92" s="3"/>
      <c r="G92" s="3"/>
      <c r="H92" s="3"/>
      <c r="I92" s="4"/>
    </row>
    <row r="93" spans="1:10" ht="13" x14ac:dyDescent="0.3">
      <c r="A93" s="37" t="s">
        <v>97</v>
      </c>
      <c r="B93" s="3"/>
      <c r="C93" s="3"/>
      <c r="D93" s="3"/>
      <c r="E93" s="3"/>
      <c r="F93" s="3"/>
      <c r="G93" s="3"/>
      <c r="H93" s="3"/>
      <c r="I93" s="4"/>
    </row>
    <row r="94" spans="1:10" ht="13" x14ac:dyDescent="0.3">
      <c r="A94" s="37" t="s">
        <v>98</v>
      </c>
      <c r="B94" s="3"/>
      <c r="C94" s="3"/>
      <c r="D94" s="3"/>
      <c r="E94" s="3"/>
      <c r="F94" s="3"/>
      <c r="G94" s="3"/>
      <c r="H94" s="3"/>
      <c r="I94" s="4"/>
    </row>
    <row r="95" spans="1:10" ht="13" x14ac:dyDescent="0.3">
      <c r="A95" s="37" t="s">
        <v>99</v>
      </c>
      <c r="B95" s="3"/>
      <c r="C95" s="3"/>
      <c r="D95" s="3"/>
      <c r="E95" s="3"/>
      <c r="F95" s="3"/>
      <c r="G95" s="3"/>
      <c r="H95" s="3"/>
      <c r="I95" s="4"/>
    </row>
    <row r="96" spans="1:10" ht="13" x14ac:dyDescent="0.3">
      <c r="A96" s="10"/>
      <c r="B96" s="10"/>
      <c r="C96" s="10"/>
      <c r="D96" s="10"/>
      <c r="E96" s="10"/>
      <c r="F96" s="10"/>
      <c r="G96" s="10"/>
      <c r="H96" s="10"/>
      <c r="I96" s="10"/>
    </row>
    <row r="97" spans="1:9" ht="13" x14ac:dyDescent="0.3">
      <c r="A97" s="49">
        <v>2</v>
      </c>
      <c r="B97" s="48" t="s">
        <v>100</v>
      </c>
      <c r="C97" s="48"/>
      <c r="D97" s="48"/>
      <c r="E97" s="48"/>
      <c r="F97" s="48"/>
      <c r="G97" s="48"/>
      <c r="H97" s="48"/>
      <c r="I97" s="48"/>
    </row>
    <row r="98" spans="1:9" ht="13" x14ac:dyDescent="0.3">
      <c r="A98" s="393" t="s">
        <v>101</v>
      </c>
      <c r="B98" s="393"/>
      <c r="C98" s="393"/>
      <c r="D98" s="393"/>
      <c r="E98" s="393"/>
      <c r="F98" s="393"/>
      <c r="G98" s="393"/>
      <c r="H98" s="393"/>
      <c r="I98" s="8" t="s">
        <v>41</v>
      </c>
    </row>
    <row r="99" spans="1:9" ht="13" x14ac:dyDescent="0.3">
      <c r="A99" s="8" t="s">
        <v>56</v>
      </c>
      <c r="B99" s="418" t="s">
        <v>102</v>
      </c>
      <c r="C99" s="418"/>
      <c r="D99" s="418"/>
      <c r="E99" s="418"/>
      <c r="F99" s="418"/>
      <c r="G99" s="418"/>
      <c r="H99" s="418"/>
      <c r="I99" s="25">
        <f>I56</f>
        <v>0</v>
      </c>
    </row>
    <row r="100" spans="1:9" ht="13" x14ac:dyDescent="0.3">
      <c r="A100" s="8" t="s">
        <v>68</v>
      </c>
      <c r="B100" s="418" t="s">
        <v>103</v>
      </c>
      <c r="C100" s="418"/>
      <c r="D100" s="418"/>
      <c r="E100" s="418"/>
      <c r="F100" s="418"/>
      <c r="G100" s="418"/>
      <c r="H100" s="418"/>
      <c r="I100" s="25">
        <f>I75</f>
        <v>0</v>
      </c>
    </row>
    <row r="101" spans="1:9" ht="13" x14ac:dyDescent="0.3">
      <c r="A101" s="8" t="s">
        <v>87</v>
      </c>
      <c r="B101" s="418" t="s">
        <v>104</v>
      </c>
      <c r="C101" s="418"/>
      <c r="D101" s="418"/>
      <c r="E101" s="418"/>
      <c r="F101" s="418"/>
      <c r="G101" s="418"/>
      <c r="H101" s="418"/>
      <c r="I101" s="25">
        <f>I90</f>
        <v>1012.2080000000001</v>
      </c>
    </row>
    <row r="102" spans="1:9" ht="13" x14ac:dyDescent="0.3">
      <c r="A102" s="395" t="s">
        <v>105</v>
      </c>
      <c r="B102" s="395"/>
      <c r="C102" s="395"/>
      <c r="D102" s="395"/>
      <c r="E102" s="395"/>
      <c r="F102" s="395"/>
      <c r="G102" s="395"/>
      <c r="H102" s="395"/>
      <c r="I102" s="299">
        <f>SUM(I99:I101)</f>
        <v>1012.2080000000001</v>
      </c>
    </row>
    <row r="103" spans="1:9" ht="13" x14ac:dyDescent="0.3">
      <c r="A103" s="400"/>
      <c r="B103" s="401"/>
      <c r="C103" s="401"/>
      <c r="D103" s="401"/>
      <c r="E103" s="401"/>
      <c r="F103" s="401"/>
      <c r="G103" s="401"/>
      <c r="H103" s="401"/>
      <c r="I103" s="401"/>
    </row>
    <row r="104" spans="1:9" ht="13" x14ac:dyDescent="0.3">
      <c r="A104" s="399" t="s">
        <v>106</v>
      </c>
      <c r="B104" s="399"/>
      <c r="C104" s="399"/>
      <c r="D104" s="399"/>
      <c r="E104" s="399"/>
      <c r="F104" s="399"/>
      <c r="G104" s="399"/>
      <c r="H104" s="399"/>
      <c r="I104" s="399"/>
    </row>
    <row r="105" spans="1:9" ht="13" x14ac:dyDescent="0.3">
      <c r="A105" s="8">
        <v>3</v>
      </c>
      <c r="B105" s="393" t="s">
        <v>107</v>
      </c>
      <c r="C105" s="393"/>
      <c r="D105" s="393"/>
      <c r="E105" s="393"/>
      <c r="F105" s="393"/>
      <c r="G105" s="393"/>
      <c r="H105" s="8" t="s">
        <v>40</v>
      </c>
      <c r="I105" s="8" t="s">
        <v>41</v>
      </c>
    </row>
    <row r="106" spans="1:9" ht="13" x14ac:dyDescent="0.3">
      <c r="A106" s="8" t="s">
        <v>10</v>
      </c>
      <c r="B106" s="397" t="s">
        <v>108</v>
      </c>
      <c r="C106" s="397"/>
      <c r="D106" s="397"/>
      <c r="E106" s="397"/>
      <c r="F106" s="397"/>
      <c r="G106" s="397"/>
      <c r="H106" s="1">
        <v>4.1999999999999997E-3</v>
      </c>
      <c r="I106" s="25">
        <f>H106*I45</f>
        <v>0</v>
      </c>
    </row>
    <row r="107" spans="1:9" ht="13" x14ac:dyDescent="0.25">
      <c r="A107" s="47" t="s">
        <v>12</v>
      </c>
      <c r="B107" s="414" t="s">
        <v>109</v>
      </c>
      <c r="C107" s="414"/>
      <c r="D107" s="414"/>
      <c r="E107" s="414"/>
      <c r="F107" s="414"/>
      <c r="G107" s="414"/>
      <c r="H107" s="163">
        <f>H74</f>
        <v>0.08</v>
      </c>
      <c r="I107" s="164">
        <f>I106*H107</f>
        <v>0</v>
      </c>
    </row>
    <row r="108" spans="1:9" ht="13.5" x14ac:dyDescent="0.25">
      <c r="A108" s="47" t="s">
        <v>14</v>
      </c>
      <c r="B108" s="414" t="s">
        <v>110</v>
      </c>
      <c r="C108" s="414"/>
      <c r="D108" s="414"/>
      <c r="E108" s="414"/>
      <c r="F108" s="414"/>
      <c r="G108" s="414"/>
      <c r="H108" s="163">
        <v>2E-3</v>
      </c>
      <c r="I108" s="164">
        <f>H108*I45</f>
        <v>0</v>
      </c>
    </row>
    <row r="109" spans="1:9" ht="13" x14ac:dyDescent="0.3">
      <c r="A109" s="8" t="s">
        <v>15</v>
      </c>
      <c r="B109" s="397" t="s">
        <v>111</v>
      </c>
      <c r="C109" s="397"/>
      <c r="D109" s="397"/>
      <c r="E109" s="397"/>
      <c r="F109" s="397"/>
      <c r="G109" s="397"/>
      <c r="H109" s="1">
        <v>1.9400000000000001E-2</v>
      </c>
      <c r="I109" s="25">
        <f>H109*I45</f>
        <v>0</v>
      </c>
    </row>
    <row r="110" spans="1:9" ht="13" x14ac:dyDescent="0.3">
      <c r="A110" s="8" t="s">
        <v>48</v>
      </c>
      <c r="B110" s="415" t="s">
        <v>112</v>
      </c>
      <c r="C110" s="415"/>
      <c r="D110" s="415"/>
      <c r="E110" s="415"/>
      <c r="F110" s="415"/>
      <c r="G110" s="415"/>
      <c r="H110" s="24">
        <f>H75</f>
        <v>0.36800000000000005</v>
      </c>
      <c r="I110" s="25">
        <f>I109*H110</f>
        <v>0</v>
      </c>
    </row>
    <row r="111" spans="1:9" ht="13.5" x14ac:dyDescent="0.25">
      <c r="A111" s="47" t="s">
        <v>50</v>
      </c>
      <c r="B111" s="414" t="s">
        <v>113</v>
      </c>
      <c r="C111" s="414"/>
      <c r="D111" s="414"/>
      <c r="E111" s="414"/>
      <c r="F111" s="414"/>
      <c r="G111" s="414"/>
      <c r="H111" s="163">
        <v>3.7999999999999999E-2</v>
      </c>
      <c r="I111" s="164">
        <f>H111*I45</f>
        <v>0</v>
      </c>
    </row>
    <row r="112" spans="1:9" ht="13" x14ac:dyDescent="0.3">
      <c r="A112" s="395" t="s">
        <v>114</v>
      </c>
      <c r="B112" s="395"/>
      <c r="C112" s="395"/>
      <c r="D112" s="395"/>
      <c r="E112" s="395"/>
      <c r="F112" s="395"/>
      <c r="G112" s="395"/>
      <c r="H112" s="42"/>
      <c r="I112" s="129">
        <f>SUM(I106:I111)</f>
        <v>0</v>
      </c>
    </row>
    <row r="113" spans="1:9" ht="13" x14ac:dyDescent="0.3">
      <c r="A113" s="416"/>
      <c r="B113" s="417"/>
      <c r="C113" s="417"/>
      <c r="D113" s="417"/>
      <c r="E113" s="417"/>
      <c r="F113" s="417"/>
      <c r="G113" s="417"/>
      <c r="H113" s="417"/>
      <c r="I113" s="417"/>
    </row>
    <row r="114" spans="1:9" ht="13" x14ac:dyDescent="0.3">
      <c r="A114" s="399" t="s">
        <v>115</v>
      </c>
      <c r="B114" s="399"/>
      <c r="C114" s="399"/>
      <c r="D114" s="399"/>
      <c r="E114" s="399"/>
      <c r="F114" s="399"/>
      <c r="G114" s="399"/>
      <c r="H114" s="399"/>
      <c r="I114" s="399"/>
    </row>
    <row r="115" spans="1:9" ht="13" x14ac:dyDescent="0.3">
      <c r="A115" s="3"/>
      <c r="B115" s="3"/>
      <c r="C115" s="3"/>
      <c r="D115" s="3"/>
      <c r="E115" s="3"/>
      <c r="F115" s="3"/>
      <c r="G115" s="3"/>
      <c r="H115" s="3"/>
      <c r="I115" s="3"/>
    </row>
    <row r="116" spans="1:9" ht="13" x14ac:dyDescent="0.3">
      <c r="A116" s="37" t="s">
        <v>116</v>
      </c>
      <c r="B116" s="3"/>
      <c r="C116" s="3"/>
      <c r="D116" s="3"/>
      <c r="E116" s="3"/>
      <c r="F116" s="3"/>
      <c r="G116" s="3"/>
      <c r="H116" s="3"/>
      <c r="I116" s="3"/>
    </row>
    <row r="117" spans="1:9" ht="13" x14ac:dyDescent="0.3">
      <c r="A117" s="37" t="s">
        <v>117</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118</v>
      </c>
      <c r="B119" s="398" t="s">
        <v>119</v>
      </c>
      <c r="C119" s="398"/>
      <c r="D119" s="398"/>
      <c r="E119" s="398"/>
      <c r="F119" s="398"/>
      <c r="G119" s="398"/>
      <c r="H119" s="34" t="s">
        <v>40</v>
      </c>
      <c r="I119" s="34" t="s">
        <v>41</v>
      </c>
    </row>
    <row r="120" spans="1:9" ht="13" x14ac:dyDescent="0.3">
      <c r="A120" s="49" t="s">
        <v>10</v>
      </c>
      <c r="B120" s="397" t="s">
        <v>120</v>
      </c>
      <c r="C120" s="397"/>
      <c r="D120" s="397"/>
      <c r="E120" s="397"/>
      <c r="F120" s="397"/>
      <c r="G120" s="397"/>
      <c r="H120" s="43"/>
      <c r="I120" s="43"/>
    </row>
    <row r="121" spans="1:9" ht="13" x14ac:dyDescent="0.3">
      <c r="A121" s="8" t="s">
        <v>12</v>
      </c>
      <c r="B121" s="397" t="s">
        <v>121</v>
      </c>
      <c r="C121" s="397"/>
      <c r="D121" s="397"/>
      <c r="E121" s="397"/>
      <c r="F121" s="397"/>
      <c r="G121" s="397"/>
      <c r="H121" s="173">
        <v>1.67E-2</v>
      </c>
      <c r="I121" s="25">
        <f>H121*$I$45</f>
        <v>0</v>
      </c>
    </row>
    <row r="122" spans="1:9" ht="13" x14ac:dyDescent="0.3">
      <c r="A122" s="8" t="s">
        <v>14</v>
      </c>
      <c r="B122" s="397" t="s">
        <v>123</v>
      </c>
      <c r="C122" s="397"/>
      <c r="D122" s="397"/>
      <c r="E122" s="397"/>
      <c r="F122" s="397"/>
      <c r="G122" s="397"/>
      <c r="H122" s="173">
        <v>2.0000000000000001E-4</v>
      </c>
      <c r="I122" s="25">
        <f>H122*$I$45</f>
        <v>0</v>
      </c>
    </row>
    <row r="123" spans="1:9" ht="13.5" x14ac:dyDescent="0.25">
      <c r="A123" s="47" t="s">
        <v>15</v>
      </c>
      <c r="B123" s="414" t="s">
        <v>124</v>
      </c>
      <c r="C123" s="414"/>
      <c r="D123" s="414"/>
      <c r="E123" s="414"/>
      <c r="F123" s="414"/>
      <c r="G123" s="414"/>
      <c r="H123" s="163">
        <v>6.9999999999999999E-4</v>
      </c>
      <c r="I123" s="164">
        <f>H123*$I$45</f>
        <v>0</v>
      </c>
    </row>
    <row r="124" spans="1:9" ht="13" x14ac:dyDescent="0.3">
      <c r="A124" s="8" t="s">
        <v>48</v>
      </c>
      <c r="B124" s="397" t="s">
        <v>125</v>
      </c>
      <c r="C124" s="397"/>
      <c r="D124" s="397"/>
      <c r="E124" s="397"/>
      <c r="F124" s="397"/>
      <c r="G124" s="397"/>
      <c r="H124" s="173">
        <v>2.8999999999999998E-3</v>
      </c>
      <c r="I124" s="25">
        <f>H124*$I$45</f>
        <v>0</v>
      </c>
    </row>
    <row r="125" spans="1:9" ht="13" x14ac:dyDescent="0.3">
      <c r="A125" s="8" t="s">
        <v>50</v>
      </c>
      <c r="B125" s="397" t="s">
        <v>126</v>
      </c>
      <c r="C125" s="397"/>
      <c r="D125" s="397"/>
      <c r="E125" s="397"/>
      <c r="F125" s="397"/>
      <c r="G125" s="397"/>
      <c r="H125" s="173"/>
      <c r="I125" s="25">
        <f t="shared" ref="I125" si="1">H125*$I$45</f>
        <v>0</v>
      </c>
    </row>
    <row r="126" spans="1:9" ht="13" x14ac:dyDescent="0.3">
      <c r="A126" s="398" t="s">
        <v>127</v>
      </c>
      <c r="B126" s="398"/>
      <c r="C126" s="398"/>
      <c r="D126" s="398"/>
      <c r="E126" s="398"/>
      <c r="F126" s="398"/>
      <c r="G126" s="398"/>
      <c r="H126" s="42"/>
      <c r="I126" s="43">
        <f>SUM(I121:I125)</f>
        <v>0</v>
      </c>
    </row>
    <row r="127" spans="1:9" ht="13" x14ac:dyDescent="0.3">
      <c r="A127" s="8" t="s">
        <v>50</v>
      </c>
      <c r="B127" s="397" t="s">
        <v>128</v>
      </c>
      <c r="C127" s="397"/>
      <c r="D127" s="397"/>
      <c r="E127" s="397"/>
      <c r="F127" s="397"/>
      <c r="G127" s="397"/>
      <c r="H127" s="1">
        <f>H75</f>
        <v>0.36800000000000005</v>
      </c>
      <c r="I127" s="25">
        <f>I126*H127</f>
        <v>0</v>
      </c>
    </row>
    <row r="128" spans="1:9" ht="13" x14ac:dyDescent="0.3">
      <c r="A128" s="398" t="s">
        <v>129</v>
      </c>
      <c r="B128" s="398"/>
      <c r="C128" s="398"/>
      <c r="D128" s="398"/>
      <c r="E128" s="398"/>
      <c r="F128" s="398"/>
      <c r="G128" s="398"/>
      <c r="H128" s="42"/>
      <c r="I128" s="43">
        <f>SUM(I126:I127)</f>
        <v>0</v>
      </c>
    </row>
    <row r="129" spans="1:10" ht="13" x14ac:dyDescent="0.3">
      <c r="A129" s="3"/>
      <c r="B129" s="3"/>
      <c r="C129" s="3"/>
      <c r="D129" s="3"/>
      <c r="E129" s="3"/>
      <c r="F129" s="3"/>
      <c r="G129" s="3"/>
      <c r="H129" s="3"/>
      <c r="I129" s="3"/>
    </row>
    <row r="130" spans="1:10" ht="13" x14ac:dyDescent="0.3">
      <c r="A130" s="49" t="s">
        <v>130</v>
      </c>
      <c r="B130" s="402" t="s">
        <v>131</v>
      </c>
      <c r="C130" s="403"/>
      <c r="D130" s="403"/>
      <c r="E130" s="403"/>
      <c r="F130" s="403"/>
      <c r="G130" s="404"/>
      <c r="H130" s="34" t="s">
        <v>40</v>
      </c>
      <c r="I130" s="34" t="s">
        <v>41</v>
      </c>
    </row>
    <row r="131" spans="1:10" ht="13" x14ac:dyDescent="0.3">
      <c r="A131" s="8" t="s">
        <v>10</v>
      </c>
      <c r="B131" s="411" t="s">
        <v>132</v>
      </c>
      <c r="C131" s="412"/>
      <c r="D131" s="412"/>
      <c r="E131" s="412"/>
      <c r="F131" s="412"/>
      <c r="G131" s="413"/>
      <c r="H131" s="173">
        <v>0</v>
      </c>
      <c r="I131" s="25">
        <v>0</v>
      </c>
    </row>
    <row r="132" spans="1:10" ht="13" x14ac:dyDescent="0.3">
      <c r="A132" s="402" t="s">
        <v>133</v>
      </c>
      <c r="B132" s="403"/>
      <c r="C132" s="403"/>
      <c r="D132" s="403"/>
      <c r="E132" s="403"/>
      <c r="F132" s="403"/>
      <c r="G132" s="404"/>
      <c r="H132" s="42">
        <f>TRUNC(SUM(H131),4)</f>
        <v>0</v>
      </c>
      <c r="I132" s="43">
        <f>SUM(I131)</f>
        <v>0</v>
      </c>
    </row>
    <row r="133" spans="1:10" ht="13" x14ac:dyDescent="0.3">
      <c r="A133" s="51"/>
      <c r="B133" s="45"/>
      <c r="C133" s="45"/>
      <c r="D133" s="45"/>
      <c r="E133" s="45"/>
      <c r="F133" s="45"/>
      <c r="G133" s="45"/>
      <c r="H133" s="45"/>
      <c r="I133" s="45"/>
    </row>
    <row r="134" spans="1:10" ht="13" x14ac:dyDescent="0.3">
      <c r="A134" s="398" t="s">
        <v>134</v>
      </c>
      <c r="B134" s="398"/>
      <c r="C134" s="398"/>
      <c r="D134" s="398"/>
      <c r="E134" s="398"/>
      <c r="F134" s="398"/>
      <c r="G134" s="398"/>
      <c r="H134" s="398"/>
      <c r="I134" s="398"/>
    </row>
    <row r="135" spans="1:10" ht="13" x14ac:dyDescent="0.3">
      <c r="A135" s="47">
        <v>4</v>
      </c>
      <c r="B135" s="405" t="s">
        <v>135</v>
      </c>
      <c r="C135" s="406"/>
      <c r="D135" s="406"/>
      <c r="E135" s="406"/>
      <c r="F135" s="406"/>
      <c r="G135" s="407"/>
      <c r="H135" s="46"/>
      <c r="I135" s="8" t="s">
        <v>41</v>
      </c>
    </row>
    <row r="136" spans="1:10" ht="13" x14ac:dyDescent="0.3">
      <c r="A136" s="8" t="s">
        <v>118</v>
      </c>
      <c r="B136" s="408" t="s">
        <v>136</v>
      </c>
      <c r="C136" s="409"/>
      <c r="D136" s="409"/>
      <c r="E136" s="409"/>
      <c r="F136" s="409"/>
      <c r="G136" s="410"/>
      <c r="H136" s="22"/>
      <c r="I136" s="25">
        <f>I128</f>
        <v>0</v>
      </c>
    </row>
    <row r="137" spans="1:10" ht="13" x14ac:dyDescent="0.3">
      <c r="A137" s="8" t="s">
        <v>130</v>
      </c>
      <c r="B137" s="408" t="s">
        <v>137</v>
      </c>
      <c r="C137" s="409"/>
      <c r="D137" s="409"/>
      <c r="E137" s="409"/>
      <c r="F137" s="409"/>
      <c r="G137" s="410"/>
      <c r="H137" s="22"/>
      <c r="I137" s="25">
        <f>I132</f>
        <v>0</v>
      </c>
    </row>
    <row r="138" spans="1:10" ht="13" x14ac:dyDescent="0.3">
      <c r="A138" s="395" t="s">
        <v>138</v>
      </c>
      <c r="B138" s="395"/>
      <c r="C138" s="395"/>
      <c r="D138" s="395"/>
      <c r="E138" s="395"/>
      <c r="F138" s="395"/>
      <c r="G138" s="395"/>
      <c r="H138" s="395"/>
      <c r="I138" s="129">
        <f>SUM(I136:I137)</f>
        <v>0</v>
      </c>
    </row>
    <row r="139" spans="1:10" ht="13" x14ac:dyDescent="0.3">
      <c r="A139" s="400"/>
      <c r="B139" s="401"/>
      <c r="C139" s="401"/>
      <c r="D139" s="401"/>
      <c r="E139" s="401"/>
      <c r="F139" s="401"/>
      <c r="G139" s="401"/>
      <c r="H139" s="401"/>
      <c r="I139" s="401"/>
    </row>
    <row r="140" spans="1:10" ht="13" x14ac:dyDescent="0.3">
      <c r="A140" s="399" t="s">
        <v>139</v>
      </c>
      <c r="B140" s="399"/>
      <c r="C140" s="399"/>
      <c r="D140" s="399"/>
      <c r="E140" s="399"/>
      <c r="F140" s="399"/>
      <c r="G140" s="399"/>
      <c r="H140" s="399"/>
      <c r="I140" s="399"/>
    </row>
    <row r="141" spans="1:10" ht="13" x14ac:dyDescent="0.3">
      <c r="A141" s="8">
        <v>5</v>
      </c>
      <c r="B141" s="393" t="s">
        <v>140</v>
      </c>
      <c r="C141" s="393"/>
      <c r="D141" s="393"/>
      <c r="E141" s="393"/>
      <c r="F141" s="393"/>
      <c r="G141" s="393"/>
      <c r="H141" s="8"/>
      <c r="I141" s="8" t="s">
        <v>41</v>
      </c>
    </row>
    <row r="142" spans="1:10" ht="13" x14ac:dyDescent="0.3">
      <c r="A142" s="8" t="s">
        <v>10</v>
      </c>
      <c r="B142" s="392" t="s">
        <v>141</v>
      </c>
      <c r="C142" s="392"/>
      <c r="D142" s="392"/>
      <c r="E142" s="392"/>
      <c r="F142" s="392"/>
      <c r="G142" s="392"/>
      <c r="H142" s="23" t="s">
        <v>90</v>
      </c>
      <c r="I142" s="25" cm="1">
        <f t="array" ref="I142:J142">Uniforme!K67:L67</f>
        <v>135.31733333333335</v>
      </c>
      <c r="J142">
        <v>0</v>
      </c>
    </row>
    <row r="143" spans="1:10" ht="13" x14ac:dyDescent="0.3">
      <c r="A143" s="8" t="s">
        <v>12</v>
      </c>
      <c r="B143" s="392" t="s">
        <v>142</v>
      </c>
      <c r="C143" s="392"/>
      <c r="D143" s="392"/>
      <c r="E143" s="392"/>
      <c r="F143" s="392"/>
      <c r="G143" s="392"/>
      <c r="H143" s="23" t="s">
        <v>90</v>
      </c>
      <c r="I143" s="25">
        <v>0</v>
      </c>
    </row>
    <row r="144" spans="1:10" ht="13" x14ac:dyDescent="0.3">
      <c r="A144" s="28" t="s">
        <v>14</v>
      </c>
      <c r="B144" s="392" t="s">
        <v>143</v>
      </c>
      <c r="C144" s="392"/>
      <c r="D144" s="392"/>
      <c r="E144" s="392"/>
      <c r="F144" s="392"/>
      <c r="G144" s="392"/>
      <c r="H144" s="23" t="s">
        <v>90</v>
      </c>
      <c r="I144" s="25">
        <v>0</v>
      </c>
    </row>
    <row r="145" spans="1:17" ht="13" x14ac:dyDescent="0.3">
      <c r="A145" s="28" t="s">
        <v>15</v>
      </c>
      <c r="B145" s="392" t="s">
        <v>504</v>
      </c>
      <c r="C145" s="392"/>
      <c r="D145" s="392"/>
      <c r="E145" s="392"/>
      <c r="F145" s="392"/>
      <c r="G145" s="392"/>
      <c r="H145" s="23" t="s">
        <v>90</v>
      </c>
      <c r="I145" s="25" cm="1">
        <f t="array" ref="I145:J145">'Ponto Biométrico'!K10:L10</f>
        <v>15.611833333333333</v>
      </c>
      <c r="J145">
        <v>0</v>
      </c>
    </row>
    <row r="146" spans="1:17" ht="13" x14ac:dyDescent="0.3">
      <c r="A146" s="395" t="s">
        <v>144</v>
      </c>
      <c r="B146" s="395"/>
      <c r="C146" s="395"/>
      <c r="D146" s="395"/>
      <c r="E146" s="395"/>
      <c r="F146" s="395"/>
      <c r="G146" s="395"/>
      <c r="H146" s="42" t="s">
        <v>90</v>
      </c>
      <c r="I146" s="129">
        <f>SUM(I142:I145)</f>
        <v>150.92916666666667</v>
      </c>
    </row>
    <row r="147" spans="1:17" ht="13" x14ac:dyDescent="0.25">
      <c r="A147" s="53"/>
      <c r="B147" s="53"/>
      <c r="C147" s="53"/>
      <c r="D147" s="53"/>
      <c r="E147" s="53"/>
      <c r="F147" s="53"/>
      <c r="G147" s="53"/>
      <c r="H147" s="53"/>
      <c r="I147" s="53"/>
    </row>
    <row r="148" spans="1:17" ht="13" x14ac:dyDescent="0.3">
      <c r="A148" s="37" t="s">
        <v>145</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399" t="s">
        <v>146</v>
      </c>
      <c r="B150" s="399"/>
      <c r="C150" s="399"/>
      <c r="D150" s="399"/>
      <c r="E150" s="399"/>
      <c r="F150" s="399"/>
      <c r="G150" s="399"/>
      <c r="H150" s="399"/>
      <c r="I150" s="399"/>
      <c r="M150" s="320"/>
    </row>
    <row r="151" spans="1:17" ht="13" x14ac:dyDescent="0.3">
      <c r="A151" s="8">
        <v>6</v>
      </c>
      <c r="B151" s="393" t="s">
        <v>147</v>
      </c>
      <c r="C151" s="393"/>
      <c r="D151" s="393"/>
      <c r="E151" s="393"/>
      <c r="F151" s="393"/>
      <c r="G151" s="393"/>
      <c r="H151" s="8" t="s">
        <v>40</v>
      </c>
      <c r="I151" s="8" t="s">
        <v>41</v>
      </c>
      <c r="M151" s="320"/>
    </row>
    <row r="152" spans="1:17" ht="13" x14ac:dyDescent="0.3">
      <c r="A152" s="8" t="s">
        <v>10</v>
      </c>
      <c r="B152" s="397" t="s">
        <v>148</v>
      </c>
      <c r="C152" s="397"/>
      <c r="D152" s="397"/>
      <c r="E152" s="397"/>
      <c r="F152" s="397"/>
      <c r="G152" s="397"/>
      <c r="H152" s="29">
        <v>0.05</v>
      </c>
      <c r="I152" s="297">
        <f>H152*I170</f>
        <v>58.156858333333346</v>
      </c>
      <c r="M152" s="320"/>
    </row>
    <row r="153" spans="1:17" ht="13" x14ac:dyDescent="0.3">
      <c r="A153" s="8" t="s">
        <v>12</v>
      </c>
      <c r="B153" s="397" t="s">
        <v>150</v>
      </c>
      <c r="C153" s="397"/>
      <c r="D153" s="397"/>
      <c r="E153" s="397"/>
      <c r="F153" s="397"/>
      <c r="G153" s="397"/>
      <c r="H153" s="29">
        <v>0.1</v>
      </c>
      <c r="I153" s="297">
        <f>H153*(I152+I170)</f>
        <v>122.12940250000003</v>
      </c>
      <c r="M153" s="320"/>
    </row>
    <row r="154" spans="1:17" ht="13" x14ac:dyDescent="0.3">
      <c r="A154" s="8" t="s">
        <v>14</v>
      </c>
      <c r="B154" s="396" t="s">
        <v>151</v>
      </c>
      <c r="C154" s="396"/>
      <c r="D154" s="396"/>
      <c r="E154" s="396"/>
      <c r="F154" s="396"/>
      <c r="G154" s="396"/>
      <c r="H154" s="2"/>
      <c r="I154" s="30"/>
      <c r="M154" s="320"/>
    </row>
    <row r="155" spans="1:17" ht="13" x14ac:dyDescent="0.3">
      <c r="A155" s="8" t="s">
        <v>152</v>
      </c>
      <c r="B155" s="397" t="s">
        <v>153</v>
      </c>
      <c r="C155" s="397"/>
      <c r="D155" s="397"/>
      <c r="E155" s="397"/>
      <c r="F155" s="397"/>
      <c r="G155" s="397"/>
      <c r="H155" s="6">
        <v>1.6500000000000001E-2</v>
      </c>
      <c r="I155" s="297">
        <f>$I$172*H155</f>
        <v>25.850055000000001</v>
      </c>
      <c r="M155" s="320"/>
    </row>
    <row r="156" spans="1:17" ht="13" x14ac:dyDescent="0.3">
      <c r="A156" s="8" t="s">
        <v>155</v>
      </c>
      <c r="B156" s="397" t="s">
        <v>156</v>
      </c>
      <c r="C156" s="397"/>
      <c r="D156" s="397"/>
      <c r="E156" s="397"/>
      <c r="F156" s="397"/>
      <c r="G156" s="397"/>
      <c r="H156" s="6">
        <v>7.5999999999999998E-2</v>
      </c>
      <c r="I156" s="297">
        <f t="shared" ref="I156:I157" si="2">$I$172*H156</f>
        <v>119.06692</v>
      </c>
      <c r="M156" s="320"/>
    </row>
    <row r="157" spans="1:17" ht="13" x14ac:dyDescent="0.3">
      <c r="A157" s="8" t="s">
        <v>157</v>
      </c>
      <c r="B157" s="397" t="s">
        <v>158</v>
      </c>
      <c r="C157" s="397"/>
      <c r="D157" s="397"/>
      <c r="E157" s="397"/>
      <c r="F157" s="397"/>
      <c r="G157" s="397"/>
      <c r="H157" s="6">
        <v>0.05</v>
      </c>
      <c r="I157" s="297">
        <f t="shared" si="2"/>
        <v>78.333500000000015</v>
      </c>
      <c r="M157" s="320"/>
      <c r="Q157" s="320"/>
    </row>
    <row r="158" spans="1:17" ht="13" x14ac:dyDescent="0.3">
      <c r="A158" s="395" t="s">
        <v>159</v>
      </c>
      <c r="B158" s="395"/>
      <c r="C158" s="395"/>
      <c r="D158" s="395"/>
      <c r="E158" s="395"/>
      <c r="F158" s="395"/>
      <c r="G158" s="395"/>
      <c r="H158" s="54">
        <f>SUM(H152:H157)</f>
        <v>0.29250000000000004</v>
      </c>
      <c r="I158" s="299">
        <f>SUM(I152:I157)</f>
        <v>403.53673583333335</v>
      </c>
      <c r="M158" s="320"/>
      <c r="Q158" s="320"/>
    </row>
    <row r="159" spans="1:17" x14ac:dyDescent="0.25">
      <c r="A159" s="324"/>
      <c r="B159" s="298"/>
      <c r="C159" s="298"/>
      <c r="D159" s="298"/>
      <c r="E159" s="298"/>
      <c r="F159" s="298"/>
      <c r="G159" s="298"/>
      <c r="H159" s="298"/>
      <c r="I159" s="298"/>
      <c r="M159" s="320"/>
      <c r="N159" s="320"/>
      <c r="O159" s="320"/>
      <c r="Q159" s="320"/>
    </row>
    <row r="160" spans="1:17" ht="13" x14ac:dyDescent="0.25">
      <c r="A160" s="37" t="s">
        <v>160</v>
      </c>
      <c r="B160" s="298"/>
      <c r="C160" s="298"/>
      <c r="D160" s="298"/>
      <c r="E160" s="298"/>
      <c r="F160" s="298"/>
      <c r="G160" s="298"/>
      <c r="H160" s="298"/>
      <c r="I160" s="298"/>
      <c r="M160" s="320"/>
      <c r="N160" s="320"/>
      <c r="O160" s="320"/>
      <c r="Q160" s="320"/>
    </row>
    <row r="161" spans="1:17" ht="13" x14ac:dyDescent="0.25">
      <c r="A161" s="37" t="s">
        <v>161</v>
      </c>
      <c r="B161" s="298"/>
      <c r="C161" s="298"/>
      <c r="D161" s="298"/>
      <c r="E161" s="298"/>
      <c r="F161" s="298"/>
      <c r="G161" s="298"/>
      <c r="H161" s="298"/>
      <c r="I161" s="298"/>
      <c r="M161" s="320"/>
      <c r="O161" s="320"/>
      <c r="Q161" s="320"/>
    </row>
    <row r="162" spans="1:17" ht="13" x14ac:dyDescent="0.3">
      <c r="A162" s="289"/>
      <c r="B162" s="289"/>
      <c r="C162" s="289"/>
      <c r="D162" s="289"/>
      <c r="E162" s="289"/>
      <c r="F162" s="289"/>
      <c r="G162" s="289"/>
      <c r="H162" s="289"/>
      <c r="I162" s="4"/>
      <c r="M162" s="320"/>
      <c r="Q162" s="320"/>
    </row>
    <row r="163" spans="1:17" ht="13" x14ac:dyDescent="0.3">
      <c r="A163" s="398" t="s">
        <v>162</v>
      </c>
      <c r="B163" s="398"/>
      <c r="C163" s="398"/>
      <c r="D163" s="398"/>
      <c r="E163" s="398"/>
      <c r="F163" s="398"/>
      <c r="G163" s="398"/>
      <c r="H163" s="398"/>
      <c r="I163" s="398"/>
      <c r="M163" s="320"/>
    </row>
    <row r="164" spans="1:17" ht="13" x14ac:dyDescent="0.3">
      <c r="A164" s="393" t="s">
        <v>163</v>
      </c>
      <c r="B164" s="393"/>
      <c r="C164" s="393"/>
      <c r="D164" s="393"/>
      <c r="E164" s="393"/>
      <c r="F164" s="393"/>
      <c r="G164" s="393"/>
      <c r="H164" s="393"/>
      <c r="I164" s="8" t="s">
        <v>41</v>
      </c>
      <c r="M164" s="320"/>
    </row>
    <row r="165" spans="1:17" x14ac:dyDescent="0.25">
      <c r="A165" s="291" t="s">
        <v>10</v>
      </c>
      <c r="B165" s="394" t="str">
        <f>A37</f>
        <v>MÓDULO 1 - COMPOSIÇÃO DA REMUNERAÇÃO</v>
      </c>
      <c r="C165" s="394"/>
      <c r="D165" s="394"/>
      <c r="E165" s="394"/>
      <c r="F165" s="394"/>
      <c r="G165" s="394"/>
      <c r="H165" s="394"/>
      <c r="I165" s="297">
        <f>I45</f>
        <v>0</v>
      </c>
      <c r="M165" s="320"/>
    </row>
    <row r="166" spans="1:17" x14ac:dyDescent="0.25">
      <c r="A166" s="291" t="s">
        <v>12</v>
      </c>
      <c r="B166" s="394" t="str">
        <f>A50</f>
        <v>MÓDULO 2 – ENCARGOS E BENEFÍCIOS ANUAIS, MENSAIS E DIÁRIOS</v>
      </c>
      <c r="C166" s="394"/>
      <c r="D166" s="394"/>
      <c r="E166" s="394"/>
      <c r="F166" s="394"/>
      <c r="G166" s="394"/>
      <c r="H166" s="394"/>
      <c r="I166" s="297">
        <f>I102</f>
        <v>1012.2080000000001</v>
      </c>
      <c r="M166" s="320"/>
    </row>
    <row r="167" spans="1:17" x14ac:dyDescent="0.25">
      <c r="A167" s="291" t="s">
        <v>14</v>
      </c>
      <c r="B167" s="394" t="str">
        <f>A104</f>
        <v>MÓDULO 3 – PROVISÃO PARA RESCISÃO</v>
      </c>
      <c r="C167" s="394"/>
      <c r="D167" s="394"/>
      <c r="E167" s="394"/>
      <c r="F167" s="394"/>
      <c r="G167" s="394"/>
      <c r="H167" s="394"/>
      <c r="I167" s="297">
        <f>I112</f>
        <v>0</v>
      </c>
      <c r="M167" s="320"/>
      <c r="O167" s="320"/>
    </row>
    <row r="168" spans="1:17" x14ac:dyDescent="0.25">
      <c r="A168" s="23" t="s">
        <v>15</v>
      </c>
      <c r="B168" s="394" t="str">
        <f>A114</f>
        <v>MÓDULO 4 – CUSTO DE REPOSIÇÃO DO PROFISSIONAL AUSENTE</v>
      </c>
      <c r="C168" s="394"/>
      <c r="D168" s="394"/>
      <c r="E168" s="394"/>
      <c r="F168" s="394"/>
      <c r="G168" s="394"/>
      <c r="H168" s="394"/>
      <c r="I168" s="297">
        <f>I138</f>
        <v>0</v>
      </c>
      <c r="M168" s="320"/>
    </row>
    <row r="169" spans="1:17" x14ac:dyDescent="0.25">
      <c r="A169" s="23" t="s">
        <v>48</v>
      </c>
      <c r="B169" s="394" t="str">
        <f>A140</f>
        <v>MÓDULO 5 – INSUMOS DIVERSOS</v>
      </c>
      <c r="C169" s="394"/>
      <c r="D169" s="394"/>
      <c r="E169" s="394"/>
      <c r="F169" s="394"/>
      <c r="G169" s="394"/>
      <c r="H169" s="394"/>
      <c r="I169" s="297">
        <f>I146</f>
        <v>150.92916666666667</v>
      </c>
      <c r="M169" s="320"/>
    </row>
    <row r="170" spans="1:17" ht="13" x14ac:dyDescent="0.3">
      <c r="A170" s="8"/>
      <c r="B170" s="393" t="s">
        <v>164</v>
      </c>
      <c r="C170" s="393"/>
      <c r="D170" s="393"/>
      <c r="E170" s="393"/>
      <c r="F170" s="393"/>
      <c r="G170" s="393"/>
      <c r="H170" s="393"/>
      <c r="I170" s="26">
        <f>SUM(I165:I169)</f>
        <v>1163.1371666666669</v>
      </c>
      <c r="M170" s="320"/>
    </row>
    <row r="171" spans="1:17" x14ac:dyDescent="0.25">
      <c r="A171" s="23" t="s">
        <v>50</v>
      </c>
      <c r="B171" s="394" t="str">
        <f>A150</f>
        <v>MÓDULO 6 – CUSTOS INDIRETOS, TRIBUTOS E LUCRO</v>
      </c>
      <c r="C171" s="394"/>
      <c r="D171" s="394"/>
      <c r="E171" s="394"/>
      <c r="F171" s="394"/>
      <c r="G171" s="394"/>
      <c r="H171" s="394"/>
      <c r="I171" s="25">
        <f>I158</f>
        <v>403.53673583333335</v>
      </c>
      <c r="M171" s="320"/>
    </row>
    <row r="172" spans="1:17" ht="13" x14ac:dyDescent="0.3">
      <c r="A172" s="395" t="s">
        <v>165</v>
      </c>
      <c r="B172" s="395"/>
      <c r="C172" s="395"/>
      <c r="D172" s="395"/>
      <c r="E172" s="395"/>
      <c r="F172" s="395"/>
      <c r="G172" s="395"/>
      <c r="H172" s="395"/>
      <c r="I172" s="299">
        <f>ROUND(SUM(I45,I102,I112,I138,I146,I152,I153)/(1-SUM(H155:H157)),2)</f>
        <v>1566.67</v>
      </c>
      <c r="M172" s="320"/>
    </row>
    <row r="174" spans="1:17" ht="13" thickBot="1" x14ac:dyDescent="0.3">
      <c r="G174" s="329"/>
      <c r="H174" s="65"/>
      <c r="I174" s="330"/>
    </row>
    <row r="176" spans="1:17" x14ac:dyDescent="0.25">
      <c r="G176" s="333"/>
      <c r="H176" s="334"/>
      <c r="I176" s="335"/>
    </row>
    <row r="177" spans="7:9" x14ac:dyDescent="0.25">
      <c r="G177" s="436"/>
      <c r="H177" s="436"/>
      <c r="I177" s="332"/>
    </row>
  </sheetData>
  <mergeCells count="119">
    <mergeCell ref="B170:H170"/>
    <mergeCell ref="B171:H171"/>
    <mergeCell ref="A172:H172"/>
    <mergeCell ref="G177:H177"/>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145:G145"/>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207</v>
      </c>
    </row>
    <row r="3" spans="1:8" ht="13" thickBot="1" x14ac:dyDescent="0.3">
      <c r="A3" s="50"/>
    </row>
    <row r="4" spans="1:8" ht="13.5" thickBot="1" x14ac:dyDescent="0.35">
      <c r="A4" s="461" t="s">
        <v>208</v>
      </c>
      <c r="B4" s="462"/>
      <c r="C4" s="462"/>
      <c r="D4" s="462"/>
      <c r="E4" s="463"/>
      <c r="H4" s="10" t="s">
        <v>209</v>
      </c>
    </row>
    <row r="5" spans="1:8" ht="13.5" thickBot="1" x14ac:dyDescent="0.3">
      <c r="A5" s="464" t="s">
        <v>210</v>
      </c>
      <c r="B5" s="464"/>
      <c r="C5" s="464"/>
      <c r="D5" s="464"/>
      <c r="E5" s="80" t="s">
        <v>174</v>
      </c>
    </row>
    <row r="6" spans="1:8" ht="13" x14ac:dyDescent="0.25">
      <c r="A6" s="57" t="s">
        <v>211</v>
      </c>
      <c r="B6" s="62"/>
      <c r="C6" s="62"/>
      <c r="D6" s="62"/>
      <c r="E6" s="137">
        <v>88.61</v>
      </c>
      <c r="F6" s="107" t="s">
        <v>212</v>
      </c>
      <c r="G6" s="135">
        <v>0.5</v>
      </c>
      <c r="H6" t="s">
        <v>213</v>
      </c>
    </row>
    <row r="7" spans="1:8" ht="13.5" thickBot="1" x14ac:dyDescent="0.3">
      <c r="A7" s="57" t="s">
        <v>214</v>
      </c>
      <c r="B7" s="62"/>
      <c r="C7" s="62"/>
      <c r="D7" s="62"/>
      <c r="E7" s="138">
        <v>1.35</v>
      </c>
      <c r="G7" s="136">
        <v>0.5</v>
      </c>
      <c r="H7" t="s">
        <v>215</v>
      </c>
    </row>
    <row r="8" spans="1:8" ht="13.5" thickBot="1" x14ac:dyDescent="0.3">
      <c r="A8" s="60" t="s">
        <v>216</v>
      </c>
      <c r="B8" s="61"/>
      <c r="C8" s="61"/>
      <c r="D8" s="61"/>
      <c r="E8" s="139">
        <v>10.039999999999999</v>
      </c>
    </row>
    <row r="9" spans="1:8" ht="13" thickBot="1" x14ac:dyDescent="0.3">
      <c r="A9" s="50"/>
    </row>
    <row r="10" spans="1:8" ht="13.5" thickBot="1" x14ac:dyDescent="0.3">
      <c r="A10" s="461" t="s">
        <v>208</v>
      </c>
      <c r="B10" s="462"/>
      <c r="C10" s="462"/>
      <c r="D10" s="462"/>
      <c r="E10" s="463"/>
    </row>
    <row r="11" spans="1:8" ht="13.5" thickBot="1" x14ac:dyDescent="0.3">
      <c r="A11" s="464" t="s">
        <v>210</v>
      </c>
      <c r="B11" s="464"/>
      <c r="C11" s="464"/>
      <c r="D11" s="464"/>
      <c r="E11" s="80" t="s">
        <v>174</v>
      </c>
    </row>
    <row r="12" spans="1:8" ht="13" x14ac:dyDescent="0.25">
      <c r="A12" s="58" t="s">
        <v>217</v>
      </c>
      <c r="B12" s="59"/>
      <c r="C12" s="59"/>
      <c r="D12" s="59"/>
      <c r="E12" s="140">
        <f>E6*G6</f>
        <v>44.305</v>
      </c>
    </row>
    <row r="13" spans="1:8" ht="13.5" thickBot="1" x14ac:dyDescent="0.3">
      <c r="A13" s="57" t="s">
        <v>218</v>
      </c>
      <c r="B13" s="62"/>
      <c r="C13" s="62"/>
      <c r="D13" s="62"/>
      <c r="E13" s="141">
        <f>E6*G7</f>
        <v>44.305</v>
      </c>
    </row>
    <row r="14" spans="1:8" ht="13" thickBot="1" x14ac:dyDescent="0.3">
      <c r="A14" s="50"/>
    </row>
    <row r="15" spans="1:8" ht="13.5" thickBot="1" x14ac:dyDescent="0.35">
      <c r="A15" s="76" t="s">
        <v>219</v>
      </c>
      <c r="B15" s="77"/>
      <c r="C15" s="143">
        <v>12</v>
      </c>
      <c r="E15" s="76" t="s">
        <v>219</v>
      </c>
      <c r="F15" s="77"/>
      <c r="G15" s="142">
        <v>18</v>
      </c>
      <c r="H15" s="37" t="s">
        <v>220</v>
      </c>
    </row>
    <row r="16" spans="1:8" ht="13" thickBot="1" x14ac:dyDescent="0.3">
      <c r="A16" s="50"/>
      <c r="E16" s="50"/>
    </row>
    <row r="17" spans="1:16" ht="13.5" thickBot="1" x14ac:dyDescent="0.3">
      <c r="A17" s="446" t="s">
        <v>221</v>
      </c>
      <c r="B17" s="447"/>
      <c r="C17" s="448"/>
      <c r="E17" s="446" t="s">
        <v>221</v>
      </c>
      <c r="F17" s="447"/>
      <c r="G17" s="448"/>
    </row>
    <row r="18" spans="1:16" x14ac:dyDescent="0.25">
      <c r="A18" s="68"/>
      <c r="C18" s="69"/>
      <c r="E18" s="68"/>
      <c r="G18" s="69"/>
    </row>
    <row r="19" spans="1:16" ht="13" x14ac:dyDescent="0.3">
      <c r="A19" s="70" t="s">
        <v>170</v>
      </c>
      <c r="C19" s="69"/>
      <c r="E19" s="70" t="s">
        <v>170</v>
      </c>
      <c r="G19" s="69"/>
    </row>
    <row r="20" spans="1:16" x14ac:dyDescent="0.25">
      <c r="A20" s="68" t="s">
        <v>171</v>
      </c>
      <c r="C20" s="71" t="e">
        <f>#REF!</f>
        <v>#REF!</v>
      </c>
      <c r="E20" s="68" t="s">
        <v>171</v>
      </c>
      <c r="G20" s="71" t="e">
        <f>#REF!</f>
        <v>#REF!</v>
      </c>
    </row>
    <row r="21" spans="1:16" x14ac:dyDescent="0.25">
      <c r="A21" s="68" t="s">
        <v>222</v>
      </c>
      <c r="C21" s="71" t="e">
        <f>#REF!</f>
        <v>#REF!</v>
      </c>
      <c r="E21" s="68" t="s">
        <v>222</v>
      </c>
      <c r="G21" s="71" t="e">
        <f>#REF!</f>
        <v>#REF!</v>
      </c>
    </row>
    <row r="22" spans="1:16" ht="13" x14ac:dyDescent="0.25">
      <c r="A22" s="68" t="s">
        <v>223</v>
      </c>
      <c r="C22" s="71" t="e">
        <f>-'Mód2.2'!C11</f>
        <v>#REF!</v>
      </c>
      <c r="D22" s="115" t="s">
        <v>224</v>
      </c>
      <c r="E22" s="68" t="s">
        <v>223</v>
      </c>
      <c r="G22" s="71" t="e">
        <f>-'Mód2.2'!C11</f>
        <v>#REF!</v>
      </c>
    </row>
    <row r="23" spans="1:16" ht="13" x14ac:dyDescent="0.3">
      <c r="A23" s="70" t="s">
        <v>173</v>
      </c>
      <c r="C23" s="72" t="e">
        <f>SUM(C20:C22)</f>
        <v>#REF!</v>
      </c>
      <c r="E23" s="70" t="s">
        <v>173</v>
      </c>
      <c r="G23" s="72" t="e">
        <f>SUM(G20:G22)</f>
        <v>#REF!</v>
      </c>
    </row>
    <row r="24" spans="1:16" x14ac:dyDescent="0.25">
      <c r="A24" s="68"/>
      <c r="C24" s="69"/>
      <c r="E24" s="68"/>
      <c r="G24" s="69"/>
    </row>
    <row r="25" spans="1:16" ht="13" x14ac:dyDescent="0.3">
      <c r="A25" s="70" t="s">
        <v>219</v>
      </c>
      <c r="C25" s="75">
        <f>C15</f>
        <v>12</v>
      </c>
      <c r="E25" s="70" t="s">
        <v>219</v>
      </c>
      <c r="G25" s="75">
        <f>G15</f>
        <v>18</v>
      </c>
    </row>
    <row r="26" spans="1:16" ht="13" x14ac:dyDescent="0.3">
      <c r="A26" s="70" t="s">
        <v>225</v>
      </c>
      <c r="C26" s="85">
        <f>E12</f>
        <v>44.305</v>
      </c>
      <c r="E26" s="70" t="s">
        <v>225</v>
      </c>
      <c r="G26" s="85">
        <f>E12</f>
        <v>44.305</v>
      </c>
    </row>
    <row r="27" spans="1:16" ht="13" thickBot="1" x14ac:dyDescent="0.3">
      <c r="A27" s="68"/>
      <c r="C27" s="69"/>
      <c r="E27" s="68"/>
      <c r="G27" s="69"/>
    </row>
    <row r="28" spans="1:16" ht="13.5" thickBot="1" x14ac:dyDescent="0.35">
      <c r="A28" s="64" t="s">
        <v>226</v>
      </c>
      <c r="B28" s="65"/>
      <c r="C28" s="79" t="e">
        <f>C23/C25*C26%</f>
        <v>#REF!</v>
      </c>
      <c r="E28" s="116" t="s">
        <v>227</v>
      </c>
      <c r="F28" s="65"/>
      <c r="G28" s="79" t="e">
        <f>G23/G25*G26%</f>
        <v>#REF!</v>
      </c>
    </row>
    <row r="29" spans="1:16" ht="13" thickBot="1" x14ac:dyDescent="0.3"/>
    <row r="30" spans="1:16" ht="13.5" thickBot="1" x14ac:dyDescent="0.3">
      <c r="A30" s="440" t="s">
        <v>228</v>
      </c>
      <c r="B30" s="441"/>
      <c r="C30" s="441"/>
      <c r="D30" s="441"/>
      <c r="E30" s="441"/>
      <c r="F30" s="441"/>
      <c r="G30" s="442"/>
      <c r="J30" s="440" t="s">
        <v>228</v>
      </c>
      <c r="K30" s="441"/>
      <c r="L30" s="441"/>
      <c r="M30" s="441"/>
      <c r="N30" s="441"/>
      <c r="O30" s="441"/>
      <c r="P30" s="442"/>
    </row>
    <row r="31" spans="1:16" x14ac:dyDescent="0.25">
      <c r="A31" s="68"/>
      <c r="G31" s="69"/>
      <c r="J31" s="68"/>
      <c r="P31" s="69"/>
    </row>
    <row r="32" spans="1:16" ht="13" x14ac:dyDescent="0.3">
      <c r="A32" s="70" t="s">
        <v>170</v>
      </c>
      <c r="G32" s="69"/>
      <c r="J32" s="70" t="s">
        <v>170</v>
      </c>
      <c r="P32" s="69"/>
    </row>
    <row r="33" spans="1:19" x14ac:dyDescent="0.25">
      <c r="A33" s="68" t="s">
        <v>171</v>
      </c>
      <c r="G33" s="71" t="e">
        <f>#REF!</f>
        <v>#REF!</v>
      </c>
      <c r="J33" s="68" t="s">
        <v>169</v>
      </c>
      <c r="P33" s="71" t="e">
        <f>'Mód2.2'!H11</f>
        <v>#REF!</v>
      </c>
    </row>
    <row r="34" spans="1:19" x14ac:dyDescent="0.25">
      <c r="A34" s="68" t="s">
        <v>172</v>
      </c>
      <c r="G34" s="71" t="e">
        <f>#REF!</f>
        <v>#REF!</v>
      </c>
      <c r="J34" s="68"/>
      <c r="P34" s="71"/>
    </row>
    <row r="35" spans="1:19" ht="13" x14ac:dyDescent="0.3">
      <c r="A35" s="70" t="s">
        <v>173</v>
      </c>
      <c r="G35" s="72" t="e">
        <f>SUM(G33:G34)</f>
        <v>#REF!</v>
      </c>
      <c r="H35" s="457" t="s">
        <v>224</v>
      </c>
      <c r="I35" s="458"/>
      <c r="J35" s="70" t="s">
        <v>173</v>
      </c>
      <c r="P35" s="72" t="e">
        <f>SUM(P33:P34)</f>
        <v>#REF!</v>
      </c>
    </row>
    <row r="36" spans="1:19" x14ac:dyDescent="0.25">
      <c r="A36" s="68"/>
      <c r="G36" s="69"/>
      <c r="J36" s="68"/>
      <c r="P36" s="69"/>
    </row>
    <row r="37" spans="1:19" ht="13" x14ac:dyDescent="0.3">
      <c r="A37" s="70" t="s">
        <v>229</v>
      </c>
      <c r="G37" s="73" t="e">
        <f>#REF!</f>
        <v>#REF!</v>
      </c>
      <c r="J37" s="70"/>
      <c r="P37" s="73"/>
    </row>
    <row r="38" spans="1:19" ht="13" x14ac:dyDescent="0.3">
      <c r="A38" s="70" t="s">
        <v>230</v>
      </c>
      <c r="G38" s="73">
        <v>0.4</v>
      </c>
      <c r="J38" s="70" t="s">
        <v>230</v>
      </c>
      <c r="P38" s="73">
        <v>0.4</v>
      </c>
    </row>
    <row r="39" spans="1:19" ht="13" x14ac:dyDescent="0.3">
      <c r="A39" s="70" t="s">
        <v>225</v>
      </c>
      <c r="C39" s="74"/>
      <c r="G39" s="85">
        <f>E12</f>
        <v>44.305</v>
      </c>
      <c r="J39" s="70" t="s">
        <v>225</v>
      </c>
      <c r="L39" s="74"/>
      <c r="P39" s="85">
        <f>E12</f>
        <v>44.305</v>
      </c>
    </row>
    <row r="40" spans="1:19" ht="13" thickBot="1" x14ac:dyDescent="0.3">
      <c r="A40" s="68"/>
      <c r="G40" s="69"/>
      <c r="J40" s="68"/>
      <c r="P40" s="69"/>
    </row>
    <row r="41" spans="1:19" ht="13.5" thickBot="1" x14ac:dyDescent="0.3">
      <c r="A41" s="440" t="s">
        <v>231</v>
      </c>
      <c r="B41" s="441"/>
      <c r="C41" s="441"/>
      <c r="D41" s="441"/>
      <c r="E41" s="441"/>
      <c r="F41" s="441"/>
      <c r="G41" s="79" t="e">
        <f>G35*G37*G38*G39%</f>
        <v>#REF!</v>
      </c>
      <c r="J41" s="455" t="s">
        <v>232</v>
      </c>
      <c r="K41" s="456"/>
      <c r="L41" s="456"/>
      <c r="M41" s="456"/>
      <c r="N41" s="456"/>
      <c r="O41" s="456"/>
      <c r="P41" s="79" t="e">
        <f>P35*P38*P39%</f>
        <v>#REF!</v>
      </c>
    </row>
    <row r="43" spans="1:19" ht="13" thickBot="1" x14ac:dyDescent="0.3"/>
    <row r="44" spans="1:19" ht="13.5" thickBot="1" x14ac:dyDescent="0.3">
      <c r="A44" s="449" t="s">
        <v>233</v>
      </c>
      <c r="B44" s="450"/>
      <c r="C44" s="451"/>
      <c r="E44" s="449" t="s">
        <v>233</v>
      </c>
      <c r="F44" s="450"/>
      <c r="G44" s="451"/>
    </row>
    <row r="45" spans="1:19" ht="13" x14ac:dyDescent="0.3">
      <c r="A45" s="68"/>
      <c r="C45" s="69"/>
      <c r="E45" s="68"/>
      <c r="G45" s="69"/>
      <c r="J45" s="86" t="s">
        <v>234</v>
      </c>
    </row>
    <row r="46" spans="1:19" ht="13" x14ac:dyDescent="0.3">
      <c r="A46" s="70" t="s">
        <v>170</v>
      </c>
      <c r="C46" s="69"/>
      <c r="E46" s="70" t="s">
        <v>170</v>
      </c>
      <c r="G46" s="69"/>
    </row>
    <row r="47" spans="1:19" ht="12.75" customHeight="1" x14ac:dyDescent="0.25">
      <c r="A47" s="68" t="s">
        <v>171</v>
      </c>
      <c r="C47" s="71" t="e">
        <f>#REF!</f>
        <v>#REF!</v>
      </c>
      <c r="E47" s="68" t="s">
        <v>171</v>
      </c>
      <c r="G47" s="71" t="e">
        <f>#REF!</f>
        <v>#REF!</v>
      </c>
      <c r="J47" s="460" t="s">
        <v>235</v>
      </c>
      <c r="K47" s="460"/>
      <c r="L47" s="460"/>
      <c r="M47" s="460"/>
      <c r="N47" s="460"/>
      <c r="O47" s="460"/>
      <c r="P47" s="460"/>
      <c r="Q47" s="460"/>
      <c r="R47" s="460"/>
      <c r="S47" s="460"/>
    </row>
    <row r="48" spans="1:19" ht="13" x14ac:dyDescent="0.25">
      <c r="A48" s="68" t="s">
        <v>222</v>
      </c>
      <c r="C48" s="71" t="e">
        <f>#REF!</f>
        <v>#REF!</v>
      </c>
      <c r="E48" s="68" t="s">
        <v>222</v>
      </c>
      <c r="G48" s="71" t="e">
        <f>#REF!</f>
        <v>#REF!</v>
      </c>
      <c r="H48" s="53"/>
      <c r="I48" s="53"/>
      <c r="J48" s="460"/>
      <c r="K48" s="460"/>
      <c r="L48" s="460"/>
      <c r="M48" s="460"/>
      <c r="N48" s="460"/>
      <c r="O48" s="460"/>
      <c r="P48" s="460"/>
      <c r="Q48" s="460"/>
      <c r="R48" s="460"/>
      <c r="S48" s="460"/>
    </row>
    <row r="49" spans="1:19" ht="13" x14ac:dyDescent="0.3">
      <c r="A49" s="70" t="s">
        <v>173</v>
      </c>
      <c r="C49" s="72" t="e">
        <f>SUM(C47:C48)</f>
        <v>#REF!</v>
      </c>
      <c r="D49" s="115" t="s">
        <v>224</v>
      </c>
      <c r="E49" s="70" t="s">
        <v>173</v>
      </c>
      <c r="G49" s="72" t="e">
        <f>SUM(G47:G48)</f>
        <v>#REF!</v>
      </c>
      <c r="H49" s="459" t="s">
        <v>224</v>
      </c>
      <c r="I49" s="459"/>
      <c r="J49" s="460"/>
      <c r="K49" s="460"/>
      <c r="L49" s="460"/>
      <c r="M49" s="460"/>
      <c r="N49" s="460"/>
      <c r="O49" s="460"/>
      <c r="P49" s="460"/>
      <c r="Q49" s="460"/>
      <c r="R49" s="460"/>
      <c r="S49" s="460"/>
    </row>
    <row r="50" spans="1:19" x14ac:dyDescent="0.25">
      <c r="A50" s="68"/>
      <c r="C50" s="69"/>
      <c r="E50" s="68"/>
      <c r="G50" s="69"/>
      <c r="J50" s="460"/>
      <c r="K50" s="460"/>
      <c r="L50" s="460"/>
      <c r="M50" s="460"/>
      <c r="N50" s="460"/>
      <c r="O50" s="460"/>
      <c r="P50" s="460"/>
      <c r="Q50" s="460"/>
      <c r="R50" s="460"/>
      <c r="S50" s="460"/>
    </row>
    <row r="51" spans="1:19" ht="13.5" thickBot="1" x14ac:dyDescent="0.35">
      <c r="A51" s="70" t="s">
        <v>219</v>
      </c>
      <c r="C51" s="75">
        <f>C15</f>
        <v>12</v>
      </c>
      <c r="E51" s="70" t="s">
        <v>219</v>
      </c>
      <c r="G51" s="75">
        <f>G15</f>
        <v>18</v>
      </c>
      <c r="J51" s="460"/>
      <c r="K51" s="460"/>
      <c r="L51" s="460"/>
      <c r="M51" s="460"/>
      <c r="N51" s="460"/>
      <c r="O51" s="460"/>
      <c r="P51" s="460"/>
      <c r="Q51" s="460"/>
      <c r="R51" s="460"/>
      <c r="S51" s="460"/>
    </row>
    <row r="52" spans="1:19" ht="13.5" thickBot="1" x14ac:dyDescent="0.35">
      <c r="A52" s="70" t="s">
        <v>225</v>
      </c>
      <c r="C52" s="85">
        <f>E13</f>
        <v>44.305</v>
      </c>
      <c r="E52" s="70" t="s">
        <v>225</v>
      </c>
      <c r="G52" s="85">
        <f>E13</f>
        <v>44.305</v>
      </c>
      <c r="J52" s="84" t="e">
        <f>#REF!*1.94%</f>
        <v>#REF!</v>
      </c>
      <c r="M52" s="7"/>
    </row>
    <row r="53" spans="1:19" ht="13" thickBot="1" x14ac:dyDescent="0.3">
      <c r="A53" s="68"/>
      <c r="C53" s="69"/>
      <c r="E53" s="68"/>
      <c r="G53" s="69"/>
    </row>
    <row r="54" spans="1:19" ht="13.5" thickBot="1" x14ac:dyDescent="0.35">
      <c r="A54" s="64" t="s">
        <v>236</v>
      </c>
      <c r="B54" s="65"/>
      <c r="C54" s="79" t="e">
        <f>C49/C51*C52%</f>
        <v>#REF!</v>
      </c>
      <c r="E54" s="116" t="s">
        <v>237</v>
      </c>
      <c r="F54" s="65"/>
      <c r="G54" s="79" t="e">
        <f>G49/G51*G52%</f>
        <v>#REF!</v>
      </c>
    </row>
    <row r="55" spans="1:19" ht="13" thickBot="1" x14ac:dyDescent="0.3"/>
    <row r="56" spans="1:19" ht="13.5" thickBot="1" x14ac:dyDescent="0.3">
      <c r="A56" s="440" t="s">
        <v>238</v>
      </c>
      <c r="B56" s="441"/>
      <c r="C56" s="441"/>
      <c r="D56" s="441"/>
      <c r="E56" s="441"/>
      <c r="F56" s="441"/>
      <c r="G56" s="442"/>
      <c r="J56" s="440" t="s">
        <v>238</v>
      </c>
      <c r="K56" s="441"/>
      <c r="L56" s="441"/>
      <c r="M56" s="441"/>
      <c r="N56" s="441"/>
      <c r="O56" s="441"/>
      <c r="P56" s="442"/>
    </row>
    <row r="57" spans="1:19" x14ac:dyDescent="0.25">
      <c r="A57" s="68"/>
      <c r="G57" s="69"/>
      <c r="J57" s="68"/>
      <c r="P57" s="69"/>
    </row>
    <row r="58" spans="1:19" ht="13" x14ac:dyDescent="0.3">
      <c r="A58" s="70" t="s">
        <v>170</v>
      </c>
      <c r="G58" s="69"/>
      <c r="J58" s="70" t="s">
        <v>170</v>
      </c>
      <c r="P58" s="69"/>
    </row>
    <row r="59" spans="1:19" x14ac:dyDescent="0.25">
      <c r="A59" s="68" t="s">
        <v>171</v>
      </c>
      <c r="G59" s="71" t="e">
        <f>#REF!</f>
        <v>#REF!</v>
      </c>
      <c r="J59" s="68" t="s">
        <v>169</v>
      </c>
      <c r="P59" s="71" t="e">
        <f>'Mód2.2'!H11</f>
        <v>#REF!</v>
      </c>
    </row>
    <row r="60" spans="1:19" x14ac:dyDescent="0.25">
      <c r="A60" s="68" t="s">
        <v>172</v>
      </c>
      <c r="G60" s="71" t="e">
        <f>#REF!</f>
        <v>#REF!</v>
      </c>
      <c r="J60" s="68"/>
      <c r="P60" s="71"/>
    </row>
    <row r="61" spans="1:19" ht="13" x14ac:dyDescent="0.3">
      <c r="A61" s="70" t="s">
        <v>173</v>
      </c>
      <c r="G61" s="72" t="e">
        <f>SUM(G59:G60)</f>
        <v>#REF!</v>
      </c>
      <c r="J61" s="70" t="s">
        <v>173</v>
      </c>
      <c r="P61" s="72" t="e">
        <f>SUM(P59:P60)</f>
        <v>#REF!</v>
      </c>
    </row>
    <row r="62" spans="1:19" ht="13" x14ac:dyDescent="0.25">
      <c r="A62" s="68"/>
      <c r="G62" s="69"/>
      <c r="H62" s="457" t="s">
        <v>224</v>
      </c>
      <c r="I62" s="458"/>
      <c r="J62" s="68"/>
      <c r="P62" s="69"/>
    </row>
    <row r="63" spans="1:19" ht="13" x14ac:dyDescent="0.3">
      <c r="A63" s="70" t="s">
        <v>229</v>
      </c>
      <c r="G63" s="73" t="e">
        <f>#REF!</f>
        <v>#REF!</v>
      </c>
      <c r="J63" s="70"/>
      <c r="P63" s="73"/>
    </row>
    <row r="64" spans="1:19" ht="13" x14ac:dyDescent="0.3">
      <c r="A64" s="70" t="s">
        <v>230</v>
      </c>
      <c r="G64" s="73">
        <v>0.4</v>
      </c>
      <c r="J64" s="70" t="s">
        <v>230</v>
      </c>
      <c r="P64" s="73">
        <v>0.4</v>
      </c>
    </row>
    <row r="65" spans="1:16" ht="13" x14ac:dyDescent="0.3">
      <c r="A65" s="70" t="s">
        <v>225</v>
      </c>
      <c r="C65" s="74"/>
      <c r="G65" s="85">
        <f>E13</f>
        <v>44.305</v>
      </c>
      <c r="J65" s="70" t="s">
        <v>225</v>
      </c>
      <c r="L65" s="74"/>
      <c r="P65" s="85">
        <f>E13</f>
        <v>44.305</v>
      </c>
    </row>
    <row r="66" spans="1:16" ht="13" thickBot="1" x14ac:dyDescent="0.3">
      <c r="A66" s="68"/>
      <c r="G66" s="69"/>
      <c r="J66" s="68"/>
      <c r="P66" s="69"/>
    </row>
    <row r="67" spans="1:16" ht="13.5" thickBot="1" x14ac:dyDescent="0.3">
      <c r="A67" s="440" t="s">
        <v>239</v>
      </c>
      <c r="B67" s="441"/>
      <c r="C67" s="441"/>
      <c r="D67" s="441"/>
      <c r="E67" s="441"/>
      <c r="F67" s="441"/>
      <c r="G67" s="79" t="e">
        <f>G61*G63*G64*G65%</f>
        <v>#REF!</v>
      </c>
      <c r="J67" s="455" t="s">
        <v>240</v>
      </c>
      <c r="K67" s="456"/>
      <c r="L67" s="456"/>
      <c r="M67" s="456"/>
      <c r="N67" s="456"/>
      <c r="O67" s="456"/>
      <c r="P67" s="79" t="e">
        <f>P61*P64*P65%</f>
        <v>#REF!</v>
      </c>
    </row>
    <row r="70" spans="1:16" ht="13" thickBot="1" x14ac:dyDescent="0.3"/>
    <row r="71" spans="1:16" ht="13.5" thickBot="1" x14ac:dyDescent="0.3">
      <c r="A71" s="440" t="s">
        <v>241</v>
      </c>
      <c r="B71" s="441"/>
      <c r="C71" s="441"/>
      <c r="D71" s="441"/>
      <c r="E71" s="441"/>
      <c r="F71" s="441"/>
      <c r="G71" s="442"/>
    </row>
    <row r="72" spans="1:16" x14ac:dyDescent="0.25">
      <c r="A72" s="96"/>
      <c r="B72" s="97"/>
      <c r="C72" s="97"/>
      <c r="D72" s="97"/>
      <c r="E72" s="97"/>
      <c r="F72" s="97"/>
      <c r="G72" s="98"/>
    </row>
    <row r="73" spans="1:16" ht="13" x14ac:dyDescent="0.3">
      <c r="A73" s="70" t="s">
        <v>170</v>
      </c>
      <c r="G73" s="69"/>
    </row>
    <row r="74" spans="1:16" x14ac:dyDescent="0.25">
      <c r="A74" s="68" t="s">
        <v>242</v>
      </c>
      <c r="G74" s="71" t="e">
        <f>-#REF!</f>
        <v>#REF!</v>
      </c>
    </row>
    <row r="75" spans="1:16" x14ac:dyDescent="0.25">
      <c r="A75" s="68"/>
      <c r="G75" s="69"/>
    </row>
    <row r="76" spans="1:16" ht="13" x14ac:dyDescent="0.3">
      <c r="A76" s="70" t="s">
        <v>225</v>
      </c>
      <c r="G76" s="108">
        <f>E7</f>
        <v>1.35</v>
      </c>
    </row>
    <row r="77" spans="1:16" ht="13" thickBot="1" x14ac:dyDescent="0.3">
      <c r="A77" s="99"/>
      <c r="B77" s="100"/>
      <c r="C77" s="100"/>
      <c r="D77" s="100"/>
      <c r="E77" s="100"/>
      <c r="F77" s="100"/>
      <c r="G77" s="101"/>
    </row>
    <row r="78" spans="1:16" ht="13.5" thickBot="1" x14ac:dyDescent="0.3">
      <c r="A78" s="440" t="s">
        <v>243</v>
      </c>
      <c r="B78" s="441"/>
      <c r="C78" s="441"/>
      <c r="D78" s="441"/>
      <c r="E78" s="441"/>
      <c r="F78" s="441"/>
      <c r="G78" s="79" t="e">
        <f>G74*G76%</f>
        <v>#REF!</v>
      </c>
    </row>
    <row r="80" spans="1:16" ht="13" thickBot="1" x14ac:dyDescent="0.3"/>
    <row r="81" spans="2:11" ht="13.5" thickBot="1" x14ac:dyDescent="0.35">
      <c r="B81" s="452" t="s">
        <v>244</v>
      </c>
      <c r="C81" s="453"/>
      <c r="D81" s="453"/>
      <c r="E81" s="453"/>
      <c r="F81" s="453"/>
      <c r="G81" s="453"/>
      <c r="H81" s="453"/>
      <c r="I81" s="453"/>
      <c r="J81" s="453"/>
      <c r="K81" s="454"/>
    </row>
    <row r="82" spans="2:11" ht="13" x14ac:dyDescent="0.25">
      <c r="B82" s="96"/>
      <c r="C82" s="97"/>
      <c r="D82" s="97"/>
      <c r="E82" s="97"/>
      <c r="F82" s="97"/>
      <c r="G82" s="98"/>
      <c r="H82" s="109" t="s">
        <v>245</v>
      </c>
      <c r="I82" s="109" t="s">
        <v>246</v>
      </c>
      <c r="J82" s="109" t="s">
        <v>247</v>
      </c>
      <c r="K82" s="109" t="s">
        <v>248</v>
      </c>
    </row>
    <row r="83" spans="2:11" ht="13.5" thickBot="1" x14ac:dyDescent="0.3">
      <c r="B83" s="443" t="s">
        <v>249</v>
      </c>
      <c r="C83" s="444"/>
      <c r="D83" s="444"/>
      <c r="E83" s="444"/>
      <c r="F83" s="444"/>
      <c r="G83" s="445"/>
      <c r="H83" s="112" t="s">
        <v>250</v>
      </c>
      <c r="I83" s="112" t="s">
        <v>251</v>
      </c>
      <c r="J83" s="112"/>
      <c r="K83" s="112" t="s">
        <v>252</v>
      </c>
    </row>
    <row r="84" spans="2:11" x14ac:dyDescent="0.25">
      <c r="B84" s="96"/>
      <c r="C84" s="97"/>
      <c r="D84" s="97"/>
      <c r="E84" s="97"/>
      <c r="F84" s="97"/>
      <c r="G84" s="98"/>
      <c r="H84" s="110"/>
      <c r="I84" s="110"/>
      <c r="J84" s="110"/>
      <c r="K84" s="110"/>
    </row>
    <row r="85" spans="2:11" x14ac:dyDescent="0.25">
      <c r="B85" s="68" t="str">
        <f>A28</f>
        <v>VALOR AP INDENIZADO</v>
      </c>
      <c r="G85" s="69"/>
      <c r="H85" s="111" t="e">
        <f>C28</f>
        <v>#REF!</v>
      </c>
      <c r="I85" s="110"/>
      <c r="J85" s="110"/>
      <c r="K85" s="111" t="e">
        <f>G28</f>
        <v>#REF!</v>
      </c>
    </row>
    <row r="86" spans="2:11" x14ac:dyDescent="0.25">
      <c r="B86" s="68" t="str">
        <f>A41</f>
        <v>VALOR MULTA FGTS E CONTRIBUIÇÃO SOCIAL NO AP INDENIZADO</v>
      </c>
      <c r="G86" s="69"/>
      <c r="H86" s="111" t="e">
        <f>G41</f>
        <v>#REF!</v>
      </c>
      <c r="I86" s="110"/>
      <c r="J86" s="110"/>
      <c r="K86" s="111" t="e">
        <f>G41</f>
        <v>#REF!</v>
      </c>
    </row>
    <row r="87" spans="2:11" x14ac:dyDescent="0.25">
      <c r="B87" s="68" t="str">
        <f>A54</f>
        <v>VALOR AP TRABALHADO</v>
      </c>
      <c r="G87" s="69"/>
      <c r="H87" s="111" t="e">
        <f>C54</f>
        <v>#REF!</v>
      </c>
      <c r="I87" s="111" t="e">
        <f>J52</f>
        <v>#REF!</v>
      </c>
      <c r="J87" s="110"/>
      <c r="K87" s="111" t="e">
        <f>G54</f>
        <v>#REF!</v>
      </c>
    </row>
    <row r="88" spans="2:11" x14ac:dyDescent="0.25">
      <c r="B88" s="68" t="str">
        <f>A67</f>
        <v>VALOR MULTA FGTS E CONTRIBUIÇÃO SOCIAL NO AP TRABALHADO</v>
      </c>
      <c r="G88" s="69"/>
      <c r="H88" s="111" t="e">
        <f>G67</f>
        <v>#REF!</v>
      </c>
      <c r="I88" s="110"/>
      <c r="J88" s="110"/>
      <c r="K88" s="111" t="e">
        <f>G67</f>
        <v>#REF!</v>
      </c>
    </row>
    <row r="89" spans="2:11" x14ac:dyDescent="0.25">
      <c r="B89" s="68" t="str">
        <f>A78</f>
        <v>VALOR DEMISSÃO POR JUSTA CAUSA</v>
      </c>
      <c r="G89" s="69"/>
      <c r="H89" s="111" t="e">
        <f>G78</f>
        <v>#REF!</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253</v>
      </c>
      <c r="C91" s="89"/>
      <c r="D91" s="89"/>
      <c r="E91" s="89"/>
      <c r="F91" s="89"/>
      <c r="G91" s="89"/>
      <c r="H91" s="113" t="e">
        <f>SUM(H85:H90)</f>
        <v>#REF!</v>
      </c>
      <c r="I91" s="117" t="e">
        <f>SUM(I85:I90)</f>
        <v>#REF!</v>
      </c>
      <c r="J91" s="114">
        <f>SUM(J85:J90)</f>
        <v>0</v>
      </c>
      <c r="K91" s="117" t="e">
        <f>SUM(K85:K90)</f>
        <v>#REF!</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254</v>
      </c>
      <c r="B1" s="465" t="s">
        <v>255</v>
      </c>
      <c r="C1" s="465"/>
      <c r="D1" s="465"/>
      <c r="E1" s="465"/>
      <c r="F1" s="465"/>
      <c r="G1" s="465"/>
      <c r="H1" s="12" t="e">
        <f>#REF!+#REF!+#REF!</f>
        <v>#REF!</v>
      </c>
      <c r="I1" s="13"/>
    </row>
    <row r="2" spans="1:9" ht="13" x14ac:dyDescent="0.3">
      <c r="A2" s="14"/>
      <c r="B2" s="466">
        <v>100</v>
      </c>
      <c r="C2" s="466"/>
      <c r="D2" s="466"/>
      <c r="E2" s="466"/>
      <c r="F2" s="466"/>
      <c r="G2" s="466"/>
      <c r="H2" s="15"/>
      <c r="I2" s="16"/>
    </row>
    <row r="3" spans="1:9" ht="13" x14ac:dyDescent="0.3">
      <c r="A3" s="17"/>
      <c r="B3" s="35"/>
      <c r="C3" s="35"/>
      <c r="D3" s="35"/>
      <c r="E3" s="35"/>
      <c r="F3" s="35"/>
      <c r="G3" s="35"/>
      <c r="H3" s="15"/>
      <c r="I3" s="16"/>
    </row>
    <row r="4" spans="1:9" ht="13" x14ac:dyDescent="0.3">
      <c r="A4" s="14" t="s">
        <v>256</v>
      </c>
      <c r="B4" s="466" t="s">
        <v>257</v>
      </c>
      <c r="C4" s="466"/>
      <c r="D4" s="466"/>
      <c r="E4" s="466"/>
      <c r="F4" s="466"/>
      <c r="G4" s="466"/>
      <c r="H4" s="15"/>
      <c r="I4" s="16" t="e">
        <f>#REF!+#REF!+#REF!</f>
        <v>#REF!</v>
      </c>
    </row>
    <row r="5" spans="1:9" ht="13" x14ac:dyDescent="0.3">
      <c r="A5" s="14"/>
      <c r="B5" s="35"/>
      <c r="C5" s="35"/>
      <c r="D5" s="35"/>
      <c r="E5" s="35"/>
      <c r="F5" s="35"/>
      <c r="G5" s="35"/>
      <c r="H5" s="15"/>
      <c r="I5" s="16"/>
    </row>
    <row r="6" spans="1:9" ht="13" x14ac:dyDescent="0.3">
      <c r="A6" s="14" t="s">
        <v>258</v>
      </c>
      <c r="B6" s="466" t="s">
        <v>259</v>
      </c>
      <c r="C6" s="466"/>
      <c r="D6" s="466"/>
      <c r="E6" s="466"/>
      <c r="F6" s="466"/>
      <c r="G6" s="466"/>
      <c r="H6" s="15"/>
      <c r="I6" s="16" t="e">
        <f>I4/(1-H1)</f>
        <v>#REF!</v>
      </c>
    </row>
    <row r="7" spans="1:9" ht="13" x14ac:dyDescent="0.3">
      <c r="A7" s="14"/>
      <c r="B7" s="35"/>
      <c r="C7" s="35"/>
      <c r="D7" s="35"/>
      <c r="E7" s="35"/>
      <c r="F7" s="35"/>
      <c r="G7" s="35"/>
      <c r="H7" s="15"/>
      <c r="I7" s="16"/>
    </row>
    <row r="8" spans="1:9" ht="13" x14ac:dyDescent="0.3">
      <c r="A8" s="18"/>
      <c r="B8" s="467" t="s">
        <v>260</v>
      </c>
      <c r="C8" s="467"/>
      <c r="D8" s="467"/>
      <c r="E8" s="467"/>
      <c r="F8" s="467"/>
      <c r="G8" s="467"/>
      <c r="H8" s="19"/>
      <c r="I8" s="20"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40" t="s">
        <v>261</v>
      </c>
      <c r="B1" s="441"/>
      <c r="C1" s="441"/>
      <c r="D1" s="441"/>
      <c r="E1" s="441"/>
      <c r="F1" s="441"/>
      <c r="G1" s="441"/>
      <c r="H1" s="441"/>
      <c r="I1" s="442"/>
    </row>
    <row r="3" spans="1:16" ht="13" x14ac:dyDescent="0.3">
      <c r="A3" s="81" t="s">
        <v>262</v>
      </c>
    </row>
    <row r="5" spans="1:16" ht="13" x14ac:dyDescent="0.3">
      <c r="A5" s="10" t="s">
        <v>170</v>
      </c>
      <c r="B5" s="10"/>
    </row>
    <row r="7" spans="1:16" x14ac:dyDescent="0.25">
      <c r="A7" t="s">
        <v>263</v>
      </c>
      <c r="D7" s="7" t="e">
        <f>#REF!</f>
        <v>#REF!</v>
      </c>
    </row>
    <row r="8" spans="1:16" x14ac:dyDescent="0.25">
      <c r="A8" t="s">
        <v>264</v>
      </c>
      <c r="D8" s="7" t="e">
        <f>#REF!</f>
        <v>#REF!</v>
      </c>
    </row>
    <row r="9" spans="1:16" x14ac:dyDescent="0.25">
      <c r="A9" t="s">
        <v>265</v>
      </c>
      <c r="D9" s="7" t="e">
        <f>#REF!</f>
        <v>#REF!</v>
      </c>
    </row>
    <row r="10" spans="1:16" x14ac:dyDescent="0.25">
      <c r="D10" s="7"/>
    </row>
    <row r="11" spans="1:16" ht="13" x14ac:dyDescent="0.3">
      <c r="A11" s="10" t="s">
        <v>266</v>
      </c>
      <c r="B11" s="10"/>
      <c r="C11" s="10"/>
      <c r="D11" s="4" t="e">
        <f>SUM(D7:D10)</f>
        <v>#REF!</v>
      </c>
    </row>
    <row r="12" spans="1:16" ht="13" thickBot="1" x14ac:dyDescent="0.3"/>
    <row r="13" spans="1:16" ht="13" thickBot="1" x14ac:dyDescent="0.3">
      <c r="A13" s="83" t="s">
        <v>267</v>
      </c>
      <c r="B13" s="77"/>
      <c r="C13" s="77"/>
      <c r="D13" s="78">
        <v>30</v>
      </c>
      <c r="F13" s="469"/>
      <c r="G13" s="469"/>
      <c r="H13" s="469"/>
      <c r="I13" s="469"/>
      <c r="J13" s="469"/>
      <c r="K13" s="469"/>
      <c r="L13" s="469"/>
      <c r="M13" s="469"/>
    </row>
    <row r="14" spans="1:16" ht="13" thickBot="1" x14ac:dyDescent="0.3"/>
    <row r="15" spans="1:16" ht="13.5" thickBot="1" x14ac:dyDescent="0.35">
      <c r="A15" s="64" t="s">
        <v>268</v>
      </c>
      <c r="B15" s="82"/>
      <c r="C15" s="82"/>
      <c r="D15" s="66" t="e">
        <f>D11/D13</f>
        <v>#REF!</v>
      </c>
      <c r="P15" s="10" t="s">
        <v>209</v>
      </c>
    </row>
    <row r="16" spans="1:16" ht="13" thickBot="1" x14ac:dyDescent="0.3"/>
    <row r="17" spans="1:17" ht="13.5" thickBot="1" x14ac:dyDescent="0.3">
      <c r="A17" s="83" t="s">
        <v>269</v>
      </c>
      <c r="B17" s="77"/>
      <c r="C17" s="77"/>
      <c r="D17" s="77"/>
      <c r="E17" s="77"/>
      <c r="F17" s="77"/>
      <c r="G17" s="77"/>
      <c r="H17" s="77"/>
      <c r="I17" s="161">
        <f>P17</f>
        <v>20.9589</v>
      </c>
      <c r="P17" s="144">
        <v>20.9589</v>
      </c>
      <c r="Q17" t="s">
        <v>270</v>
      </c>
    </row>
    <row r="18" spans="1:17" ht="13" thickBot="1" x14ac:dyDescent="0.3">
      <c r="P18" s="145">
        <v>1</v>
      </c>
      <c r="Q18" t="s">
        <v>271</v>
      </c>
    </row>
    <row r="19" spans="1:17" ht="13.5" thickBot="1" x14ac:dyDescent="0.3">
      <c r="A19" s="83" t="s">
        <v>272</v>
      </c>
      <c r="B19" s="77"/>
      <c r="C19" s="77"/>
      <c r="D19" s="77"/>
      <c r="E19" s="77"/>
      <c r="F19" s="77"/>
      <c r="G19" s="77"/>
      <c r="H19" s="77"/>
      <c r="I19" s="161">
        <f>P18+SUM(P21:P26)+P29</f>
        <v>4.8740000000000006</v>
      </c>
      <c r="P19" s="145">
        <v>0</v>
      </c>
      <c r="Q19" t="s">
        <v>273</v>
      </c>
    </row>
    <row r="20" spans="1:17" ht="13.5" thickBot="1" x14ac:dyDescent="0.3">
      <c r="P20" s="146">
        <v>0.96589999999999998</v>
      </c>
      <c r="Q20" t="s">
        <v>274</v>
      </c>
    </row>
    <row r="21" spans="1:17" ht="13.5" thickBot="1" x14ac:dyDescent="0.3">
      <c r="A21" s="83" t="s">
        <v>275</v>
      </c>
      <c r="B21" s="77"/>
      <c r="C21" s="77"/>
      <c r="D21" s="77"/>
      <c r="E21" s="77"/>
      <c r="F21" s="77"/>
      <c r="G21" s="77"/>
      <c r="H21" s="77"/>
      <c r="I21" s="161">
        <f>P27</f>
        <v>0.19969999999999999</v>
      </c>
      <c r="P21" s="145">
        <v>3.4931999999999999</v>
      </c>
      <c r="Q21" t="s">
        <v>276</v>
      </c>
    </row>
    <row r="22" spans="1:17" ht="13" thickBot="1" x14ac:dyDescent="0.3">
      <c r="P22" s="145">
        <v>0.26879999999999998</v>
      </c>
      <c r="Q22" t="s">
        <v>277</v>
      </c>
    </row>
    <row r="23" spans="1:17" ht="13.5" thickBot="1" x14ac:dyDescent="0.3">
      <c r="A23" s="83" t="s">
        <v>278</v>
      </c>
      <c r="B23" s="77"/>
      <c r="C23" s="77"/>
      <c r="D23" s="77"/>
      <c r="E23" s="77"/>
      <c r="F23" s="77"/>
      <c r="G23" s="77"/>
      <c r="H23" s="77"/>
      <c r="I23" s="161">
        <f>P20</f>
        <v>0.96589999999999998</v>
      </c>
      <c r="P23" s="145">
        <v>4.2700000000000002E-2</v>
      </c>
      <c r="Q23" t="s">
        <v>279</v>
      </c>
    </row>
    <row r="24" spans="1:17" ht="13" thickBot="1" x14ac:dyDescent="0.3">
      <c r="P24" s="145">
        <v>3.5499999999999997E-2</v>
      </c>
      <c r="Q24" t="s">
        <v>280</v>
      </c>
    </row>
    <row r="25" spans="1:17" ht="13.5" thickBot="1" x14ac:dyDescent="0.3">
      <c r="A25" s="83" t="s">
        <v>281</v>
      </c>
      <c r="B25" s="77"/>
      <c r="C25" s="77"/>
      <c r="D25" s="77"/>
      <c r="E25" s="77"/>
      <c r="F25" s="77"/>
      <c r="G25" s="77"/>
      <c r="H25" s="77"/>
      <c r="I25" s="161">
        <f>P28</f>
        <v>2.4752999999999998</v>
      </c>
      <c r="P25" s="145">
        <v>0.02</v>
      </c>
      <c r="Q25" t="s">
        <v>282</v>
      </c>
    </row>
    <row r="26" spans="1:17" ht="13" thickBot="1" x14ac:dyDescent="0.3">
      <c r="P26" s="145">
        <v>4.0000000000000001E-3</v>
      </c>
      <c r="Q26" t="s">
        <v>283</v>
      </c>
    </row>
    <row r="27" spans="1:17" ht="13.5" thickBot="1" x14ac:dyDescent="0.3">
      <c r="I27" s="83" t="s">
        <v>284</v>
      </c>
      <c r="J27" s="119">
        <f>SUM(I17:I25)</f>
        <v>29.473800000000004</v>
      </c>
      <c r="P27" s="146">
        <v>0.19969999999999999</v>
      </c>
      <c r="Q27" t="s">
        <v>285</v>
      </c>
    </row>
    <row r="28" spans="1:17" ht="13.5" thickBot="1" x14ac:dyDescent="0.3">
      <c r="A28" s="83" t="s">
        <v>286</v>
      </c>
      <c r="B28" s="77"/>
      <c r="C28" s="77"/>
      <c r="D28" s="77"/>
      <c r="E28" s="79" t="e">
        <f>D15*I17/12</f>
        <v>#REF!</v>
      </c>
      <c r="P28" s="146">
        <v>2.4752999999999998</v>
      </c>
      <c r="Q28" t="s">
        <v>287</v>
      </c>
    </row>
    <row r="29" spans="1:17" ht="13" thickBot="1" x14ac:dyDescent="0.3">
      <c r="P29" s="147">
        <v>9.7999999999999997E-3</v>
      </c>
      <c r="Q29" t="s">
        <v>288</v>
      </c>
    </row>
    <row r="30" spans="1:17" ht="13.5" thickBot="1" x14ac:dyDescent="0.3">
      <c r="A30" s="83" t="s">
        <v>289</v>
      </c>
      <c r="B30" s="77"/>
      <c r="C30" s="77"/>
      <c r="D30" s="77"/>
      <c r="E30" s="79" t="e">
        <f>D15*I19/12</f>
        <v>#REF!</v>
      </c>
    </row>
    <row r="31" spans="1:17" ht="13.5" thickBot="1" x14ac:dyDescent="0.35">
      <c r="P31" s="148">
        <f>SUM(P17:P29)</f>
        <v>29.473799999999997</v>
      </c>
      <c r="Q31" s="37" t="s">
        <v>290</v>
      </c>
    </row>
    <row r="32" spans="1:17" ht="13.5" thickBot="1" x14ac:dyDescent="0.3">
      <c r="A32" s="83" t="s">
        <v>291</v>
      </c>
      <c r="B32" s="77"/>
      <c r="C32" s="77"/>
      <c r="D32" s="77"/>
      <c r="E32" s="79" t="e">
        <f>D15*I21/12</f>
        <v>#REF!</v>
      </c>
    </row>
    <row r="33" spans="1:16" ht="13" thickBot="1" x14ac:dyDescent="0.3"/>
    <row r="34" spans="1:16" ht="13.5" thickBot="1" x14ac:dyDescent="0.3">
      <c r="A34" s="83" t="s">
        <v>292</v>
      </c>
      <c r="B34" s="77"/>
      <c r="C34" s="77"/>
      <c r="D34" s="77"/>
      <c r="E34" s="79" t="e">
        <f>D15*I23/12</f>
        <v>#REF!</v>
      </c>
      <c r="P34" s="118"/>
    </row>
    <row r="35" spans="1:16" ht="13" thickBot="1" x14ac:dyDescent="0.3"/>
    <row r="36" spans="1:16" ht="13.5" thickBot="1" x14ac:dyDescent="0.3">
      <c r="A36" s="83" t="s">
        <v>293</v>
      </c>
      <c r="B36" s="77"/>
      <c r="C36" s="77"/>
      <c r="D36" s="77"/>
      <c r="E36" s="79" t="e">
        <f>D15*I25/12</f>
        <v>#REF!</v>
      </c>
    </row>
    <row r="37" spans="1:16" ht="13" thickBot="1" x14ac:dyDescent="0.3"/>
    <row r="38" spans="1:16" ht="13.5" thickBot="1" x14ac:dyDescent="0.3">
      <c r="C38" s="470" t="s">
        <v>294</v>
      </c>
      <c r="D38" s="471"/>
      <c r="E38" s="471"/>
      <c r="F38" s="471"/>
      <c r="G38" s="471"/>
      <c r="H38" s="471"/>
      <c r="I38" s="472"/>
      <c r="J38" s="79" t="e">
        <f>SUM(E28:E36)</f>
        <v>#REF!</v>
      </c>
    </row>
    <row r="41" spans="1:16" ht="13" thickBot="1" x14ac:dyDescent="0.3"/>
    <row r="42" spans="1:16" ht="13.5" thickBot="1" x14ac:dyDescent="0.3">
      <c r="A42" s="473" t="s">
        <v>295</v>
      </c>
      <c r="B42" s="474"/>
      <c r="C42" s="474"/>
      <c r="D42" s="475"/>
      <c r="E42" s="149"/>
      <c r="F42" s="149"/>
      <c r="G42" s="149"/>
      <c r="H42" s="53"/>
      <c r="I42" s="53"/>
    </row>
    <row r="43" spans="1:16" x14ac:dyDescent="0.25">
      <c r="A43" s="150"/>
      <c r="B43" s="150"/>
      <c r="C43" s="150"/>
      <c r="D43" s="150"/>
      <c r="E43" s="150"/>
      <c r="F43" s="150"/>
      <c r="G43" s="150"/>
    </row>
    <row r="44" spans="1:16" ht="13" x14ac:dyDescent="0.3">
      <c r="A44" s="151" t="s">
        <v>170</v>
      </c>
      <c r="B44" s="151"/>
      <c r="C44" s="150"/>
      <c r="D44" s="150"/>
      <c r="E44" s="150"/>
      <c r="F44" s="150"/>
      <c r="G44" s="150"/>
    </row>
    <row r="45" spans="1:16" x14ac:dyDescent="0.25">
      <c r="A45" s="150"/>
      <c r="B45" s="150"/>
      <c r="C45" s="150"/>
      <c r="D45" s="150"/>
      <c r="E45" s="150"/>
      <c r="F45" s="150"/>
      <c r="G45" s="150"/>
    </row>
    <row r="46" spans="1:16" x14ac:dyDescent="0.25">
      <c r="A46" s="150" t="s">
        <v>263</v>
      </c>
      <c r="B46" s="150"/>
      <c r="C46" s="150"/>
      <c r="D46" s="152" t="e">
        <f>#REF!</f>
        <v>#REF!</v>
      </c>
      <c r="E46" s="150"/>
      <c r="F46" s="150"/>
      <c r="G46" s="150"/>
    </row>
    <row r="47" spans="1:16" x14ac:dyDescent="0.25">
      <c r="A47" s="150" t="s">
        <v>264</v>
      </c>
      <c r="B47" s="150"/>
      <c r="C47" s="150"/>
      <c r="D47" s="152" t="e">
        <f>#REF!</f>
        <v>#REF!</v>
      </c>
      <c r="E47" s="150"/>
      <c r="F47" s="150"/>
      <c r="G47" s="150"/>
    </row>
    <row r="48" spans="1:16" x14ac:dyDescent="0.25">
      <c r="A48" s="150" t="s">
        <v>265</v>
      </c>
      <c r="B48" s="150"/>
      <c r="C48" s="150"/>
      <c r="D48" s="152" t="e">
        <f>#REF!</f>
        <v>#REF!</v>
      </c>
      <c r="E48" s="150"/>
      <c r="F48" s="150"/>
      <c r="G48" s="150"/>
    </row>
    <row r="49" spans="1:10" x14ac:dyDescent="0.25">
      <c r="A49" s="150"/>
      <c r="B49" s="150"/>
      <c r="C49" s="150"/>
      <c r="D49" s="152"/>
      <c r="E49" s="150"/>
      <c r="F49" s="150"/>
      <c r="G49" s="150"/>
    </row>
    <row r="50" spans="1:10" ht="13" x14ac:dyDescent="0.3">
      <c r="A50" s="151" t="s">
        <v>266</v>
      </c>
      <c r="B50" s="151"/>
      <c r="C50" s="151"/>
      <c r="D50" s="153" t="e">
        <f>SUM(D46:D49)</f>
        <v>#REF!</v>
      </c>
      <c r="E50" s="150"/>
      <c r="F50" s="150"/>
      <c r="G50" s="150"/>
    </row>
    <row r="51" spans="1:10" ht="13" thickBot="1" x14ac:dyDescent="0.3">
      <c r="A51" s="150"/>
      <c r="B51" s="150"/>
      <c r="C51" s="150"/>
      <c r="D51" s="150"/>
      <c r="E51" s="150"/>
      <c r="F51" s="150"/>
      <c r="G51" s="150"/>
    </row>
    <row r="52" spans="1:10" ht="13" thickBot="1" x14ac:dyDescent="0.3">
      <c r="A52" s="154" t="s">
        <v>296</v>
      </c>
      <c r="B52" s="155"/>
      <c r="C52" s="155"/>
      <c r="D52" s="156">
        <v>220</v>
      </c>
      <c r="E52" s="157" t="s">
        <v>297</v>
      </c>
      <c r="F52" s="150" t="s">
        <v>298</v>
      </c>
      <c r="G52" s="150"/>
    </row>
    <row r="53" spans="1:10" ht="13" thickBot="1" x14ac:dyDescent="0.3">
      <c r="A53" s="150"/>
      <c r="B53" s="150"/>
      <c r="C53" s="150"/>
      <c r="D53" s="150"/>
      <c r="E53" s="150"/>
      <c r="F53" s="150"/>
      <c r="G53" s="150"/>
    </row>
    <row r="54" spans="1:10" ht="13.5" thickBot="1" x14ac:dyDescent="0.35">
      <c r="A54" s="158" t="s">
        <v>299</v>
      </c>
      <c r="B54" s="159"/>
      <c r="C54" s="159"/>
      <c r="D54" s="160" t="e">
        <f>D50/D52</f>
        <v>#REF!</v>
      </c>
      <c r="E54" s="150"/>
      <c r="F54" s="150"/>
      <c r="G54" s="150"/>
    </row>
    <row r="55" spans="1:10" ht="13" thickBot="1" x14ac:dyDescent="0.3">
      <c r="A55" s="150"/>
      <c r="B55" s="150"/>
      <c r="C55" s="150"/>
      <c r="D55" s="150"/>
      <c r="E55" s="150"/>
      <c r="F55" s="150"/>
      <c r="G55" s="150"/>
    </row>
    <row r="56" spans="1:10" ht="13" thickBot="1" x14ac:dyDescent="0.3">
      <c r="A56" s="154" t="s">
        <v>300</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301</v>
      </c>
      <c r="B58" s="159"/>
      <c r="C58" s="159"/>
      <c r="D58" s="160" t="e">
        <f>D54*D56</f>
        <v>#REF!</v>
      </c>
      <c r="E58" s="150"/>
      <c r="F58" s="150"/>
      <c r="G58" s="150"/>
    </row>
    <row r="62" spans="1:10" x14ac:dyDescent="0.25">
      <c r="A62" s="468" t="s">
        <v>302</v>
      </c>
      <c r="B62" s="468"/>
      <c r="C62" s="468"/>
      <c r="D62" s="468"/>
      <c r="E62" s="468"/>
      <c r="F62" s="468"/>
      <c r="G62" s="468"/>
      <c r="H62" s="468"/>
      <c r="I62" s="468"/>
      <c r="J62" s="468"/>
    </row>
    <row r="63" spans="1:10" x14ac:dyDescent="0.25">
      <c r="A63" s="468"/>
      <c r="B63" s="468"/>
      <c r="C63" s="468"/>
      <c r="D63" s="468"/>
      <c r="E63" s="468"/>
      <c r="F63" s="468"/>
      <c r="G63" s="468"/>
      <c r="H63" s="468"/>
      <c r="I63" s="468"/>
      <c r="J63" s="468"/>
    </row>
    <row r="64" spans="1:10" x14ac:dyDescent="0.25">
      <c r="A64" s="468"/>
      <c r="B64" s="468"/>
      <c r="C64" s="468"/>
      <c r="D64" s="468"/>
      <c r="E64" s="468"/>
      <c r="F64" s="468"/>
      <c r="G64" s="468"/>
      <c r="H64" s="468"/>
      <c r="I64" s="468"/>
      <c r="J64" s="468"/>
    </row>
    <row r="65" spans="1:10" x14ac:dyDescent="0.25">
      <c r="A65" s="468"/>
      <c r="B65" s="468"/>
      <c r="C65" s="468"/>
      <c r="D65" s="468"/>
      <c r="E65" s="468"/>
      <c r="F65" s="468"/>
      <c r="G65" s="468"/>
      <c r="H65" s="468"/>
      <c r="I65" s="468"/>
      <c r="J65" s="468"/>
    </row>
    <row r="66" spans="1:10" x14ac:dyDescent="0.25">
      <c r="A66" s="468"/>
      <c r="B66" s="468"/>
      <c r="C66" s="468"/>
      <c r="D66" s="468"/>
      <c r="E66" s="468"/>
      <c r="F66" s="468"/>
      <c r="G66" s="468"/>
      <c r="H66" s="468"/>
      <c r="I66" s="468"/>
      <c r="J66" s="468"/>
    </row>
    <row r="67" spans="1:10" x14ac:dyDescent="0.25">
      <c r="A67" s="468"/>
      <c r="B67" s="468"/>
      <c r="C67" s="468"/>
      <c r="D67" s="468"/>
      <c r="E67" s="468"/>
      <c r="F67" s="468"/>
      <c r="G67" s="468"/>
      <c r="H67" s="468"/>
      <c r="I67" s="468"/>
      <c r="J67" s="46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 Custo est. total</vt:lpstr>
      <vt:lpstr>Secretária Executiva</vt:lpstr>
      <vt:lpstr>Assis. Administrativo</vt:lpstr>
      <vt:lpstr>Recepcionista</vt:lpstr>
      <vt:lpstr>Mód2.2</vt:lpstr>
      <vt:lpstr>Motorista</vt:lpstr>
      <vt:lpstr>Mód3</vt:lpstr>
      <vt:lpstr>Mód6</vt:lpstr>
      <vt:lpstr>Mód4</vt:lpstr>
      <vt:lpstr>Mód2.3</vt:lpstr>
      <vt:lpstr>Uniforme</vt:lpstr>
      <vt:lpstr>Materiais</vt:lpstr>
      <vt:lpstr>Eqp</vt:lpstr>
      <vt:lpstr>Ponto Biométrico</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2025-10-31T13:08:24Z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