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54" documentId="8_{C1196340-0CE9-495D-9F3E-4B21D4F5B11B}" xr6:coauthVersionLast="47" xr6:coauthVersionMax="47" xr10:uidLastSave="{981E9656-A845-4BAA-A38B-F6D10CCB36CE}"/>
  <bookViews>
    <workbookView xWindow="-1515" yWindow="6435" windowWidth="2970" windowHeight="1455" xr2:uid="{713F41FB-D7B0-4304-86CA-E32D7D19D30C}"/>
  </bookViews>
  <sheets>
    <sheet name="Resumo - Áreas por Mão de obra" sheetId="13" r:id="rId1"/>
    <sheet name="Areas (m²)- Sobreloja" sheetId="3" r:id="rId2"/>
    <sheet name="6º andar" sheetId="14" r:id="rId3"/>
    <sheet name="7º andar" sheetId="6" r:id="rId4"/>
    <sheet name="8º andar" sheetId="7" r:id="rId5"/>
    <sheet name="9º andar" sheetId="8" r:id="rId6"/>
    <sheet name="10º andar" sheetId="9" r:id="rId7"/>
    <sheet name="11º andar" sheetId="10" r:id="rId8"/>
    <sheet name="12º andar" sheetId="11" r:id="rId9"/>
    <sheet name="Anexo - Salas do S3" sheetId="12" r:id="rId10"/>
    <sheet name="Predio do antigo DNPM" sheetId="15" r:id="rId11"/>
    <sheet name="Planilha3" sheetId="16" r:id="rId12"/>
    <sheet name="Parâmetros" sheetId="4" state="hidden" r:id="rId13"/>
  </sheets>
  <definedNames>
    <definedName name="_xlnm.Print_Titles" localSheetId="6">'10º andar'!$1:$1</definedName>
    <definedName name="_xlnm.Print_Titles" localSheetId="7">'11º andar'!$1:$1</definedName>
    <definedName name="_xlnm.Print_Titles" localSheetId="8">'12º andar'!$1:$1</definedName>
    <definedName name="_xlnm.Print_Titles" localSheetId="2">'6º andar'!$1:$1</definedName>
    <definedName name="_xlnm.Print_Titles" localSheetId="3">'7º andar'!$1:$1</definedName>
    <definedName name="_xlnm.Print_Titles" localSheetId="4">'8º andar'!$1:$1</definedName>
    <definedName name="_xlnm.Print_Titles" localSheetId="5">'9º andar'!$1:$1</definedName>
    <definedName name="_xlnm.Print_Titles" localSheetId="9">'Anexo - Salas do S3'!$1:$1</definedName>
    <definedName name="_xlnm.Print_Titles" localSheetId="1">'Areas (m²)- Sobreloja'!$1:$1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2" i="13" l="1"/>
  <c r="F49" i="13"/>
  <c r="C14" i="16"/>
  <c r="C13" i="16"/>
  <c r="C12" i="16"/>
  <c r="C11" i="16"/>
  <c r="C10" i="16"/>
  <c r="C9" i="16"/>
  <c r="C8" i="16"/>
  <c r="C7" i="16"/>
  <c r="C6" i="16"/>
  <c r="I22" i="15"/>
  <c r="I21" i="15"/>
  <c r="D21" i="15"/>
  <c r="I20" i="15"/>
  <c r="D20" i="15"/>
  <c r="G83" i="15"/>
  <c r="J20" i="15" l="1"/>
  <c r="K20" i="15" s="1"/>
  <c r="J21" i="15"/>
  <c r="K21" i="15" s="1"/>
  <c r="C64" i="15" l="1"/>
  <c r="A64" i="15"/>
  <c r="C57" i="15"/>
  <c r="A57" i="15"/>
  <c r="C56" i="15"/>
  <c r="A56" i="15"/>
  <c r="C55" i="15"/>
  <c r="A55" i="15"/>
  <c r="C48" i="15"/>
  <c r="A48" i="15"/>
  <c r="C47" i="15"/>
  <c r="A47" i="15"/>
  <c r="C46" i="15"/>
  <c r="A46" i="15"/>
  <c r="C45" i="15"/>
  <c r="A45" i="15"/>
  <c r="C38" i="15"/>
  <c r="A38" i="15"/>
  <c r="C37" i="15"/>
  <c r="A37" i="15"/>
  <c r="C36" i="15"/>
  <c r="A36" i="15"/>
  <c r="C35" i="15"/>
  <c r="A35" i="15"/>
  <c r="C34" i="15"/>
  <c r="A34" i="15"/>
  <c r="C33" i="15"/>
  <c r="A33" i="15"/>
  <c r="I19" i="15"/>
  <c r="D19" i="15"/>
  <c r="D18" i="15"/>
  <c r="J18" i="15" s="1"/>
  <c r="D17" i="15"/>
  <c r="J17" i="15" s="1"/>
  <c r="B55" i="15" s="1"/>
  <c r="D16" i="15"/>
  <c r="J16" i="15" s="1"/>
  <c r="J15" i="15"/>
  <c r="K15" i="15" s="1"/>
  <c r="D14" i="15"/>
  <c r="J14" i="15" s="1"/>
  <c r="B46" i="15" s="1"/>
  <c r="D13" i="15"/>
  <c r="J13" i="15" s="1"/>
  <c r="K13" i="15" s="1"/>
  <c r="D12" i="15"/>
  <c r="J12" i="15" s="1"/>
  <c r="K12" i="15" s="1"/>
  <c r="D11" i="15"/>
  <c r="J11" i="15" s="1"/>
  <c r="D10" i="15"/>
  <c r="J10" i="15" s="1"/>
  <c r="K10" i="15" s="1"/>
  <c r="D9" i="15"/>
  <c r="J9" i="15" s="1"/>
  <c r="D8" i="15"/>
  <c r="J8" i="15" s="1"/>
  <c r="K8" i="15" s="1"/>
  <c r="I7" i="15"/>
  <c r="D7" i="15"/>
  <c r="I6" i="15"/>
  <c r="D6" i="15"/>
  <c r="I5" i="15"/>
  <c r="D5" i="15"/>
  <c r="D4" i="15"/>
  <c r="J4" i="15" s="1"/>
  <c r="D3" i="15"/>
  <c r="J3" i="15" s="1"/>
  <c r="K3" i="15" s="1"/>
  <c r="D2" i="15"/>
  <c r="C140" i="14"/>
  <c r="A140" i="14"/>
  <c r="C133" i="14"/>
  <c r="A133" i="14"/>
  <c r="C132" i="14"/>
  <c r="A132" i="14"/>
  <c r="C131" i="14"/>
  <c r="A131" i="14"/>
  <c r="C124" i="14"/>
  <c r="A124" i="14"/>
  <c r="C123" i="14"/>
  <c r="A123" i="14"/>
  <c r="C122" i="14"/>
  <c r="A122" i="14"/>
  <c r="C121" i="14"/>
  <c r="A121" i="14"/>
  <c r="C114" i="14"/>
  <c r="A114" i="14"/>
  <c r="C113" i="14"/>
  <c r="A113" i="14"/>
  <c r="C112" i="14"/>
  <c r="A112" i="14"/>
  <c r="C111" i="14"/>
  <c r="A111" i="14"/>
  <c r="C110" i="14"/>
  <c r="A110" i="14"/>
  <c r="C109" i="14"/>
  <c r="A109" i="14"/>
  <c r="D98" i="14"/>
  <c r="J98" i="14" s="1"/>
  <c r="K98" i="14" s="1"/>
  <c r="D97" i="14"/>
  <c r="J97" i="14" s="1"/>
  <c r="K97" i="14" s="1"/>
  <c r="D96" i="14"/>
  <c r="J96" i="14" s="1"/>
  <c r="D95" i="14"/>
  <c r="D94" i="14"/>
  <c r="D93" i="14"/>
  <c r="D92" i="14"/>
  <c r="K91" i="14"/>
  <c r="J91" i="14"/>
  <c r="D91" i="14"/>
  <c r="D90" i="14"/>
  <c r="J90" i="14" s="1"/>
  <c r="D89" i="14"/>
  <c r="D88" i="14"/>
  <c r="D87" i="14"/>
  <c r="D86" i="14"/>
  <c r="J86" i="14" s="1"/>
  <c r="K86" i="14" s="1"/>
  <c r="J85" i="14"/>
  <c r="K85" i="14" s="1"/>
  <c r="D85" i="14"/>
  <c r="J84" i="14"/>
  <c r="K84" i="14" s="1"/>
  <c r="D84" i="14"/>
  <c r="J83" i="14"/>
  <c r="K83" i="14" s="1"/>
  <c r="D83" i="14"/>
  <c r="D82" i="14"/>
  <c r="D81" i="14"/>
  <c r="J80" i="14"/>
  <c r="K80" i="14" s="1"/>
  <c r="D80" i="14"/>
  <c r="J79" i="14"/>
  <c r="K79" i="14" s="1"/>
  <c r="D79" i="14"/>
  <c r="D78" i="14"/>
  <c r="J78" i="14" s="1"/>
  <c r="K78" i="14" s="1"/>
  <c r="K77" i="14"/>
  <c r="J77" i="14"/>
  <c r="D77" i="14"/>
  <c r="D76" i="14"/>
  <c r="J76" i="14" s="1"/>
  <c r="K76" i="14" s="1"/>
  <c r="D75" i="14"/>
  <c r="J75" i="14" s="1"/>
  <c r="D74" i="14"/>
  <c r="J74" i="14" s="1"/>
  <c r="K74" i="14" s="1"/>
  <c r="J73" i="14"/>
  <c r="K73" i="14" s="1"/>
  <c r="D73" i="14"/>
  <c r="J72" i="14"/>
  <c r="K72" i="14" s="1"/>
  <c r="D72" i="14"/>
  <c r="J71" i="14"/>
  <c r="K71" i="14" s="1"/>
  <c r="D71" i="14"/>
  <c r="D70" i="14"/>
  <c r="J70" i="14" s="1"/>
  <c r="K70" i="14" s="1"/>
  <c r="K69" i="14"/>
  <c r="J69" i="14"/>
  <c r="D69" i="14"/>
  <c r="D68" i="14"/>
  <c r="J68" i="14" s="1"/>
  <c r="D67" i="14"/>
  <c r="J67" i="14" s="1"/>
  <c r="K67" i="14" s="1"/>
  <c r="D66" i="14"/>
  <c r="J66" i="14" s="1"/>
  <c r="K66" i="14" s="1"/>
  <c r="J65" i="14"/>
  <c r="K65" i="14" s="1"/>
  <c r="D65" i="14"/>
  <c r="J64" i="14"/>
  <c r="K64" i="14" s="1"/>
  <c r="D64" i="14"/>
  <c r="J63" i="14"/>
  <c r="K63" i="14" s="1"/>
  <c r="D63" i="14"/>
  <c r="D62" i="14"/>
  <c r="J62" i="14" s="1"/>
  <c r="K62" i="14" s="1"/>
  <c r="K61" i="14"/>
  <c r="J61" i="14"/>
  <c r="D61" i="14"/>
  <c r="D60" i="14"/>
  <c r="J60" i="14" s="1"/>
  <c r="K60" i="14" s="1"/>
  <c r="D59" i="14"/>
  <c r="J59" i="14" s="1"/>
  <c r="K59" i="14" s="1"/>
  <c r="D58" i="14"/>
  <c r="J58" i="14" s="1"/>
  <c r="K58" i="14" s="1"/>
  <c r="J57" i="14"/>
  <c r="K57" i="14" s="1"/>
  <c r="D57" i="14"/>
  <c r="J56" i="14"/>
  <c r="D56" i="14"/>
  <c r="J55" i="14"/>
  <c r="K55" i="14" s="1"/>
  <c r="D55" i="14"/>
  <c r="D54" i="14"/>
  <c r="J54" i="14" s="1"/>
  <c r="K54" i="14" s="1"/>
  <c r="K53" i="14"/>
  <c r="J53" i="14"/>
  <c r="D53" i="14"/>
  <c r="D52" i="14"/>
  <c r="J52" i="14" s="1"/>
  <c r="K52" i="14" s="1"/>
  <c r="D51" i="14"/>
  <c r="J51" i="14" s="1"/>
  <c r="K51" i="14" s="1"/>
  <c r="D50" i="14"/>
  <c r="J50" i="14" s="1"/>
  <c r="K50" i="14" s="1"/>
  <c r="J49" i="14"/>
  <c r="K49" i="14" s="1"/>
  <c r="D49" i="14"/>
  <c r="J48" i="14"/>
  <c r="K48" i="14" s="1"/>
  <c r="D48" i="14"/>
  <c r="J47" i="14"/>
  <c r="K47" i="14" s="1"/>
  <c r="D47" i="14"/>
  <c r="D46" i="14"/>
  <c r="J46" i="14" s="1"/>
  <c r="K46" i="14" s="1"/>
  <c r="K45" i="14"/>
  <c r="J45" i="14"/>
  <c r="D45" i="14"/>
  <c r="D44" i="14"/>
  <c r="J44" i="14" s="1"/>
  <c r="K44" i="14" s="1"/>
  <c r="D43" i="14"/>
  <c r="J43" i="14" s="1"/>
  <c r="K43" i="14" s="1"/>
  <c r="D42" i="14"/>
  <c r="J42" i="14" s="1"/>
  <c r="K42" i="14" s="1"/>
  <c r="J41" i="14"/>
  <c r="K41" i="14" s="1"/>
  <c r="D41" i="14"/>
  <c r="J40" i="14"/>
  <c r="K40" i="14" s="1"/>
  <c r="D40" i="14"/>
  <c r="J39" i="14"/>
  <c r="K39" i="14" s="1"/>
  <c r="D39" i="14"/>
  <c r="D38" i="14"/>
  <c r="J38" i="14" s="1"/>
  <c r="K38" i="14" s="1"/>
  <c r="K37" i="14"/>
  <c r="J37" i="14"/>
  <c r="D37" i="14"/>
  <c r="D36" i="14"/>
  <c r="J36" i="14" s="1"/>
  <c r="D35" i="14"/>
  <c r="J35" i="14" s="1"/>
  <c r="K34" i="14"/>
  <c r="J34" i="14"/>
  <c r="D34" i="14"/>
  <c r="D33" i="14"/>
  <c r="J33" i="14" s="1"/>
  <c r="K33" i="14" s="1"/>
  <c r="D32" i="14"/>
  <c r="J32" i="14" s="1"/>
  <c r="K32" i="14" s="1"/>
  <c r="D31" i="14"/>
  <c r="J31" i="14" s="1"/>
  <c r="K31" i="14" s="1"/>
  <c r="J30" i="14"/>
  <c r="K30" i="14" s="1"/>
  <c r="D30" i="14"/>
  <c r="J29" i="14"/>
  <c r="K29" i="14" s="1"/>
  <c r="D29" i="14"/>
  <c r="C28" i="14"/>
  <c r="D28" i="14" s="1"/>
  <c r="J28" i="14" s="1"/>
  <c r="D27" i="14"/>
  <c r="J27" i="14" s="1"/>
  <c r="K27" i="14" s="1"/>
  <c r="D26" i="14"/>
  <c r="J26" i="14" s="1"/>
  <c r="K26" i="14" s="1"/>
  <c r="J25" i="14"/>
  <c r="D25" i="14"/>
  <c r="D24" i="14"/>
  <c r="D23" i="14"/>
  <c r="D22" i="14"/>
  <c r="J21" i="14"/>
  <c r="K21" i="14" s="1"/>
  <c r="D21" i="14"/>
  <c r="D20" i="14"/>
  <c r="J20" i="14" s="1"/>
  <c r="K19" i="14"/>
  <c r="J19" i="14"/>
  <c r="D19" i="14"/>
  <c r="D18" i="14"/>
  <c r="J18" i="14" s="1"/>
  <c r="K18" i="14" s="1"/>
  <c r="D17" i="14"/>
  <c r="J17" i="14" s="1"/>
  <c r="K17" i="14" s="1"/>
  <c r="D16" i="14"/>
  <c r="J16" i="14" s="1"/>
  <c r="J15" i="14"/>
  <c r="K15" i="14" s="1"/>
  <c r="D15" i="14"/>
  <c r="J14" i="14"/>
  <c r="K14" i="14" s="1"/>
  <c r="D14" i="14"/>
  <c r="J13" i="14"/>
  <c r="K13" i="14" s="1"/>
  <c r="D13" i="14"/>
  <c r="D12" i="14"/>
  <c r="J12" i="14" s="1"/>
  <c r="K12" i="14" s="1"/>
  <c r="J11" i="14"/>
  <c r="K11" i="14" s="1"/>
  <c r="D11" i="14"/>
  <c r="D10" i="14"/>
  <c r="J10" i="14" s="1"/>
  <c r="K10" i="14" s="1"/>
  <c r="D9" i="14"/>
  <c r="J9" i="14" s="1"/>
  <c r="K9" i="14" s="1"/>
  <c r="D8" i="14"/>
  <c r="J8" i="14" s="1"/>
  <c r="K8" i="14" s="1"/>
  <c r="D7" i="14"/>
  <c r="J7" i="14" s="1"/>
  <c r="K7" i="14" s="1"/>
  <c r="D6" i="14"/>
  <c r="J6" i="14" s="1"/>
  <c r="K6" i="14" s="1"/>
  <c r="D5" i="14"/>
  <c r="J5" i="14" s="1"/>
  <c r="K5" i="14" s="1"/>
  <c r="D4" i="14"/>
  <c r="J4" i="14" s="1"/>
  <c r="K4" i="14" s="1"/>
  <c r="D3" i="14"/>
  <c r="J3" i="14" s="1"/>
  <c r="K3" i="14" s="1"/>
  <c r="D2" i="14"/>
  <c r="D46" i="15" l="1"/>
  <c r="D55" i="15"/>
  <c r="J19" i="15"/>
  <c r="K19" i="15" s="1"/>
  <c r="J7" i="15"/>
  <c r="K7" i="15" s="1"/>
  <c r="J6" i="15"/>
  <c r="K6" i="15" s="1"/>
  <c r="J5" i="15"/>
  <c r="K5" i="15" s="1"/>
  <c r="I99" i="14"/>
  <c r="K16" i="15"/>
  <c r="B48" i="15"/>
  <c r="D48" i="15" s="1"/>
  <c r="B56" i="15"/>
  <c r="D56" i="15" s="1"/>
  <c r="K18" i="15"/>
  <c r="K11" i="15"/>
  <c r="B45" i="15"/>
  <c r="K4" i="15"/>
  <c r="B57" i="15"/>
  <c r="B37" i="15"/>
  <c r="K9" i="15"/>
  <c r="J2" i="15"/>
  <c r="K14" i="15"/>
  <c r="K17" i="15"/>
  <c r="B47" i="15"/>
  <c r="D47" i="15" s="1"/>
  <c r="I23" i="15"/>
  <c r="C47" i="13" s="1"/>
  <c r="F47" i="13" s="1"/>
  <c r="B34" i="15"/>
  <c r="B36" i="15"/>
  <c r="B38" i="15"/>
  <c r="K28" i="14"/>
  <c r="B113" i="14"/>
  <c r="D113" i="14" s="1"/>
  <c r="B124" i="14"/>
  <c r="D124" i="14" s="1"/>
  <c r="K68" i="14"/>
  <c r="B133" i="14"/>
  <c r="D133" i="14" s="1"/>
  <c r="K90" i="14"/>
  <c r="K96" i="14"/>
  <c r="B140" i="14"/>
  <c r="D140" i="14" s="1"/>
  <c r="D142" i="14" s="1"/>
  <c r="E142" i="14" s="1"/>
  <c r="B114" i="14"/>
  <c r="D114" i="14" s="1"/>
  <c r="K36" i="14"/>
  <c r="K75" i="14"/>
  <c r="B131" i="14"/>
  <c r="D131" i="14" s="1"/>
  <c r="B112" i="14"/>
  <c r="D112" i="14" s="1"/>
  <c r="B123" i="14"/>
  <c r="D123" i="14" s="1"/>
  <c r="B110" i="14"/>
  <c r="D110" i="14" s="1"/>
  <c r="K16" i="14"/>
  <c r="K20" i="14"/>
  <c r="B111" i="14"/>
  <c r="D111" i="14" s="1"/>
  <c r="B122" i="14"/>
  <c r="D122" i="14" s="1"/>
  <c r="J2" i="14"/>
  <c r="K25" i="14"/>
  <c r="B121" i="14"/>
  <c r="D121" i="14" s="1"/>
  <c r="B132" i="14"/>
  <c r="D132" i="14" s="1"/>
  <c r="D99" i="14"/>
  <c r="K56" i="14"/>
  <c r="C22" i="15" l="1"/>
  <c r="D22" i="15" s="1"/>
  <c r="C5" i="16"/>
  <c r="C16" i="16" s="1"/>
  <c r="B35" i="15"/>
  <c r="D35" i="15" s="1"/>
  <c r="D34" i="15"/>
  <c r="C6" i="13"/>
  <c r="B81" i="15"/>
  <c r="G81" i="15" s="1"/>
  <c r="D45" i="15"/>
  <c r="D50" i="15" s="1"/>
  <c r="E50" i="15" s="1"/>
  <c r="C17" i="13"/>
  <c r="D36" i="15"/>
  <c r="C8" i="13"/>
  <c r="D37" i="15"/>
  <c r="C9" i="13"/>
  <c r="D57" i="15"/>
  <c r="D59" i="15" s="1"/>
  <c r="E59" i="15" s="1"/>
  <c r="C28" i="13"/>
  <c r="D38" i="15"/>
  <c r="C10" i="13"/>
  <c r="B33" i="15"/>
  <c r="D33" i="15" s="1"/>
  <c r="K2" i="15"/>
  <c r="D126" i="14"/>
  <c r="E126" i="14" s="1"/>
  <c r="J100" i="14"/>
  <c r="K2" i="14"/>
  <c r="K101" i="14" s="1"/>
  <c r="B109" i="14"/>
  <c r="D135" i="14"/>
  <c r="E135" i="14" s="1"/>
  <c r="C7" i="13" l="1"/>
  <c r="J22" i="15"/>
  <c r="D23" i="15"/>
  <c r="D40" i="15"/>
  <c r="E40" i="15" s="1"/>
  <c r="D109" i="14"/>
  <c r="D116" i="14" s="1"/>
  <c r="E116" i="14" s="1"/>
  <c r="E144" i="14" s="1"/>
  <c r="C5" i="13"/>
  <c r="K22" i="15" l="1"/>
  <c r="K25" i="15" s="1"/>
  <c r="B64" i="15"/>
  <c r="D64" i="15" s="1"/>
  <c r="D66" i="15" s="1"/>
  <c r="E66" i="15" s="1"/>
  <c r="E68" i="15" s="1"/>
  <c r="E73" i="15" s="1"/>
  <c r="J24" i="15"/>
  <c r="C32" i="3" l="1"/>
  <c r="C28" i="6"/>
  <c r="C33" i="9"/>
  <c r="C35" i="10"/>
  <c r="C29" i="11"/>
  <c r="C25" i="8"/>
  <c r="D15" i="9"/>
  <c r="J15" i="9" s="1"/>
  <c r="K15" i="9" s="1"/>
  <c r="C113" i="6" l="1"/>
  <c r="A113" i="6"/>
  <c r="E35" i="13"/>
  <c r="E37" i="13" s="1"/>
  <c r="F37" i="13" s="1"/>
  <c r="K10" i="7"/>
  <c r="K11" i="7"/>
  <c r="K13" i="7"/>
  <c r="K11" i="8"/>
  <c r="K12" i="11"/>
  <c r="K8" i="10"/>
  <c r="K13" i="10"/>
  <c r="K17" i="10"/>
  <c r="K23" i="10"/>
  <c r="K24" i="10"/>
  <c r="K25" i="10"/>
  <c r="K32" i="10"/>
  <c r="K33" i="10"/>
  <c r="K34" i="10"/>
  <c r="K37" i="10"/>
  <c r="K41" i="10"/>
  <c r="K42" i="10"/>
  <c r="K50" i="10"/>
  <c r="K56" i="10"/>
  <c r="K57" i="10"/>
  <c r="K58" i="10"/>
  <c r="K63" i="10"/>
  <c r="K64" i="10"/>
  <c r="K65" i="10"/>
  <c r="K71" i="10"/>
  <c r="K72" i="10"/>
  <c r="K73" i="10"/>
  <c r="K79" i="10"/>
  <c r="K80" i="10"/>
  <c r="K82" i="10"/>
  <c r="K86" i="10"/>
  <c r="K87" i="10"/>
  <c r="K88" i="10"/>
  <c r="K90" i="10"/>
  <c r="K94" i="10"/>
  <c r="K99" i="10"/>
  <c r="K100" i="10"/>
  <c r="C103" i="11"/>
  <c r="D103" i="11" s="1"/>
  <c r="J103" i="11" s="1"/>
  <c r="K103" i="11" s="1"/>
  <c r="C109" i="10"/>
  <c r="D109" i="10" s="1"/>
  <c r="J109" i="10" s="1"/>
  <c r="K109" i="10" s="1"/>
  <c r="D12" i="11"/>
  <c r="J12" i="11" s="1"/>
  <c r="D11" i="11"/>
  <c r="J11" i="11"/>
  <c r="K11" i="11" s="1"/>
  <c r="D10" i="11"/>
  <c r="J10" i="11"/>
  <c r="K10" i="11" s="1"/>
  <c r="D9" i="11"/>
  <c r="J9" i="11" s="1"/>
  <c r="K9" i="11" s="1"/>
  <c r="D8" i="11"/>
  <c r="J8" i="11" s="1"/>
  <c r="K8" i="11" s="1"/>
  <c r="D19" i="10"/>
  <c r="J19" i="10" s="1"/>
  <c r="K19" i="10" s="1"/>
  <c r="D18" i="10"/>
  <c r="J18" i="10"/>
  <c r="K18" i="10" s="1"/>
  <c r="D17" i="10"/>
  <c r="J17" i="10"/>
  <c r="D16" i="10"/>
  <c r="J16" i="10"/>
  <c r="K16" i="10" s="1"/>
  <c r="D15" i="10"/>
  <c r="J15" i="10" s="1"/>
  <c r="K15" i="10" s="1"/>
  <c r="D12" i="10"/>
  <c r="J12" i="10"/>
  <c r="K12" i="10" s="1"/>
  <c r="D11" i="10"/>
  <c r="J11" i="10"/>
  <c r="K11" i="10" s="1"/>
  <c r="D10" i="10"/>
  <c r="J10" i="10"/>
  <c r="K10" i="10" s="1"/>
  <c r="D9" i="10"/>
  <c r="J9" i="10" s="1"/>
  <c r="K9" i="10" s="1"/>
  <c r="D8" i="10"/>
  <c r="J8" i="10"/>
  <c r="D11" i="9"/>
  <c r="J11" i="9" s="1"/>
  <c r="K11" i="9" s="1"/>
  <c r="D12" i="9"/>
  <c r="J12" i="9" s="1"/>
  <c r="K12" i="9" s="1"/>
  <c r="D13" i="9"/>
  <c r="J13" i="9" s="1"/>
  <c r="K13" i="9" s="1"/>
  <c r="D14" i="9"/>
  <c r="J14" i="9" s="1"/>
  <c r="K14" i="9" s="1"/>
  <c r="D16" i="9"/>
  <c r="J16" i="9" s="1"/>
  <c r="K16" i="9" s="1"/>
  <c r="D9" i="9"/>
  <c r="J9" i="9" s="1"/>
  <c r="K9" i="9" s="1"/>
  <c r="D8" i="9"/>
  <c r="J8" i="9"/>
  <c r="K8" i="9" s="1"/>
  <c r="D7" i="9"/>
  <c r="J7" i="9" s="1"/>
  <c r="K7" i="9" s="1"/>
  <c r="D11" i="8"/>
  <c r="J11" i="8" s="1"/>
  <c r="C9" i="7"/>
  <c r="D16" i="7"/>
  <c r="J16" i="7" s="1"/>
  <c r="K16" i="7" s="1"/>
  <c r="D15" i="7"/>
  <c r="J15" i="7" s="1"/>
  <c r="K15" i="7" s="1"/>
  <c r="D14" i="7"/>
  <c r="J14" i="7" s="1"/>
  <c r="K14" i="7" s="1"/>
  <c r="D12" i="7"/>
  <c r="J12" i="7" s="1"/>
  <c r="K12" i="7" s="1"/>
  <c r="D11" i="7"/>
  <c r="J11" i="7" s="1"/>
  <c r="D10" i="7"/>
  <c r="J10" i="7" s="1"/>
  <c r="D9" i="7"/>
  <c r="J9" i="7" s="1"/>
  <c r="K9" i="7" s="1"/>
  <c r="D12" i="6"/>
  <c r="J12" i="6" s="1"/>
  <c r="K12" i="6" s="1"/>
  <c r="D11" i="6"/>
  <c r="J11" i="6" s="1"/>
  <c r="K11" i="6" s="1"/>
  <c r="D10" i="6"/>
  <c r="J10" i="6"/>
  <c r="K10" i="6" s="1"/>
  <c r="D9" i="6"/>
  <c r="J9" i="6" s="1"/>
  <c r="K9" i="6" s="1"/>
  <c r="D16" i="3"/>
  <c r="J16" i="3" s="1"/>
  <c r="K16" i="3" s="1"/>
  <c r="D11" i="3"/>
  <c r="J11" i="3" s="1"/>
  <c r="K11" i="3" s="1"/>
  <c r="D10" i="3"/>
  <c r="J10" i="3" s="1"/>
  <c r="K10" i="3" s="1"/>
  <c r="D9" i="3"/>
  <c r="J9" i="3" s="1"/>
  <c r="K9" i="3" s="1"/>
  <c r="D8" i="3"/>
  <c r="J8" i="3" s="1"/>
  <c r="K8" i="3" s="1"/>
  <c r="D7" i="3"/>
  <c r="J7" i="3" s="1"/>
  <c r="K7" i="3" s="1"/>
  <c r="D6" i="3"/>
  <c r="J6" i="3" s="1"/>
  <c r="K6" i="3" s="1"/>
  <c r="C155" i="12"/>
  <c r="A155" i="12"/>
  <c r="C148" i="12"/>
  <c r="A148" i="12"/>
  <c r="C147" i="12"/>
  <c r="A147" i="12"/>
  <c r="C146" i="12"/>
  <c r="A146" i="12"/>
  <c r="C139" i="12"/>
  <c r="A139" i="12"/>
  <c r="C138" i="12"/>
  <c r="A138" i="12"/>
  <c r="C137" i="12"/>
  <c r="A137" i="12"/>
  <c r="C136" i="12"/>
  <c r="A136" i="12"/>
  <c r="C129" i="12"/>
  <c r="A129" i="12"/>
  <c r="C128" i="12"/>
  <c r="A128" i="12"/>
  <c r="C127" i="12"/>
  <c r="A127" i="12"/>
  <c r="C126" i="12"/>
  <c r="A126" i="12"/>
  <c r="C125" i="12"/>
  <c r="A125" i="12"/>
  <c r="C124" i="12"/>
  <c r="A124" i="12"/>
  <c r="D113" i="12"/>
  <c r="J113" i="12" s="1"/>
  <c r="K113" i="12" s="1"/>
  <c r="D112" i="12"/>
  <c r="J112" i="12" s="1"/>
  <c r="K112" i="12" s="1"/>
  <c r="K111" i="12"/>
  <c r="J111" i="12"/>
  <c r="B155" i="12" s="1"/>
  <c r="D155" i="12" s="1"/>
  <c r="D157" i="12" s="1"/>
  <c r="E157" i="12" s="1"/>
  <c r="D111" i="12"/>
  <c r="D110" i="12"/>
  <c r="D109" i="12"/>
  <c r="D108" i="12"/>
  <c r="D107" i="12"/>
  <c r="D106" i="12"/>
  <c r="D105" i="12"/>
  <c r="D104" i="12"/>
  <c r="D103" i="12"/>
  <c r="D102" i="12"/>
  <c r="D101" i="12"/>
  <c r="D100" i="12"/>
  <c r="J100" i="12" s="1"/>
  <c r="D99" i="12"/>
  <c r="J99" i="12" s="1"/>
  <c r="K99" i="12" s="1"/>
  <c r="D98" i="12"/>
  <c r="D97" i="12"/>
  <c r="D96" i="12"/>
  <c r="D95" i="12"/>
  <c r="D94" i="12"/>
  <c r="D93" i="12"/>
  <c r="D92" i="12"/>
  <c r="D91" i="12"/>
  <c r="J90" i="12"/>
  <c r="K90" i="12" s="1"/>
  <c r="D90" i="12"/>
  <c r="D89" i="12"/>
  <c r="J89" i="12" s="1"/>
  <c r="K89" i="12" s="1"/>
  <c r="D88" i="12"/>
  <c r="J88" i="12" s="1"/>
  <c r="K87" i="12"/>
  <c r="J87" i="12"/>
  <c r="D87" i="12"/>
  <c r="D86" i="12"/>
  <c r="D85" i="12"/>
  <c r="D84" i="12"/>
  <c r="J84" i="12" s="1"/>
  <c r="K84" i="12" s="1"/>
  <c r="K83" i="12"/>
  <c r="J83" i="12"/>
  <c r="D83" i="12"/>
  <c r="J82" i="12"/>
  <c r="K82" i="12" s="1"/>
  <c r="D82" i="12"/>
  <c r="D81" i="12"/>
  <c r="J81" i="12" s="1"/>
  <c r="K81" i="12" s="1"/>
  <c r="D80" i="12"/>
  <c r="J80" i="12" s="1"/>
  <c r="K79" i="12"/>
  <c r="J79" i="12"/>
  <c r="D79" i="12"/>
  <c r="J78" i="12"/>
  <c r="K78" i="12" s="1"/>
  <c r="D78" i="12"/>
  <c r="D77" i="12"/>
  <c r="J77" i="12" s="1"/>
  <c r="K77" i="12" s="1"/>
  <c r="D76" i="12"/>
  <c r="J76" i="12" s="1"/>
  <c r="K76" i="12" s="1"/>
  <c r="K75" i="12"/>
  <c r="J75" i="12"/>
  <c r="D75" i="12"/>
  <c r="J74" i="12"/>
  <c r="K74" i="12" s="1"/>
  <c r="D74" i="12"/>
  <c r="D73" i="12"/>
  <c r="J73" i="12" s="1"/>
  <c r="K73" i="12" s="1"/>
  <c r="K72" i="12"/>
  <c r="J72" i="12"/>
  <c r="D72" i="12"/>
  <c r="K71" i="12"/>
  <c r="J71" i="12"/>
  <c r="D71" i="12"/>
  <c r="J70" i="12"/>
  <c r="K70" i="12" s="1"/>
  <c r="D70" i="12"/>
  <c r="D69" i="12"/>
  <c r="J69" i="12" s="1"/>
  <c r="K69" i="12" s="1"/>
  <c r="D68" i="12"/>
  <c r="J68" i="12" s="1"/>
  <c r="K68" i="12" s="1"/>
  <c r="K67" i="12"/>
  <c r="J67" i="12"/>
  <c r="D67" i="12"/>
  <c r="J66" i="12"/>
  <c r="K66" i="12" s="1"/>
  <c r="D66" i="12"/>
  <c r="D65" i="12"/>
  <c r="J65" i="12" s="1"/>
  <c r="D64" i="12"/>
  <c r="J64" i="12" s="1"/>
  <c r="K64" i="12" s="1"/>
  <c r="K63" i="12"/>
  <c r="J63" i="12"/>
  <c r="D63" i="12"/>
  <c r="J62" i="12"/>
  <c r="K62" i="12" s="1"/>
  <c r="D62" i="12"/>
  <c r="D61" i="12"/>
  <c r="J61" i="12" s="1"/>
  <c r="K61" i="12" s="1"/>
  <c r="D60" i="12"/>
  <c r="J60" i="12" s="1"/>
  <c r="K60" i="12" s="1"/>
  <c r="K59" i="12"/>
  <c r="J59" i="12"/>
  <c r="D59" i="12"/>
  <c r="J58" i="12"/>
  <c r="K58" i="12" s="1"/>
  <c r="D58" i="12"/>
  <c r="D57" i="12"/>
  <c r="J57" i="12" s="1"/>
  <c r="K57" i="12" s="1"/>
  <c r="J56" i="12"/>
  <c r="K56" i="12" s="1"/>
  <c r="D56" i="12"/>
  <c r="D55" i="12"/>
  <c r="J55" i="12" s="1"/>
  <c r="K55" i="12" s="1"/>
  <c r="J54" i="12"/>
  <c r="K54" i="12" s="1"/>
  <c r="D54" i="12"/>
  <c r="D53" i="12"/>
  <c r="J53" i="12" s="1"/>
  <c r="K53" i="12" s="1"/>
  <c r="J52" i="12"/>
  <c r="K52" i="12" s="1"/>
  <c r="D52" i="12"/>
  <c r="D51" i="12"/>
  <c r="J51" i="12" s="1"/>
  <c r="K51" i="12" s="1"/>
  <c r="J50" i="12"/>
  <c r="K50" i="12" s="1"/>
  <c r="D50" i="12"/>
  <c r="D49" i="12"/>
  <c r="J49" i="12" s="1"/>
  <c r="K49" i="12" s="1"/>
  <c r="D48" i="12"/>
  <c r="J48" i="12" s="1"/>
  <c r="K48" i="12" s="1"/>
  <c r="D47" i="12"/>
  <c r="J47" i="12" s="1"/>
  <c r="K47" i="12" s="1"/>
  <c r="J46" i="12"/>
  <c r="K46" i="12" s="1"/>
  <c r="D46" i="12"/>
  <c r="D45" i="12"/>
  <c r="J45" i="12" s="1"/>
  <c r="K45" i="12" s="1"/>
  <c r="D44" i="12"/>
  <c r="J44" i="12" s="1"/>
  <c r="K44" i="12" s="1"/>
  <c r="D43" i="12"/>
  <c r="J43" i="12" s="1"/>
  <c r="K43" i="12" s="1"/>
  <c r="J42" i="12"/>
  <c r="K42" i="12" s="1"/>
  <c r="D42" i="12"/>
  <c r="D41" i="12"/>
  <c r="J41" i="12" s="1"/>
  <c r="K41" i="12" s="1"/>
  <c r="D40" i="12"/>
  <c r="J40" i="12" s="1"/>
  <c r="J39" i="12"/>
  <c r="D39" i="12"/>
  <c r="J38" i="12"/>
  <c r="D38" i="12"/>
  <c r="J37" i="12"/>
  <c r="D37" i="12"/>
  <c r="J36" i="12"/>
  <c r="D36" i="12"/>
  <c r="J35" i="12"/>
  <c r="D35" i="12"/>
  <c r="D34" i="12"/>
  <c r="J34" i="12" s="1"/>
  <c r="K34" i="12" s="1"/>
  <c r="J33" i="12"/>
  <c r="K33" i="12" s="1"/>
  <c r="D33" i="12"/>
  <c r="D32" i="12"/>
  <c r="J32" i="12" s="1"/>
  <c r="K32" i="12" s="1"/>
  <c r="J31" i="12"/>
  <c r="K31" i="12" s="1"/>
  <c r="D31" i="12"/>
  <c r="D30" i="12"/>
  <c r="J30" i="12" s="1"/>
  <c r="K30" i="12" s="1"/>
  <c r="D29" i="12"/>
  <c r="J29" i="12" s="1"/>
  <c r="K29" i="12" s="1"/>
  <c r="D28" i="12"/>
  <c r="J28" i="12" s="1"/>
  <c r="K28" i="12" s="1"/>
  <c r="J27" i="12"/>
  <c r="K27" i="12" s="1"/>
  <c r="D27" i="12"/>
  <c r="D26" i="12"/>
  <c r="J26" i="12" s="1"/>
  <c r="J25" i="12"/>
  <c r="K25" i="12" s="1"/>
  <c r="D25" i="12"/>
  <c r="D24" i="12"/>
  <c r="J24" i="12" s="1"/>
  <c r="K24" i="12" s="1"/>
  <c r="J23" i="12"/>
  <c r="K23" i="12" s="1"/>
  <c r="D23" i="12"/>
  <c r="D22" i="12"/>
  <c r="J22" i="12" s="1"/>
  <c r="D21" i="12"/>
  <c r="D20" i="12"/>
  <c r="D19" i="12"/>
  <c r="D18" i="12"/>
  <c r="J18" i="12" s="1"/>
  <c r="K18" i="12" s="1"/>
  <c r="D17" i="12"/>
  <c r="J17" i="12" s="1"/>
  <c r="K17" i="12" s="1"/>
  <c r="D16" i="12"/>
  <c r="J16" i="12" s="1"/>
  <c r="K16" i="12" s="1"/>
  <c r="D15" i="12"/>
  <c r="J15" i="12" s="1"/>
  <c r="K15" i="12" s="1"/>
  <c r="D14" i="12"/>
  <c r="J14" i="12" s="1"/>
  <c r="K14" i="12" s="1"/>
  <c r="J13" i="12"/>
  <c r="B125" i="12" s="1"/>
  <c r="D125" i="12" s="1"/>
  <c r="D13" i="12"/>
  <c r="D12" i="12"/>
  <c r="J12" i="12" s="1"/>
  <c r="K12" i="12" s="1"/>
  <c r="D11" i="12"/>
  <c r="J11" i="12" s="1"/>
  <c r="K11" i="12" s="1"/>
  <c r="D10" i="12"/>
  <c r="J10" i="12" s="1"/>
  <c r="K10" i="12" s="1"/>
  <c r="J9" i="12"/>
  <c r="K9" i="12" s="1"/>
  <c r="D9" i="12"/>
  <c r="D8" i="12"/>
  <c r="J8" i="12" s="1"/>
  <c r="K8" i="12" s="1"/>
  <c r="D7" i="12"/>
  <c r="J7" i="12" s="1"/>
  <c r="K7" i="12" s="1"/>
  <c r="D6" i="12"/>
  <c r="J6" i="12" s="1"/>
  <c r="K6" i="12" s="1"/>
  <c r="J5" i="12"/>
  <c r="K5" i="12" s="1"/>
  <c r="D5" i="12"/>
  <c r="D4" i="12"/>
  <c r="D3" i="12"/>
  <c r="J3" i="12" s="1"/>
  <c r="K3" i="12" s="1"/>
  <c r="D2" i="12"/>
  <c r="C159" i="11"/>
  <c r="A159" i="11"/>
  <c r="C152" i="11"/>
  <c r="A152" i="11"/>
  <c r="C151" i="11"/>
  <c r="A151" i="11"/>
  <c r="C150" i="11"/>
  <c r="A150" i="11"/>
  <c r="C143" i="11"/>
  <c r="A143" i="11"/>
  <c r="C142" i="11"/>
  <c r="A142" i="11"/>
  <c r="C141" i="11"/>
  <c r="A141" i="11"/>
  <c r="C140" i="11"/>
  <c r="A140" i="11"/>
  <c r="C133" i="11"/>
  <c r="A133" i="11"/>
  <c r="C132" i="11"/>
  <c r="A132" i="11"/>
  <c r="C131" i="11"/>
  <c r="A131" i="11"/>
  <c r="C130" i="11"/>
  <c r="A130" i="11"/>
  <c r="C129" i="11"/>
  <c r="A129" i="11"/>
  <c r="C128" i="11"/>
  <c r="A128" i="11"/>
  <c r="D117" i="11"/>
  <c r="J117" i="11" s="1"/>
  <c r="K117" i="11" s="1"/>
  <c r="D116" i="11"/>
  <c r="J116" i="11" s="1"/>
  <c r="K116" i="11" s="1"/>
  <c r="D115" i="11"/>
  <c r="J115" i="11" s="1"/>
  <c r="D114" i="11"/>
  <c r="D113" i="11"/>
  <c r="D112" i="11"/>
  <c r="D111" i="11"/>
  <c r="D110" i="11"/>
  <c r="D109" i="11"/>
  <c r="D108" i="11"/>
  <c r="D107" i="11"/>
  <c r="D106" i="11"/>
  <c r="D105" i="11"/>
  <c r="D104" i="11"/>
  <c r="J104" i="11" s="1"/>
  <c r="D102" i="11"/>
  <c r="D101" i="11"/>
  <c r="D100" i="11"/>
  <c r="D99" i="11"/>
  <c r="D98" i="11"/>
  <c r="D97" i="11"/>
  <c r="D96" i="11"/>
  <c r="D95" i="11"/>
  <c r="D94" i="11"/>
  <c r="J94" i="11" s="1"/>
  <c r="K94" i="11" s="1"/>
  <c r="D93" i="11"/>
  <c r="J93" i="11" s="1"/>
  <c r="K93" i="11" s="1"/>
  <c r="D92" i="11"/>
  <c r="J92" i="11" s="1"/>
  <c r="D91" i="11"/>
  <c r="J91" i="11" s="1"/>
  <c r="K91" i="11" s="1"/>
  <c r="D90" i="11"/>
  <c r="D89" i="11"/>
  <c r="D88" i="11"/>
  <c r="J88" i="11" s="1"/>
  <c r="K88" i="11" s="1"/>
  <c r="D87" i="11"/>
  <c r="J87" i="11" s="1"/>
  <c r="K87" i="11" s="1"/>
  <c r="D86" i="11"/>
  <c r="J86" i="11" s="1"/>
  <c r="K86" i="11" s="1"/>
  <c r="D85" i="11"/>
  <c r="J85" i="11" s="1"/>
  <c r="K85" i="11" s="1"/>
  <c r="D84" i="11"/>
  <c r="J84" i="11" s="1"/>
  <c r="J83" i="11"/>
  <c r="K83" i="11" s="1"/>
  <c r="D83" i="11"/>
  <c r="D82" i="11"/>
  <c r="J82" i="11" s="1"/>
  <c r="K82" i="11" s="1"/>
  <c r="D81" i="11"/>
  <c r="J81" i="11" s="1"/>
  <c r="K81" i="11" s="1"/>
  <c r="D80" i="11"/>
  <c r="J80" i="11" s="1"/>
  <c r="K80" i="11" s="1"/>
  <c r="D79" i="11"/>
  <c r="J79" i="11" s="1"/>
  <c r="K79" i="11" s="1"/>
  <c r="D78" i="11"/>
  <c r="J78" i="11" s="1"/>
  <c r="K78" i="11" s="1"/>
  <c r="D77" i="11"/>
  <c r="J77" i="11" s="1"/>
  <c r="K77" i="11" s="1"/>
  <c r="D76" i="11"/>
  <c r="J76" i="11" s="1"/>
  <c r="D75" i="11"/>
  <c r="J75" i="11" s="1"/>
  <c r="K75" i="11" s="1"/>
  <c r="D74" i="11"/>
  <c r="J74" i="11" s="1"/>
  <c r="K74" i="11" s="1"/>
  <c r="D73" i="11"/>
  <c r="J73" i="11" s="1"/>
  <c r="K73" i="11" s="1"/>
  <c r="D72" i="11"/>
  <c r="J72" i="11" s="1"/>
  <c r="K72" i="11" s="1"/>
  <c r="D71" i="11"/>
  <c r="J71" i="11" s="1"/>
  <c r="K71" i="11" s="1"/>
  <c r="D70" i="11"/>
  <c r="J70" i="11" s="1"/>
  <c r="K70" i="11" s="1"/>
  <c r="D69" i="11"/>
  <c r="J69" i="11" s="1"/>
  <c r="D68" i="11"/>
  <c r="J68" i="11" s="1"/>
  <c r="K68" i="11" s="1"/>
  <c r="D67" i="11"/>
  <c r="J67" i="11" s="1"/>
  <c r="K67" i="11" s="1"/>
  <c r="D66" i="11"/>
  <c r="J66" i="11" s="1"/>
  <c r="K66" i="11" s="1"/>
  <c r="D65" i="11"/>
  <c r="J65" i="11" s="1"/>
  <c r="K65" i="11" s="1"/>
  <c r="D64" i="11"/>
  <c r="J64" i="11" s="1"/>
  <c r="K64" i="11" s="1"/>
  <c r="D63" i="11"/>
  <c r="J63" i="11" s="1"/>
  <c r="K63" i="11" s="1"/>
  <c r="D62" i="11"/>
  <c r="J62" i="11" s="1"/>
  <c r="K62" i="11" s="1"/>
  <c r="D61" i="11"/>
  <c r="J61" i="11" s="1"/>
  <c r="K61" i="11" s="1"/>
  <c r="D60" i="11"/>
  <c r="J60" i="11" s="1"/>
  <c r="K60" i="11" s="1"/>
  <c r="D59" i="11"/>
  <c r="J59" i="11" s="1"/>
  <c r="K59" i="11" s="1"/>
  <c r="J58" i="11"/>
  <c r="K58" i="11" s="1"/>
  <c r="D58" i="11"/>
  <c r="D57" i="11"/>
  <c r="J57" i="11" s="1"/>
  <c r="K57" i="11" s="1"/>
  <c r="J56" i="11"/>
  <c r="K56" i="11" s="1"/>
  <c r="D56" i="11"/>
  <c r="D55" i="11"/>
  <c r="J55" i="11" s="1"/>
  <c r="K55" i="11" s="1"/>
  <c r="D54" i="11"/>
  <c r="J54" i="11" s="1"/>
  <c r="K54" i="11" s="1"/>
  <c r="D53" i="11"/>
  <c r="J53" i="11" s="1"/>
  <c r="K53" i="11" s="1"/>
  <c r="D52" i="11"/>
  <c r="J52" i="11" s="1"/>
  <c r="K52" i="11" s="1"/>
  <c r="J51" i="11"/>
  <c r="K51" i="11" s="1"/>
  <c r="D51" i="11"/>
  <c r="J50" i="11"/>
  <c r="K50" i="11" s="1"/>
  <c r="D50" i="11"/>
  <c r="D49" i="11"/>
  <c r="J49" i="11" s="1"/>
  <c r="K49" i="11" s="1"/>
  <c r="D48" i="11"/>
  <c r="J48" i="11" s="1"/>
  <c r="K48" i="11" s="1"/>
  <c r="D47" i="11"/>
  <c r="J47" i="11" s="1"/>
  <c r="K47" i="11" s="1"/>
  <c r="D46" i="11"/>
  <c r="J46" i="11" s="1"/>
  <c r="K46" i="11" s="1"/>
  <c r="D45" i="11"/>
  <c r="J45" i="11" s="1"/>
  <c r="K45" i="11" s="1"/>
  <c r="D44" i="11"/>
  <c r="J44" i="11" s="1"/>
  <c r="D43" i="11"/>
  <c r="J43" i="11" s="1"/>
  <c r="D42" i="11"/>
  <c r="J42" i="11" s="1"/>
  <c r="D41" i="11"/>
  <c r="J41" i="11" s="1"/>
  <c r="D40" i="11"/>
  <c r="J40" i="11" s="1"/>
  <c r="D39" i="11"/>
  <c r="J39" i="11" s="1"/>
  <c r="D38" i="11"/>
  <c r="J38" i="11" s="1"/>
  <c r="K38" i="11" s="1"/>
  <c r="D37" i="11"/>
  <c r="J37" i="11" s="1"/>
  <c r="K37" i="11" s="1"/>
  <c r="J36" i="11"/>
  <c r="K36" i="11" s="1"/>
  <c r="D36" i="11"/>
  <c r="D35" i="11"/>
  <c r="J35" i="11" s="1"/>
  <c r="K35" i="11" s="1"/>
  <c r="D34" i="11"/>
  <c r="J34" i="11" s="1"/>
  <c r="K34" i="11" s="1"/>
  <c r="D33" i="11"/>
  <c r="J33" i="11" s="1"/>
  <c r="K33" i="11" s="1"/>
  <c r="D32" i="11"/>
  <c r="J32" i="11" s="1"/>
  <c r="K32" i="11" s="1"/>
  <c r="D31" i="11"/>
  <c r="J31" i="11" s="1"/>
  <c r="K31" i="11" s="1"/>
  <c r="D30" i="11"/>
  <c r="J30" i="11" s="1"/>
  <c r="K30" i="11" s="1"/>
  <c r="D29" i="11"/>
  <c r="J29" i="11" s="1"/>
  <c r="D28" i="11"/>
  <c r="J28" i="11" s="1"/>
  <c r="K28" i="11" s="1"/>
  <c r="D27" i="11"/>
  <c r="J27" i="11" s="1"/>
  <c r="K27" i="11" s="1"/>
  <c r="D26" i="11"/>
  <c r="J26" i="11" s="1"/>
  <c r="D25" i="11"/>
  <c r="D24" i="11"/>
  <c r="D23" i="11"/>
  <c r="D22" i="11"/>
  <c r="J22" i="11" s="1"/>
  <c r="K22" i="11" s="1"/>
  <c r="D21" i="11"/>
  <c r="J21" i="11" s="1"/>
  <c r="D20" i="11"/>
  <c r="J20" i="11" s="1"/>
  <c r="K20" i="11" s="1"/>
  <c r="D19" i="11"/>
  <c r="J19" i="11" s="1"/>
  <c r="K19" i="11" s="1"/>
  <c r="D18" i="11"/>
  <c r="J18" i="11" s="1"/>
  <c r="K18" i="11" s="1"/>
  <c r="D17" i="11"/>
  <c r="J17" i="11" s="1"/>
  <c r="K17" i="11" s="1"/>
  <c r="D16" i="11"/>
  <c r="J16" i="11" s="1"/>
  <c r="K16" i="11" s="1"/>
  <c r="D15" i="11"/>
  <c r="J15" i="11" s="1"/>
  <c r="K15" i="11" s="1"/>
  <c r="D14" i="11"/>
  <c r="J14" i="11" s="1"/>
  <c r="K14" i="11" s="1"/>
  <c r="D13" i="11"/>
  <c r="J13" i="11" s="1"/>
  <c r="K13" i="11" s="1"/>
  <c r="D7" i="11"/>
  <c r="J7" i="11" s="1"/>
  <c r="K7" i="11" s="1"/>
  <c r="D6" i="11"/>
  <c r="J6" i="11" s="1"/>
  <c r="K6" i="11" s="1"/>
  <c r="D5" i="11"/>
  <c r="J5" i="11" s="1"/>
  <c r="K5" i="11" s="1"/>
  <c r="D4" i="11"/>
  <c r="D3" i="11"/>
  <c r="J3" i="11" s="1"/>
  <c r="D2" i="11"/>
  <c r="J2" i="11" s="1"/>
  <c r="K2" i="11" s="1"/>
  <c r="C165" i="10"/>
  <c r="A165" i="10"/>
  <c r="C158" i="10"/>
  <c r="A158" i="10"/>
  <c r="C157" i="10"/>
  <c r="A157" i="10"/>
  <c r="C156" i="10"/>
  <c r="A156" i="10"/>
  <c r="C149" i="10"/>
  <c r="A149" i="10"/>
  <c r="C148" i="10"/>
  <c r="A148" i="10"/>
  <c r="C147" i="10"/>
  <c r="A147" i="10"/>
  <c r="C146" i="10"/>
  <c r="A146" i="10"/>
  <c r="C139" i="10"/>
  <c r="A139" i="10"/>
  <c r="C138" i="10"/>
  <c r="A138" i="10"/>
  <c r="C137" i="10"/>
  <c r="A137" i="10"/>
  <c r="C136" i="10"/>
  <c r="A136" i="10"/>
  <c r="C135" i="10"/>
  <c r="A135" i="10"/>
  <c r="C134" i="10"/>
  <c r="A134" i="10"/>
  <c r="D123" i="10"/>
  <c r="J123" i="10" s="1"/>
  <c r="K123" i="10" s="1"/>
  <c r="D122" i="10"/>
  <c r="J122" i="10" s="1"/>
  <c r="K122" i="10" s="1"/>
  <c r="D121" i="10"/>
  <c r="J121" i="10" s="1"/>
  <c r="K121" i="10" s="1"/>
  <c r="D120" i="10"/>
  <c r="D119" i="10"/>
  <c r="D118" i="10"/>
  <c r="D117" i="10"/>
  <c r="D116" i="10"/>
  <c r="D115" i="10"/>
  <c r="D114" i="10"/>
  <c r="D113" i="10"/>
  <c r="D112" i="10"/>
  <c r="D111" i="10"/>
  <c r="D110" i="10"/>
  <c r="J110" i="10" s="1"/>
  <c r="K110" i="10" s="1"/>
  <c r="D108" i="10"/>
  <c r="D107" i="10"/>
  <c r="D106" i="10"/>
  <c r="D105" i="10"/>
  <c r="D104" i="10"/>
  <c r="D103" i="10"/>
  <c r="D102" i="10"/>
  <c r="D101" i="10"/>
  <c r="D100" i="10"/>
  <c r="J100" i="10" s="1"/>
  <c r="D99" i="10"/>
  <c r="J99" i="10" s="1"/>
  <c r="D98" i="10"/>
  <c r="J98" i="10" s="1"/>
  <c r="K98" i="10" s="1"/>
  <c r="D97" i="10"/>
  <c r="J97" i="10" s="1"/>
  <c r="K97" i="10" s="1"/>
  <c r="D96" i="10"/>
  <c r="D95" i="10"/>
  <c r="D94" i="10"/>
  <c r="J94" i="10" s="1"/>
  <c r="D93" i="10"/>
  <c r="J93" i="10" s="1"/>
  <c r="K93" i="10" s="1"/>
  <c r="D92" i="10"/>
  <c r="J92" i="10" s="1"/>
  <c r="K92" i="10" s="1"/>
  <c r="D91" i="10"/>
  <c r="J91" i="10" s="1"/>
  <c r="K91" i="10" s="1"/>
  <c r="D90" i="10"/>
  <c r="J90" i="10" s="1"/>
  <c r="D89" i="10"/>
  <c r="J89" i="10" s="1"/>
  <c r="K89" i="10" s="1"/>
  <c r="D88" i="10"/>
  <c r="J88" i="10" s="1"/>
  <c r="D87" i="10"/>
  <c r="J87" i="10" s="1"/>
  <c r="D86" i="10"/>
  <c r="J86" i="10" s="1"/>
  <c r="D85" i="10"/>
  <c r="J85" i="10" s="1"/>
  <c r="K85" i="10" s="1"/>
  <c r="D84" i="10"/>
  <c r="J84" i="10" s="1"/>
  <c r="K84" i="10" s="1"/>
  <c r="D83" i="10"/>
  <c r="J83" i="10" s="1"/>
  <c r="K83" i="10" s="1"/>
  <c r="D82" i="10"/>
  <c r="J82" i="10" s="1"/>
  <c r="J81" i="10"/>
  <c r="K81" i="10" s="1"/>
  <c r="D81" i="10"/>
  <c r="D80" i="10"/>
  <c r="J80" i="10" s="1"/>
  <c r="D79" i="10"/>
  <c r="J79" i="10" s="1"/>
  <c r="D78" i="10"/>
  <c r="J78" i="10" s="1"/>
  <c r="K78" i="10" s="1"/>
  <c r="D77" i="10"/>
  <c r="J77" i="10" s="1"/>
  <c r="K77" i="10" s="1"/>
  <c r="D76" i="10"/>
  <c r="J76" i="10" s="1"/>
  <c r="K76" i="10" s="1"/>
  <c r="D75" i="10"/>
  <c r="J75" i="10" s="1"/>
  <c r="K75" i="10" s="1"/>
  <c r="D74" i="10"/>
  <c r="J74" i="10" s="1"/>
  <c r="K74" i="10" s="1"/>
  <c r="D73" i="10"/>
  <c r="J73" i="10" s="1"/>
  <c r="D72" i="10"/>
  <c r="J72" i="10" s="1"/>
  <c r="D71" i="10"/>
  <c r="J71" i="10" s="1"/>
  <c r="D70" i="10"/>
  <c r="J70" i="10" s="1"/>
  <c r="K70" i="10" s="1"/>
  <c r="D69" i="10"/>
  <c r="J69" i="10" s="1"/>
  <c r="K69" i="10" s="1"/>
  <c r="D68" i="10"/>
  <c r="J68" i="10" s="1"/>
  <c r="K68" i="10" s="1"/>
  <c r="D67" i="10"/>
  <c r="J67" i="10" s="1"/>
  <c r="K67" i="10" s="1"/>
  <c r="D66" i="10"/>
  <c r="J66" i="10" s="1"/>
  <c r="K66" i="10" s="1"/>
  <c r="D65" i="10"/>
  <c r="J65" i="10" s="1"/>
  <c r="D64" i="10"/>
  <c r="J64" i="10" s="1"/>
  <c r="D63" i="10"/>
  <c r="J63" i="10" s="1"/>
  <c r="D62" i="10"/>
  <c r="J62" i="10" s="1"/>
  <c r="K62" i="10" s="1"/>
  <c r="D61" i="10"/>
  <c r="J61" i="10" s="1"/>
  <c r="K61" i="10" s="1"/>
  <c r="D60" i="10"/>
  <c r="J60" i="10" s="1"/>
  <c r="K60" i="10" s="1"/>
  <c r="D59" i="10"/>
  <c r="J59" i="10" s="1"/>
  <c r="K59" i="10" s="1"/>
  <c r="D58" i="10"/>
  <c r="J58" i="10" s="1"/>
  <c r="D57" i="10"/>
  <c r="J57" i="10" s="1"/>
  <c r="D56" i="10"/>
  <c r="J56" i="10" s="1"/>
  <c r="D55" i="10"/>
  <c r="J55" i="10" s="1"/>
  <c r="K55" i="10" s="1"/>
  <c r="D54" i="10"/>
  <c r="J54" i="10" s="1"/>
  <c r="K54" i="10" s="1"/>
  <c r="D53" i="10"/>
  <c r="J53" i="10" s="1"/>
  <c r="K53" i="10" s="1"/>
  <c r="D52" i="10"/>
  <c r="J52" i="10" s="1"/>
  <c r="K52" i="10" s="1"/>
  <c r="D51" i="10"/>
  <c r="J51" i="10" s="1"/>
  <c r="K51" i="10" s="1"/>
  <c r="D50" i="10"/>
  <c r="J50" i="10" s="1"/>
  <c r="D49" i="10"/>
  <c r="J49" i="10" s="1"/>
  <c r="D48" i="10"/>
  <c r="J48" i="10" s="1"/>
  <c r="D47" i="10"/>
  <c r="J47" i="10" s="1"/>
  <c r="D46" i="10"/>
  <c r="J46" i="10" s="1"/>
  <c r="D45" i="10"/>
  <c r="J45" i="10" s="1"/>
  <c r="D44" i="10"/>
  <c r="J44" i="10" s="1"/>
  <c r="K44" i="10" s="1"/>
  <c r="D43" i="10"/>
  <c r="J43" i="10" s="1"/>
  <c r="K43" i="10" s="1"/>
  <c r="D42" i="10"/>
  <c r="J42" i="10" s="1"/>
  <c r="D41" i="10"/>
  <c r="J41" i="10" s="1"/>
  <c r="D40" i="10"/>
  <c r="J40" i="10" s="1"/>
  <c r="K40" i="10" s="1"/>
  <c r="D39" i="10"/>
  <c r="J39" i="10" s="1"/>
  <c r="K39" i="10" s="1"/>
  <c r="D38" i="10"/>
  <c r="J38" i="10" s="1"/>
  <c r="K38" i="10" s="1"/>
  <c r="D37" i="10"/>
  <c r="J37" i="10" s="1"/>
  <c r="D36" i="10"/>
  <c r="J36" i="10" s="1"/>
  <c r="K36" i="10" s="1"/>
  <c r="D35" i="10"/>
  <c r="J35" i="10" s="1"/>
  <c r="K35" i="10" s="1"/>
  <c r="D34" i="10"/>
  <c r="J34" i="10" s="1"/>
  <c r="D33" i="10"/>
  <c r="J33" i="10" s="1"/>
  <c r="D32" i="10"/>
  <c r="J32" i="10" s="1"/>
  <c r="D31" i="10"/>
  <c r="D30" i="10"/>
  <c r="D29" i="10"/>
  <c r="D28" i="10"/>
  <c r="J28" i="10" s="1"/>
  <c r="K28" i="10" s="1"/>
  <c r="D27" i="10"/>
  <c r="J27" i="10" s="1"/>
  <c r="K27" i="10" s="1"/>
  <c r="D26" i="10"/>
  <c r="J26" i="10" s="1"/>
  <c r="K26" i="10" s="1"/>
  <c r="D25" i="10"/>
  <c r="J25" i="10" s="1"/>
  <c r="D24" i="10"/>
  <c r="J24" i="10" s="1"/>
  <c r="D23" i="10"/>
  <c r="J23" i="10" s="1"/>
  <c r="D22" i="10"/>
  <c r="J22" i="10" s="1"/>
  <c r="K22" i="10" s="1"/>
  <c r="D21" i="10"/>
  <c r="J21" i="10" s="1"/>
  <c r="K21" i="10" s="1"/>
  <c r="D20" i="10"/>
  <c r="J20" i="10" s="1"/>
  <c r="K20" i="10" s="1"/>
  <c r="D14" i="10"/>
  <c r="J14" i="10" s="1"/>
  <c r="K14" i="10" s="1"/>
  <c r="D13" i="10"/>
  <c r="J13" i="10" s="1"/>
  <c r="D7" i="10"/>
  <c r="J7" i="10" s="1"/>
  <c r="K7" i="10" s="1"/>
  <c r="D6" i="10"/>
  <c r="J6" i="10" s="1"/>
  <c r="K6" i="10" s="1"/>
  <c r="D5" i="10"/>
  <c r="J5" i="10" s="1"/>
  <c r="K5" i="10" s="1"/>
  <c r="D4" i="10"/>
  <c r="D3" i="10"/>
  <c r="J3" i="10" s="1"/>
  <c r="K3" i="10" s="1"/>
  <c r="D2" i="10"/>
  <c r="C163" i="9"/>
  <c r="A163" i="9"/>
  <c r="C156" i="9"/>
  <c r="A156" i="9"/>
  <c r="C155" i="9"/>
  <c r="A155" i="9"/>
  <c r="C154" i="9"/>
  <c r="A154" i="9"/>
  <c r="C147" i="9"/>
  <c r="A147" i="9"/>
  <c r="C146" i="9"/>
  <c r="A146" i="9"/>
  <c r="C145" i="9"/>
  <c r="A145" i="9"/>
  <c r="C144" i="9"/>
  <c r="A144" i="9"/>
  <c r="C137" i="9"/>
  <c r="A137" i="9"/>
  <c r="C136" i="9"/>
  <c r="A136" i="9"/>
  <c r="C135" i="9"/>
  <c r="A135" i="9"/>
  <c r="C134" i="9"/>
  <c r="A134" i="9"/>
  <c r="C133" i="9"/>
  <c r="A133" i="9"/>
  <c r="C132" i="9"/>
  <c r="A132" i="9"/>
  <c r="D121" i="9"/>
  <c r="J121" i="9" s="1"/>
  <c r="K121" i="9" s="1"/>
  <c r="D120" i="9"/>
  <c r="J120" i="9" s="1"/>
  <c r="K120" i="9" s="1"/>
  <c r="D119" i="9"/>
  <c r="J119" i="9" s="1"/>
  <c r="K119" i="9" s="1"/>
  <c r="D118" i="9"/>
  <c r="D117" i="9"/>
  <c r="D116" i="9"/>
  <c r="D115" i="9"/>
  <c r="D114" i="9"/>
  <c r="D113" i="9"/>
  <c r="D112" i="9"/>
  <c r="D111" i="9"/>
  <c r="D110" i="9"/>
  <c r="D109" i="9"/>
  <c r="D108" i="9"/>
  <c r="J108" i="9" s="1"/>
  <c r="D107" i="9"/>
  <c r="J107" i="9" s="1"/>
  <c r="K107" i="9" s="1"/>
  <c r="D106" i="9"/>
  <c r="D105" i="9"/>
  <c r="D104" i="9"/>
  <c r="D103" i="9"/>
  <c r="D102" i="9"/>
  <c r="D101" i="9"/>
  <c r="D100" i="9"/>
  <c r="D99" i="9"/>
  <c r="D98" i="9"/>
  <c r="J98" i="9" s="1"/>
  <c r="K98" i="9" s="1"/>
  <c r="D97" i="9"/>
  <c r="J97" i="9" s="1"/>
  <c r="K97" i="9" s="1"/>
  <c r="D96" i="9"/>
  <c r="J96" i="9" s="1"/>
  <c r="D95" i="9"/>
  <c r="J95" i="9" s="1"/>
  <c r="K95" i="9" s="1"/>
  <c r="D94" i="9"/>
  <c r="D93" i="9"/>
  <c r="D92" i="9"/>
  <c r="J92" i="9" s="1"/>
  <c r="K92" i="9" s="1"/>
  <c r="D91" i="9"/>
  <c r="J91" i="9" s="1"/>
  <c r="K91" i="9" s="1"/>
  <c r="D90" i="9"/>
  <c r="J90" i="9" s="1"/>
  <c r="K90" i="9" s="1"/>
  <c r="D89" i="9"/>
  <c r="J89" i="9" s="1"/>
  <c r="K89" i="9" s="1"/>
  <c r="D88" i="9"/>
  <c r="J88" i="9" s="1"/>
  <c r="D87" i="9"/>
  <c r="J87" i="9" s="1"/>
  <c r="K87" i="9" s="1"/>
  <c r="D86" i="9"/>
  <c r="J86" i="9" s="1"/>
  <c r="K86" i="9" s="1"/>
  <c r="D85" i="9"/>
  <c r="J85" i="9" s="1"/>
  <c r="K85" i="9" s="1"/>
  <c r="D84" i="9"/>
  <c r="J84" i="9" s="1"/>
  <c r="K84" i="9" s="1"/>
  <c r="D83" i="9"/>
  <c r="J83" i="9" s="1"/>
  <c r="K83" i="9" s="1"/>
  <c r="D82" i="9"/>
  <c r="J82" i="9" s="1"/>
  <c r="K82" i="9" s="1"/>
  <c r="D81" i="9"/>
  <c r="J81" i="9" s="1"/>
  <c r="K81" i="9" s="1"/>
  <c r="D80" i="9"/>
  <c r="J80" i="9" s="1"/>
  <c r="D79" i="9"/>
  <c r="J79" i="9" s="1"/>
  <c r="K79" i="9" s="1"/>
  <c r="J78" i="9"/>
  <c r="K78" i="9" s="1"/>
  <c r="D78" i="9"/>
  <c r="D77" i="9"/>
  <c r="J77" i="9" s="1"/>
  <c r="K77" i="9" s="1"/>
  <c r="D76" i="9"/>
  <c r="J76" i="9" s="1"/>
  <c r="K76" i="9" s="1"/>
  <c r="D75" i="9"/>
  <c r="J75" i="9" s="1"/>
  <c r="K75" i="9" s="1"/>
  <c r="D74" i="9"/>
  <c r="J74" i="9" s="1"/>
  <c r="K74" i="9" s="1"/>
  <c r="D73" i="9"/>
  <c r="J73" i="9" s="1"/>
  <c r="D72" i="9"/>
  <c r="J72" i="9" s="1"/>
  <c r="K72" i="9" s="1"/>
  <c r="J71" i="9"/>
  <c r="K71" i="9" s="1"/>
  <c r="D71" i="9"/>
  <c r="D70" i="9"/>
  <c r="J70" i="9" s="1"/>
  <c r="K70" i="9" s="1"/>
  <c r="D69" i="9"/>
  <c r="J69" i="9" s="1"/>
  <c r="K69" i="9" s="1"/>
  <c r="D68" i="9"/>
  <c r="J68" i="9" s="1"/>
  <c r="K68" i="9" s="1"/>
  <c r="D67" i="9"/>
  <c r="J67" i="9" s="1"/>
  <c r="D66" i="9"/>
  <c r="J66" i="9" s="1"/>
  <c r="K66" i="9" s="1"/>
  <c r="D65" i="9"/>
  <c r="J65" i="9" s="1"/>
  <c r="K65" i="9" s="1"/>
  <c r="D64" i="9"/>
  <c r="J64" i="9" s="1"/>
  <c r="K64" i="9" s="1"/>
  <c r="D63" i="9"/>
  <c r="J63" i="9" s="1"/>
  <c r="K63" i="9" s="1"/>
  <c r="D62" i="9"/>
  <c r="J62" i="9" s="1"/>
  <c r="K62" i="9" s="1"/>
  <c r="D61" i="9"/>
  <c r="J61" i="9" s="1"/>
  <c r="K61" i="9" s="1"/>
  <c r="D60" i="9"/>
  <c r="J60" i="9" s="1"/>
  <c r="D59" i="9"/>
  <c r="J59" i="9" s="1"/>
  <c r="K59" i="9" s="1"/>
  <c r="D58" i="9"/>
  <c r="J58" i="9" s="1"/>
  <c r="K58" i="9" s="1"/>
  <c r="D57" i="9"/>
  <c r="J57" i="9" s="1"/>
  <c r="K57" i="9" s="1"/>
  <c r="D56" i="9"/>
  <c r="J56" i="9" s="1"/>
  <c r="K56" i="9" s="1"/>
  <c r="D55" i="9"/>
  <c r="J55" i="9" s="1"/>
  <c r="K55" i="9" s="1"/>
  <c r="D54" i="9"/>
  <c r="J54" i="9" s="1"/>
  <c r="K54" i="9" s="1"/>
  <c r="D53" i="9"/>
  <c r="J53" i="9" s="1"/>
  <c r="K53" i="9" s="1"/>
  <c r="D52" i="9"/>
  <c r="J52" i="9" s="1"/>
  <c r="K52" i="9" s="1"/>
  <c r="D51" i="9"/>
  <c r="J51" i="9" s="1"/>
  <c r="K51" i="9" s="1"/>
  <c r="D50" i="9"/>
  <c r="J50" i="9" s="1"/>
  <c r="K50" i="9" s="1"/>
  <c r="D49" i="9"/>
  <c r="J49" i="9" s="1"/>
  <c r="K49" i="9" s="1"/>
  <c r="D48" i="9"/>
  <c r="J48" i="9" s="1"/>
  <c r="D47" i="9"/>
  <c r="J47" i="9" s="1"/>
  <c r="D46" i="9"/>
  <c r="J46" i="9" s="1"/>
  <c r="D45" i="9"/>
  <c r="J45" i="9" s="1"/>
  <c r="D44" i="9"/>
  <c r="J44" i="9" s="1"/>
  <c r="D43" i="9"/>
  <c r="J43" i="9" s="1"/>
  <c r="D42" i="9"/>
  <c r="J42" i="9" s="1"/>
  <c r="K42" i="9" s="1"/>
  <c r="D41" i="9"/>
  <c r="J41" i="9" s="1"/>
  <c r="K41" i="9" s="1"/>
  <c r="D40" i="9"/>
  <c r="J40" i="9" s="1"/>
  <c r="K40" i="9" s="1"/>
  <c r="D39" i="9"/>
  <c r="J39" i="9" s="1"/>
  <c r="K39" i="9" s="1"/>
  <c r="D38" i="9"/>
  <c r="J38" i="9" s="1"/>
  <c r="K38" i="9" s="1"/>
  <c r="D37" i="9"/>
  <c r="J37" i="9" s="1"/>
  <c r="K37" i="9" s="1"/>
  <c r="D36" i="9"/>
  <c r="J36" i="9" s="1"/>
  <c r="K36" i="9" s="1"/>
  <c r="D35" i="9"/>
  <c r="J35" i="9" s="1"/>
  <c r="K35" i="9" s="1"/>
  <c r="D34" i="9"/>
  <c r="J34" i="9" s="1"/>
  <c r="K34" i="9" s="1"/>
  <c r="D33" i="9"/>
  <c r="J33" i="9" s="1"/>
  <c r="D32" i="9"/>
  <c r="J32" i="9" s="1"/>
  <c r="K32" i="9" s="1"/>
  <c r="D31" i="9"/>
  <c r="J31" i="9" s="1"/>
  <c r="K31" i="9" s="1"/>
  <c r="D30" i="9"/>
  <c r="J30" i="9" s="1"/>
  <c r="D29" i="9"/>
  <c r="D28" i="9"/>
  <c r="D27" i="9"/>
  <c r="D26" i="9"/>
  <c r="J26" i="9" s="1"/>
  <c r="K26" i="9" s="1"/>
  <c r="D25" i="9"/>
  <c r="J25" i="9" s="1"/>
  <c r="K25" i="9" s="1"/>
  <c r="D24" i="9"/>
  <c r="J24" i="9" s="1"/>
  <c r="K24" i="9" s="1"/>
  <c r="D23" i="9"/>
  <c r="J23" i="9" s="1"/>
  <c r="K23" i="9" s="1"/>
  <c r="D22" i="9"/>
  <c r="J22" i="9" s="1"/>
  <c r="K22" i="9" s="1"/>
  <c r="D21" i="9"/>
  <c r="J21" i="9" s="1"/>
  <c r="K21" i="9" s="1"/>
  <c r="D20" i="9"/>
  <c r="J20" i="9" s="1"/>
  <c r="K20" i="9" s="1"/>
  <c r="D19" i="9"/>
  <c r="J19" i="9" s="1"/>
  <c r="K19" i="9" s="1"/>
  <c r="D18" i="9"/>
  <c r="J18" i="9" s="1"/>
  <c r="K18" i="9" s="1"/>
  <c r="D17" i="9"/>
  <c r="J17" i="9" s="1"/>
  <c r="K17" i="9" s="1"/>
  <c r="D10" i="9"/>
  <c r="J10" i="9" s="1"/>
  <c r="K10" i="9" s="1"/>
  <c r="D6" i="9"/>
  <c r="J6" i="9" s="1"/>
  <c r="K6" i="9" s="1"/>
  <c r="D5" i="9"/>
  <c r="J5" i="9" s="1"/>
  <c r="K5" i="9" s="1"/>
  <c r="D4" i="9"/>
  <c r="J4" i="9" s="1"/>
  <c r="K4" i="9" s="1"/>
  <c r="D3" i="9"/>
  <c r="J3" i="9" s="1"/>
  <c r="D2" i="9"/>
  <c r="C155" i="8"/>
  <c r="A155" i="8"/>
  <c r="C148" i="8"/>
  <c r="A148" i="8"/>
  <c r="C147" i="8"/>
  <c r="A147" i="8"/>
  <c r="C146" i="8"/>
  <c r="A146" i="8"/>
  <c r="C139" i="8"/>
  <c r="A139" i="8"/>
  <c r="C138" i="8"/>
  <c r="A138" i="8"/>
  <c r="C137" i="8"/>
  <c r="A137" i="8"/>
  <c r="C136" i="8"/>
  <c r="A136" i="8"/>
  <c r="C129" i="8"/>
  <c r="A129" i="8"/>
  <c r="C128" i="8"/>
  <c r="A128" i="8"/>
  <c r="C127" i="8"/>
  <c r="A127" i="8"/>
  <c r="C126" i="8"/>
  <c r="A126" i="8"/>
  <c r="C125" i="8"/>
  <c r="A125" i="8"/>
  <c r="C124" i="8"/>
  <c r="A124" i="8"/>
  <c r="D113" i="8"/>
  <c r="J113" i="8" s="1"/>
  <c r="K113" i="8" s="1"/>
  <c r="D112" i="8"/>
  <c r="J112" i="8" s="1"/>
  <c r="K112" i="8" s="1"/>
  <c r="D111" i="8"/>
  <c r="J111" i="8" s="1"/>
  <c r="B155" i="8" s="1"/>
  <c r="D155" i="8" s="1"/>
  <c r="D157" i="8" s="1"/>
  <c r="E157" i="8" s="1"/>
  <c r="D110" i="8"/>
  <c r="D109" i="8"/>
  <c r="D108" i="8"/>
  <c r="D107" i="8"/>
  <c r="D106" i="8"/>
  <c r="D105" i="8"/>
  <c r="D104" i="8"/>
  <c r="D103" i="8"/>
  <c r="D102" i="8"/>
  <c r="D101" i="8"/>
  <c r="D100" i="8"/>
  <c r="J100" i="8" s="1"/>
  <c r="K100" i="8" s="1"/>
  <c r="D99" i="8"/>
  <c r="J99" i="8" s="1"/>
  <c r="D98" i="8"/>
  <c r="D97" i="8"/>
  <c r="D96" i="8"/>
  <c r="D95" i="8"/>
  <c r="D94" i="8"/>
  <c r="D93" i="8"/>
  <c r="D92" i="8"/>
  <c r="D91" i="8"/>
  <c r="D90" i="8"/>
  <c r="J90" i="8" s="1"/>
  <c r="K90" i="8" s="1"/>
  <c r="D89" i="8"/>
  <c r="J89" i="8" s="1"/>
  <c r="D88" i="8"/>
  <c r="J88" i="8" s="1"/>
  <c r="K88" i="8" s="1"/>
  <c r="D87" i="8"/>
  <c r="J87" i="8" s="1"/>
  <c r="K87" i="8" s="1"/>
  <c r="D86" i="8"/>
  <c r="D85" i="8"/>
  <c r="D84" i="8"/>
  <c r="J84" i="8" s="1"/>
  <c r="K84" i="8" s="1"/>
  <c r="D83" i="8"/>
  <c r="J83" i="8" s="1"/>
  <c r="K83" i="8" s="1"/>
  <c r="J82" i="8"/>
  <c r="K82" i="8" s="1"/>
  <c r="D82" i="8"/>
  <c r="D81" i="8"/>
  <c r="J81" i="8" s="1"/>
  <c r="K81" i="8" s="1"/>
  <c r="D80" i="8"/>
  <c r="J80" i="8" s="1"/>
  <c r="K80" i="8" s="1"/>
  <c r="D79" i="8"/>
  <c r="J79" i="8" s="1"/>
  <c r="D78" i="8"/>
  <c r="J78" i="8" s="1"/>
  <c r="K78" i="8" s="1"/>
  <c r="D77" i="8"/>
  <c r="J77" i="8" s="1"/>
  <c r="K77" i="8" s="1"/>
  <c r="D76" i="8"/>
  <c r="J76" i="8" s="1"/>
  <c r="K76" i="8" s="1"/>
  <c r="D75" i="8"/>
  <c r="J75" i="8" s="1"/>
  <c r="K75" i="8" s="1"/>
  <c r="J74" i="8"/>
  <c r="K74" i="8" s="1"/>
  <c r="D74" i="8"/>
  <c r="D73" i="8"/>
  <c r="J73" i="8" s="1"/>
  <c r="K73" i="8" s="1"/>
  <c r="D72" i="8"/>
  <c r="J72" i="8" s="1"/>
  <c r="K72" i="8" s="1"/>
  <c r="D71" i="8"/>
  <c r="J71" i="8" s="1"/>
  <c r="K71" i="8" s="1"/>
  <c r="J70" i="8"/>
  <c r="K70" i="8" s="1"/>
  <c r="D70" i="8"/>
  <c r="D69" i="8"/>
  <c r="J69" i="8" s="1"/>
  <c r="K69" i="8" s="1"/>
  <c r="D68" i="8"/>
  <c r="J68" i="8" s="1"/>
  <c r="K68" i="8" s="1"/>
  <c r="D67" i="8"/>
  <c r="J67" i="8" s="1"/>
  <c r="K67" i="8" s="1"/>
  <c r="D66" i="8"/>
  <c r="J66" i="8" s="1"/>
  <c r="K66" i="8" s="1"/>
  <c r="D65" i="8"/>
  <c r="J65" i="8" s="1"/>
  <c r="D64" i="8"/>
  <c r="J64" i="8" s="1"/>
  <c r="K64" i="8" s="1"/>
  <c r="D63" i="8"/>
  <c r="J63" i="8" s="1"/>
  <c r="K63" i="8" s="1"/>
  <c r="D62" i="8"/>
  <c r="J62" i="8" s="1"/>
  <c r="K62" i="8" s="1"/>
  <c r="D61" i="8"/>
  <c r="J61" i="8" s="1"/>
  <c r="K61" i="8" s="1"/>
  <c r="D60" i="8"/>
  <c r="J60" i="8" s="1"/>
  <c r="K60" i="8" s="1"/>
  <c r="D59" i="8"/>
  <c r="J59" i="8" s="1"/>
  <c r="D58" i="8"/>
  <c r="J58" i="8" s="1"/>
  <c r="K58" i="8" s="1"/>
  <c r="D57" i="8"/>
  <c r="J57" i="8" s="1"/>
  <c r="K57" i="8" s="1"/>
  <c r="D56" i="8"/>
  <c r="J56" i="8" s="1"/>
  <c r="K56" i="8" s="1"/>
  <c r="D55" i="8"/>
  <c r="J55" i="8" s="1"/>
  <c r="K55" i="8" s="1"/>
  <c r="D54" i="8"/>
  <c r="J54" i="8" s="1"/>
  <c r="K54" i="8" s="1"/>
  <c r="D53" i="8"/>
  <c r="J53" i="8" s="1"/>
  <c r="K53" i="8" s="1"/>
  <c r="D52" i="8"/>
  <c r="J52" i="8" s="1"/>
  <c r="K52" i="8" s="1"/>
  <c r="D51" i="8"/>
  <c r="J51" i="8" s="1"/>
  <c r="K51" i="8" s="1"/>
  <c r="J50" i="8"/>
  <c r="K50" i="8" s="1"/>
  <c r="D50" i="8"/>
  <c r="D49" i="8"/>
  <c r="J49" i="8" s="1"/>
  <c r="K49" i="8" s="1"/>
  <c r="D48" i="8"/>
  <c r="J48" i="8" s="1"/>
  <c r="K48" i="8" s="1"/>
  <c r="D47" i="8"/>
  <c r="J47" i="8" s="1"/>
  <c r="K47" i="8" s="1"/>
  <c r="D46" i="8"/>
  <c r="J46" i="8" s="1"/>
  <c r="K46" i="8" s="1"/>
  <c r="D45" i="8"/>
  <c r="J45" i="8" s="1"/>
  <c r="K45" i="8" s="1"/>
  <c r="D44" i="8"/>
  <c r="J44" i="8" s="1"/>
  <c r="K44" i="8" s="1"/>
  <c r="D43" i="8"/>
  <c r="J43" i="8" s="1"/>
  <c r="K43" i="8" s="1"/>
  <c r="D42" i="8"/>
  <c r="J42" i="8" s="1"/>
  <c r="K42" i="8" s="1"/>
  <c r="D41" i="8"/>
  <c r="J41" i="8" s="1"/>
  <c r="K41" i="8" s="1"/>
  <c r="D40" i="8"/>
  <c r="J40" i="8" s="1"/>
  <c r="K40" i="8" s="1"/>
  <c r="D39" i="8"/>
  <c r="J39" i="8" s="1"/>
  <c r="D38" i="8"/>
  <c r="J38" i="8" s="1"/>
  <c r="D37" i="8"/>
  <c r="J37" i="8" s="1"/>
  <c r="D36" i="8"/>
  <c r="J36" i="8" s="1"/>
  <c r="D35" i="8"/>
  <c r="J35" i="8" s="1"/>
  <c r="D34" i="8"/>
  <c r="J34" i="8" s="1"/>
  <c r="K34" i="8" s="1"/>
  <c r="D33" i="8"/>
  <c r="J33" i="8" s="1"/>
  <c r="K33" i="8" s="1"/>
  <c r="D32" i="8"/>
  <c r="J32" i="8" s="1"/>
  <c r="K32" i="8" s="1"/>
  <c r="D31" i="8"/>
  <c r="J31" i="8" s="1"/>
  <c r="K31" i="8" s="1"/>
  <c r="D30" i="8"/>
  <c r="J30" i="8" s="1"/>
  <c r="K30" i="8" s="1"/>
  <c r="J29" i="8"/>
  <c r="K29" i="8" s="1"/>
  <c r="D29" i="8"/>
  <c r="D28" i="8"/>
  <c r="J28" i="8" s="1"/>
  <c r="K28" i="8" s="1"/>
  <c r="D27" i="8"/>
  <c r="J27" i="8" s="1"/>
  <c r="K27" i="8" s="1"/>
  <c r="D26" i="8"/>
  <c r="J26" i="8" s="1"/>
  <c r="K26" i="8" s="1"/>
  <c r="D25" i="8"/>
  <c r="J25" i="8" s="1"/>
  <c r="K25" i="8" s="1"/>
  <c r="D24" i="8"/>
  <c r="J24" i="8" s="1"/>
  <c r="K24" i="8" s="1"/>
  <c r="D23" i="8"/>
  <c r="J23" i="8" s="1"/>
  <c r="K23" i="8" s="1"/>
  <c r="D22" i="8"/>
  <c r="J22" i="8" s="1"/>
  <c r="D21" i="8"/>
  <c r="D20" i="8"/>
  <c r="D19" i="8"/>
  <c r="D18" i="8"/>
  <c r="J18" i="8" s="1"/>
  <c r="K18" i="8" s="1"/>
  <c r="D17" i="8"/>
  <c r="J17" i="8" s="1"/>
  <c r="K17" i="8" s="1"/>
  <c r="D16" i="8"/>
  <c r="J16" i="8" s="1"/>
  <c r="K16" i="8" s="1"/>
  <c r="D15" i="8"/>
  <c r="J15" i="8" s="1"/>
  <c r="K15" i="8" s="1"/>
  <c r="D14" i="8"/>
  <c r="J14" i="8" s="1"/>
  <c r="K14" i="8" s="1"/>
  <c r="D13" i="8"/>
  <c r="J13" i="8" s="1"/>
  <c r="K13" i="8" s="1"/>
  <c r="D12" i="8"/>
  <c r="J12" i="8" s="1"/>
  <c r="K12" i="8" s="1"/>
  <c r="D10" i="8"/>
  <c r="J10" i="8" s="1"/>
  <c r="K10" i="8" s="1"/>
  <c r="D9" i="8"/>
  <c r="J9" i="8" s="1"/>
  <c r="K9" i="8" s="1"/>
  <c r="D8" i="8"/>
  <c r="J8" i="8" s="1"/>
  <c r="K8" i="8" s="1"/>
  <c r="D7" i="8"/>
  <c r="J7" i="8" s="1"/>
  <c r="K7" i="8" s="1"/>
  <c r="D6" i="8"/>
  <c r="J6" i="8" s="1"/>
  <c r="K6" i="8" s="1"/>
  <c r="D5" i="8"/>
  <c r="J5" i="8" s="1"/>
  <c r="K5" i="8" s="1"/>
  <c r="D4" i="8"/>
  <c r="J4" i="8" s="1"/>
  <c r="K4" i="8" s="1"/>
  <c r="D3" i="8"/>
  <c r="J3" i="8" s="1"/>
  <c r="K3" i="8" s="1"/>
  <c r="D2" i="8"/>
  <c r="C161" i="7"/>
  <c r="A161" i="7"/>
  <c r="C154" i="7"/>
  <c r="A154" i="7"/>
  <c r="C153" i="7"/>
  <c r="A153" i="7"/>
  <c r="C152" i="7"/>
  <c r="A152" i="7"/>
  <c r="C145" i="7"/>
  <c r="A145" i="7"/>
  <c r="C144" i="7"/>
  <c r="A144" i="7"/>
  <c r="C143" i="7"/>
  <c r="A143" i="7"/>
  <c r="C142" i="7"/>
  <c r="A142" i="7"/>
  <c r="C135" i="7"/>
  <c r="A135" i="7"/>
  <c r="C134" i="7"/>
  <c r="A134" i="7"/>
  <c r="C133" i="7"/>
  <c r="A133" i="7"/>
  <c r="C132" i="7"/>
  <c r="A132" i="7"/>
  <c r="C131" i="7"/>
  <c r="A131" i="7"/>
  <c r="C130" i="7"/>
  <c r="A130" i="7"/>
  <c r="D119" i="7"/>
  <c r="J119" i="7" s="1"/>
  <c r="K119" i="7" s="1"/>
  <c r="D118" i="7"/>
  <c r="J118" i="7" s="1"/>
  <c r="K118" i="7" s="1"/>
  <c r="D117" i="7"/>
  <c r="J117" i="7" s="1"/>
  <c r="K117" i="7" s="1"/>
  <c r="D116" i="7"/>
  <c r="D115" i="7"/>
  <c r="D114" i="7"/>
  <c r="D113" i="7"/>
  <c r="D112" i="7"/>
  <c r="D111" i="7"/>
  <c r="D110" i="7"/>
  <c r="D109" i="7"/>
  <c r="D108" i="7"/>
  <c r="D107" i="7"/>
  <c r="D106" i="7"/>
  <c r="J106" i="7" s="1"/>
  <c r="K106" i="7" s="1"/>
  <c r="D105" i="7"/>
  <c r="J105" i="7" s="1"/>
  <c r="K105" i="7" s="1"/>
  <c r="D104" i="7"/>
  <c r="D103" i="7"/>
  <c r="D102" i="7"/>
  <c r="D101" i="7"/>
  <c r="D100" i="7"/>
  <c r="D99" i="7"/>
  <c r="D98" i="7"/>
  <c r="D97" i="7"/>
  <c r="D96" i="7"/>
  <c r="J96" i="7" s="1"/>
  <c r="K96" i="7" s="1"/>
  <c r="D95" i="7"/>
  <c r="J95" i="7" s="1"/>
  <c r="K95" i="7" s="1"/>
  <c r="D94" i="7"/>
  <c r="J94" i="7" s="1"/>
  <c r="K94" i="7" s="1"/>
  <c r="D93" i="7"/>
  <c r="J93" i="7" s="1"/>
  <c r="K93" i="7" s="1"/>
  <c r="D92" i="7"/>
  <c r="D91" i="7"/>
  <c r="D90" i="7"/>
  <c r="J90" i="7" s="1"/>
  <c r="K90" i="7" s="1"/>
  <c r="D89" i="7"/>
  <c r="J89" i="7" s="1"/>
  <c r="K89" i="7" s="1"/>
  <c r="D88" i="7"/>
  <c r="J88" i="7" s="1"/>
  <c r="K88" i="7" s="1"/>
  <c r="D87" i="7"/>
  <c r="J87" i="7" s="1"/>
  <c r="K87" i="7" s="1"/>
  <c r="D86" i="7"/>
  <c r="J86" i="7" s="1"/>
  <c r="K86" i="7" s="1"/>
  <c r="D85" i="7"/>
  <c r="J85" i="7" s="1"/>
  <c r="K85" i="7" s="1"/>
  <c r="D84" i="7"/>
  <c r="J84" i="7" s="1"/>
  <c r="K84" i="7" s="1"/>
  <c r="D83" i="7"/>
  <c r="J83" i="7" s="1"/>
  <c r="K83" i="7" s="1"/>
  <c r="D82" i="7"/>
  <c r="J82" i="7" s="1"/>
  <c r="K82" i="7" s="1"/>
  <c r="D81" i="7"/>
  <c r="J81" i="7" s="1"/>
  <c r="K81" i="7" s="1"/>
  <c r="D80" i="7"/>
  <c r="J80" i="7" s="1"/>
  <c r="K80" i="7" s="1"/>
  <c r="D79" i="7"/>
  <c r="J79" i="7" s="1"/>
  <c r="K79" i="7" s="1"/>
  <c r="D78" i="7"/>
  <c r="J78" i="7" s="1"/>
  <c r="D77" i="7"/>
  <c r="J77" i="7" s="1"/>
  <c r="K77" i="7" s="1"/>
  <c r="D76" i="7"/>
  <c r="J76" i="7" s="1"/>
  <c r="K76" i="7" s="1"/>
  <c r="D75" i="7"/>
  <c r="J75" i="7" s="1"/>
  <c r="K75" i="7" s="1"/>
  <c r="D74" i="7"/>
  <c r="J74" i="7" s="1"/>
  <c r="K74" i="7" s="1"/>
  <c r="D73" i="7"/>
  <c r="J73" i="7" s="1"/>
  <c r="K73" i="7" s="1"/>
  <c r="D72" i="7"/>
  <c r="J72" i="7" s="1"/>
  <c r="K72" i="7" s="1"/>
  <c r="D71" i="7"/>
  <c r="J71" i="7" s="1"/>
  <c r="D70" i="7"/>
  <c r="J70" i="7" s="1"/>
  <c r="K70" i="7" s="1"/>
  <c r="D69" i="7"/>
  <c r="J69" i="7" s="1"/>
  <c r="K69" i="7" s="1"/>
  <c r="J68" i="7"/>
  <c r="K68" i="7" s="1"/>
  <c r="D68" i="7"/>
  <c r="D67" i="7"/>
  <c r="J67" i="7" s="1"/>
  <c r="K67" i="7" s="1"/>
  <c r="D66" i="7"/>
  <c r="J66" i="7" s="1"/>
  <c r="K66" i="7" s="1"/>
  <c r="D65" i="7"/>
  <c r="J65" i="7" s="1"/>
  <c r="K65" i="7" s="1"/>
  <c r="D64" i="7"/>
  <c r="J64" i="7" s="1"/>
  <c r="K64" i="7" s="1"/>
  <c r="D63" i="7"/>
  <c r="J63" i="7" s="1"/>
  <c r="K63" i="7" s="1"/>
  <c r="D62" i="7"/>
  <c r="J62" i="7" s="1"/>
  <c r="K62" i="7" s="1"/>
  <c r="D61" i="7"/>
  <c r="J61" i="7" s="1"/>
  <c r="K61" i="7" s="1"/>
  <c r="D60" i="7"/>
  <c r="J60" i="7" s="1"/>
  <c r="K60" i="7" s="1"/>
  <c r="D59" i="7"/>
  <c r="J59" i="7" s="1"/>
  <c r="K59" i="7" s="1"/>
  <c r="D58" i="7"/>
  <c r="J58" i="7" s="1"/>
  <c r="D57" i="7"/>
  <c r="J57" i="7" s="1"/>
  <c r="K57" i="7" s="1"/>
  <c r="D56" i="7"/>
  <c r="J56" i="7" s="1"/>
  <c r="K56" i="7" s="1"/>
  <c r="D55" i="7"/>
  <c r="J55" i="7" s="1"/>
  <c r="K55" i="7" s="1"/>
  <c r="D54" i="7"/>
  <c r="J54" i="7" s="1"/>
  <c r="K54" i="7" s="1"/>
  <c r="D53" i="7"/>
  <c r="J53" i="7" s="1"/>
  <c r="K53" i="7" s="1"/>
  <c r="J52" i="7"/>
  <c r="K52" i="7" s="1"/>
  <c r="D52" i="7"/>
  <c r="D51" i="7"/>
  <c r="J51" i="7" s="1"/>
  <c r="K51" i="7" s="1"/>
  <c r="D50" i="7"/>
  <c r="J50" i="7" s="1"/>
  <c r="K50" i="7" s="1"/>
  <c r="D49" i="7"/>
  <c r="J49" i="7" s="1"/>
  <c r="K49" i="7" s="1"/>
  <c r="D48" i="7"/>
  <c r="J48" i="7" s="1"/>
  <c r="K48" i="7" s="1"/>
  <c r="D47" i="7"/>
  <c r="J47" i="7" s="1"/>
  <c r="K47" i="7" s="1"/>
  <c r="D46" i="7"/>
  <c r="J46" i="7" s="1"/>
  <c r="K46" i="7" s="1"/>
  <c r="D45" i="7"/>
  <c r="J45" i="7" s="1"/>
  <c r="D44" i="7"/>
  <c r="J44" i="7" s="1"/>
  <c r="D43" i="7"/>
  <c r="J43" i="7" s="1"/>
  <c r="D42" i="7"/>
  <c r="J42" i="7" s="1"/>
  <c r="D41" i="7"/>
  <c r="J41" i="7" s="1"/>
  <c r="D40" i="7"/>
  <c r="J40" i="7" s="1"/>
  <c r="K40" i="7" s="1"/>
  <c r="D39" i="7"/>
  <c r="J39" i="7" s="1"/>
  <c r="K39" i="7" s="1"/>
  <c r="D38" i="7"/>
  <c r="J38" i="7" s="1"/>
  <c r="K38" i="7" s="1"/>
  <c r="D37" i="7"/>
  <c r="J37" i="7" s="1"/>
  <c r="K37" i="7" s="1"/>
  <c r="D36" i="7"/>
  <c r="J36" i="7" s="1"/>
  <c r="K36" i="7" s="1"/>
  <c r="D35" i="7"/>
  <c r="J35" i="7" s="1"/>
  <c r="K35" i="7" s="1"/>
  <c r="D34" i="7"/>
  <c r="J34" i="7" s="1"/>
  <c r="K34" i="7" s="1"/>
  <c r="D33" i="7"/>
  <c r="J33" i="7" s="1"/>
  <c r="K33" i="7" s="1"/>
  <c r="D32" i="7"/>
  <c r="J32" i="7" s="1"/>
  <c r="K32" i="7" s="1"/>
  <c r="D31" i="7"/>
  <c r="J31" i="7" s="1"/>
  <c r="K31" i="7" s="1"/>
  <c r="D30" i="7"/>
  <c r="J30" i="7" s="1"/>
  <c r="K30" i="7" s="1"/>
  <c r="D29" i="7"/>
  <c r="J29" i="7" s="1"/>
  <c r="K29" i="7" s="1"/>
  <c r="D28" i="7"/>
  <c r="J28" i="7" s="1"/>
  <c r="K28" i="7" s="1"/>
  <c r="D27" i="7"/>
  <c r="D26" i="7"/>
  <c r="D25" i="7"/>
  <c r="D24" i="7"/>
  <c r="J24" i="7" s="1"/>
  <c r="K24" i="7" s="1"/>
  <c r="D23" i="7"/>
  <c r="J23" i="7" s="1"/>
  <c r="K23" i="7" s="1"/>
  <c r="D22" i="7"/>
  <c r="J22" i="7" s="1"/>
  <c r="K22" i="7" s="1"/>
  <c r="D21" i="7"/>
  <c r="J21" i="7" s="1"/>
  <c r="K21" i="7" s="1"/>
  <c r="D20" i="7"/>
  <c r="J20" i="7" s="1"/>
  <c r="K20" i="7" s="1"/>
  <c r="D19" i="7"/>
  <c r="J19" i="7" s="1"/>
  <c r="K19" i="7" s="1"/>
  <c r="D18" i="7"/>
  <c r="J18" i="7" s="1"/>
  <c r="K18" i="7" s="1"/>
  <c r="D17" i="7"/>
  <c r="J17" i="7" s="1"/>
  <c r="K17" i="7" s="1"/>
  <c r="D13" i="7"/>
  <c r="J13" i="7" s="1"/>
  <c r="D8" i="7"/>
  <c r="J8" i="7" s="1"/>
  <c r="K8" i="7" s="1"/>
  <c r="D7" i="7"/>
  <c r="J7" i="7" s="1"/>
  <c r="K7" i="7" s="1"/>
  <c r="D6" i="7"/>
  <c r="J6" i="7" s="1"/>
  <c r="K6" i="7" s="1"/>
  <c r="D5" i="7"/>
  <c r="J5" i="7" s="1"/>
  <c r="K5" i="7" s="1"/>
  <c r="D4" i="7"/>
  <c r="J4" i="7" s="1"/>
  <c r="K4" i="7" s="1"/>
  <c r="D3" i="7"/>
  <c r="J3" i="7" s="1"/>
  <c r="K3" i="7" s="1"/>
  <c r="D2" i="7"/>
  <c r="C140" i="6"/>
  <c r="A140" i="6"/>
  <c r="C133" i="6"/>
  <c r="A133" i="6"/>
  <c r="C132" i="6"/>
  <c r="A132" i="6"/>
  <c r="C131" i="6"/>
  <c r="A131" i="6"/>
  <c r="C124" i="6"/>
  <c r="A124" i="6"/>
  <c r="C123" i="6"/>
  <c r="A123" i="6"/>
  <c r="C122" i="6"/>
  <c r="A122" i="6"/>
  <c r="C121" i="6"/>
  <c r="A121" i="6"/>
  <c r="C114" i="6"/>
  <c r="A114" i="6"/>
  <c r="C112" i="6"/>
  <c r="A112" i="6"/>
  <c r="C111" i="6"/>
  <c r="A111" i="6"/>
  <c r="C110" i="6"/>
  <c r="A110" i="6"/>
  <c r="C109" i="6"/>
  <c r="A109" i="6"/>
  <c r="D98" i="6"/>
  <c r="J98" i="6" s="1"/>
  <c r="K98" i="6" s="1"/>
  <c r="D97" i="6"/>
  <c r="J97" i="6" s="1"/>
  <c r="K97" i="6" s="1"/>
  <c r="D96" i="6"/>
  <c r="J96" i="6" s="1"/>
  <c r="D95" i="6"/>
  <c r="D94" i="6"/>
  <c r="D93" i="6"/>
  <c r="D92" i="6"/>
  <c r="D91" i="6"/>
  <c r="J91" i="6" s="1"/>
  <c r="K91" i="6" s="1"/>
  <c r="D90" i="6"/>
  <c r="J90" i="6" s="1"/>
  <c r="D89" i="6"/>
  <c r="D88" i="6"/>
  <c r="D87" i="6"/>
  <c r="D86" i="6"/>
  <c r="J86" i="6" s="1"/>
  <c r="K86" i="6" s="1"/>
  <c r="D85" i="6"/>
  <c r="J85" i="6" s="1"/>
  <c r="K85" i="6" s="1"/>
  <c r="D84" i="6"/>
  <c r="J84" i="6" s="1"/>
  <c r="D83" i="6"/>
  <c r="J83" i="6" s="1"/>
  <c r="K83" i="6" s="1"/>
  <c r="D82" i="6"/>
  <c r="D81" i="6"/>
  <c r="D80" i="6"/>
  <c r="J80" i="6" s="1"/>
  <c r="K80" i="6" s="1"/>
  <c r="D79" i="6"/>
  <c r="J79" i="6" s="1"/>
  <c r="K79" i="6" s="1"/>
  <c r="D78" i="6"/>
  <c r="J78" i="6" s="1"/>
  <c r="K78" i="6" s="1"/>
  <c r="D77" i="6"/>
  <c r="J77" i="6" s="1"/>
  <c r="K77" i="6" s="1"/>
  <c r="D76" i="6"/>
  <c r="J76" i="6" s="1"/>
  <c r="K76" i="6" s="1"/>
  <c r="D75" i="6"/>
  <c r="J75" i="6" s="1"/>
  <c r="D74" i="6"/>
  <c r="J74" i="6" s="1"/>
  <c r="K74" i="6" s="1"/>
  <c r="D73" i="6"/>
  <c r="J73" i="6" s="1"/>
  <c r="K73" i="6" s="1"/>
  <c r="D72" i="6"/>
  <c r="J72" i="6" s="1"/>
  <c r="K72" i="6" s="1"/>
  <c r="D71" i="6"/>
  <c r="J71" i="6" s="1"/>
  <c r="K71" i="6" s="1"/>
  <c r="D70" i="6"/>
  <c r="J70" i="6" s="1"/>
  <c r="K70" i="6" s="1"/>
  <c r="D69" i="6"/>
  <c r="J69" i="6" s="1"/>
  <c r="K69" i="6" s="1"/>
  <c r="D68" i="6"/>
  <c r="J68" i="6" s="1"/>
  <c r="D67" i="6"/>
  <c r="J67" i="6" s="1"/>
  <c r="K67" i="6" s="1"/>
  <c r="D66" i="6"/>
  <c r="J66" i="6" s="1"/>
  <c r="K66" i="6" s="1"/>
  <c r="D65" i="6"/>
  <c r="J65" i="6" s="1"/>
  <c r="K65" i="6" s="1"/>
  <c r="D64" i="6"/>
  <c r="J64" i="6" s="1"/>
  <c r="K64" i="6" s="1"/>
  <c r="D63" i="6"/>
  <c r="J63" i="6" s="1"/>
  <c r="K63" i="6" s="1"/>
  <c r="D62" i="6"/>
  <c r="J62" i="6" s="1"/>
  <c r="K62" i="6" s="1"/>
  <c r="D61" i="6"/>
  <c r="J61" i="6" s="1"/>
  <c r="D60" i="6"/>
  <c r="J60" i="6" s="1"/>
  <c r="K60" i="6" s="1"/>
  <c r="D59" i="6"/>
  <c r="J59" i="6" s="1"/>
  <c r="K59" i="6" s="1"/>
  <c r="D58" i="6"/>
  <c r="J58" i="6" s="1"/>
  <c r="K58" i="6" s="1"/>
  <c r="D57" i="6"/>
  <c r="J57" i="6" s="1"/>
  <c r="K57" i="6" s="1"/>
  <c r="D56" i="6"/>
  <c r="J56" i="6" s="1"/>
  <c r="K56" i="6" s="1"/>
  <c r="D55" i="6"/>
  <c r="J55" i="6" s="1"/>
  <c r="D54" i="6"/>
  <c r="J54" i="6" s="1"/>
  <c r="K54" i="6" s="1"/>
  <c r="D53" i="6"/>
  <c r="J53" i="6" s="1"/>
  <c r="K53" i="6" s="1"/>
  <c r="D52" i="6"/>
  <c r="J52" i="6" s="1"/>
  <c r="K52" i="6" s="1"/>
  <c r="D51" i="6"/>
  <c r="J51" i="6" s="1"/>
  <c r="K51" i="6" s="1"/>
  <c r="D50" i="6"/>
  <c r="J50" i="6" s="1"/>
  <c r="K50" i="6" s="1"/>
  <c r="D49" i="6"/>
  <c r="J49" i="6" s="1"/>
  <c r="K49" i="6" s="1"/>
  <c r="D48" i="6"/>
  <c r="J48" i="6" s="1"/>
  <c r="D47" i="6"/>
  <c r="J47" i="6" s="1"/>
  <c r="K47" i="6" s="1"/>
  <c r="D46" i="6"/>
  <c r="J46" i="6" s="1"/>
  <c r="K46" i="6" s="1"/>
  <c r="D45" i="6"/>
  <c r="J45" i="6" s="1"/>
  <c r="K45" i="6" s="1"/>
  <c r="D44" i="6"/>
  <c r="J44" i="6" s="1"/>
  <c r="K44" i="6" s="1"/>
  <c r="D43" i="6"/>
  <c r="J43" i="6" s="1"/>
  <c r="K43" i="6" s="1"/>
  <c r="D42" i="6"/>
  <c r="J42" i="6" s="1"/>
  <c r="K42" i="6" s="1"/>
  <c r="D41" i="6"/>
  <c r="J41" i="6" s="1"/>
  <c r="K41" i="6" s="1"/>
  <c r="D40" i="6"/>
  <c r="J40" i="6" s="1"/>
  <c r="K40" i="6" s="1"/>
  <c r="D39" i="6"/>
  <c r="J39" i="6" s="1"/>
  <c r="K39" i="6" s="1"/>
  <c r="D38" i="6"/>
  <c r="J38" i="6" s="1"/>
  <c r="K38" i="6" s="1"/>
  <c r="D37" i="6"/>
  <c r="J37" i="6" s="1"/>
  <c r="K37" i="6" s="1"/>
  <c r="D36" i="6"/>
  <c r="J36" i="6" s="1"/>
  <c r="D35" i="6"/>
  <c r="J35" i="6" s="1"/>
  <c r="D34" i="6"/>
  <c r="J34" i="6" s="1"/>
  <c r="K34" i="6" s="1"/>
  <c r="D33" i="6"/>
  <c r="J33" i="6" s="1"/>
  <c r="K33" i="6" s="1"/>
  <c r="D32" i="6"/>
  <c r="J32" i="6" s="1"/>
  <c r="K32" i="6" s="1"/>
  <c r="D31" i="6"/>
  <c r="J31" i="6" s="1"/>
  <c r="K31" i="6" s="1"/>
  <c r="D30" i="6"/>
  <c r="J30" i="6" s="1"/>
  <c r="K30" i="6" s="1"/>
  <c r="D29" i="6"/>
  <c r="J29" i="6" s="1"/>
  <c r="K29" i="6" s="1"/>
  <c r="D28" i="6"/>
  <c r="J28" i="6" s="1"/>
  <c r="K28" i="6" s="1"/>
  <c r="D27" i="6"/>
  <c r="J27" i="6" s="1"/>
  <c r="K27" i="6" s="1"/>
  <c r="D26" i="6"/>
  <c r="J26" i="6" s="1"/>
  <c r="K26" i="6" s="1"/>
  <c r="D25" i="6"/>
  <c r="J25" i="6" s="1"/>
  <c r="K25" i="6" s="1"/>
  <c r="D24" i="6"/>
  <c r="D23" i="6"/>
  <c r="D22" i="6"/>
  <c r="D21" i="6"/>
  <c r="J21" i="6" s="1"/>
  <c r="K21" i="6" s="1"/>
  <c r="D20" i="6"/>
  <c r="J20" i="6" s="1"/>
  <c r="D19" i="6"/>
  <c r="J19" i="6" s="1"/>
  <c r="K19" i="6" s="1"/>
  <c r="D18" i="6"/>
  <c r="J18" i="6" s="1"/>
  <c r="K18" i="6" s="1"/>
  <c r="D17" i="6"/>
  <c r="J17" i="6" s="1"/>
  <c r="K17" i="6" s="1"/>
  <c r="D16" i="6"/>
  <c r="J16" i="6" s="1"/>
  <c r="D15" i="6"/>
  <c r="J15" i="6" s="1"/>
  <c r="K15" i="6" s="1"/>
  <c r="D14" i="6"/>
  <c r="J14" i="6" s="1"/>
  <c r="K14" i="6" s="1"/>
  <c r="D13" i="6"/>
  <c r="J13" i="6" s="1"/>
  <c r="K13" i="6" s="1"/>
  <c r="D8" i="6"/>
  <c r="J8" i="6" s="1"/>
  <c r="K8" i="6" s="1"/>
  <c r="D7" i="6"/>
  <c r="J7" i="6" s="1"/>
  <c r="K7" i="6" s="1"/>
  <c r="D6" i="6"/>
  <c r="J6" i="6" s="1"/>
  <c r="K6" i="6" s="1"/>
  <c r="D5" i="6"/>
  <c r="D4" i="6"/>
  <c r="J4" i="6" s="1"/>
  <c r="K4" i="6" s="1"/>
  <c r="D3" i="6"/>
  <c r="J3" i="6" s="1"/>
  <c r="K3" i="6" s="1"/>
  <c r="D2" i="6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I114" i="12" l="1"/>
  <c r="D114" i="12"/>
  <c r="B158" i="10"/>
  <c r="D158" i="10" s="1"/>
  <c r="B159" i="11"/>
  <c r="D159" i="11" s="1"/>
  <c r="D161" i="11" s="1"/>
  <c r="E161" i="11" s="1"/>
  <c r="D118" i="11"/>
  <c r="I118" i="11"/>
  <c r="K115" i="11"/>
  <c r="B135" i="10"/>
  <c r="D135" i="10" s="1"/>
  <c r="I124" i="10"/>
  <c r="D124" i="10"/>
  <c r="D122" i="9"/>
  <c r="B145" i="9"/>
  <c r="D145" i="9" s="1"/>
  <c r="K67" i="9"/>
  <c r="J2" i="9"/>
  <c r="D114" i="8"/>
  <c r="K111" i="8"/>
  <c r="B154" i="7"/>
  <c r="D154" i="7" s="1"/>
  <c r="B122" i="6"/>
  <c r="B140" i="6"/>
  <c r="D140" i="6" s="1"/>
  <c r="D142" i="6" s="1"/>
  <c r="I99" i="6"/>
  <c r="D99" i="6"/>
  <c r="J2" i="6"/>
  <c r="K2" i="6" s="1"/>
  <c r="B128" i="12"/>
  <c r="D128" i="12" s="1"/>
  <c r="K26" i="12"/>
  <c r="K80" i="12"/>
  <c r="B146" i="12"/>
  <c r="D146" i="12" s="1"/>
  <c r="K100" i="12"/>
  <c r="B148" i="12"/>
  <c r="D148" i="12" s="1"/>
  <c r="B137" i="12"/>
  <c r="D137" i="12" s="1"/>
  <c r="B139" i="12"/>
  <c r="D139" i="12" s="1"/>
  <c r="K88" i="12"/>
  <c r="B147" i="12"/>
  <c r="D147" i="12" s="1"/>
  <c r="K22" i="12"/>
  <c r="B127" i="12"/>
  <c r="D127" i="12" s="1"/>
  <c r="K40" i="12"/>
  <c r="B129" i="12"/>
  <c r="D129" i="12" s="1"/>
  <c r="B138" i="12"/>
  <c r="D138" i="12" s="1"/>
  <c r="K65" i="12"/>
  <c r="B126" i="12"/>
  <c r="D126" i="12" s="1"/>
  <c r="J4" i="12"/>
  <c r="K4" i="12" s="1"/>
  <c r="K13" i="12"/>
  <c r="B136" i="12"/>
  <c r="D136" i="12" s="1"/>
  <c r="J2" i="12"/>
  <c r="K3" i="11"/>
  <c r="B142" i="11"/>
  <c r="D142" i="11" s="1"/>
  <c r="K69" i="11"/>
  <c r="K29" i="11"/>
  <c r="B132" i="11"/>
  <c r="D132" i="11" s="1"/>
  <c r="B140" i="11"/>
  <c r="D140" i="11" s="1"/>
  <c r="K76" i="11"/>
  <c r="B143" i="11"/>
  <c r="D143" i="11" s="1"/>
  <c r="K26" i="11"/>
  <c r="B131" i="11"/>
  <c r="D131" i="11" s="1"/>
  <c r="K44" i="11"/>
  <c r="B133" i="11"/>
  <c r="D133" i="11" s="1"/>
  <c r="K84" i="11"/>
  <c r="B150" i="11"/>
  <c r="D150" i="11" s="1"/>
  <c r="K104" i="11"/>
  <c r="B152" i="11"/>
  <c r="D152" i="11" s="1"/>
  <c r="K92" i="11"/>
  <c r="B151" i="11"/>
  <c r="D151" i="11" s="1"/>
  <c r="B130" i="11"/>
  <c r="D130" i="11" s="1"/>
  <c r="B141" i="11"/>
  <c r="D141" i="11" s="1"/>
  <c r="B129" i="11"/>
  <c r="D129" i="11" s="1"/>
  <c r="J4" i="11"/>
  <c r="K4" i="11" s="1"/>
  <c r="K21" i="11"/>
  <c r="B146" i="10"/>
  <c r="D146" i="10" s="1"/>
  <c r="B149" i="10"/>
  <c r="D149" i="10" s="1"/>
  <c r="B148" i="10"/>
  <c r="D148" i="10" s="1"/>
  <c r="B137" i="10"/>
  <c r="D137" i="10" s="1"/>
  <c r="B138" i="10"/>
  <c r="D138" i="10" s="1"/>
  <c r="B147" i="10"/>
  <c r="D147" i="10" s="1"/>
  <c r="B157" i="10"/>
  <c r="D157" i="10" s="1"/>
  <c r="B139" i="10"/>
  <c r="D139" i="10" s="1"/>
  <c r="B156" i="10"/>
  <c r="D156" i="10" s="1"/>
  <c r="B165" i="10"/>
  <c r="D165" i="10" s="1"/>
  <c r="D167" i="10" s="1"/>
  <c r="E167" i="10" s="1"/>
  <c r="B136" i="10"/>
  <c r="D136" i="10" s="1"/>
  <c r="J4" i="10"/>
  <c r="K4" i="10" s="1"/>
  <c r="J2" i="10"/>
  <c r="K2" i="10" s="1"/>
  <c r="K30" i="9"/>
  <c r="B135" i="9"/>
  <c r="D135" i="9" s="1"/>
  <c r="K88" i="9"/>
  <c r="B154" i="9"/>
  <c r="D154" i="9" s="1"/>
  <c r="K108" i="9"/>
  <c r="B156" i="9"/>
  <c r="D156" i="9" s="1"/>
  <c r="B163" i="9"/>
  <c r="D163" i="9" s="1"/>
  <c r="D165" i="9" s="1"/>
  <c r="E165" i="9" s="1"/>
  <c r="K3" i="9"/>
  <c r="B146" i="9"/>
  <c r="D146" i="9" s="1"/>
  <c r="K73" i="9"/>
  <c r="K96" i="9"/>
  <c r="B155" i="9"/>
  <c r="D155" i="9" s="1"/>
  <c r="K33" i="9"/>
  <c r="B136" i="9"/>
  <c r="D136" i="9" s="1"/>
  <c r="K48" i="9"/>
  <c r="B137" i="9"/>
  <c r="D137" i="9" s="1"/>
  <c r="K80" i="9"/>
  <c r="B147" i="9"/>
  <c r="D147" i="9" s="1"/>
  <c r="K60" i="9"/>
  <c r="B144" i="9"/>
  <c r="D144" i="9" s="1"/>
  <c r="I122" i="9"/>
  <c r="B133" i="9"/>
  <c r="D133" i="9" s="1"/>
  <c r="B134" i="9"/>
  <c r="D134" i="9" s="1"/>
  <c r="K65" i="8"/>
  <c r="B138" i="8"/>
  <c r="D138" i="8" s="1"/>
  <c r="K22" i="8"/>
  <c r="B127" i="8"/>
  <c r="D127" i="8" s="1"/>
  <c r="B146" i="8"/>
  <c r="D146" i="8" s="1"/>
  <c r="K79" i="8"/>
  <c r="B148" i="8"/>
  <c r="D148" i="8" s="1"/>
  <c r="K99" i="8"/>
  <c r="B137" i="8"/>
  <c r="D137" i="8" s="1"/>
  <c r="K59" i="8"/>
  <c r="K89" i="8"/>
  <c r="B147" i="8"/>
  <c r="D147" i="8" s="1"/>
  <c r="I114" i="8"/>
  <c r="B125" i="8"/>
  <c r="D125" i="8" s="1"/>
  <c r="B126" i="8"/>
  <c r="D126" i="8" s="1"/>
  <c r="B128" i="8"/>
  <c r="D128" i="8" s="1"/>
  <c r="B129" i="8"/>
  <c r="D129" i="8" s="1"/>
  <c r="B136" i="8"/>
  <c r="D136" i="8" s="1"/>
  <c r="B139" i="8"/>
  <c r="D139" i="8" s="1"/>
  <c r="J2" i="8"/>
  <c r="B131" i="7"/>
  <c r="D131" i="7" s="1"/>
  <c r="B135" i="7"/>
  <c r="D135" i="7" s="1"/>
  <c r="B152" i="7"/>
  <c r="D152" i="7" s="1"/>
  <c r="D120" i="7"/>
  <c r="K78" i="7"/>
  <c r="B145" i="7"/>
  <c r="D145" i="7" s="1"/>
  <c r="B134" i="7"/>
  <c r="D134" i="7" s="1"/>
  <c r="K58" i="7"/>
  <c r="B142" i="7"/>
  <c r="D142" i="7" s="1"/>
  <c r="B143" i="7"/>
  <c r="D143" i="7" s="1"/>
  <c r="B133" i="7"/>
  <c r="D133" i="7" s="1"/>
  <c r="B144" i="7"/>
  <c r="D144" i="7" s="1"/>
  <c r="K71" i="7"/>
  <c r="B161" i="7"/>
  <c r="D161" i="7" s="1"/>
  <c r="D163" i="7" s="1"/>
  <c r="E163" i="7" s="1"/>
  <c r="I120" i="7"/>
  <c r="B132" i="7"/>
  <c r="D132" i="7" s="1"/>
  <c r="B153" i="7"/>
  <c r="D153" i="7" s="1"/>
  <c r="J2" i="7"/>
  <c r="K20" i="6"/>
  <c r="B111" i="6"/>
  <c r="B121" i="6"/>
  <c r="K48" i="6"/>
  <c r="K16" i="6"/>
  <c r="B110" i="6"/>
  <c r="B131" i="6"/>
  <c r="K84" i="6"/>
  <c r="B132" i="6"/>
  <c r="B123" i="6"/>
  <c r="D123" i="6" s="1"/>
  <c r="B113" i="6"/>
  <c r="D113" i="6" s="1"/>
  <c r="K36" i="6"/>
  <c r="B114" i="6"/>
  <c r="B124" i="6"/>
  <c r="K68" i="6"/>
  <c r="B133" i="6"/>
  <c r="J5" i="6"/>
  <c r="K5" i="6" s="1"/>
  <c r="K55" i="6"/>
  <c r="K75" i="6"/>
  <c r="K90" i="6"/>
  <c r="K96" i="6"/>
  <c r="B112" i="6"/>
  <c r="K61" i="6"/>
  <c r="D51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J37" i="3" s="1"/>
  <c r="D38" i="3"/>
  <c r="J38" i="3" s="1"/>
  <c r="D40" i="3"/>
  <c r="D41" i="3"/>
  <c r="D44" i="3"/>
  <c r="D46" i="3"/>
  <c r="D47" i="3"/>
  <c r="D48" i="3"/>
  <c r="D49" i="3"/>
  <c r="D50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96" i="3"/>
  <c r="D97" i="3"/>
  <c r="D98" i="3"/>
  <c r="D3" i="3"/>
  <c r="D5" i="3"/>
  <c r="D12" i="3"/>
  <c r="D13" i="3"/>
  <c r="D19" i="3"/>
  <c r="D53" i="3"/>
  <c r="D52" i="3"/>
  <c r="D18" i="3"/>
  <c r="D17" i="3"/>
  <c r="D15" i="3"/>
  <c r="D45" i="3"/>
  <c r="D145" i="11" l="1"/>
  <c r="E145" i="11" s="1"/>
  <c r="D121" i="6"/>
  <c r="D111" i="6"/>
  <c r="D132" i="6"/>
  <c r="D133" i="6"/>
  <c r="D131" i="6"/>
  <c r="E142" i="6"/>
  <c r="D112" i="6"/>
  <c r="D124" i="6"/>
  <c r="D110" i="6"/>
  <c r="D122" i="6"/>
  <c r="D114" i="6"/>
  <c r="D150" i="12"/>
  <c r="E150" i="12" s="1"/>
  <c r="D160" i="10"/>
  <c r="E160" i="10" s="1"/>
  <c r="K120" i="11"/>
  <c r="D135" i="6"/>
  <c r="J123" i="9"/>
  <c r="K2" i="9"/>
  <c r="K124" i="9" s="1"/>
  <c r="D149" i="9"/>
  <c r="E149" i="9" s="1"/>
  <c r="B132" i="9"/>
  <c r="D132" i="9" s="1"/>
  <c r="D139" i="9" s="1"/>
  <c r="E139" i="9" s="1"/>
  <c r="D150" i="8"/>
  <c r="E150" i="8" s="1"/>
  <c r="D141" i="8"/>
  <c r="E141" i="8" s="1"/>
  <c r="D156" i="7"/>
  <c r="E156" i="7" s="1"/>
  <c r="D141" i="12"/>
  <c r="E141" i="12" s="1"/>
  <c r="B124" i="12"/>
  <c r="D124" i="12" s="1"/>
  <c r="D131" i="12" s="1"/>
  <c r="E131" i="12" s="1"/>
  <c r="E159" i="12" s="1"/>
  <c r="K2" i="12"/>
  <c r="K116" i="12" s="1"/>
  <c r="J115" i="12"/>
  <c r="J119" i="11"/>
  <c r="D154" i="11"/>
  <c r="E154" i="11" s="1"/>
  <c r="B128" i="11"/>
  <c r="D128" i="11" s="1"/>
  <c r="D135" i="11" s="1"/>
  <c r="E135" i="11" s="1"/>
  <c r="B134" i="10"/>
  <c r="D134" i="10" s="1"/>
  <c r="D141" i="10" s="1"/>
  <c r="E141" i="10" s="1"/>
  <c r="E169" i="10" s="1"/>
  <c r="J125" i="10"/>
  <c r="K126" i="10"/>
  <c r="D151" i="10"/>
  <c r="E151" i="10" s="1"/>
  <c r="D158" i="9"/>
  <c r="E158" i="9" s="1"/>
  <c r="J115" i="8"/>
  <c r="B124" i="8"/>
  <c r="D124" i="8" s="1"/>
  <c r="D131" i="8" s="1"/>
  <c r="E131" i="8" s="1"/>
  <c r="K2" i="8"/>
  <c r="K116" i="8" s="1"/>
  <c r="J121" i="7"/>
  <c r="K2" i="7"/>
  <c r="K122" i="7" s="1"/>
  <c r="B130" i="7"/>
  <c r="D130" i="7" s="1"/>
  <c r="D137" i="7" s="1"/>
  <c r="E137" i="7" s="1"/>
  <c r="D147" i="7"/>
  <c r="E147" i="7" s="1"/>
  <c r="K101" i="6"/>
  <c r="B109" i="6"/>
  <c r="J100" i="6"/>
  <c r="D14" i="3"/>
  <c r="D43" i="3"/>
  <c r="D42" i="3"/>
  <c r="D4" i="3"/>
  <c r="D39" i="3"/>
  <c r="D126" i="6" l="1"/>
  <c r="E126" i="6" s="1"/>
  <c r="D109" i="6"/>
  <c r="D116" i="6" s="1"/>
  <c r="E116" i="6" s="1"/>
  <c r="E135" i="6"/>
  <c r="E163" i="11"/>
  <c r="E159" i="8"/>
  <c r="E167" i="9"/>
  <c r="E165" i="7"/>
  <c r="J96" i="3"/>
  <c r="K96" i="3" s="1"/>
  <c r="J83" i="3"/>
  <c r="K83" i="3" s="1"/>
  <c r="J67" i="3"/>
  <c r="K67" i="3" s="1"/>
  <c r="J60" i="3"/>
  <c r="K60" i="3" s="1"/>
  <c r="J54" i="3"/>
  <c r="K54" i="3" s="1"/>
  <c r="J39" i="3"/>
  <c r="K39" i="3" s="1"/>
  <c r="J32" i="3"/>
  <c r="K32" i="3" s="1"/>
  <c r="D2" i="3"/>
  <c r="I99" i="3" s="1"/>
  <c r="C140" i="3"/>
  <c r="A140" i="3"/>
  <c r="C133" i="3"/>
  <c r="C132" i="3"/>
  <c r="C131" i="3"/>
  <c r="A133" i="3"/>
  <c r="A132" i="3"/>
  <c r="A131" i="3"/>
  <c r="C124" i="3"/>
  <c r="C123" i="3"/>
  <c r="C122" i="3"/>
  <c r="C121" i="3"/>
  <c r="A124" i="3"/>
  <c r="A123" i="3"/>
  <c r="A122" i="3"/>
  <c r="A121" i="3"/>
  <c r="C114" i="3"/>
  <c r="C113" i="3"/>
  <c r="C112" i="3"/>
  <c r="C111" i="3"/>
  <c r="C110" i="3"/>
  <c r="C109" i="3"/>
  <c r="J17" i="3"/>
  <c r="K17" i="3" s="1"/>
  <c r="J18" i="3"/>
  <c r="K18" i="3" s="1"/>
  <c r="A113" i="3"/>
  <c r="A114" i="3"/>
  <c r="A110" i="3"/>
  <c r="A111" i="3"/>
  <c r="A112" i="3"/>
  <c r="A109" i="3"/>
  <c r="J98" i="3"/>
  <c r="K98" i="3" s="1"/>
  <c r="J97" i="3"/>
  <c r="K97" i="3" s="1"/>
  <c r="J92" i="3"/>
  <c r="K92" i="3" s="1"/>
  <c r="J91" i="3"/>
  <c r="K91" i="3" s="1"/>
  <c r="J85" i="3"/>
  <c r="K85" i="3" s="1"/>
  <c r="J84" i="3"/>
  <c r="K84" i="3" s="1"/>
  <c r="J49" i="3"/>
  <c r="K49" i="3" s="1"/>
  <c r="J76" i="3"/>
  <c r="K76" i="3" s="1"/>
  <c r="J69" i="3"/>
  <c r="K69" i="3" s="1"/>
  <c r="J62" i="3"/>
  <c r="K62" i="3" s="1"/>
  <c r="J82" i="3"/>
  <c r="K82" i="3" s="1"/>
  <c r="J79" i="3"/>
  <c r="K79" i="3" s="1"/>
  <c r="J78" i="3"/>
  <c r="K78" i="3" s="1"/>
  <c r="J77" i="3"/>
  <c r="K77" i="3" s="1"/>
  <c r="J75" i="3"/>
  <c r="K75" i="3" s="1"/>
  <c r="J74" i="3"/>
  <c r="K74" i="3" s="1"/>
  <c r="J73" i="3"/>
  <c r="K73" i="3" s="1"/>
  <c r="J72" i="3"/>
  <c r="K72" i="3" s="1"/>
  <c r="J71" i="3"/>
  <c r="K71" i="3" s="1"/>
  <c r="J70" i="3"/>
  <c r="K70" i="3" s="1"/>
  <c r="J68" i="3"/>
  <c r="K68" i="3" s="1"/>
  <c r="J66" i="3"/>
  <c r="K66" i="3" s="1"/>
  <c r="J65" i="3"/>
  <c r="K65" i="3" s="1"/>
  <c r="J64" i="3"/>
  <c r="K64" i="3" s="1"/>
  <c r="J63" i="3"/>
  <c r="K63" i="3" s="1"/>
  <c r="J61" i="3"/>
  <c r="K61" i="3" s="1"/>
  <c r="J59" i="3"/>
  <c r="K59" i="3" s="1"/>
  <c r="J58" i="3"/>
  <c r="K58" i="3" s="1"/>
  <c r="J57" i="3"/>
  <c r="K57" i="3" s="1"/>
  <c r="J56" i="3"/>
  <c r="K56" i="3" s="1"/>
  <c r="J55" i="3"/>
  <c r="K55" i="3" s="1"/>
  <c r="J53" i="3"/>
  <c r="K53" i="3" s="1"/>
  <c r="J52" i="3"/>
  <c r="K52" i="3" s="1"/>
  <c r="J51" i="3"/>
  <c r="K51" i="3" s="1"/>
  <c r="J50" i="3"/>
  <c r="K50" i="3" s="1"/>
  <c r="J48" i="3"/>
  <c r="K48" i="3" s="1"/>
  <c r="J47" i="3"/>
  <c r="K47" i="3" s="1"/>
  <c r="J46" i="3"/>
  <c r="K46" i="3" s="1"/>
  <c r="J45" i="3"/>
  <c r="K45" i="3" s="1"/>
  <c r="J44" i="3"/>
  <c r="K44" i="3" s="1"/>
  <c r="J43" i="3"/>
  <c r="K43" i="3" s="1"/>
  <c r="J42" i="3"/>
  <c r="K42" i="3" s="1"/>
  <c r="J41" i="3"/>
  <c r="K41" i="3" s="1"/>
  <c r="J40" i="3"/>
  <c r="K40" i="3" s="1"/>
  <c r="J36" i="3"/>
  <c r="K36" i="3" s="1"/>
  <c r="J35" i="3"/>
  <c r="K35" i="3" s="1"/>
  <c r="J34" i="3"/>
  <c r="K34" i="3" s="1"/>
  <c r="J33" i="3"/>
  <c r="K33" i="3" s="1"/>
  <c r="J31" i="3"/>
  <c r="K31" i="3" s="1"/>
  <c r="J30" i="3"/>
  <c r="K30" i="3" s="1"/>
  <c r="J29" i="3"/>
  <c r="K29" i="3" s="1"/>
  <c r="J24" i="3"/>
  <c r="K24" i="3" s="1"/>
  <c r="J23" i="3"/>
  <c r="K23" i="3" s="1"/>
  <c r="J22" i="3"/>
  <c r="K22" i="3" s="1"/>
  <c r="J21" i="3"/>
  <c r="K21" i="3" s="1"/>
  <c r="J20" i="3"/>
  <c r="K20" i="3" s="1"/>
  <c r="E144" i="6" l="1"/>
  <c r="B140" i="3"/>
  <c r="D140" i="3" s="1"/>
  <c r="D142" i="3" s="1"/>
  <c r="B132" i="3"/>
  <c r="B131" i="3"/>
  <c r="B133" i="3"/>
  <c r="B121" i="3"/>
  <c r="B123" i="3"/>
  <c r="B124" i="3"/>
  <c r="B122" i="3"/>
  <c r="B114" i="3"/>
  <c r="B110" i="3"/>
  <c r="B112" i="3"/>
  <c r="J25" i="3"/>
  <c r="K25" i="3" s="1"/>
  <c r="D121" i="3" l="1"/>
  <c r="E17" i="13"/>
  <c r="D133" i="3"/>
  <c r="E28" i="13"/>
  <c r="D131" i="3"/>
  <c r="C26" i="13"/>
  <c r="E26" i="13" s="1"/>
  <c r="D122" i="3"/>
  <c r="C18" i="13"/>
  <c r="E18" i="13" s="1"/>
  <c r="D112" i="3"/>
  <c r="E8" i="13"/>
  <c r="D110" i="3"/>
  <c r="E6" i="13"/>
  <c r="D132" i="3"/>
  <c r="C27" i="13"/>
  <c r="E27" i="13" s="1"/>
  <c r="D124" i="3"/>
  <c r="D114" i="3"/>
  <c r="E10" i="13"/>
  <c r="D123" i="3"/>
  <c r="C19" i="13"/>
  <c r="E19" i="13" s="1"/>
  <c r="B113" i="3"/>
  <c r="E142" i="3"/>
  <c r="D135" i="3"/>
  <c r="B111" i="3"/>
  <c r="E30" i="13" l="1"/>
  <c r="F30" i="13" s="1"/>
  <c r="E135" i="3"/>
  <c r="D126" i="3"/>
  <c r="E126" i="3" s="1"/>
  <c r="D111" i="3"/>
  <c r="E7" i="13"/>
  <c r="E21" i="13"/>
  <c r="F21" i="13" s="1"/>
  <c r="D113" i="3"/>
  <c r="E9" i="13"/>
  <c r="J15" i="3"/>
  <c r="K15" i="3" s="1"/>
  <c r="J19" i="3"/>
  <c r="K19" i="3" s="1"/>
  <c r="J14" i="3"/>
  <c r="K14" i="3" s="1"/>
  <c r="J5" i="3"/>
  <c r="K5" i="3" s="1"/>
  <c r="J12" i="3"/>
  <c r="K12" i="3" s="1"/>
  <c r="J13" i="3"/>
  <c r="K13" i="3" s="1"/>
  <c r="J4" i="3" l="1"/>
  <c r="D99" i="3"/>
  <c r="J2" i="3"/>
  <c r="J3" i="3"/>
  <c r="K3" i="3" s="1"/>
  <c r="K4" i="3" l="1"/>
  <c r="J100" i="3"/>
  <c r="B109" i="3"/>
  <c r="K2" i="3"/>
  <c r="D109" i="3" l="1"/>
  <c r="D116" i="3" s="1"/>
  <c r="E5" i="13"/>
  <c r="E12" i="13" s="1"/>
  <c r="F12" i="13" s="1"/>
  <c r="F39" i="13" s="1"/>
  <c r="K101" i="3"/>
  <c r="F41" i="13" l="1"/>
  <c r="E116" i="3"/>
  <c r="E144" i="3" l="1"/>
</calcChain>
</file>

<file path=xl/sharedStrings.xml><?xml version="1.0" encoding="utf-8"?>
<sst xmlns="http://schemas.openxmlformats.org/spreadsheetml/2006/main" count="1112" uniqueCount="227">
  <si>
    <t>Conversão dos diversos tipos de áreas para a produtividade padrão</t>
  </si>
  <si>
    <t>SOMATÓRIO DAS QUANTIDADES A SEREM UTILIZADAS NO TERMO DE REFERÊNCIA DA LICITAÇÃO</t>
  </si>
  <si>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(produtividade 800m²)</t>
    </r>
  </si>
  <si>
    <t>Descrição da área</t>
  </si>
  <si>
    <t>Área física a ser limpa (mês/m²)</t>
  </si>
  <si>
    <r>
      <t xml:space="preserve">Produtividade mínima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</si>
  <si>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p/ produtividade 800m²/dia</t>
  </si>
  <si>
    <t>Mão de obra necessária</t>
  </si>
  <si>
    <t>INTERNA -Pisos Frios &amp; Acarpetados</t>
  </si>
  <si>
    <t>INTERNA -
Laboratórios</t>
  </si>
  <si>
    <t>INTERNA -
Oficinas</t>
  </si>
  <si>
    <t>INTERNA -
Áreas com espaços livres - saguão, hall e salão</t>
  </si>
  <si>
    <t>INTERNA -
Banheiros</t>
  </si>
  <si>
    <r>
      <t xml:space="preserve">Somatório das </t>
    </r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convertidas para a produtividade 800m² (m²)</t>
    </r>
  </si>
  <si>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(produtividade 1800m²)</t>
    </r>
  </si>
  <si>
    <t>Área física (m²)</t>
  </si>
  <si>
    <r>
      <t xml:space="preserve">Produtividade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</si>
  <si>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para a produtividade 1800m²/dia</t>
  </si>
  <si>
    <r>
      <t xml:space="preserve">Somatório das </t>
    </r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convertidas para a produtividade 1800m² (m²)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</si>
  <si>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(produtividade 300m²)</t>
    </r>
  </si>
  <si>
    <t>Área convertida para a produtividade 300m²/dia</t>
  </si>
  <si>
    <r>
      <t xml:space="preserve">Somatório das áreas das </t>
    </r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convertidas para a produtividade 300m² (m²)</t>
    </r>
  </si>
  <si>
    <r>
      <rPr>
        <b/>
        <sz val="11"/>
        <color rgb="FFA50021"/>
        <rFont val="Calibri"/>
        <family val="2"/>
        <scheme val="minor"/>
      </rPr>
      <t>FACHADAS ENVIDRAÇADAS</t>
    </r>
    <r>
      <rPr>
        <b/>
        <sz val="11"/>
        <color theme="1"/>
        <rFont val="Calibri"/>
        <family val="2"/>
        <scheme val="minor"/>
      </rPr>
      <t xml:space="preserve"> (produtividade 130m²)</t>
    </r>
  </si>
  <si>
    <t>Área convertida para a produtividade 130m²/dia</t>
  </si>
  <si>
    <t>FACHADAS ENVIDRAÇADAS</t>
  </si>
  <si>
    <r>
      <t xml:space="preserve">Somatório das áreas das </t>
    </r>
    <r>
      <rPr>
        <b/>
        <sz val="11"/>
        <color rgb="FFA50021"/>
        <rFont val="Calibri"/>
        <family val="2"/>
        <scheme val="minor"/>
      </rPr>
      <t>FACHADAS ENVIDRAÇADAS</t>
    </r>
    <r>
      <rPr>
        <b/>
        <sz val="11"/>
        <color theme="1"/>
        <rFont val="Calibri"/>
        <family val="2"/>
        <scheme val="minor"/>
      </rPr>
      <t xml:space="preserve"> convertidas para a produtividade 130m² (m²)</t>
    </r>
  </si>
  <si>
    <t>Mão de obra necessária (nº serventes)</t>
  </si>
  <si>
    <t>ÁREA ÚTIL TOTAL CONSIDERADA</t>
  </si>
  <si>
    <t>Descrição do andar</t>
  </si>
  <si>
    <t>Área m²</t>
  </si>
  <si>
    <t>Salas S3</t>
  </si>
  <si>
    <t>Sobreloja</t>
  </si>
  <si>
    <t>7º andar</t>
  </si>
  <si>
    <t>8º andar</t>
  </si>
  <si>
    <t>9º andar</t>
  </si>
  <si>
    <t>10º andar</t>
  </si>
  <si>
    <t>11º andar</t>
  </si>
  <si>
    <t>12º andar</t>
  </si>
  <si>
    <t>TOTAL</t>
  </si>
  <si>
    <t>IDENTIFICAÇÃO DO AMBIENTE</t>
  </si>
  <si>
    <t>LARGURA (m)</t>
  </si>
  <si>
    <t>COMPRIMENTO (m)</t>
  </si>
  <si>
    <t>METROS QUADRADOS (m²)</t>
  </si>
  <si>
    <t>Tipo de área (IN 5/17)</t>
  </si>
  <si>
    <r>
      <t>Produtividade mínima de referência (m²)
(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>)</t>
    </r>
  </si>
  <si>
    <r>
      <t>Periodicidade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Selecione a opção</t>
    </r>
    <r>
      <rPr>
        <b/>
        <i/>
        <sz val="11"/>
        <color theme="1"/>
        <rFont val="Calibri"/>
        <family val="2"/>
        <scheme val="minor"/>
      </rPr>
      <t>)</t>
    </r>
  </si>
  <si>
    <r>
      <t>Frequência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1x, 2x, ...</t>
    </r>
    <r>
      <rPr>
        <b/>
        <i/>
        <sz val="11"/>
        <color theme="1"/>
        <rFont val="Calibri"/>
        <family val="2"/>
        <scheme val="minor"/>
      </rPr>
      <t>)</t>
    </r>
  </si>
  <si>
    <r>
      <t>Esforço Mensal 
(</t>
    </r>
    <r>
      <rPr>
        <i/>
        <sz val="11"/>
        <color theme="1"/>
        <rFont val="Calibri"/>
        <family val="2"/>
        <scheme val="minor"/>
      </rPr>
      <t>em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22 dias úteis</t>
    </r>
    <r>
      <rPr>
        <b/>
        <sz val="11"/>
        <color theme="1"/>
        <rFont val="Calibri"/>
        <family val="2"/>
        <scheme val="minor"/>
      </rPr>
      <t>)</t>
    </r>
  </si>
  <si>
    <r>
      <t>Área MENSAL</t>
    </r>
    <r>
      <rPr>
        <sz val="11"/>
        <color theme="1"/>
        <rFont val="Calibri"/>
        <family val="2"/>
        <scheme val="minor"/>
      </rPr>
      <t xml:space="preserve"> a ser limpa em função da </t>
    </r>
    <r>
      <rPr>
        <b/>
        <sz val="11"/>
        <color theme="1"/>
        <rFont val="Calibri"/>
        <family val="2"/>
        <scheme val="minor"/>
      </rPr>
      <t>Periodicidade</t>
    </r>
    <r>
      <rPr>
        <sz val="11"/>
        <color theme="1"/>
        <rFont val="Calibri"/>
        <family val="2"/>
        <scheme val="minor"/>
      </rPr>
      <t xml:space="preserve"> e da </t>
    </r>
    <r>
      <rPr>
        <b/>
        <sz val="11"/>
        <color theme="1"/>
        <rFont val="Calibri"/>
        <family val="2"/>
        <scheme val="minor"/>
      </rPr>
      <t>frequência (m²)</t>
    </r>
  </si>
  <si>
    <t>Mão de obra necessária (Mês)</t>
  </si>
  <si>
    <t>Infraestrutura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</si>
  <si>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-Pisos Frios &amp; Acarpetados</t>
    </r>
  </si>
  <si>
    <t>Diaria</t>
  </si>
  <si>
    <t>Plenária</t>
  </si>
  <si>
    <t>Memória ANM</t>
  </si>
  <si>
    <t>Transporte</t>
  </si>
  <si>
    <t>Log. Sede</t>
  </si>
  <si>
    <t>Logística Nacional</t>
  </si>
  <si>
    <t>Protocolo e malote</t>
  </si>
  <si>
    <t>Financeiro</t>
  </si>
  <si>
    <t>Sup.SGA</t>
  </si>
  <si>
    <t>SGA</t>
  </si>
  <si>
    <t>Contratos sede</t>
  </si>
  <si>
    <t>Contratos nacional</t>
  </si>
  <si>
    <t>Licitação</t>
  </si>
  <si>
    <t>Contabilidade</t>
  </si>
  <si>
    <t>CPD</t>
  </si>
  <si>
    <t>Almoxarifado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</si>
  <si>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Laboratórios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</si>
  <si>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Almoxarifado / Galpões</t>
    </r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</si>
  <si>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Oficinas</t>
    </r>
  </si>
  <si>
    <t>Área de circulação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</si>
  <si>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Áreas com espaços livres - saguão, hall e salão</t>
    </r>
  </si>
  <si>
    <t>WC 01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</si>
  <si>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Banheiros</t>
    </r>
  </si>
  <si>
    <t>WC 02</t>
  </si>
  <si>
    <t>WC 03</t>
  </si>
  <si>
    <t>WC 04</t>
  </si>
  <si>
    <t>WC 05</t>
  </si>
  <si>
    <t>Copa</t>
  </si>
  <si>
    <t>Refeitório</t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</si>
  <si>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Pisos pavimentados adjacentes / contíguos às edificações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</si>
  <si>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Varriação de passeios e arruamentos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</si>
  <si>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Pátios e áreas verdes com alta, média ou baixa frequência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</si>
  <si>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Coleta de detritos em pátios e áreas verdes com frequência diária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</si>
  <si>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COM exposição a situação de risco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</si>
  <si>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SEM exposição a situação de risco</t>
    </r>
  </si>
  <si>
    <t>Esquadrias internas sem exposição externa</t>
  </si>
  <si>
    <r>
      <rPr>
        <b/>
        <sz val="11"/>
        <color rgb="FF009900"/>
        <rFont val="Calibri"/>
        <family val="2"/>
        <scheme val="minor"/>
      </rPr>
      <t>ESQUADRIAS EXTERNAS / INTERNAS</t>
    </r>
    <r>
      <rPr>
        <b/>
        <sz val="11"/>
        <color theme="1"/>
        <rFont val="Calibri"/>
        <family val="2"/>
        <scheme val="minor"/>
      </rPr>
      <t xml:space="preserve"> - 
Face interna</t>
    </r>
  </si>
  <si>
    <t>Quinzenal</t>
  </si>
  <si>
    <t>Exquadrias externas (face interna)</t>
  </si>
  <si>
    <t>Área Física existente (m²) -----&gt;&gt;&gt;</t>
  </si>
  <si>
    <t>Área útil existente (m²) -----&gt;&gt;&gt;</t>
  </si>
  <si>
    <t>=</t>
  </si>
  <si>
    <t>Área Física a ser limpa/mês (m²) -----&gt;&gt;&gt;</t>
  </si>
  <si>
    <t>Mão de obra necessária (nº serventes/mês) -----&gt;&gt;&gt;</t>
  </si>
  <si>
    <t>Sup. Arrecadação</t>
  </si>
  <si>
    <t>Atendimento</t>
  </si>
  <si>
    <t>Arrecadação</t>
  </si>
  <si>
    <t>Sup Regulação</t>
  </si>
  <si>
    <t>Reunião</t>
  </si>
  <si>
    <t>Regulação</t>
  </si>
  <si>
    <t>Coworking</t>
  </si>
  <si>
    <t>Sala de situação (barragens)</t>
  </si>
  <si>
    <t>Barragens</t>
  </si>
  <si>
    <t>Sup. Barragens</t>
  </si>
  <si>
    <t>Recepção</t>
  </si>
  <si>
    <t>Circulação</t>
  </si>
  <si>
    <t>SOD</t>
  </si>
  <si>
    <t>Sup. Sod</t>
  </si>
  <si>
    <t>Sup. Executiva</t>
  </si>
  <si>
    <t>Executiva</t>
  </si>
  <si>
    <t>NUGEP</t>
  </si>
  <si>
    <t>Secretaria</t>
  </si>
  <si>
    <t>Sup. Tec da Informação</t>
  </si>
  <si>
    <t>Tec. Da informação 01</t>
  </si>
  <si>
    <t>Tec. Da informação 02</t>
  </si>
  <si>
    <t>Tec. Da Informação 03</t>
  </si>
  <si>
    <t>Depósito</t>
  </si>
  <si>
    <t>Outorga</t>
  </si>
  <si>
    <t>Sup. Outorga</t>
  </si>
  <si>
    <t>Atendimento ao usuário</t>
  </si>
  <si>
    <t>Chfe do atendimento</t>
  </si>
  <si>
    <t>Fiscalização</t>
  </si>
  <si>
    <t>Sup. Fiscalização</t>
  </si>
  <si>
    <t>CPK e água mineral</t>
  </si>
  <si>
    <t>Banheiro 01</t>
  </si>
  <si>
    <t>Banheiro 02</t>
  </si>
  <si>
    <t>Banheiro 03</t>
  </si>
  <si>
    <t>Banheiro 04</t>
  </si>
  <si>
    <t>Banheiro 05</t>
  </si>
  <si>
    <t>Gestão de pessoas 01</t>
  </si>
  <si>
    <t>Sup. Gestão</t>
  </si>
  <si>
    <t>G. de pessoas 02</t>
  </si>
  <si>
    <t>G. de pessoas 03</t>
  </si>
  <si>
    <t>G. de pessoas 04</t>
  </si>
  <si>
    <t>Consultório</t>
  </si>
  <si>
    <t>Ouvidoria</t>
  </si>
  <si>
    <t>Ouvidor</t>
  </si>
  <si>
    <t>Corregedoria 01</t>
  </si>
  <si>
    <t>Corregedoria 02</t>
  </si>
  <si>
    <t>Corregedora 03</t>
  </si>
  <si>
    <t>Auditoria</t>
  </si>
  <si>
    <t>Secretárias</t>
  </si>
  <si>
    <t>Auditora</t>
  </si>
  <si>
    <t>Cpd</t>
  </si>
  <si>
    <t>Procuradores 01</t>
  </si>
  <si>
    <t>Procuradores 02</t>
  </si>
  <si>
    <t>Procurador</t>
  </si>
  <si>
    <t>Subprocurador</t>
  </si>
  <si>
    <t>Apoio</t>
  </si>
  <si>
    <t>Procurador-chefe</t>
  </si>
  <si>
    <t>Procurador 03</t>
  </si>
  <si>
    <t>Procurador 04</t>
  </si>
  <si>
    <t>Procuradores 05</t>
  </si>
  <si>
    <t>Secretaria geral</t>
  </si>
  <si>
    <t>Substituto</t>
  </si>
  <si>
    <t>Secretário geral</t>
  </si>
  <si>
    <t>ASPAR</t>
  </si>
  <si>
    <t>ASCOM</t>
  </si>
  <si>
    <t>Chefe da ASCOM</t>
  </si>
  <si>
    <t>Chefe de gabinete</t>
  </si>
  <si>
    <t>Diretor geral</t>
  </si>
  <si>
    <t>Assessoria 01</t>
  </si>
  <si>
    <t>Assessoria 02</t>
  </si>
  <si>
    <t>Diretor</t>
  </si>
  <si>
    <t>Assessoria 03</t>
  </si>
  <si>
    <t>Diretor 02</t>
  </si>
  <si>
    <t>Diretor 03</t>
  </si>
  <si>
    <t>Assessoria 04</t>
  </si>
  <si>
    <t>Assessoria 05</t>
  </si>
  <si>
    <t>Diretor 04</t>
  </si>
  <si>
    <t>Sala motorista - SENFRO</t>
  </si>
  <si>
    <t>Arquivo</t>
  </si>
  <si>
    <t>Sala dos motoristas</t>
  </si>
  <si>
    <t>Semanal</t>
  </si>
  <si>
    <t>Mensal</t>
  </si>
  <si>
    <t>Bimestral</t>
  </si>
  <si>
    <t>Trimestral</t>
  </si>
  <si>
    <t>Quadrimestral</t>
  </si>
  <si>
    <t>Semestral</t>
  </si>
  <si>
    <t>Anual</t>
  </si>
  <si>
    <t>Frequencia</t>
  </si>
  <si>
    <t>6º andar</t>
  </si>
  <si>
    <t>Terreo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</si>
  <si>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-Laboratórios</t>
    </r>
  </si>
  <si>
    <t>Sub solo - garagem</t>
  </si>
  <si>
    <t>Primeiro pavimento</t>
  </si>
  <si>
    <t>Segundo Pavimento</t>
  </si>
  <si>
    <t>Terceiro pavimento</t>
  </si>
  <si>
    <t>Banheiros terreo</t>
  </si>
  <si>
    <t>Limpeza do Espelho dágua</t>
  </si>
  <si>
    <t>Secagem do espelho d'água</t>
  </si>
  <si>
    <t>ÁREAS INTERNA SUBSOLO/TÉRREO/1º, 2º, 3º COBERTURA</t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</si>
  <si>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interna</t>
    </r>
  </si>
  <si>
    <t>Antigo DNPM</t>
  </si>
  <si>
    <t>Ocupação</t>
  </si>
  <si>
    <r>
      <rPr>
        <b/>
        <sz val="11"/>
        <color rgb="FFFF0000"/>
        <rFont val="Calibri"/>
        <family val="2"/>
        <scheme val="minor"/>
      </rPr>
      <t>CONVERSÃO DAS ÁREAS INTERNAS E EXTERNAS</t>
    </r>
    <r>
      <rPr>
        <b/>
        <sz val="11"/>
        <color theme="1"/>
        <rFont val="Calibri"/>
        <family val="2"/>
        <scheme val="minor"/>
      </rPr>
      <t xml:space="preserve"> (produtividade 800m²)</t>
    </r>
  </si>
  <si>
    <t>VALORES A SEREM UTILIZADOS PARA LICITAÇÃO E CONTRATAÇÃO</t>
  </si>
  <si>
    <t xml:space="preserve">Área convertida para a produtividade (m²/dia) </t>
  </si>
  <si>
    <t>I - Área Interna e Externa - Servente</t>
  </si>
  <si>
    <t>SERVIÇO PAGO QUANDO REALIZADO</t>
  </si>
  <si>
    <t>Quantidade</t>
  </si>
  <si>
    <t>Quantidade Total em 24 meses</t>
  </si>
  <si>
    <t>Dedetização</t>
  </si>
  <si>
    <t>m²</t>
  </si>
  <si>
    <r>
      <t xml:space="preserve">Remanejamento de equipamento / mobiliário </t>
    </r>
    <r>
      <rPr>
        <sz val="10"/>
        <color rgb="FFFF0000"/>
        <rFont val="Arial"/>
        <family val="2"/>
      </rPr>
      <t>(sob  demanda)</t>
    </r>
  </si>
  <si>
    <t>DIA</t>
  </si>
  <si>
    <t>Previsão : 2 serventes 1 semana por semestre</t>
  </si>
  <si>
    <t>limpeza cx d'agua</t>
  </si>
  <si>
    <t>Outros serviços</t>
  </si>
  <si>
    <t>Limpeza cx gordura</t>
  </si>
  <si>
    <t>Trocar lâmpadas/torneiras fornecidas pela administração. Pequenas manutenções</t>
  </si>
  <si>
    <t>EXTERNA - Pisos pavimentados adjacentes / contíguos às edificações</t>
  </si>
  <si>
    <t>EXTERNA - Varriação de passeios e arruamentos</t>
  </si>
  <si>
    <t>EXTERNA - Pátios e áreas verdes com alta, média ou baixa frequência</t>
  </si>
  <si>
    <t>ESQUADRIAS EXTERNAS - Face externa COM exposição a situação de risco</t>
  </si>
  <si>
    <t>ESQUADRIAS EXTERNAS - Face externa SEM exposição a situação de risco</t>
  </si>
  <si>
    <t>ESQUADRIAS EXTERNAS / INTERNAS - Face interna</t>
  </si>
  <si>
    <t>INTERNA - Espaços livres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</si>
  <si>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 Espaços livres</t>
    </r>
  </si>
  <si>
    <t>Total em 5 anos</t>
  </si>
  <si>
    <t>Quantidade Total em 60 meses</t>
  </si>
  <si>
    <r>
      <t xml:space="preserve">Prestação de Jardinagem </t>
    </r>
    <r>
      <rPr>
        <sz val="10"/>
        <color rgb="FFFF0000"/>
        <rFont val="Arial"/>
        <family val="2"/>
      </rPr>
      <t>(sob  demanda)</t>
    </r>
  </si>
  <si>
    <t>Controle de pragas ( Desinsetização / Desratização / Dedetização)</t>
  </si>
  <si>
    <t>Previsão : 1serventes; 1 por andar; por mês</t>
  </si>
  <si>
    <t>Previsão : 01 semana por mês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</si>
</sst>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  <numFmt numFmtId="166" formatCode="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009900"/>
      <name val="Calibri"/>
      <family val="2"/>
      <scheme val="minor"/>
    </font>
    <font>
      <b/>
      <sz val="11"/>
      <color rgb="FFA50021"/>
      <name val="Calibri"/>
      <family val="2"/>
      <scheme val="minor"/>
    </font>
    <font>
      <b/>
      <sz val="10.5"/>
      <color rgb="FF00FF00"/>
      <name val="Calibri"/>
      <family val="2"/>
      <scheme val="minor"/>
    </font>
    <font>
      <b/>
      <sz val="11"/>
      <color rgb="FF00FF0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sz val="24"/>
      <color theme="1"/>
      <name val="Calibri"/>
      <family val="2"/>
      <scheme val="minor"/>
    </font>
    <font>
      <sz val="10"/>
      <color rgb="FFFF000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4">
    <xf numFmtId="0" fontId="0" fillId="0" borderId="0" xfId="0"/>
    <xf numFmtId="0" fontId="2" fillId="0" borderId="0" xfId="0" applyFont="1"/>
    <xf numFmtId="43" fontId="0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3" fontId="2" fillId="0" borderId="0" xfId="0" applyNumberFormat="1" applyFont="1" applyAlignment="1">
      <alignment horizontal="center" vertical="center"/>
    </xf>
    <xf numFmtId="43" fontId="0" fillId="2" borderId="10" xfId="1" applyFont="1" applyFill="1" applyBorder="1"/>
    <xf numFmtId="43" fontId="2" fillId="2" borderId="19" xfId="1" applyFont="1" applyFill="1" applyBorder="1" applyAlignment="1">
      <alignment horizontal="center" vertical="center"/>
    </xf>
    <xf numFmtId="43" fontId="0" fillId="2" borderId="10" xfId="0" applyNumberFormat="1" applyFill="1" applyBorder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3" fontId="0" fillId="0" borderId="0" xfId="1" applyFont="1" applyFill="1" applyBorder="1" applyAlignment="1">
      <alignment horizontal="center" vertical="center"/>
    </xf>
    <xf numFmtId="0" fontId="0" fillId="0" borderId="18" xfId="0" quotePrefix="1" applyBorder="1"/>
    <xf numFmtId="43" fontId="0" fillId="0" borderId="0" xfId="1" applyFont="1" applyFill="1" applyBorder="1"/>
    <xf numFmtId="0" fontId="0" fillId="0" borderId="18" xfId="0" quotePrefix="1" applyBorder="1" applyAlignment="1">
      <alignment horizontal="left" vertical="center" wrapText="1"/>
    </xf>
    <xf numFmtId="0" fontId="0" fillId="0" borderId="18" xfId="0" quotePrefix="1" applyBorder="1" applyAlignment="1">
      <alignment horizontal="left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43" fontId="0" fillId="0" borderId="0" xfId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43" fontId="2" fillId="3" borderId="25" xfId="0" applyNumberFormat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center" vertical="center"/>
    </xf>
    <xf numFmtId="43" fontId="0" fillId="2" borderId="16" xfId="0" applyNumberFormat="1" applyFill="1" applyBorder="1" applyAlignment="1">
      <alignment horizontal="center" vertical="center"/>
    </xf>
    <xf numFmtId="43" fontId="0" fillId="0" borderId="0" xfId="0" applyNumberFormat="1"/>
    <xf numFmtId="0" fontId="0" fillId="4" borderId="26" xfId="0" applyFill="1" applyBorder="1" applyAlignment="1">
      <alignment horizontal="left" vertical="center" wrapText="1"/>
    </xf>
    <xf numFmtId="43" fontId="0" fillId="4" borderId="27" xfId="1" applyFont="1" applyFill="1" applyBorder="1"/>
    <xf numFmtId="0" fontId="0" fillId="4" borderId="27" xfId="0" applyFill="1" applyBorder="1" applyAlignment="1">
      <alignment horizontal="center" vertical="center"/>
    </xf>
    <xf numFmtId="0" fontId="0" fillId="4" borderId="29" xfId="0" applyFill="1" applyBorder="1" applyAlignment="1">
      <alignment horizontal="left" vertical="center" wrapText="1"/>
    </xf>
    <xf numFmtId="43" fontId="0" fillId="4" borderId="1" xfId="1" applyFont="1" applyFill="1" applyBorder="1"/>
    <xf numFmtId="0" fontId="0" fillId="4" borderId="1" xfId="0" applyFill="1" applyBorder="1" applyAlignment="1">
      <alignment horizontal="center" vertical="center"/>
    </xf>
    <xf numFmtId="0" fontId="0" fillId="4" borderId="23" xfId="0" applyFill="1" applyBorder="1" applyAlignment="1">
      <alignment horizontal="left" vertical="center" wrapText="1"/>
    </xf>
    <xf numFmtId="43" fontId="0" fillId="4" borderId="24" xfId="1" applyFont="1" applyFill="1" applyBorder="1"/>
    <xf numFmtId="0" fontId="0" fillId="4" borderId="24" xfId="0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3" fontId="2" fillId="2" borderId="35" xfId="1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1" fontId="0" fillId="4" borderId="1" xfId="0" applyNumberFormat="1" applyFill="1" applyBorder="1" applyAlignment="1">
      <alignment horizontal="center" vertical="center"/>
    </xf>
    <xf numFmtId="1" fontId="0" fillId="4" borderId="27" xfId="0" applyNumberFormat="1" applyFill="1" applyBorder="1" applyAlignment="1">
      <alignment horizontal="center" vertical="center"/>
    </xf>
    <xf numFmtId="1" fontId="0" fillId="4" borderId="24" xfId="0" applyNumberFormat="1" applyFill="1" applyBorder="1" applyAlignment="1">
      <alignment horizontal="center" vertical="center"/>
    </xf>
    <xf numFmtId="0" fontId="0" fillId="6" borderId="26" xfId="0" applyFill="1" applyBorder="1" applyAlignment="1">
      <alignment horizontal="left" vertical="center" wrapText="1"/>
    </xf>
    <xf numFmtId="43" fontId="0" fillId="6" borderId="27" xfId="1" applyFont="1" applyFill="1" applyBorder="1"/>
    <xf numFmtId="0" fontId="0" fillId="6" borderId="27" xfId="0" applyFill="1" applyBorder="1" applyAlignment="1">
      <alignment horizontal="center" vertical="center"/>
    </xf>
    <xf numFmtId="1" fontId="0" fillId="6" borderId="27" xfId="0" applyNumberFormat="1" applyFill="1" applyBorder="1" applyAlignment="1">
      <alignment horizontal="center" vertical="center"/>
    </xf>
    <xf numFmtId="0" fontId="0" fillId="6" borderId="29" xfId="0" applyFill="1" applyBorder="1" applyAlignment="1">
      <alignment horizontal="left" vertical="center" wrapText="1"/>
    </xf>
    <xf numFmtId="43" fontId="0" fillId="6" borderId="1" xfId="1" applyFont="1" applyFill="1" applyBorder="1"/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0" fillId="6" borderId="23" xfId="0" applyFill="1" applyBorder="1" applyAlignment="1">
      <alignment horizontal="left" vertical="center" wrapText="1"/>
    </xf>
    <xf numFmtId="43" fontId="0" fillId="6" borderId="24" xfId="1" applyFont="1" applyFill="1" applyBorder="1"/>
    <xf numFmtId="0" fontId="0" fillId="6" borderId="24" xfId="0" applyFill="1" applyBorder="1" applyAlignment="1">
      <alignment horizontal="center" vertical="center"/>
    </xf>
    <xf numFmtId="1" fontId="0" fillId="6" borderId="24" xfId="0" applyNumberFormat="1" applyFill="1" applyBorder="1" applyAlignment="1">
      <alignment horizontal="center" vertical="center"/>
    </xf>
    <xf numFmtId="0" fontId="0" fillId="7" borderId="29" xfId="0" applyFill="1" applyBorder="1" applyAlignment="1">
      <alignment horizontal="left" vertical="center" wrapText="1"/>
    </xf>
    <xf numFmtId="43" fontId="0" fillId="7" borderId="1" xfId="1" applyFont="1" applyFill="1" applyBorder="1"/>
    <xf numFmtId="0" fontId="0" fillId="7" borderId="1" xfId="0" applyFill="1" applyBorder="1" applyAlignment="1">
      <alignment horizontal="center" vertical="center"/>
    </xf>
    <xf numFmtId="0" fontId="0" fillId="7" borderId="23" xfId="0" applyFill="1" applyBorder="1" applyAlignment="1">
      <alignment horizontal="left" vertical="center" wrapText="1"/>
    </xf>
    <xf numFmtId="43" fontId="0" fillId="7" borderId="24" xfId="1" applyFont="1" applyFill="1" applyBorder="1"/>
    <xf numFmtId="0" fontId="0" fillId="7" borderId="24" xfId="0" applyFill="1" applyBorder="1" applyAlignment="1">
      <alignment horizontal="center" vertical="center"/>
    </xf>
    <xf numFmtId="0" fontId="0" fillId="8" borderId="29" xfId="0" applyFill="1" applyBorder="1" applyAlignment="1">
      <alignment horizontal="left" vertical="center" wrapText="1"/>
    </xf>
    <xf numFmtId="43" fontId="0" fillId="8" borderId="1" xfId="1" applyFont="1" applyFill="1" applyBorder="1"/>
    <xf numFmtId="0" fontId="0" fillId="8" borderId="1" xfId="0" applyFill="1" applyBorder="1" applyAlignment="1">
      <alignment horizontal="center" vertical="center"/>
    </xf>
    <xf numFmtId="0" fontId="0" fillId="8" borderId="24" xfId="0" applyFill="1" applyBorder="1" applyAlignment="1">
      <alignment horizontal="center" vertical="center"/>
    </xf>
    <xf numFmtId="0" fontId="0" fillId="9" borderId="29" xfId="0" applyFill="1" applyBorder="1" applyAlignment="1">
      <alignment horizontal="left" vertical="center" wrapText="1"/>
    </xf>
    <xf numFmtId="43" fontId="0" fillId="9" borderId="1" xfId="1" applyFont="1" applyFill="1" applyBorder="1"/>
    <xf numFmtId="0" fontId="0" fillId="9" borderId="1" xfId="0" applyFill="1" applyBorder="1" applyAlignment="1">
      <alignment horizontal="center" vertical="center"/>
    </xf>
    <xf numFmtId="0" fontId="0" fillId="10" borderId="29" xfId="0" applyFill="1" applyBorder="1" applyAlignment="1">
      <alignment horizontal="left" vertical="center" wrapText="1"/>
    </xf>
    <xf numFmtId="43" fontId="0" fillId="10" borderId="1" xfId="1" applyFont="1" applyFill="1" applyBorder="1"/>
    <xf numFmtId="0" fontId="0" fillId="10" borderId="1" xfId="0" applyFill="1" applyBorder="1" applyAlignment="1">
      <alignment horizontal="center" vertical="center"/>
    </xf>
    <xf numFmtId="0" fontId="0" fillId="10" borderId="23" xfId="0" applyFill="1" applyBorder="1" applyAlignment="1">
      <alignment horizontal="left" vertical="center" wrapText="1"/>
    </xf>
    <xf numFmtId="43" fontId="0" fillId="10" borderId="24" xfId="1" applyFont="1" applyFill="1" applyBorder="1"/>
    <xf numFmtId="0" fontId="0" fillId="10" borderId="24" xfId="0" applyFill="1" applyBorder="1" applyAlignment="1">
      <alignment horizontal="center" vertical="center"/>
    </xf>
    <xf numFmtId="0" fontId="0" fillId="7" borderId="26" xfId="0" applyFill="1" applyBorder="1" applyAlignment="1">
      <alignment horizontal="left" vertical="center" wrapText="1"/>
    </xf>
    <xf numFmtId="43" fontId="0" fillId="7" borderId="27" xfId="1" applyFont="1" applyFill="1" applyBorder="1"/>
    <xf numFmtId="0" fontId="0" fillId="7" borderId="27" xfId="0" applyFill="1" applyBorder="1" applyAlignment="1">
      <alignment horizontal="center" vertical="center"/>
    </xf>
    <xf numFmtId="0" fontId="0" fillId="8" borderId="26" xfId="0" applyFill="1" applyBorder="1" applyAlignment="1">
      <alignment horizontal="left" vertical="center" wrapText="1"/>
    </xf>
    <xf numFmtId="43" fontId="0" fillId="8" borderId="27" xfId="1" applyFont="1" applyFill="1" applyBorder="1"/>
    <xf numFmtId="0" fontId="0" fillId="8" borderId="27" xfId="0" applyFill="1" applyBorder="1" applyAlignment="1">
      <alignment horizontal="center" vertical="center"/>
    </xf>
    <xf numFmtId="0" fontId="0" fillId="9" borderId="26" xfId="0" applyFill="1" applyBorder="1" applyAlignment="1">
      <alignment horizontal="left" vertical="center" wrapText="1"/>
    </xf>
    <xf numFmtId="43" fontId="0" fillId="9" borderId="27" xfId="1" applyFont="1" applyFill="1" applyBorder="1"/>
    <xf numFmtId="0" fontId="0" fillId="9" borderId="27" xfId="0" applyFill="1" applyBorder="1" applyAlignment="1">
      <alignment horizontal="center" vertical="center"/>
    </xf>
    <xf numFmtId="0" fontId="0" fillId="10" borderId="26" xfId="0" applyFill="1" applyBorder="1" applyAlignment="1">
      <alignment horizontal="left" vertical="center" wrapText="1"/>
    </xf>
    <xf numFmtId="43" fontId="0" fillId="10" borderId="27" xfId="1" applyFont="1" applyFill="1" applyBorder="1"/>
    <xf numFmtId="0" fontId="0" fillId="10" borderId="27" xfId="0" applyFill="1" applyBorder="1" applyAlignment="1">
      <alignment horizontal="center" vertical="center"/>
    </xf>
    <xf numFmtId="0" fontId="0" fillId="11" borderId="26" xfId="0" applyFill="1" applyBorder="1" applyAlignment="1">
      <alignment horizontal="left" vertical="center" wrapText="1"/>
    </xf>
    <xf numFmtId="43" fontId="0" fillId="11" borderId="27" xfId="1" applyFont="1" applyFill="1" applyBorder="1"/>
    <xf numFmtId="0" fontId="0" fillId="11" borderId="27" xfId="0" applyFill="1" applyBorder="1" applyAlignment="1">
      <alignment horizontal="center" vertical="center"/>
    </xf>
    <xf numFmtId="1" fontId="0" fillId="11" borderId="27" xfId="0" applyNumberFormat="1" applyFill="1" applyBorder="1" applyAlignment="1">
      <alignment horizontal="center" vertical="center"/>
    </xf>
    <xf numFmtId="0" fontId="0" fillId="11" borderId="29" xfId="0" applyFill="1" applyBorder="1" applyAlignment="1">
      <alignment horizontal="left" vertical="center" wrapText="1"/>
    </xf>
    <xf numFmtId="43" fontId="0" fillId="11" borderId="1" xfId="1" applyFont="1" applyFill="1" applyBorder="1"/>
    <xf numFmtId="0" fontId="0" fillId="11" borderId="1" xfId="0" applyFill="1" applyBorder="1" applyAlignment="1">
      <alignment horizontal="center" vertical="center"/>
    </xf>
    <xf numFmtId="1" fontId="0" fillId="11" borderId="1" xfId="0" applyNumberFormat="1" applyFill="1" applyBorder="1" applyAlignment="1">
      <alignment horizontal="center" vertical="center"/>
    </xf>
    <xf numFmtId="0" fontId="0" fillId="11" borderId="23" xfId="0" applyFill="1" applyBorder="1" applyAlignment="1">
      <alignment horizontal="left" vertical="center" wrapText="1"/>
    </xf>
    <xf numFmtId="43" fontId="0" fillId="11" borderId="24" xfId="1" applyFont="1" applyFill="1" applyBorder="1"/>
    <xf numFmtId="0" fontId="0" fillId="11" borderId="24" xfId="0" applyFill="1" applyBorder="1" applyAlignment="1">
      <alignment horizontal="center" vertical="center"/>
    </xf>
    <xf numFmtId="1" fontId="0" fillId="11" borderId="24" xfId="0" applyNumberFormat="1" applyFill="1" applyBorder="1" applyAlignment="1">
      <alignment horizontal="center" vertical="center"/>
    </xf>
    <xf numFmtId="1" fontId="0" fillId="7" borderId="27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7" borderId="24" xfId="0" applyNumberFormat="1" applyFill="1" applyBorder="1" applyAlignment="1">
      <alignment horizontal="center" vertical="center"/>
    </xf>
    <xf numFmtId="1" fontId="0" fillId="8" borderId="27" xfId="0" applyNumberFormat="1" applyFill="1" applyBorder="1" applyAlignment="1">
      <alignment horizontal="center" vertical="center"/>
    </xf>
    <xf numFmtId="1" fontId="0" fillId="8" borderId="1" xfId="0" applyNumberFormat="1" applyFill="1" applyBorder="1" applyAlignment="1">
      <alignment horizontal="center" vertical="center"/>
    </xf>
    <xf numFmtId="1" fontId="0" fillId="8" borderId="24" xfId="0" applyNumberFormat="1" applyFill="1" applyBorder="1" applyAlignment="1">
      <alignment horizontal="center" vertical="center"/>
    </xf>
    <xf numFmtId="1" fontId="0" fillId="9" borderId="27" xfId="0" applyNumberFormat="1" applyFill="1" applyBorder="1" applyAlignment="1">
      <alignment horizontal="center" vertical="center"/>
    </xf>
    <xf numFmtId="1" fontId="0" fillId="9" borderId="1" xfId="0" applyNumberFormat="1" applyFill="1" applyBorder="1" applyAlignment="1">
      <alignment horizontal="center" vertical="center"/>
    </xf>
    <xf numFmtId="1" fontId="0" fillId="10" borderId="27" xfId="0" applyNumberFormat="1" applyFill="1" applyBorder="1" applyAlignment="1">
      <alignment horizontal="center" vertical="center"/>
    </xf>
    <xf numFmtId="1" fontId="0" fillId="10" borderId="1" xfId="0" applyNumberFormat="1" applyFill="1" applyBorder="1" applyAlignment="1">
      <alignment horizontal="center" vertical="center"/>
    </xf>
    <xf numFmtId="43" fontId="0" fillId="0" borderId="0" xfId="1" applyFont="1" applyBorder="1" applyAlignment="1"/>
    <xf numFmtId="0" fontId="0" fillId="6" borderId="32" xfId="0" applyFill="1" applyBorder="1" applyAlignment="1">
      <alignment horizontal="left" vertical="center" wrapText="1"/>
    </xf>
    <xf numFmtId="43" fontId="0" fillId="6" borderId="14" xfId="1" applyFont="1" applyFill="1" applyBorder="1"/>
    <xf numFmtId="0" fontId="0" fillId="6" borderId="14" xfId="0" applyFill="1" applyBorder="1" applyAlignment="1">
      <alignment horizontal="center" vertical="center"/>
    </xf>
    <xf numFmtId="1" fontId="0" fillId="6" borderId="14" xfId="0" applyNumberFormat="1" applyFill="1" applyBorder="1" applyAlignment="1">
      <alignment horizontal="center" vertical="center"/>
    </xf>
    <xf numFmtId="43" fontId="11" fillId="12" borderId="24" xfId="1" applyFont="1" applyFill="1" applyBorder="1" applyAlignment="1">
      <alignment horizontal="center" vertical="center"/>
    </xf>
    <xf numFmtId="43" fontId="0" fillId="4" borderId="38" xfId="1" applyFont="1" applyFill="1" applyBorder="1"/>
    <xf numFmtId="43" fontId="0" fillId="4" borderId="8" xfId="1" applyFont="1" applyFill="1" applyBorder="1"/>
    <xf numFmtId="43" fontId="0" fillId="4" borderId="39" xfId="1" applyFont="1" applyFill="1" applyBorder="1"/>
    <xf numFmtId="43" fontId="0" fillId="6" borderId="15" xfId="1" applyFont="1" applyFill="1" applyBorder="1"/>
    <xf numFmtId="43" fontId="0" fillId="6" borderId="8" xfId="1" applyFont="1" applyFill="1" applyBorder="1"/>
    <xf numFmtId="43" fontId="0" fillId="6" borderId="39" xfId="1" applyFont="1" applyFill="1" applyBorder="1"/>
    <xf numFmtId="43" fontId="0" fillId="7" borderId="38" xfId="1" applyFont="1" applyFill="1" applyBorder="1"/>
    <xf numFmtId="43" fontId="0" fillId="7" borderId="8" xfId="1" applyFont="1" applyFill="1" applyBorder="1"/>
    <xf numFmtId="43" fontId="0" fillId="7" borderId="39" xfId="1" applyFont="1" applyFill="1" applyBorder="1"/>
    <xf numFmtId="43" fontId="0" fillId="8" borderId="38" xfId="1" applyFont="1" applyFill="1" applyBorder="1"/>
    <xf numFmtId="43" fontId="0" fillId="8" borderId="8" xfId="1" applyFont="1" applyFill="1" applyBorder="1"/>
    <xf numFmtId="43" fontId="0" fillId="8" borderId="39" xfId="1" applyFont="1" applyFill="1" applyBorder="1"/>
    <xf numFmtId="43" fontId="0" fillId="9" borderId="38" xfId="1" applyFont="1" applyFill="1" applyBorder="1"/>
    <xf numFmtId="43" fontId="0" fillId="9" borderId="8" xfId="1" applyFont="1" applyFill="1" applyBorder="1"/>
    <xf numFmtId="43" fontId="0" fillId="10" borderId="38" xfId="1" applyFont="1" applyFill="1" applyBorder="1"/>
    <xf numFmtId="43" fontId="0" fillId="10" borderId="8" xfId="1" applyFont="1" applyFill="1" applyBorder="1"/>
    <xf numFmtId="43" fontId="0" fillId="10" borderId="39" xfId="1" applyFont="1" applyFill="1" applyBorder="1"/>
    <xf numFmtId="43" fontId="0" fillId="11" borderId="38" xfId="1" applyFont="1" applyFill="1" applyBorder="1"/>
    <xf numFmtId="43" fontId="0" fillId="11" borderId="8" xfId="1" applyFont="1" applyFill="1" applyBorder="1"/>
    <xf numFmtId="43" fontId="0" fillId="11" borderId="39" xfId="1" applyFont="1" applyFill="1" applyBorder="1"/>
    <xf numFmtId="43" fontId="0" fillId="6" borderId="38" xfId="1" applyFont="1" applyFill="1" applyBorder="1"/>
    <xf numFmtId="43" fontId="2" fillId="2" borderId="2" xfId="1" applyFont="1" applyFill="1" applyBorder="1" applyAlignment="1">
      <alignment horizontal="center" vertical="center"/>
    </xf>
    <xf numFmtId="0" fontId="0" fillId="4" borderId="38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39" xfId="0" applyFill="1" applyBorder="1" applyAlignment="1">
      <alignment horizontal="center"/>
    </xf>
    <xf numFmtId="0" fontId="0" fillId="7" borderId="38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39" xfId="0" applyFill="1" applyBorder="1" applyAlignment="1">
      <alignment horizontal="center"/>
    </xf>
    <xf numFmtId="0" fontId="0" fillId="8" borderId="38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8" borderId="39" xfId="0" applyFill="1" applyBorder="1" applyAlignment="1">
      <alignment horizontal="center"/>
    </xf>
    <xf numFmtId="0" fontId="0" fillId="9" borderId="38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10" borderId="38" xfId="0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0" fillId="10" borderId="39" xfId="0" applyFill="1" applyBorder="1" applyAlignment="1">
      <alignment horizontal="center"/>
    </xf>
    <xf numFmtId="0" fontId="0" fillId="11" borderId="38" xfId="0" applyFill="1" applyBorder="1" applyAlignment="1">
      <alignment horizontal="center"/>
    </xf>
    <xf numFmtId="0" fontId="0" fillId="11" borderId="8" xfId="0" applyFill="1" applyBorder="1" applyAlignment="1">
      <alignment horizontal="center"/>
    </xf>
    <xf numFmtId="0" fontId="0" fillId="11" borderId="39" xfId="0" applyFill="1" applyBorder="1" applyAlignment="1">
      <alignment horizontal="center"/>
    </xf>
    <xf numFmtId="0" fontId="0" fillId="6" borderId="38" xfId="0" applyFill="1" applyBorder="1" applyAlignment="1">
      <alignment horizontal="center"/>
    </xf>
    <xf numFmtId="43" fontId="0" fillId="2" borderId="33" xfId="0" applyNumberFormat="1" applyFill="1" applyBorder="1" applyAlignment="1">
      <alignment horizontal="center" vertical="center"/>
    </xf>
    <xf numFmtId="43" fontId="0" fillId="2" borderId="34" xfId="0" applyNumberFormat="1" applyFill="1" applyBorder="1" applyAlignment="1">
      <alignment horizontal="center" vertical="center"/>
    </xf>
    <xf numFmtId="165" fontId="0" fillId="4" borderId="42" xfId="0" applyNumberFormat="1" applyFill="1" applyBorder="1" applyAlignment="1">
      <alignment horizontal="center" vertical="center"/>
    </xf>
    <xf numFmtId="165" fontId="0" fillId="4" borderId="43" xfId="0" applyNumberFormat="1" applyFill="1" applyBorder="1" applyAlignment="1">
      <alignment horizontal="center" vertical="center"/>
    </xf>
    <xf numFmtId="165" fontId="0" fillId="4" borderId="44" xfId="0" applyNumberFormat="1" applyFill="1" applyBorder="1" applyAlignment="1">
      <alignment horizontal="center" vertical="center"/>
    </xf>
    <xf numFmtId="165" fontId="0" fillId="6" borderId="31" xfId="0" applyNumberFormat="1" applyFill="1" applyBorder="1" applyAlignment="1">
      <alignment horizontal="center" vertical="center"/>
    </xf>
    <xf numFmtId="165" fontId="0" fillId="6" borderId="43" xfId="0" applyNumberFormat="1" applyFill="1" applyBorder="1" applyAlignment="1">
      <alignment horizontal="center" vertical="center"/>
    </xf>
    <xf numFmtId="165" fontId="0" fillId="6" borderId="44" xfId="0" applyNumberFormat="1" applyFill="1" applyBorder="1" applyAlignment="1">
      <alignment horizontal="center" vertical="center"/>
    </xf>
    <xf numFmtId="165" fontId="0" fillId="7" borderId="42" xfId="0" applyNumberFormat="1" applyFill="1" applyBorder="1" applyAlignment="1">
      <alignment horizontal="center" vertical="center"/>
    </xf>
    <xf numFmtId="165" fontId="0" fillId="7" borderId="43" xfId="0" applyNumberFormat="1" applyFill="1" applyBorder="1" applyAlignment="1">
      <alignment horizontal="center" vertical="center"/>
    </xf>
    <xf numFmtId="165" fontId="0" fillId="7" borderId="44" xfId="0" applyNumberFormat="1" applyFill="1" applyBorder="1" applyAlignment="1">
      <alignment horizontal="center" vertical="center"/>
    </xf>
    <xf numFmtId="165" fontId="0" fillId="8" borderId="42" xfId="0" applyNumberFormat="1" applyFill="1" applyBorder="1" applyAlignment="1">
      <alignment horizontal="center" vertical="center"/>
    </xf>
    <xf numFmtId="165" fontId="0" fillId="8" borderId="43" xfId="0" applyNumberFormat="1" applyFill="1" applyBorder="1" applyAlignment="1">
      <alignment horizontal="center" vertical="center"/>
    </xf>
    <xf numFmtId="165" fontId="0" fillId="8" borderId="44" xfId="0" applyNumberFormat="1" applyFill="1" applyBorder="1" applyAlignment="1">
      <alignment horizontal="center" vertical="center"/>
    </xf>
    <xf numFmtId="165" fontId="0" fillId="9" borderId="42" xfId="0" applyNumberFormat="1" applyFill="1" applyBorder="1" applyAlignment="1">
      <alignment horizontal="center" vertical="center"/>
    </xf>
    <xf numFmtId="165" fontId="0" fillId="9" borderId="43" xfId="0" applyNumberFormat="1" applyFill="1" applyBorder="1" applyAlignment="1">
      <alignment horizontal="center" vertical="center"/>
    </xf>
    <xf numFmtId="165" fontId="0" fillId="10" borderId="42" xfId="0" applyNumberFormat="1" applyFill="1" applyBorder="1" applyAlignment="1">
      <alignment horizontal="center" vertical="center"/>
    </xf>
    <xf numFmtId="165" fontId="0" fillId="10" borderId="43" xfId="0" applyNumberFormat="1" applyFill="1" applyBorder="1" applyAlignment="1">
      <alignment horizontal="center" vertical="center"/>
    </xf>
    <xf numFmtId="165" fontId="0" fillId="10" borderId="44" xfId="0" applyNumberFormat="1" applyFill="1" applyBorder="1" applyAlignment="1">
      <alignment horizontal="center" vertical="center"/>
    </xf>
    <xf numFmtId="165" fontId="0" fillId="11" borderId="42" xfId="0" applyNumberFormat="1" applyFill="1" applyBorder="1" applyAlignment="1">
      <alignment horizontal="center" vertical="center"/>
    </xf>
    <xf numFmtId="165" fontId="0" fillId="11" borderId="43" xfId="0" applyNumberFormat="1" applyFill="1" applyBorder="1" applyAlignment="1">
      <alignment horizontal="center" vertical="center"/>
    </xf>
    <xf numFmtId="165" fontId="0" fillId="11" borderId="44" xfId="0" applyNumberFormat="1" applyFill="1" applyBorder="1" applyAlignment="1">
      <alignment horizontal="center" vertical="center"/>
    </xf>
    <xf numFmtId="165" fontId="0" fillId="6" borderId="42" xfId="0" applyNumberForma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/>
    <xf numFmtId="165" fontId="2" fillId="5" borderId="5" xfId="0" applyNumberFormat="1" applyFont="1" applyFill="1" applyBorder="1"/>
    <xf numFmtId="43" fontId="2" fillId="5" borderId="5" xfId="0" applyNumberFormat="1" applyFont="1" applyFill="1" applyBorder="1" applyAlignment="1">
      <alignment horizontal="center" vertical="center"/>
    </xf>
    <xf numFmtId="0" fontId="0" fillId="9" borderId="38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4" borderId="45" xfId="0" applyFill="1" applyBorder="1" applyAlignment="1">
      <alignment horizontal="center"/>
    </xf>
    <xf numFmtId="43" fontId="2" fillId="13" borderId="1" xfId="0" applyNumberFormat="1" applyFont="1" applyFill="1" applyBorder="1" applyAlignment="1">
      <alignment horizontal="center" vertical="center"/>
    </xf>
    <xf numFmtId="43" fontId="0" fillId="8" borderId="45" xfId="1" applyFont="1" applyFill="1" applyBorder="1"/>
    <xf numFmtId="0" fontId="0" fillId="8" borderId="47" xfId="0" applyFill="1" applyBorder="1" applyAlignment="1">
      <alignment horizontal="center" vertical="center"/>
    </xf>
    <xf numFmtId="1" fontId="0" fillId="8" borderId="47" xfId="0" applyNumberFormat="1" applyFill="1" applyBorder="1" applyAlignment="1">
      <alignment horizontal="center" vertical="center"/>
    </xf>
    <xf numFmtId="0" fontId="0" fillId="8" borderId="45" xfId="0" applyFill="1" applyBorder="1" applyAlignment="1">
      <alignment horizontal="center"/>
    </xf>
    <xf numFmtId="43" fontId="0" fillId="2" borderId="49" xfId="0" applyNumberFormat="1" applyFill="1" applyBorder="1" applyAlignment="1">
      <alignment horizontal="center" vertical="center"/>
    </xf>
    <xf numFmtId="165" fontId="0" fillId="8" borderId="21" xfId="0" applyNumberFormat="1" applyFill="1" applyBorder="1" applyAlignment="1">
      <alignment horizontal="center" vertical="center"/>
    </xf>
    <xf numFmtId="0" fontId="2" fillId="14" borderId="0" xfId="0" applyFont="1" applyFill="1" applyAlignment="1">
      <alignment horizontal="center" vertical="center" wrapText="1"/>
    </xf>
    <xf numFmtId="0" fontId="10" fillId="14" borderId="0" xfId="0" applyFont="1" applyFill="1" applyAlignment="1">
      <alignment vertical="center" wrapText="1"/>
    </xf>
    <xf numFmtId="0" fontId="2" fillId="14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43" fontId="0" fillId="0" borderId="1" xfId="0" applyNumberFormat="1" applyBorder="1"/>
    <xf numFmtId="0" fontId="0" fillId="0" borderId="0" xfId="0" applyAlignment="1">
      <alignment horizontal="center" vertical="center" wrapText="1"/>
    </xf>
    <xf numFmtId="0" fontId="2" fillId="16" borderId="50" xfId="0" applyFont="1" applyFill="1" applyBorder="1" applyAlignment="1">
      <alignment horizontal="center"/>
    </xf>
    <xf numFmtId="0" fontId="2" fillId="0" borderId="50" xfId="0" applyFont="1" applyBorder="1" applyAlignment="1">
      <alignment horizontal="center"/>
    </xf>
    <xf numFmtId="43" fontId="0" fillId="0" borderId="51" xfId="0" applyNumberFormat="1" applyBorder="1"/>
    <xf numFmtId="43" fontId="0" fillId="0" borderId="50" xfId="0" applyNumberFormat="1" applyBorder="1"/>
    <xf numFmtId="43" fontId="2" fillId="16" borderId="50" xfId="0" applyNumberFormat="1" applyFont="1" applyFill="1" applyBorder="1"/>
    <xf numFmtId="0" fontId="13" fillId="2" borderId="52" xfId="0" applyFont="1" applyFill="1" applyBorder="1" applyAlignment="1">
      <alignment horizontal="center" vertical="center" wrapText="1"/>
    </xf>
    <xf numFmtId="0" fontId="2" fillId="2" borderId="52" xfId="0" applyFont="1" applyFill="1" applyBorder="1" applyAlignment="1">
      <alignment horizontal="center" vertical="center" wrapText="1"/>
    </xf>
    <xf numFmtId="0" fontId="2" fillId="0" borderId="5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4" borderId="40" xfId="0" applyFont="1" applyFill="1" applyBorder="1" applyAlignment="1">
      <alignment horizontal="center" vertical="center" wrapText="1"/>
    </xf>
    <xf numFmtId="0" fontId="2" fillId="11" borderId="40" xfId="0" applyFont="1" applyFill="1" applyBorder="1" applyAlignment="1">
      <alignment horizontal="center" vertical="center" wrapText="1"/>
    </xf>
    <xf numFmtId="0" fontId="2" fillId="6" borderId="40" xfId="0" applyFont="1" applyFill="1" applyBorder="1" applyAlignment="1">
      <alignment horizontal="center" vertical="center" wrapText="1"/>
    </xf>
    <xf numFmtId="0" fontId="2" fillId="7" borderId="40" xfId="0" applyFont="1" applyFill="1" applyBorder="1" applyAlignment="1">
      <alignment horizontal="center" vertical="center" wrapText="1"/>
    </xf>
    <xf numFmtId="0" fontId="2" fillId="8" borderId="40" xfId="0" applyFont="1" applyFill="1" applyBorder="1" applyAlignment="1">
      <alignment horizontal="center" vertical="center" wrapText="1"/>
    </xf>
    <xf numFmtId="0" fontId="2" fillId="9" borderId="40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10" borderId="40" xfId="0" applyFont="1" applyFill="1" applyBorder="1" applyAlignment="1">
      <alignment horizontal="center" vertical="center" wrapText="1"/>
    </xf>
    <xf numFmtId="43" fontId="0" fillId="2" borderId="16" xfId="1" applyFont="1" applyFill="1" applyBorder="1"/>
    <xf numFmtId="43" fontId="1" fillId="2" borderId="33" xfId="1" applyFont="1" applyFill="1" applyBorder="1"/>
    <xf numFmtId="43" fontId="1" fillId="2" borderId="10" xfId="1" applyFont="1" applyFill="1" applyBorder="1"/>
    <xf numFmtId="0" fontId="0" fillId="10" borderId="38" xfId="0" applyFill="1" applyBorder="1" applyAlignment="1">
      <alignment horizontal="center" vertical="center"/>
    </xf>
    <xf numFmtId="43" fontId="0" fillId="2" borderId="33" xfId="1" applyFont="1" applyFill="1" applyBorder="1"/>
    <xf numFmtId="43" fontId="0" fillId="10" borderId="27" xfId="1" applyFont="1" applyFill="1" applyBorder="1" applyAlignment="1">
      <alignment vertical="center"/>
    </xf>
    <xf numFmtId="43" fontId="0" fillId="10" borderId="38" xfId="1" applyFont="1" applyFill="1" applyBorder="1" applyAlignment="1">
      <alignment vertical="center"/>
    </xf>
    <xf numFmtId="43" fontId="0" fillId="2" borderId="33" xfId="1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2" borderId="53" xfId="0" applyFill="1" applyBorder="1" applyAlignment="1">
      <alignment horizontal="center" vertical="center"/>
    </xf>
    <xf numFmtId="43" fontId="2" fillId="0" borderId="30" xfId="1" applyFont="1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43" fontId="0" fillId="13" borderId="25" xfId="1" applyFont="1" applyFill="1" applyBorder="1" applyAlignment="1">
      <alignment vertical="center"/>
    </xf>
    <xf numFmtId="43" fontId="0" fillId="0" borderId="0" xfId="1" applyFont="1" applyFill="1" applyBorder="1" applyAlignment="1">
      <alignment vertical="center"/>
    </xf>
    <xf numFmtId="43" fontId="0" fillId="0" borderId="0" xfId="1" applyFont="1" applyFill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18" borderId="29" xfId="0" applyFill="1" applyBorder="1"/>
    <xf numFmtId="43" fontId="0" fillId="18" borderId="8" xfId="1" applyFont="1" applyFill="1" applyBorder="1"/>
    <xf numFmtId="0" fontId="2" fillId="18" borderId="10" xfId="0" applyFont="1" applyFill="1" applyBorder="1" applyAlignment="1">
      <alignment horizontal="center" vertical="center" wrapText="1"/>
    </xf>
    <xf numFmtId="0" fontId="0" fillId="18" borderId="1" xfId="0" applyFill="1" applyBorder="1" applyAlignment="1">
      <alignment horizontal="center" vertical="center"/>
    </xf>
    <xf numFmtId="1" fontId="0" fillId="18" borderId="1" xfId="0" applyNumberFormat="1" applyFill="1" applyBorder="1" applyAlignment="1">
      <alignment horizontal="center" vertical="center"/>
    </xf>
    <xf numFmtId="0" fontId="0" fillId="18" borderId="8" xfId="0" applyFill="1" applyBorder="1" applyAlignment="1">
      <alignment horizontal="center"/>
    </xf>
    <xf numFmtId="43" fontId="0" fillId="18" borderId="10" xfId="0" applyNumberFormat="1" applyFill="1" applyBorder="1" applyAlignment="1">
      <alignment horizontal="center" vertical="center"/>
    </xf>
    <xf numFmtId="43" fontId="0" fillId="18" borderId="1" xfId="1" applyFont="1" applyFill="1" applyBorder="1"/>
    <xf numFmtId="0" fontId="0" fillId="19" borderId="47" xfId="0" applyFill="1" applyBorder="1" applyAlignment="1">
      <alignment horizontal="left" vertical="center" wrapText="1"/>
    </xf>
    <xf numFmtId="43" fontId="0" fillId="19" borderId="1" xfId="1" applyFont="1" applyFill="1" applyBorder="1" applyAlignment="1">
      <alignment horizontal="center" vertical="center"/>
    </xf>
    <xf numFmtId="43" fontId="0" fillId="19" borderId="8" xfId="1" applyFont="1" applyFill="1" applyBorder="1" applyAlignment="1">
      <alignment horizontal="center" vertical="center"/>
    </xf>
    <xf numFmtId="0" fontId="2" fillId="19" borderId="10" xfId="0" applyFont="1" applyFill="1" applyBorder="1" applyAlignment="1">
      <alignment horizontal="center" vertical="center" wrapText="1"/>
    </xf>
    <xf numFmtId="0" fontId="0" fillId="19" borderId="9" xfId="0" applyFill="1" applyBorder="1" applyAlignment="1">
      <alignment horizontal="center" vertical="center"/>
    </xf>
    <xf numFmtId="0" fontId="0" fillId="19" borderId="1" xfId="0" applyFill="1" applyBorder="1" applyAlignment="1">
      <alignment horizontal="center" vertical="center"/>
    </xf>
    <xf numFmtId="1" fontId="0" fillId="19" borderId="1" xfId="0" applyNumberFormat="1" applyFill="1" applyBorder="1" applyAlignment="1">
      <alignment horizontal="center" vertical="center"/>
    </xf>
    <xf numFmtId="0" fontId="0" fillId="19" borderId="8" xfId="0" applyFill="1" applyBorder="1" applyAlignment="1">
      <alignment horizontal="center" vertical="center"/>
    </xf>
    <xf numFmtId="43" fontId="0" fillId="19" borderId="10" xfId="0" applyNumberFormat="1" applyFill="1" applyBorder="1" applyAlignment="1">
      <alignment horizontal="center" vertical="center"/>
    </xf>
    <xf numFmtId="165" fontId="0" fillId="19" borderId="43" xfId="0" applyNumberFormat="1" applyFill="1" applyBorder="1" applyAlignment="1">
      <alignment horizontal="center" vertical="center"/>
    </xf>
    <xf numFmtId="0" fontId="0" fillId="19" borderId="29" xfId="0" applyFill="1" applyBorder="1"/>
    <xf numFmtId="43" fontId="0" fillId="19" borderId="1" xfId="1" applyFont="1" applyFill="1" applyBorder="1"/>
    <xf numFmtId="43" fontId="0" fillId="19" borderId="8" xfId="1" applyFont="1" applyFill="1" applyBorder="1"/>
    <xf numFmtId="43" fontId="0" fillId="19" borderId="10" xfId="1" applyFont="1" applyFill="1" applyBorder="1"/>
    <xf numFmtId="0" fontId="0" fillId="19" borderId="8" xfId="0" applyFill="1" applyBorder="1" applyAlignment="1">
      <alignment horizontal="center"/>
    </xf>
    <xf numFmtId="166" fontId="0" fillId="19" borderId="8" xfId="0" applyNumberFormat="1" applyFill="1" applyBorder="1" applyAlignment="1">
      <alignment horizontal="center"/>
    </xf>
    <xf numFmtId="0" fontId="0" fillId="19" borderId="29" xfId="0" applyFill="1" applyBorder="1" applyAlignment="1">
      <alignment horizontal="left" vertical="center" wrapText="1"/>
    </xf>
    <xf numFmtId="43" fontId="0" fillId="19" borderId="10" xfId="1" applyFont="1" applyFill="1" applyBorder="1" applyAlignment="1">
      <alignment horizontal="center" vertical="center"/>
    </xf>
    <xf numFmtId="166" fontId="0" fillId="19" borderId="8" xfId="0" applyNumberFormat="1" applyFill="1" applyBorder="1" applyAlignment="1">
      <alignment horizontal="center" vertical="center"/>
    </xf>
    <xf numFmtId="0" fontId="15" fillId="17" borderId="6" xfId="0" applyFont="1" applyFill="1" applyBorder="1" applyAlignment="1">
      <alignment vertical="center"/>
    </xf>
    <xf numFmtId="0" fontId="15" fillId="17" borderId="7" xfId="0" applyFont="1" applyFill="1" applyBorder="1" applyAlignment="1">
      <alignment vertical="center"/>
    </xf>
    <xf numFmtId="0" fontId="0" fillId="0" borderId="0" xfId="0" applyAlignment="1">
      <alignment wrapText="1"/>
    </xf>
    <xf numFmtId="0" fontId="14" fillId="14" borderId="0" xfId="0" applyFont="1" applyFill="1" applyAlignment="1">
      <alignment wrapText="1"/>
    </xf>
    <xf numFmtId="0" fontId="0" fillId="14" borderId="0" xfId="0" applyFill="1" applyAlignment="1">
      <alignment wrapText="1"/>
    </xf>
    <xf numFmtId="43" fontId="0" fillId="0" borderId="0" xfId="0" applyNumberFormat="1" applyAlignment="1">
      <alignment wrapText="1"/>
    </xf>
    <xf numFmtId="43" fontId="0" fillId="18" borderId="1" xfId="1" applyFont="1" applyFill="1" applyBorder="1" applyAlignment="1">
      <alignment wrapText="1"/>
    </xf>
    <xf numFmtId="43" fontId="0" fillId="19" borderId="1" xfId="1" applyFont="1" applyFill="1" applyBorder="1" applyAlignment="1">
      <alignment horizontal="center" vertical="center" wrapText="1"/>
    </xf>
    <xf numFmtId="43" fontId="0" fillId="19" borderId="1" xfId="1" applyFont="1" applyFill="1" applyBorder="1" applyAlignment="1">
      <alignment wrapText="1"/>
    </xf>
    <xf numFmtId="43" fontId="0" fillId="21" borderId="1" xfId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3" fontId="0" fillId="0" borderId="1" xfId="1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3" fontId="0" fillId="0" borderId="1" xfId="0" applyNumberFormat="1" applyBorder="1" applyAlignment="1">
      <alignment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43" fontId="11" fillId="12" borderId="1" xfId="1" applyFont="1" applyFill="1" applyBorder="1" applyAlignment="1">
      <alignment horizontal="center" vertical="center" wrapText="1"/>
    </xf>
    <xf numFmtId="43" fontId="2" fillId="3" borderId="1" xfId="0" applyNumberFormat="1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left" vertical="center" wrapText="1"/>
    </xf>
    <xf numFmtId="164" fontId="0" fillId="0" borderId="1" xfId="0" applyNumberFormat="1" applyBorder="1" applyAlignment="1">
      <alignment vertical="center" wrapText="1"/>
    </xf>
    <xf numFmtId="43" fontId="0" fillId="0" borderId="1" xfId="1" applyFont="1" applyBorder="1" applyAlignment="1">
      <alignment horizontal="center" vertical="center" wrapText="1"/>
    </xf>
    <xf numFmtId="43" fontId="0" fillId="0" borderId="1" xfId="0" applyNumberFormat="1" applyBorder="1" applyAlignment="1">
      <alignment horizontal="center" vertical="center" wrapText="1"/>
    </xf>
    <xf numFmtId="0" fontId="0" fillId="0" borderId="1" xfId="0" quotePrefix="1" applyBorder="1" applyAlignment="1">
      <alignment horizontal="left" wrapText="1"/>
    </xf>
    <xf numFmtId="0" fontId="2" fillId="19" borderId="1" xfId="0" applyFont="1" applyFill="1" applyBorder="1" applyAlignment="1">
      <alignment horizontal="center" vertical="center" wrapText="1"/>
    </xf>
    <xf numFmtId="43" fontId="2" fillId="2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18" borderId="1" xfId="0" applyFill="1" applyBorder="1" applyAlignment="1">
      <alignment horizontal="center" wrapText="1"/>
    </xf>
    <xf numFmtId="0" fontId="2" fillId="18" borderId="1" xfId="0" applyFont="1" applyFill="1" applyBorder="1" applyAlignment="1">
      <alignment horizontal="center" vertical="center" wrapText="1"/>
    </xf>
    <xf numFmtId="43" fontId="0" fillId="18" borderId="1" xfId="0" applyNumberFormat="1" applyFill="1" applyBorder="1" applyAlignment="1">
      <alignment horizontal="center" vertical="center" wrapText="1"/>
    </xf>
    <xf numFmtId="0" fontId="0" fillId="19" borderId="1" xfId="0" applyFill="1" applyBorder="1" applyAlignment="1">
      <alignment horizontal="center" vertical="center" wrapText="1"/>
    </xf>
    <xf numFmtId="43" fontId="0" fillId="19" borderId="1" xfId="0" applyNumberFormat="1" applyFill="1" applyBorder="1" applyAlignment="1">
      <alignment horizontal="center" vertical="center" wrapText="1"/>
    </xf>
    <xf numFmtId="0" fontId="0" fillId="19" borderId="1" xfId="0" applyFill="1" applyBorder="1" applyAlignment="1">
      <alignment horizontal="center" wrapText="1"/>
    </xf>
    <xf numFmtId="0" fontId="0" fillId="21" borderId="1" xfId="0" applyFill="1" applyBorder="1" applyAlignment="1">
      <alignment horizontal="center" vertical="center" wrapText="1"/>
    </xf>
    <xf numFmtId="0" fontId="2" fillId="21" borderId="1" xfId="0" applyFont="1" applyFill="1" applyBorder="1" applyAlignment="1">
      <alignment horizontal="center" vertical="center" wrapText="1"/>
    </xf>
    <xf numFmtId="43" fontId="0" fillId="21" borderId="1" xfId="0" applyNumberFormat="1" applyFill="1" applyBorder="1" applyAlignment="1">
      <alignment horizontal="center" vertical="center" wrapText="1"/>
    </xf>
    <xf numFmtId="0" fontId="0" fillId="21" borderId="1" xfId="0" applyFill="1" applyBorder="1" applyAlignment="1">
      <alignment horizontal="center" wrapText="1"/>
    </xf>
    <xf numFmtId="43" fontId="0" fillId="21" borderId="1" xfId="1" applyFont="1" applyFill="1" applyBorder="1" applyAlignment="1">
      <alignment wrapText="1"/>
    </xf>
    <xf numFmtId="0" fontId="2" fillId="19" borderId="1" xfId="0" applyFont="1" applyFill="1" applyBorder="1" applyAlignment="1">
      <alignment horizontal="center" vertical="center" wrapText="1"/>
    </xf>
    <xf numFmtId="0" fontId="15" fillId="17" borderId="1" xfId="0" applyFont="1" applyFill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6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wrapText="1"/>
    </xf>
    <xf numFmtId="0" fontId="0" fillId="0" borderId="61" xfId="0" applyBorder="1" applyAlignment="1">
      <alignment horizontal="center" wrapText="1"/>
    </xf>
    <xf numFmtId="0" fontId="0" fillId="0" borderId="48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62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57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4" fillId="14" borderId="0" xfId="0" applyFont="1" applyFill="1" applyAlignment="1">
      <alignment horizontal="center" wrapText="1"/>
    </xf>
    <xf numFmtId="0" fontId="4" fillId="3" borderId="1" xfId="0" applyFont="1" applyFill="1" applyBorder="1" applyAlignment="1">
      <alignment horizontal="center" vertical="center" wrapText="1"/>
    </xf>
    <xf numFmtId="0" fontId="10" fillId="12" borderId="1" xfId="0" applyFont="1" applyFill="1" applyBorder="1" applyAlignment="1">
      <alignment horizontal="center" vertical="center" wrapText="1"/>
    </xf>
    <xf numFmtId="0" fontId="9" fillId="4" borderId="40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41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46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0" fillId="12" borderId="6" xfId="0" applyFont="1" applyFill="1" applyBorder="1" applyAlignment="1">
      <alignment horizontal="center" vertical="center" wrapText="1"/>
    </xf>
    <xf numFmtId="0" fontId="10" fillId="12" borderId="7" xfId="0" applyFont="1" applyFill="1" applyBorder="1" applyAlignment="1">
      <alignment horizontal="center" vertical="center" wrapText="1"/>
    </xf>
    <xf numFmtId="0" fontId="10" fillId="12" borderId="11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2" fillId="4" borderId="40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2" fillId="4" borderId="41" xfId="0" applyFont="1" applyFill="1" applyBorder="1" applyAlignment="1">
      <alignment horizontal="center" vertical="center" wrapText="1"/>
    </xf>
    <xf numFmtId="0" fontId="2" fillId="11" borderId="40" xfId="0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2" fillId="11" borderId="41" xfId="0" applyFont="1" applyFill="1" applyBorder="1" applyAlignment="1">
      <alignment horizontal="center" vertical="center" wrapText="1"/>
    </xf>
    <xf numFmtId="0" fontId="2" fillId="6" borderId="40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41" xfId="0" applyFont="1" applyFill="1" applyBorder="1" applyAlignment="1">
      <alignment horizontal="center" vertical="center" wrapText="1"/>
    </xf>
    <xf numFmtId="0" fontId="2" fillId="7" borderId="40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41" xfId="0" applyFont="1" applyFill="1" applyBorder="1" applyAlignment="1">
      <alignment horizontal="center" vertical="center" wrapText="1"/>
    </xf>
    <xf numFmtId="0" fontId="2" fillId="8" borderId="40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8" borderId="48" xfId="0" applyFont="1" applyFill="1" applyBorder="1" applyAlignment="1">
      <alignment horizontal="center" vertical="center" wrapText="1"/>
    </xf>
    <xf numFmtId="0" fontId="2" fillId="8" borderId="41" xfId="0" applyFont="1" applyFill="1" applyBorder="1" applyAlignment="1">
      <alignment horizontal="center" vertical="center" wrapText="1"/>
    </xf>
    <xf numFmtId="0" fontId="2" fillId="9" borderId="40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10" borderId="40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41" xfId="0" applyFont="1" applyFill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57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58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2" fillId="0" borderId="54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19" borderId="49" xfId="0" applyFont="1" applyFill="1" applyBorder="1" applyAlignment="1">
      <alignment horizontal="center" vertical="center" wrapText="1"/>
    </xf>
    <xf numFmtId="0" fontId="2" fillId="19" borderId="53" xfId="0" applyFont="1" applyFill="1" applyBorder="1" applyAlignment="1">
      <alignment horizontal="center" vertical="center" wrapText="1"/>
    </xf>
    <xf numFmtId="0" fontId="14" fillId="15" borderId="0" xfId="0" applyFont="1" applyFill="1" applyAlignment="1">
      <alignment horizontal="center" vertical="center" wrapText="1"/>
    </xf>
    <xf numFmtId="0" fontId="0" fillId="18" borderId="1" xfId="0" applyFill="1" applyBorder="1" applyAlignment="1">
      <alignment horizontal="center" vertical="center" wrapText="1"/>
    </xf>
    <xf numFmtId="43" fontId="0" fillId="18" borderId="1" xfId="1" applyFont="1" applyFill="1" applyBorder="1" applyAlignment="1">
      <alignment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Medium9"/>
  <colors>
    <mruColors>
      <color rgb="FFFFFF00"/>
      <color rgb="FFA50021"/>
      <color rgb="FF009900"/>
      <color rgb="FF0000FF"/>
      <color rgb="FF00FF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E09B6-8AB6-4666-9B71-EB7BAD4FADA8}">
  <dimension ref="A1:J55"/>
  <sheetViews>
    <sheetView tabSelected="1" topLeftCell="B28" workbookViewId="0">
      <selection activeCell="F52" sqref="F52"/>
    </sheetView>
  </sheetViews>
  <sheetFormatPr defaultRowHeight="14.5" x14ac:dyDescent="0.35"/>
  <cols>
    <col min="1" max="1" width="14.81640625" style="270" customWidth="1"/>
    <col min="2" max="2" width="40.7265625" style="270" customWidth="1"/>
    <col min="3" max="3" width="14.453125" style="270" customWidth="1"/>
    <col min="4" max="4" width="26.1796875" style="270" customWidth="1"/>
    <col min="5" max="5" width="17.36328125" style="270" customWidth="1"/>
    <col min="6" max="6" width="9.7265625" style="270" bestFit="1" customWidth="1"/>
    <col min="7" max="7" width="10.08984375" style="270" bestFit="1" customWidth="1"/>
    <col min="8" max="8" width="17.54296875" style="270" customWidth="1"/>
    <col min="9" max="9" width="18.1796875" style="270" customWidth="1"/>
    <col min="10" max="10" width="9.26953125" style="270" bestFit="1" customWidth="1"/>
    <col min="11" max="16384" width="8.7265625" style="270"/>
  </cols>
  <sheetData>
    <row r="1" spans="1:10" ht="15.5" x14ac:dyDescent="0.35">
      <c r="B1" s="327" t="s">
        <v>0</v>
      </c>
      <c r="C1" s="327"/>
      <c r="D1" s="327"/>
      <c r="E1" s="327"/>
      <c r="F1" s="327"/>
    </row>
    <row r="2" spans="1:10" x14ac:dyDescent="0.35">
      <c r="B2" s="328" t="s">
        <v>1</v>
      </c>
      <c r="C2" s="328"/>
      <c r="D2" s="328"/>
      <c r="E2" s="328"/>
      <c r="F2" s="328"/>
      <c r="H2" s="326"/>
      <c r="I2" s="326"/>
      <c r="J2" s="271"/>
    </row>
    <row r="3" spans="1:10" x14ac:dyDescent="0.35">
      <c r="A3" s="198"/>
      <c r="B3" s="323" t="s">
        <v>2</v>
      </c>
      <c r="C3" s="323"/>
      <c r="D3" s="323"/>
      <c r="E3" s="323"/>
      <c r="F3" s="323"/>
      <c r="H3" s="272"/>
      <c r="I3" s="272"/>
    </row>
    <row r="4" spans="1:10" ht="43.5" x14ac:dyDescent="0.35">
      <c r="B4" s="10" t="s">
        <v>3</v>
      </c>
      <c r="C4" s="10" t="s">
        <v>4</v>
      </c>
      <c r="D4" s="10" t="s">
        <v>5</v>
      </c>
      <c r="E4" s="11" t="s">
        <v>6</v>
      </c>
      <c r="F4" s="10" t="s">
        <v>7</v>
      </c>
    </row>
    <row r="5" spans="1:10" x14ac:dyDescent="0.35">
      <c r="A5" s="199"/>
      <c r="B5" s="281" t="s">
        <v>8</v>
      </c>
      <c r="C5" s="282">
        <f>'Areas (m²)- Sobreloja'!B109+'6º andar'!B109+'7º andar'!B109+'8º andar'!B130+'9º andar'!B124+'10º andar'!B132+'11º andar'!B134+'12º andar'!B128+'Anexo - Salas do S3'!B124+'Predio do antigo DNPM'!B33</f>
        <v>77670.533199999991</v>
      </c>
      <c r="D5" s="283">
        <v>800</v>
      </c>
      <c r="E5" s="279">
        <f>((800*C5)/D5)/22</f>
        <v>3530.4787818181812</v>
      </c>
      <c r="F5" s="324"/>
    </row>
    <row r="6" spans="1:10" ht="29" x14ac:dyDescent="0.35">
      <c r="A6" s="197"/>
      <c r="B6" s="281" t="s">
        <v>9</v>
      </c>
      <c r="C6" s="282">
        <f>'Areas (m²)- Sobreloja'!B110+'6º andar'!B110+'7º andar'!B110+'8º andar'!B131+'9º andar'!B125+'10º andar'!B133+'11º andar'!B135+'12º andar'!B129+'Anexo - Salas do S3'!B125+'Predio do antigo DNPM'!B34</f>
        <v>0</v>
      </c>
      <c r="D6" s="283">
        <v>360</v>
      </c>
      <c r="E6" s="279">
        <f t="shared" ref="E6:E10" si="0">((800*C6)/D6)/22</f>
        <v>0</v>
      </c>
      <c r="F6" s="324"/>
    </row>
    <row r="7" spans="1:10" x14ac:dyDescent="0.35">
      <c r="A7" s="197"/>
      <c r="B7" s="281" t="s">
        <v>219</v>
      </c>
      <c r="C7" s="282">
        <f>'Areas (m²)- Sobreloja'!B111+'6º andar'!B111+'7º andar'!B111+'8º andar'!B132+'9º andar'!B126+'10º andar'!B134+'11º andar'!B136+'12º andar'!B130+'Anexo - Salas do S3'!B126+'Predio do antigo DNPM'!B35</f>
        <v>7551</v>
      </c>
      <c r="D7" s="283">
        <v>1500</v>
      </c>
      <c r="E7" s="279">
        <f t="shared" si="0"/>
        <v>183.05454545454543</v>
      </c>
      <c r="F7" s="324"/>
    </row>
    <row r="8" spans="1:10" ht="29" x14ac:dyDescent="0.35">
      <c r="B8" s="281" t="s">
        <v>10</v>
      </c>
      <c r="C8" s="282">
        <f>'Areas (m²)- Sobreloja'!B112+'6º andar'!B112+'7º andar'!B112+'8º andar'!B133+'9º andar'!B127+'10º andar'!B135+'11º andar'!B137+'12º andar'!B131+'Anexo - Salas do S3'!B127+'Predio do antigo DNPM'!B36</f>
        <v>0</v>
      </c>
      <c r="D8" s="283">
        <v>1200</v>
      </c>
      <c r="E8" s="279">
        <f t="shared" si="0"/>
        <v>0</v>
      </c>
      <c r="F8" s="324"/>
    </row>
    <row r="9" spans="1:10" ht="29" x14ac:dyDescent="0.35">
      <c r="A9" s="200"/>
      <c r="B9" s="281" t="s">
        <v>11</v>
      </c>
      <c r="C9" s="282">
        <f>'Areas (m²)- Sobreloja'!B113+'6º andar'!B113+'7º andar'!B113+'8º andar'!B134+'9º andar'!B128+'10º andar'!B136+'11º andar'!B138+'12º andar'!B132+'Anexo - Salas do S3'!B128+'Predio do antigo DNPM'!B37</f>
        <v>30529.84</v>
      </c>
      <c r="D9" s="283">
        <v>1000</v>
      </c>
      <c r="E9" s="279">
        <f t="shared" si="0"/>
        <v>1110.1759999999999</v>
      </c>
      <c r="F9" s="324"/>
    </row>
    <row r="10" spans="1:10" ht="29" x14ac:dyDescent="0.35">
      <c r="B10" s="281" t="s">
        <v>12</v>
      </c>
      <c r="C10" s="282">
        <f>'Areas (m²)- Sobreloja'!B114+'6º andar'!B114+'7º andar'!B114+'8º andar'!B135+'9º andar'!B129+'10º andar'!B137+'11º andar'!B139+'12º andar'!B133+'Anexo - Salas do S3'!B129+'Predio do antigo DNPM'!B38</f>
        <v>13120.359999999999</v>
      </c>
      <c r="D10" s="283">
        <v>200</v>
      </c>
      <c r="E10" s="279">
        <f t="shared" si="0"/>
        <v>2385.5199999999995</v>
      </c>
      <c r="F10" s="324"/>
    </row>
    <row r="11" spans="1:10" x14ac:dyDescent="0.35">
      <c r="B11" s="284"/>
      <c r="C11" s="278"/>
      <c r="D11" s="283"/>
      <c r="E11" s="279"/>
      <c r="F11" s="324"/>
    </row>
    <row r="12" spans="1:10" x14ac:dyDescent="0.35">
      <c r="B12" s="325" t="s">
        <v>13</v>
      </c>
      <c r="C12" s="325"/>
      <c r="D12" s="325"/>
      <c r="E12" s="285">
        <f>SUM(E5:E11)</f>
        <v>7209.2293272727266</v>
      </c>
      <c r="F12" s="286">
        <f>E12/800</f>
        <v>9.0115366590909076</v>
      </c>
      <c r="I12" s="273"/>
    </row>
    <row r="13" spans="1:10" x14ac:dyDescent="0.35">
      <c r="A13" s="200"/>
      <c r="B13" s="308"/>
      <c r="C13" s="309"/>
      <c r="D13" s="309"/>
      <c r="E13" s="309"/>
      <c r="F13" s="310"/>
    </row>
    <row r="14" spans="1:10" x14ac:dyDescent="0.35">
      <c r="B14" s="311"/>
      <c r="C14" s="312"/>
      <c r="D14" s="312"/>
      <c r="E14" s="312"/>
      <c r="F14" s="313"/>
    </row>
    <row r="15" spans="1:10" x14ac:dyDescent="0.35">
      <c r="B15" s="323" t="s">
        <v>14</v>
      </c>
      <c r="C15" s="323"/>
      <c r="D15" s="323"/>
      <c r="E15" s="323"/>
      <c r="F15" s="323"/>
    </row>
    <row r="16" spans="1:10" ht="58" x14ac:dyDescent="0.35">
      <c r="B16" s="10" t="s">
        <v>3</v>
      </c>
      <c r="C16" s="10" t="s">
        <v>15</v>
      </c>
      <c r="D16" s="10" t="s">
        <v>16</v>
      </c>
      <c r="E16" s="11" t="s">
        <v>17</v>
      </c>
      <c r="F16" s="10" t="s">
        <v>7</v>
      </c>
    </row>
    <row r="17" spans="1:6" ht="29" x14ac:dyDescent="0.35">
      <c r="A17" s="200"/>
      <c r="B17" s="287" t="s">
        <v>213</v>
      </c>
      <c r="C17" s="282">
        <f>'Predio do antigo DNPM'!B45</f>
        <v>12290</v>
      </c>
      <c r="D17" s="288">
        <v>1800</v>
      </c>
      <c r="E17" s="289">
        <f>((1800*C17)/D17)/22</f>
        <v>558.63636363636363</v>
      </c>
      <c r="F17" s="324"/>
    </row>
    <row r="18" spans="1:6" ht="29" x14ac:dyDescent="0.35">
      <c r="B18" s="287" t="s">
        <v>214</v>
      </c>
      <c r="C18" s="282">
        <f>'Areas (m²)- Sobreloja'!B122+'7º andar'!B122+'8º andar'!B143+'9º andar'!B137+'10º andar'!B145+'11º andar'!B147+'12º andar'!B141+'Anexo - Salas do S3'!B137</f>
        <v>0</v>
      </c>
      <c r="D18" s="288">
        <v>6000</v>
      </c>
      <c r="E18" s="289">
        <f>((1800*C18)/D18)/22</f>
        <v>0</v>
      </c>
      <c r="F18" s="324"/>
    </row>
    <row r="19" spans="1:6" ht="29" x14ac:dyDescent="0.35">
      <c r="B19" s="287" t="s">
        <v>215</v>
      </c>
      <c r="C19" s="282">
        <f>'Areas (m²)- Sobreloja'!B123+'7º andar'!B123+'8º andar'!B144+'9º andar'!B138+'10º andar'!B146+'11º andar'!B148+'12º andar'!B142+'Anexo - Salas do S3'!B138</f>
        <v>0</v>
      </c>
      <c r="D19" s="288">
        <v>1800</v>
      </c>
      <c r="E19" s="289">
        <f>((1800*C19)/D19)/22</f>
        <v>0</v>
      </c>
      <c r="F19" s="324"/>
    </row>
    <row r="20" spans="1:6" x14ac:dyDescent="0.35">
      <c r="B20" s="287"/>
      <c r="C20" s="290"/>
      <c r="D20" s="288"/>
      <c r="E20" s="289"/>
      <c r="F20" s="324"/>
    </row>
    <row r="21" spans="1:6" x14ac:dyDescent="0.35">
      <c r="B21" s="325" t="s">
        <v>18</v>
      </c>
      <c r="C21" s="325"/>
      <c r="D21" s="325"/>
      <c r="E21" s="285">
        <f>SUM(E17:E20)</f>
        <v>558.63636363636363</v>
      </c>
      <c r="F21" s="286">
        <f>E21/1800</f>
        <v>0.31035353535353533</v>
      </c>
    </row>
    <row r="22" spans="1:6" x14ac:dyDescent="0.35">
      <c r="B22" s="308"/>
      <c r="C22" s="309"/>
      <c r="D22" s="309"/>
      <c r="E22" s="309"/>
      <c r="F22" s="310"/>
    </row>
    <row r="23" spans="1:6" x14ac:dyDescent="0.35">
      <c r="B23" s="311"/>
      <c r="C23" s="312"/>
      <c r="D23" s="312"/>
      <c r="E23" s="312"/>
      <c r="F23" s="313"/>
    </row>
    <row r="24" spans="1:6" x14ac:dyDescent="0.35">
      <c r="B24" s="323" t="s">
        <v>19</v>
      </c>
      <c r="C24" s="323"/>
      <c r="D24" s="323"/>
      <c r="E24" s="323"/>
      <c r="F24" s="323"/>
    </row>
    <row r="25" spans="1:6" ht="58" x14ac:dyDescent="0.35">
      <c r="B25" s="10" t="s">
        <v>3</v>
      </c>
      <c r="C25" s="10" t="s">
        <v>15</v>
      </c>
      <c r="D25" s="10" t="s">
        <v>16</v>
      </c>
      <c r="E25" s="11" t="s">
        <v>20</v>
      </c>
      <c r="F25" s="10" t="s">
        <v>7</v>
      </c>
    </row>
    <row r="26" spans="1:6" ht="29" x14ac:dyDescent="0.35">
      <c r="B26" s="291" t="s">
        <v>216</v>
      </c>
      <c r="C26" s="282">
        <f>'Areas (m²)- Sobreloja'!B131+'7º andar'!B131+'8º andar'!B152+'9º andar'!B146+'10º andar'!B154+'11º andar'!B156+'12º andar'!B150+'Anexo - Salas do S3'!B146</f>
        <v>0</v>
      </c>
      <c r="D26" s="283">
        <v>130</v>
      </c>
      <c r="E26" s="289">
        <f>((300*C26)/D26)/22</f>
        <v>0</v>
      </c>
      <c r="F26" s="324"/>
    </row>
    <row r="27" spans="1:6" ht="29" x14ac:dyDescent="0.35">
      <c r="B27" s="291" t="s">
        <v>217</v>
      </c>
      <c r="C27" s="282">
        <f>'Areas (m²)- Sobreloja'!B132+'7º andar'!B132+'8º andar'!B153+'9º andar'!B147+'10º andar'!B155+'11º andar'!B157+'12º andar'!B151+'Anexo - Salas do S3'!B147</f>
        <v>0</v>
      </c>
      <c r="D27" s="283">
        <v>300</v>
      </c>
      <c r="E27" s="289">
        <f>((300*C27)/D27)/22</f>
        <v>0</v>
      </c>
      <c r="F27" s="324"/>
    </row>
    <row r="28" spans="1:6" ht="29" x14ac:dyDescent="0.35">
      <c r="B28" s="291" t="s">
        <v>218</v>
      </c>
      <c r="C28" s="282">
        <f>'Areas (m²)- Sobreloja'!B133+'6º andar'!B133+'7º andar'!B133+'8º andar'!B154+'9º andar'!B148+'10º andar'!B156+'11º andar'!B158+'12º andar'!B152+'Anexo - Salas do S3'!B148+'Predio do antigo DNPM'!B57</f>
        <v>3105.9875000000002</v>
      </c>
      <c r="D28" s="283">
        <v>300</v>
      </c>
      <c r="E28" s="289">
        <f>((300*C28)/D28)/22</f>
        <v>141.18125000000001</v>
      </c>
      <c r="F28" s="324"/>
    </row>
    <row r="29" spans="1:6" x14ac:dyDescent="0.35">
      <c r="B29" s="291"/>
      <c r="C29" s="290"/>
      <c r="D29" s="283"/>
      <c r="E29" s="289"/>
      <c r="F29" s="324"/>
    </row>
    <row r="30" spans="1:6" x14ac:dyDescent="0.35">
      <c r="B30" s="325" t="s">
        <v>21</v>
      </c>
      <c r="C30" s="325"/>
      <c r="D30" s="325"/>
      <c r="E30" s="285">
        <f>SUM(E26:E29)</f>
        <v>141.18125000000001</v>
      </c>
      <c r="F30" s="286">
        <f>E30/300</f>
        <v>0.47060416666666671</v>
      </c>
    </row>
    <row r="31" spans="1:6" x14ac:dyDescent="0.35">
      <c r="B31" s="314"/>
      <c r="C31" s="315"/>
      <c r="D31" s="315"/>
      <c r="E31" s="315"/>
      <c r="F31" s="316"/>
    </row>
    <row r="32" spans="1:6" x14ac:dyDescent="0.35">
      <c r="B32" s="317"/>
      <c r="C32" s="318"/>
      <c r="D32" s="318"/>
      <c r="E32" s="318"/>
      <c r="F32" s="319"/>
    </row>
    <row r="33" spans="2:7" x14ac:dyDescent="0.35">
      <c r="B33" s="323" t="s">
        <v>22</v>
      </c>
      <c r="C33" s="323"/>
      <c r="D33" s="323"/>
      <c r="E33" s="323"/>
      <c r="F33" s="323"/>
    </row>
    <row r="34" spans="2:7" ht="58" x14ac:dyDescent="0.35">
      <c r="B34" s="10" t="s">
        <v>3</v>
      </c>
      <c r="C34" s="10" t="s">
        <v>15</v>
      </c>
      <c r="D34" s="10" t="s">
        <v>16</v>
      </c>
      <c r="E34" s="11" t="s">
        <v>23</v>
      </c>
      <c r="F34" s="10" t="s">
        <v>7</v>
      </c>
    </row>
    <row r="35" spans="2:7" x14ac:dyDescent="0.35">
      <c r="B35" s="291" t="s">
        <v>24</v>
      </c>
      <c r="C35" s="290">
        <v>0</v>
      </c>
      <c r="D35" s="283">
        <v>130</v>
      </c>
      <c r="E35" s="289">
        <f>((130*C35)/D35)/22</f>
        <v>0</v>
      </c>
      <c r="F35" s="324"/>
    </row>
    <row r="36" spans="2:7" x14ac:dyDescent="0.35">
      <c r="B36" s="291"/>
      <c r="C36" s="290"/>
      <c r="D36" s="283"/>
      <c r="E36" s="289"/>
      <c r="F36" s="324"/>
    </row>
    <row r="37" spans="2:7" x14ac:dyDescent="0.35">
      <c r="B37" s="325" t="s">
        <v>25</v>
      </c>
      <c r="C37" s="325"/>
      <c r="D37" s="325"/>
      <c r="E37" s="285">
        <f>SUM(E35:E36)</f>
        <v>0</v>
      </c>
      <c r="F37" s="286">
        <f>E37/130</f>
        <v>0</v>
      </c>
    </row>
    <row r="38" spans="2:7" x14ac:dyDescent="0.35">
      <c r="B38" s="320"/>
      <c r="C38" s="321"/>
      <c r="D38" s="321"/>
      <c r="E38" s="321"/>
      <c r="F38" s="322"/>
    </row>
    <row r="39" spans="2:7" x14ac:dyDescent="0.35">
      <c r="B39" s="306" t="s">
        <v>26</v>
      </c>
      <c r="C39" s="306"/>
      <c r="D39" s="306"/>
      <c r="E39" s="306"/>
      <c r="F39" s="293">
        <f>F12+F21+F30+F37</f>
        <v>9.7924943611111086</v>
      </c>
    </row>
    <row r="40" spans="2:7" x14ac:dyDescent="0.35">
      <c r="B40" s="320"/>
      <c r="C40" s="321"/>
      <c r="D40" s="321"/>
      <c r="E40" s="321"/>
      <c r="F40" s="322"/>
    </row>
    <row r="41" spans="2:7" x14ac:dyDescent="0.35">
      <c r="B41" s="306" t="s">
        <v>6</v>
      </c>
      <c r="C41" s="306"/>
      <c r="D41" s="306"/>
      <c r="E41" s="306"/>
      <c r="F41" s="293">
        <f>F39*800</f>
        <v>7833.9954888888869</v>
      </c>
    </row>
    <row r="42" spans="2:7" x14ac:dyDescent="0.35">
      <c r="B42" s="314"/>
      <c r="C42" s="315"/>
      <c r="D42" s="315"/>
      <c r="E42" s="315"/>
      <c r="F42" s="316"/>
    </row>
    <row r="43" spans="2:7" x14ac:dyDescent="0.35">
      <c r="B43" s="317"/>
      <c r="C43" s="318"/>
      <c r="D43" s="318"/>
      <c r="E43" s="318"/>
      <c r="F43" s="319"/>
    </row>
    <row r="44" spans="2:7" ht="31" x14ac:dyDescent="0.35">
      <c r="B44" s="307" t="s">
        <v>201</v>
      </c>
      <c r="C44" s="307"/>
      <c r="D44" s="307"/>
      <c r="E44" s="307"/>
      <c r="F44" s="307"/>
    </row>
    <row r="45" spans="2:7" x14ac:dyDescent="0.35">
      <c r="B45" s="278"/>
      <c r="C45" s="278"/>
      <c r="D45" s="278"/>
      <c r="E45" s="279"/>
      <c r="F45" s="280"/>
      <c r="G45" s="202"/>
    </row>
    <row r="46" spans="2:7" ht="58" x14ac:dyDescent="0.35">
      <c r="B46" s="10" t="s">
        <v>39</v>
      </c>
      <c r="C46" s="10" t="s">
        <v>202</v>
      </c>
      <c r="D46" s="10" t="s">
        <v>43</v>
      </c>
      <c r="E46" s="10" t="s">
        <v>221</v>
      </c>
      <c r="F46" s="294" t="s">
        <v>222</v>
      </c>
    </row>
    <row r="47" spans="2:7" ht="29" x14ac:dyDescent="0.35">
      <c r="B47" s="392" t="s">
        <v>224</v>
      </c>
      <c r="C47" s="393">
        <f>'Predio do antigo DNPM'!I23</f>
        <v>8555</v>
      </c>
      <c r="D47" s="296" t="s">
        <v>205</v>
      </c>
      <c r="E47" s="392">
        <v>10</v>
      </c>
      <c r="F47" s="297">
        <f>E47*C47</f>
        <v>85550</v>
      </c>
    </row>
    <row r="48" spans="2:7" x14ac:dyDescent="0.35">
      <c r="B48" s="295"/>
      <c r="C48" s="274"/>
      <c r="D48" s="296"/>
      <c r="E48" s="295"/>
      <c r="F48" s="297"/>
    </row>
    <row r="49" spans="2:6" ht="27" x14ac:dyDescent="0.35">
      <c r="B49" s="298" t="s">
        <v>206</v>
      </c>
      <c r="C49" s="275">
        <v>8</v>
      </c>
      <c r="D49" s="292" t="s">
        <v>207</v>
      </c>
      <c r="E49" s="298">
        <v>60</v>
      </c>
      <c r="F49" s="299">
        <f>E49*C49</f>
        <v>480</v>
      </c>
    </row>
    <row r="50" spans="2:6" x14ac:dyDescent="0.35">
      <c r="B50" s="300" t="s">
        <v>225</v>
      </c>
      <c r="C50" s="276"/>
      <c r="D50" s="292"/>
      <c r="E50" s="300"/>
      <c r="F50" s="299"/>
    </row>
    <row r="51" spans="2:6" x14ac:dyDescent="0.35">
      <c r="B51" s="300"/>
      <c r="C51" s="276"/>
      <c r="D51" s="292"/>
      <c r="E51" s="300"/>
      <c r="F51" s="299"/>
    </row>
    <row r="52" spans="2:6" x14ac:dyDescent="0.35">
      <c r="B52" s="301" t="s">
        <v>223</v>
      </c>
      <c r="C52" s="277">
        <v>5</v>
      </c>
      <c r="D52" s="302" t="s">
        <v>207</v>
      </c>
      <c r="E52" s="301">
        <v>60</v>
      </c>
      <c r="F52" s="303">
        <f>E52*C52</f>
        <v>300</v>
      </c>
    </row>
    <row r="53" spans="2:6" x14ac:dyDescent="0.35">
      <c r="B53" s="304" t="s">
        <v>226</v>
      </c>
      <c r="C53" s="305"/>
      <c r="D53" s="302"/>
      <c r="E53" s="304"/>
      <c r="F53" s="303"/>
    </row>
    <row r="55" spans="2:6" x14ac:dyDescent="0.35">
      <c r="F55" s="273"/>
    </row>
  </sheetData>
  <mergeCells count="24">
    <mergeCell ref="B1:F1"/>
    <mergeCell ref="B2:F2"/>
    <mergeCell ref="B3:F3"/>
    <mergeCell ref="F5:F11"/>
    <mergeCell ref="B12:D12"/>
    <mergeCell ref="H2:I2"/>
    <mergeCell ref="B30:D30"/>
    <mergeCell ref="B33:F33"/>
    <mergeCell ref="F35:F36"/>
    <mergeCell ref="B37:D37"/>
    <mergeCell ref="B41:E41"/>
    <mergeCell ref="B44:F44"/>
    <mergeCell ref="B13:F14"/>
    <mergeCell ref="B22:F23"/>
    <mergeCell ref="B31:F32"/>
    <mergeCell ref="B38:F38"/>
    <mergeCell ref="B40:F40"/>
    <mergeCell ref="B42:F43"/>
    <mergeCell ref="B39:E39"/>
    <mergeCell ref="B15:F15"/>
    <mergeCell ref="F17:F20"/>
    <mergeCell ref="B21:D21"/>
    <mergeCell ref="B24:F24"/>
    <mergeCell ref="F26:F29"/>
  </mergeCells>
  <phoneticPr fontId="12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EDCBE-A7DE-4E89-A05F-DF7636A88E27}">
  <dimension ref="A1:O159"/>
  <sheetViews>
    <sheetView zoomScaleNormal="100" workbookViewId="0">
      <pane ySplit="1" topLeftCell="A85" activePane="bottomLeft" state="frozen"/>
      <selection pane="bottomLeft" activeCell="I4" sqref="I4"/>
    </sheetView>
  </sheetViews>
  <sheetFormatPr defaultRowHeight="14.5" x14ac:dyDescent="0.35"/>
  <cols>
    <col min="1" max="1" width="31.81640625" customWidth="1"/>
    <col min="2" max="2" width="18.1796875" customWidth="1"/>
    <col min="3" max="3" width="14.81640625" customWidth="1"/>
    <col min="4" max="4" width="13.453125" style="2" customWidth="1"/>
    <col min="5" max="5" width="17.1796875" style="4" customWidth="1"/>
    <col min="6" max="6" width="14.453125" style="4" customWidth="1"/>
    <col min="7" max="7" width="13.26953125" style="4" customWidth="1"/>
    <col min="8" max="8" width="11.453125" style="4" customWidth="1"/>
    <col min="9" max="9" width="11.54296875" style="3" customWidth="1"/>
    <col min="10" max="10" width="18.81640625" customWidth="1"/>
    <col min="11" max="11" width="11.54296875" bestFit="1" customWidth="1"/>
  </cols>
  <sheetData>
    <row r="1" spans="1:13" s="1" customFormat="1" ht="64.5" customHeight="1" thickBot="1" x14ac:dyDescent="0.4">
      <c r="A1" s="37" t="s">
        <v>39</v>
      </c>
      <c r="B1" s="38" t="s">
        <v>40</v>
      </c>
      <c r="C1" s="36" t="s">
        <v>41</v>
      </c>
      <c r="D1" s="39" t="s">
        <v>42</v>
      </c>
      <c r="E1" s="40" t="s">
        <v>43</v>
      </c>
      <c r="F1" s="38" t="s">
        <v>44</v>
      </c>
      <c r="G1" s="36" t="s">
        <v>45</v>
      </c>
      <c r="H1" s="36" t="s">
        <v>46</v>
      </c>
      <c r="I1" s="36" t="s">
        <v>47</v>
      </c>
      <c r="J1" s="41" t="s">
        <v>48</v>
      </c>
      <c r="K1" s="42" t="s">
        <v>49</v>
      </c>
    </row>
    <row r="2" spans="1:13" ht="15" customHeight="1" x14ac:dyDescent="0.35">
      <c r="A2" s="27" t="s">
        <v>172</v>
      </c>
      <c r="B2" s="28">
        <v>1</v>
      </c>
      <c r="C2" s="117">
        <v>32</v>
      </c>
      <c r="D2" s="6">
        <f>B2*C2</f>
        <v>32</v>
      </c>
      <c r="E2" s="354" t="s">
        <v>51</v>
      </c>
      <c r="F2" s="29">
        <v>800</v>
      </c>
      <c r="G2" s="29" t="s">
        <v>52</v>
      </c>
      <c r="H2" s="44">
        <v>2</v>
      </c>
      <c r="I2" s="139">
        <v>44</v>
      </c>
      <c r="J2" s="160">
        <f>D2*I2</f>
        <v>1408</v>
      </c>
      <c r="K2" s="162">
        <f>J2/F2/22</f>
        <v>0.08</v>
      </c>
      <c r="M2" s="26"/>
    </row>
    <row r="3" spans="1:13" x14ac:dyDescent="0.35">
      <c r="A3" s="30" t="s">
        <v>173</v>
      </c>
      <c r="B3" s="31">
        <v>1</v>
      </c>
      <c r="C3" s="118">
        <v>63.81</v>
      </c>
      <c r="D3" s="6">
        <f t="shared" ref="D3:D66" si="0">B3*C3</f>
        <v>63.81</v>
      </c>
      <c r="E3" s="355"/>
      <c r="F3" s="32">
        <v>800</v>
      </c>
      <c r="G3" s="32" t="s">
        <v>52</v>
      </c>
      <c r="H3" s="43">
        <v>2</v>
      </c>
      <c r="I3" s="140">
        <v>44</v>
      </c>
      <c r="J3" s="8">
        <f t="shared" ref="J3:J5" si="1">D3*I3</f>
        <v>2807.6400000000003</v>
      </c>
      <c r="K3" s="163">
        <f t="shared" ref="K3:K12" si="2">J3/F3/22</f>
        <v>0.15952500000000003</v>
      </c>
    </row>
    <row r="4" spans="1:13" x14ac:dyDescent="0.35">
      <c r="A4" s="30"/>
      <c r="B4" s="31"/>
      <c r="C4" s="118"/>
      <c r="D4" s="6">
        <f t="shared" si="0"/>
        <v>0</v>
      </c>
      <c r="E4" s="355"/>
      <c r="F4" s="32">
        <v>800</v>
      </c>
      <c r="G4" s="32"/>
      <c r="H4" s="43"/>
      <c r="I4" s="140"/>
      <c r="J4" s="8">
        <f t="shared" si="1"/>
        <v>0</v>
      </c>
      <c r="K4" s="163">
        <f t="shared" si="2"/>
        <v>0</v>
      </c>
    </row>
    <row r="5" spans="1:13" x14ac:dyDescent="0.35">
      <c r="A5" s="30"/>
      <c r="B5" s="31"/>
      <c r="C5" s="118"/>
      <c r="D5" s="6">
        <f t="shared" si="0"/>
        <v>0</v>
      </c>
      <c r="E5" s="355"/>
      <c r="F5" s="32">
        <v>800</v>
      </c>
      <c r="G5" s="32"/>
      <c r="H5" s="43"/>
      <c r="I5" s="140"/>
      <c r="J5" s="8">
        <f t="shared" si="1"/>
        <v>0</v>
      </c>
      <c r="K5" s="163">
        <f t="shared" si="2"/>
        <v>0</v>
      </c>
    </row>
    <row r="6" spans="1:13" x14ac:dyDescent="0.35">
      <c r="A6" s="30"/>
      <c r="B6" s="31"/>
      <c r="C6" s="118"/>
      <c r="D6" s="6">
        <f t="shared" si="0"/>
        <v>0</v>
      </c>
      <c r="E6" s="355"/>
      <c r="F6" s="32">
        <v>800</v>
      </c>
      <c r="G6" s="32"/>
      <c r="H6" s="43"/>
      <c r="I6" s="140"/>
      <c r="J6" s="8">
        <f>D6*I6</f>
        <v>0</v>
      </c>
      <c r="K6" s="163">
        <f t="shared" si="2"/>
        <v>0</v>
      </c>
    </row>
    <row r="7" spans="1:13" x14ac:dyDescent="0.35">
      <c r="A7" s="30"/>
      <c r="B7" s="31"/>
      <c r="C7" s="118"/>
      <c r="D7" s="6">
        <f t="shared" si="0"/>
        <v>0</v>
      </c>
      <c r="E7" s="355"/>
      <c r="F7" s="32">
        <v>800</v>
      </c>
      <c r="G7" s="32"/>
      <c r="H7" s="43"/>
      <c r="I7" s="140"/>
      <c r="J7" s="8">
        <f>D7*I7</f>
        <v>0</v>
      </c>
      <c r="K7" s="163">
        <f t="shared" si="2"/>
        <v>0</v>
      </c>
    </row>
    <row r="8" spans="1:13" x14ac:dyDescent="0.35">
      <c r="A8" s="30"/>
      <c r="B8" s="31"/>
      <c r="C8" s="118"/>
      <c r="D8" s="6">
        <f t="shared" si="0"/>
        <v>0</v>
      </c>
      <c r="E8" s="355"/>
      <c r="F8" s="32">
        <v>800</v>
      </c>
      <c r="G8" s="32"/>
      <c r="H8" s="32"/>
      <c r="I8" s="140"/>
      <c r="J8" s="8">
        <f>D8*I8</f>
        <v>0</v>
      </c>
      <c r="K8" s="163">
        <f>J8/F8/22</f>
        <v>0</v>
      </c>
    </row>
    <row r="9" spans="1:13" x14ac:dyDescent="0.35">
      <c r="A9" s="30"/>
      <c r="B9" s="31"/>
      <c r="C9" s="118"/>
      <c r="D9" s="6">
        <f t="shared" si="0"/>
        <v>0</v>
      </c>
      <c r="E9" s="355"/>
      <c r="F9" s="32">
        <v>800</v>
      </c>
      <c r="G9" s="32"/>
      <c r="H9" s="32"/>
      <c r="I9" s="140"/>
      <c r="J9" s="8">
        <f t="shared" ref="J9:J12" si="3">D9*I9</f>
        <v>0</v>
      </c>
      <c r="K9" s="163">
        <f t="shared" si="2"/>
        <v>0</v>
      </c>
    </row>
    <row r="10" spans="1:13" x14ac:dyDescent="0.35">
      <c r="A10" s="30"/>
      <c r="B10" s="31"/>
      <c r="C10" s="118"/>
      <c r="D10" s="6">
        <f t="shared" si="0"/>
        <v>0</v>
      </c>
      <c r="E10" s="355"/>
      <c r="F10" s="32">
        <v>800</v>
      </c>
      <c r="G10" s="32"/>
      <c r="H10" s="32"/>
      <c r="I10" s="140"/>
      <c r="J10" s="8">
        <f t="shared" si="3"/>
        <v>0</v>
      </c>
      <c r="K10" s="163">
        <f t="shared" si="2"/>
        <v>0</v>
      </c>
    </row>
    <row r="11" spans="1:13" x14ac:dyDescent="0.35">
      <c r="A11" s="30"/>
      <c r="B11" s="31"/>
      <c r="C11" s="118"/>
      <c r="D11" s="6">
        <f t="shared" si="0"/>
        <v>0</v>
      </c>
      <c r="E11" s="355"/>
      <c r="F11" s="32">
        <v>800</v>
      </c>
      <c r="G11" s="32"/>
      <c r="H11" s="32"/>
      <c r="I11" s="140"/>
      <c r="J11" s="8">
        <f t="shared" si="3"/>
        <v>0</v>
      </c>
      <c r="K11" s="163">
        <f t="shared" si="2"/>
        <v>0</v>
      </c>
    </row>
    <row r="12" spans="1:13" x14ac:dyDescent="0.35">
      <c r="A12" s="30"/>
      <c r="B12" s="31"/>
      <c r="C12" s="118"/>
      <c r="D12" s="6">
        <f t="shared" si="0"/>
        <v>0</v>
      </c>
      <c r="E12" s="355"/>
      <c r="F12" s="32">
        <v>800</v>
      </c>
      <c r="G12" s="32"/>
      <c r="H12" s="32"/>
      <c r="I12" s="140"/>
      <c r="J12" s="8">
        <f t="shared" si="3"/>
        <v>0</v>
      </c>
      <c r="K12" s="163">
        <f t="shared" si="2"/>
        <v>0</v>
      </c>
    </row>
    <row r="13" spans="1:13" x14ac:dyDescent="0.35">
      <c r="A13" s="112"/>
      <c r="B13" s="113"/>
      <c r="C13" s="120"/>
      <c r="D13" s="6">
        <f t="shared" si="0"/>
        <v>0</v>
      </c>
      <c r="E13" s="375" t="s">
        <v>68</v>
      </c>
      <c r="F13" s="114">
        <v>360</v>
      </c>
      <c r="G13" s="114"/>
      <c r="H13" s="115"/>
      <c r="I13" s="142"/>
      <c r="J13" s="25">
        <f>D13*I13</f>
        <v>0</v>
      </c>
      <c r="K13" s="165">
        <f>J13/F13/22</f>
        <v>0</v>
      </c>
      <c r="M13" s="26"/>
    </row>
    <row r="14" spans="1:13" x14ac:dyDescent="0.35">
      <c r="A14" s="50"/>
      <c r="B14" s="51"/>
      <c r="C14" s="121"/>
      <c r="D14" s="6">
        <f t="shared" si="0"/>
        <v>0</v>
      </c>
      <c r="E14" s="364"/>
      <c r="F14" s="52">
        <v>360</v>
      </c>
      <c r="G14" s="52"/>
      <c r="H14" s="53"/>
      <c r="I14" s="143"/>
      <c r="J14" s="8">
        <f t="shared" ref="J14:J16" si="4">D14*I14</f>
        <v>0</v>
      </c>
      <c r="K14" s="166">
        <f t="shared" ref="K14:K16" si="5">J14/F14/22</f>
        <v>0</v>
      </c>
    </row>
    <row r="15" spans="1:13" x14ac:dyDescent="0.35">
      <c r="A15" s="50"/>
      <c r="B15" s="51"/>
      <c r="C15" s="121"/>
      <c r="D15" s="6">
        <f t="shared" si="0"/>
        <v>0</v>
      </c>
      <c r="E15" s="364"/>
      <c r="F15" s="52">
        <v>360</v>
      </c>
      <c r="G15" s="52"/>
      <c r="H15" s="53"/>
      <c r="I15" s="143"/>
      <c r="J15" s="8">
        <f t="shared" si="4"/>
        <v>0</v>
      </c>
      <c r="K15" s="166">
        <f t="shared" si="5"/>
        <v>0</v>
      </c>
    </row>
    <row r="16" spans="1:13" ht="15" thickBot="1" x14ac:dyDescent="0.4">
      <c r="A16" s="50"/>
      <c r="B16" s="51"/>
      <c r="C16" s="121"/>
      <c r="D16" s="6">
        <f t="shared" si="0"/>
        <v>0</v>
      </c>
      <c r="E16" s="364"/>
      <c r="F16" s="52">
        <v>360</v>
      </c>
      <c r="G16" s="52"/>
      <c r="H16" s="53"/>
      <c r="I16" s="143"/>
      <c r="J16" s="8">
        <f t="shared" si="4"/>
        <v>0</v>
      </c>
      <c r="K16" s="166">
        <f t="shared" si="5"/>
        <v>0</v>
      </c>
    </row>
    <row r="17" spans="1:11" x14ac:dyDescent="0.35">
      <c r="A17" s="77"/>
      <c r="B17" s="78"/>
      <c r="C17" s="123"/>
      <c r="D17" s="6">
        <f t="shared" si="0"/>
        <v>0</v>
      </c>
      <c r="E17" s="366" t="s">
        <v>69</v>
      </c>
      <c r="F17" s="79">
        <v>1500</v>
      </c>
      <c r="G17" s="79"/>
      <c r="H17" s="79"/>
      <c r="I17" s="145"/>
      <c r="J17" s="160">
        <f>D17*I17</f>
        <v>0</v>
      </c>
      <c r="K17" s="168">
        <f>J17/F17/22</f>
        <v>0</v>
      </c>
    </row>
    <row r="18" spans="1:11" ht="15" thickBot="1" x14ac:dyDescent="0.4">
      <c r="A18" s="58"/>
      <c r="B18" s="59"/>
      <c r="C18" s="124"/>
      <c r="D18" s="6">
        <f t="shared" si="0"/>
        <v>0</v>
      </c>
      <c r="E18" s="367"/>
      <c r="F18" s="60">
        <v>1500</v>
      </c>
      <c r="G18" s="60"/>
      <c r="H18" s="60"/>
      <c r="I18" s="146"/>
      <c r="J18" s="8">
        <f>D18*I18</f>
        <v>0</v>
      </c>
      <c r="K18" s="169">
        <f t="shared" ref="K18" si="6">J18/F18/22</f>
        <v>0</v>
      </c>
    </row>
    <row r="19" spans="1:11" x14ac:dyDescent="0.35">
      <c r="A19" s="58"/>
      <c r="B19" s="59"/>
      <c r="C19" s="124"/>
      <c r="D19" s="6">
        <f t="shared" si="0"/>
        <v>0</v>
      </c>
      <c r="E19" s="367"/>
      <c r="F19" s="79">
        <v>1500</v>
      </c>
      <c r="G19" s="60"/>
      <c r="H19" s="60"/>
      <c r="I19" s="146"/>
      <c r="J19" s="8"/>
      <c r="K19" s="169"/>
    </row>
    <row r="20" spans="1:11" ht="15" thickBot="1" x14ac:dyDescent="0.4">
      <c r="A20" s="58"/>
      <c r="B20" s="59"/>
      <c r="C20" s="124"/>
      <c r="D20" s="6">
        <f t="shared" si="0"/>
        <v>0</v>
      </c>
      <c r="E20" s="367"/>
      <c r="F20" s="60">
        <v>1500</v>
      </c>
      <c r="G20" s="60"/>
      <c r="H20" s="60"/>
      <c r="I20" s="146"/>
      <c r="J20" s="8"/>
      <c r="K20" s="169"/>
    </row>
    <row r="21" spans="1:11" ht="15" thickBot="1" x14ac:dyDescent="0.4">
      <c r="A21" s="58"/>
      <c r="B21" s="59"/>
      <c r="C21" s="124"/>
      <c r="D21" s="6">
        <f t="shared" si="0"/>
        <v>0</v>
      </c>
      <c r="E21" s="367"/>
      <c r="F21" s="79">
        <v>1500</v>
      </c>
      <c r="G21" s="60"/>
      <c r="H21" s="60"/>
      <c r="I21" s="146"/>
      <c r="J21" s="8"/>
      <c r="K21" s="169"/>
    </row>
    <row r="22" spans="1:11" x14ac:dyDescent="0.35">
      <c r="A22" s="80"/>
      <c r="B22" s="81"/>
      <c r="C22" s="126"/>
      <c r="D22" s="6">
        <f t="shared" si="0"/>
        <v>0</v>
      </c>
      <c r="E22" s="369" t="s">
        <v>70</v>
      </c>
      <c r="F22" s="82">
        <v>1200</v>
      </c>
      <c r="G22" s="82"/>
      <c r="H22" s="82"/>
      <c r="I22" s="148"/>
      <c r="J22" s="160">
        <f>D22*I22</f>
        <v>0</v>
      </c>
      <c r="K22" s="171">
        <f>J22/F22/22</f>
        <v>0</v>
      </c>
    </row>
    <row r="23" spans="1:11" x14ac:dyDescent="0.35">
      <c r="A23" s="64"/>
      <c r="B23" s="65"/>
      <c r="C23" s="127"/>
      <c r="D23" s="6">
        <f t="shared" si="0"/>
        <v>0</v>
      </c>
      <c r="E23" s="370"/>
      <c r="F23" s="66">
        <v>1200</v>
      </c>
      <c r="G23" s="66"/>
      <c r="H23" s="66"/>
      <c r="I23" s="149"/>
      <c r="J23" s="8">
        <f t="shared" ref="J23:J24" si="7">D23*I23</f>
        <v>0</v>
      </c>
      <c r="K23" s="172">
        <f t="shared" ref="K23:K24" si="8">J23/F23/22</f>
        <v>0</v>
      </c>
    </row>
    <row r="24" spans="1:11" ht="15" thickBot="1" x14ac:dyDescent="0.4">
      <c r="A24" s="64"/>
      <c r="B24" s="65"/>
      <c r="C24" s="127"/>
      <c r="D24" s="6">
        <f t="shared" si="0"/>
        <v>0</v>
      </c>
      <c r="E24" s="370"/>
      <c r="F24" s="66">
        <v>1200</v>
      </c>
      <c r="G24" s="66"/>
      <c r="H24" s="66"/>
      <c r="I24" s="149"/>
      <c r="J24" s="8">
        <f t="shared" si="7"/>
        <v>0</v>
      </c>
      <c r="K24" s="172">
        <f t="shared" si="8"/>
        <v>0</v>
      </c>
    </row>
    <row r="25" spans="1:11" x14ac:dyDescent="0.35">
      <c r="A25" s="83"/>
      <c r="B25" s="84"/>
      <c r="C25" s="129"/>
      <c r="D25" s="6">
        <f t="shared" si="0"/>
        <v>0</v>
      </c>
      <c r="E25" s="373" t="s">
        <v>72</v>
      </c>
      <c r="F25" s="85">
        <v>1000</v>
      </c>
      <c r="G25" s="85"/>
      <c r="H25" s="85"/>
      <c r="I25" s="151"/>
      <c r="J25" s="160">
        <f>D25*I25</f>
        <v>0</v>
      </c>
      <c r="K25" s="174">
        <f>J25/F25/22</f>
        <v>0</v>
      </c>
    </row>
    <row r="26" spans="1:11" x14ac:dyDescent="0.35">
      <c r="A26" s="68"/>
      <c r="B26" s="69"/>
      <c r="C26" s="130"/>
      <c r="D26" s="6">
        <f t="shared" si="0"/>
        <v>0</v>
      </c>
      <c r="E26" s="374"/>
      <c r="F26" s="70">
        <v>1000</v>
      </c>
      <c r="G26" s="70"/>
      <c r="H26" s="70"/>
      <c r="I26" s="152"/>
      <c r="J26" s="8">
        <f t="shared" ref="J26:J39" si="9">D26*I26</f>
        <v>0</v>
      </c>
      <c r="K26" s="175">
        <f t="shared" ref="K26:K34" si="10">J26/F26/22</f>
        <v>0</v>
      </c>
    </row>
    <row r="27" spans="1:11" x14ac:dyDescent="0.35">
      <c r="A27" s="68"/>
      <c r="B27" s="69"/>
      <c r="C27" s="130"/>
      <c r="D27" s="6">
        <f t="shared" si="0"/>
        <v>0</v>
      </c>
      <c r="E27" s="374"/>
      <c r="F27" s="70">
        <v>1000</v>
      </c>
      <c r="G27" s="70"/>
      <c r="H27" s="70"/>
      <c r="I27" s="152"/>
      <c r="J27" s="8">
        <f t="shared" si="9"/>
        <v>0</v>
      </c>
      <c r="K27" s="175">
        <f t="shared" si="10"/>
        <v>0</v>
      </c>
    </row>
    <row r="28" spans="1:11" x14ac:dyDescent="0.35">
      <c r="A28" s="68"/>
      <c r="B28" s="69"/>
      <c r="C28" s="130"/>
      <c r="D28" s="6">
        <f t="shared" si="0"/>
        <v>0</v>
      </c>
      <c r="E28" s="374"/>
      <c r="F28" s="70">
        <v>1000</v>
      </c>
      <c r="G28" s="70"/>
      <c r="H28" s="70"/>
      <c r="I28" s="152"/>
      <c r="J28" s="8">
        <f t="shared" si="9"/>
        <v>0</v>
      </c>
      <c r="K28" s="175">
        <f t="shared" si="10"/>
        <v>0</v>
      </c>
    </row>
    <row r="29" spans="1:11" x14ac:dyDescent="0.35">
      <c r="A29" s="68"/>
      <c r="B29" s="69"/>
      <c r="C29" s="130"/>
      <c r="D29" s="6">
        <f t="shared" si="0"/>
        <v>0</v>
      </c>
      <c r="E29" s="374"/>
      <c r="F29" s="70">
        <v>1000</v>
      </c>
      <c r="G29" s="70"/>
      <c r="H29" s="70"/>
      <c r="I29" s="152"/>
      <c r="J29" s="8">
        <f t="shared" si="9"/>
        <v>0</v>
      </c>
      <c r="K29" s="175">
        <f t="shared" si="10"/>
        <v>0</v>
      </c>
    </row>
    <row r="30" spans="1:11" x14ac:dyDescent="0.35">
      <c r="A30" s="68"/>
      <c r="B30" s="69"/>
      <c r="C30" s="130"/>
      <c r="D30" s="6">
        <f t="shared" si="0"/>
        <v>0</v>
      </c>
      <c r="E30" s="374"/>
      <c r="F30" s="70">
        <v>1000</v>
      </c>
      <c r="G30" s="70"/>
      <c r="H30" s="70"/>
      <c r="I30" s="152"/>
      <c r="J30" s="8">
        <f t="shared" si="9"/>
        <v>0</v>
      </c>
      <c r="K30" s="175">
        <f t="shared" si="10"/>
        <v>0</v>
      </c>
    </row>
    <row r="31" spans="1:11" x14ac:dyDescent="0.35">
      <c r="A31" s="68"/>
      <c r="B31" s="69"/>
      <c r="C31" s="130"/>
      <c r="D31" s="6">
        <f t="shared" si="0"/>
        <v>0</v>
      </c>
      <c r="E31" s="374"/>
      <c r="F31" s="70">
        <v>1000</v>
      </c>
      <c r="G31" s="70"/>
      <c r="H31" s="70"/>
      <c r="I31" s="152"/>
      <c r="J31" s="8">
        <f t="shared" si="9"/>
        <v>0</v>
      </c>
      <c r="K31" s="175">
        <f t="shared" si="10"/>
        <v>0</v>
      </c>
    </row>
    <row r="32" spans="1:11" x14ac:dyDescent="0.35">
      <c r="A32" s="68"/>
      <c r="B32" s="69"/>
      <c r="C32" s="130"/>
      <c r="D32" s="6">
        <f t="shared" si="0"/>
        <v>0</v>
      </c>
      <c r="E32" s="374"/>
      <c r="F32" s="70">
        <v>1000</v>
      </c>
      <c r="G32" s="70"/>
      <c r="H32" s="70"/>
      <c r="I32" s="152"/>
      <c r="J32" s="8">
        <f t="shared" si="9"/>
        <v>0</v>
      </c>
      <c r="K32" s="175">
        <f t="shared" si="10"/>
        <v>0</v>
      </c>
    </row>
    <row r="33" spans="1:11" x14ac:dyDescent="0.35">
      <c r="A33" s="68"/>
      <c r="B33" s="69"/>
      <c r="C33" s="130"/>
      <c r="D33" s="6">
        <f t="shared" si="0"/>
        <v>0</v>
      </c>
      <c r="E33" s="374"/>
      <c r="F33" s="70">
        <v>1000</v>
      </c>
      <c r="G33" s="70"/>
      <c r="H33" s="70"/>
      <c r="I33" s="152"/>
      <c r="J33" s="8">
        <f t="shared" si="9"/>
        <v>0</v>
      </c>
      <c r="K33" s="175">
        <f t="shared" si="10"/>
        <v>0</v>
      </c>
    </row>
    <row r="34" spans="1:11" x14ac:dyDescent="0.35">
      <c r="A34" s="68"/>
      <c r="B34" s="69"/>
      <c r="C34" s="130"/>
      <c r="D34" s="6">
        <f t="shared" si="0"/>
        <v>0</v>
      </c>
      <c r="E34" s="374"/>
      <c r="F34" s="70">
        <v>1000</v>
      </c>
      <c r="G34" s="70"/>
      <c r="H34" s="70"/>
      <c r="I34" s="152"/>
      <c r="J34" s="8">
        <f t="shared" si="9"/>
        <v>0</v>
      </c>
      <c r="K34" s="175">
        <f t="shared" si="10"/>
        <v>0</v>
      </c>
    </row>
    <row r="35" spans="1:11" x14ac:dyDescent="0.35">
      <c r="A35" s="68"/>
      <c r="B35" s="69"/>
      <c r="C35" s="130"/>
      <c r="D35" s="6">
        <f t="shared" si="0"/>
        <v>0</v>
      </c>
      <c r="E35" s="374"/>
      <c r="F35" s="70">
        <v>1000</v>
      </c>
      <c r="G35" s="70"/>
      <c r="H35" s="70"/>
      <c r="I35" s="152"/>
      <c r="J35" s="8">
        <f t="shared" si="9"/>
        <v>0</v>
      </c>
      <c r="K35" s="175"/>
    </row>
    <row r="36" spans="1:11" x14ac:dyDescent="0.35">
      <c r="A36" s="68"/>
      <c r="B36" s="69"/>
      <c r="C36" s="130"/>
      <c r="D36" s="6">
        <f t="shared" si="0"/>
        <v>0</v>
      </c>
      <c r="E36" s="374"/>
      <c r="F36" s="70">
        <v>1000</v>
      </c>
      <c r="G36" s="70"/>
      <c r="H36" s="70"/>
      <c r="I36" s="152"/>
      <c r="J36" s="8">
        <f t="shared" si="9"/>
        <v>0</v>
      </c>
      <c r="K36" s="175"/>
    </row>
    <row r="37" spans="1:11" x14ac:dyDescent="0.35">
      <c r="A37" s="68"/>
      <c r="B37" s="69"/>
      <c r="C37" s="130"/>
      <c r="D37" s="6">
        <f t="shared" si="0"/>
        <v>0</v>
      </c>
      <c r="E37" s="374"/>
      <c r="F37" s="70">
        <v>1000</v>
      </c>
      <c r="G37" s="70"/>
      <c r="H37" s="70"/>
      <c r="I37" s="152"/>
      <c r="J37" s="8">
        <f t="shared" si="9"/>
        <v>0</v>
      </c>
      <c r="K37" s="175"/>
    </row>
    <row r="38" spans="1:11" x14ac:dyDescent="0.35">
      <c r="A38" s="68"/>
      <c r="B38" s="69"/>
      <c r="C38" s="130"/>
      <c r="D38" s="6">
        <f t="shared" si="0"/>
        <v>0</v>
      </c>
      <c r="E38" s="374"/>
      <c r="F38" s="70">
        <v>1000</v>
      </c>
      <c r="G38" s="70"/>
      <c r="H38" s="70"/>
      <c r="I38" s="152"/>
      <c r="J38" s="8">
        <f t="shared" si="9"/>
        <v>0</v>
      </c>
      <c r="K38" s="175"/>
    </row>
    <row r="39" spans="1:11" ht="15" thickBot="1" x14ac:dyDescent="0.4">
      <c r="A39" s="68"/>
      <c r="B39" s="69"/>
      <c r="C39" s="130"/>
      <c r="D39" s="6">
        <f t="shared" si="0"/>
        <v>0</v>
      </c>
      <c r="E39" s="374"/>
      <c r="F39" s="70">
        <v>1000</v>
      </c>
      <c r="G39" s="70"/>
      <c r="H39" s="70"/>
      <c r="I39" s="152"/>
      <c r="J39" s="8">
        <f t="shared" si="9"/>
        <v>0</v>
      </c>
      <c r="K39" s="175"/>
    </row>
    <row r="40" spans="1:11" x14ac:dyDescent="0.35">
      <c r="A40" s="86"/>
      <c r="B40" s="87"/>
      <c r="C40" s="131"/>
      <c r="D40" s="6">
        <f t="shared" si="0"/>
        <v>0</v>
      </c>
      <c r="E40" s="376" t="s">
        <v>74</v>
      </c>
      <c r="F40" s="88">
        <v>200</v>
      </c>
      <c r="G40" s="88"/>
      <c r="H40" s="88"/>
      <c r="I40" s="153"/>
      <c r="J40" s="160">
        <f>D40*I40</f>
        <v>0</v>
      </c>
      <c r="K40" s="176">
        <f>J40/F40/22</f>
        <v>0</v>
      </c>
    </row>
    <row r="41" spans="1:11" x14ac:dyDescent="0.35">
      <c r="A41" s="71"/>
      <c r="B41" s="72"/>
      <c r="C41" s="132"/>
      <c r="D41" s="6">
        <f t="shared" si="0"/>
        <v>0</v>
      </c>
      <c r="E41" s="377"/>
      <c r="F41" s="73">
        <v>200</v>
      </c>
      <c r="G41" s="73"/>
      <c r="H41" s="73"/>
      <c r="I41" s="154"/>
      <c r="J41" s="8">
        <f t="shared" ref="J41:J51" si="11">D41*I41</f>
        <v>0</v>
      </c>
      <c r="K41" s="177">
        <f t="shared" ref="K41:K51" si="12">J41/F41/22</f>
        <v>0</v>
      </c>
    </row>
    <row r="42" spans="1:11" x14ac:dyDescent="0.35">
      <c r="A42" s="71"/>
      <c r="B42" s="72"/>
      <c r="C42" s="132"/>
      <c r="D42" s="6">
        <f t="shared" si="0"/>
        <v>0</v>
      </c>
      <c r="E42" s="377"/>
      <c r="F42" s="73">
        <v>200</v>
      </c>
      <c r="G42" s="73"/>
      <c r="H42" s="73"/>
      <c r="I42" s="154"/>
      <c r="J42" s="8">
        <f t="shared" si="11"/>
        <v>0</v>
      </c>
      <c r="K42" s="177">
        <f t="shared" si="12"/>
        <v>0</v>
      </c>
    </row>
    <row r="43" spans="1:11" x14ac:dyDescent="0.35">
      <c r="A43" s="71"/>
      <c r="B43" s="72"/>
      <c r="C43" s="132"/>
      <c r="D43" s="6">
        <f t="shared" si="0"/>
        <v>0</v>
      </c>
      <c r="E43" s="377"/>
      <c r="F43" s="73">
        <v>200</v>
      </c>
      <c r="G43" s="73"/>
      <c r="H43" s="73"/>
      <c r="I43" s="154"/>
      <c r="J43" s="8">
        <f t="shared" si="11"/>
        <v>0</v>
      </c>
      <c r="K43" s="177">
        <f t="shared" si="12"/>
        <v>0</v>
      </c>
    </row>
    <row r="44" spans="1:11" x14ac:dyDescent="0.35">
      <c r="A44" s="71"/>
      <c r="B44" s="72"/>
      <c r="C44" s="132"/>
      <c r="D44" s="6">
        <f t="shared" si="0"/>
        <v>0</v>
      </c>
      <c r="E44" s="377"/>
      <c r="F44" s="73">
        <v>200</v>
      </c>
      <c r="G44" s="73"/>
      <c r="H44" s="73"/>
      <c r="I44" s="154"/>
      <c r="J44" s="8">
        <f t="shared" si="11"/>
        <v>0</v>
      </c>
      <c r="K44" s="177">
        <f t="shared" si="12"/>
        <v>0</v>
      </c>
    </row>
    <row r="45" spans="1:11" x14ac:dyDescent="0.35">
      <c r="A45" s="71"/>
      <c r="B45" s="72"/>
      <c r="C45" s="132"/>
      <c r="D45" s="6">
        <f t="shared" si="0"/>
        <v>0</v>
      </c>
      <c r="E45" s="377"/>
      <c r="F45" s="73">
        <v>200</v>
      </c>
      <c r="G45" s="73"/>
      <c r="H45" s="73"/>
      <c r="I45" s="154"/>
      <c r="J45" s="8">
        <f t="shared" si="11"/>
        <v>0</v>
      </c>
      <c r="K45" s="177">
        <f t="shared" si="12"/>
        <v>0</v>
      </c>
    </row>
    <row r="46" spans="1:11" x14ac:dyDescent="0.35">
      <c r="A46" s="71"/>
      <c r="B46" s="72"/>
      <c r="C46" s="132"/>
      <c r="D46" s="6">
        <f t="shared" si="0"/>
        <v>0</v>
      </c>
      <c r="E46" s="377"/>
      <c r="F46" s="73">
        <v>200</v>
      </c>
      <c r="G46" s="73"/>
      <c r="H46" s="73"/>
      <c r="I46" s="154"/>
      <c r="J46" s="8">
        <f t="shared" si="11"/>
        <v>0</v>
      </c>
      <c r="K46" s="177">
        <f t="shared" si="12"/>
        <v>0</v>
      </c>
    </row>
    <row r="47" spans="1:11" x14ac:dyDescent="0.35">
      <c r="A47" s="71"/>
      <c r="B47" s="72"/>
      <c r="C47" s="132"/>
      <c r="D47" s="6">
        <f t="shared" si="0"/>
        <v>0</v>
      </c>
      <c r="E47" s="377"/>
      <c r="F47" s="73">
        <v>200</v>
      </c>
      <c r="G47" s="73"/>
      <c r="H47" s="73"/>
      <c r="I47" s="154"/>
      <c r="J47" s="8">
        <f t="shared" si="11"/>
        <v>0</v>
      </c>
      <c r="K47" s="177">
        <f t="shared" si="12"/>
        <v>0</v>
      </c>
    </row>
    <row r="48" spans="1:11" x14ac:dyDescent="0.35">
      <c r="A48" s="71"/>
      <c r="B48" s="72"/>
      <c r="C48" s="132"/>
      <c r="D48" s="6">
        <f t="shared" si="0"/>
        <v>0</v>
      </c>
      <c r="E48" s="377"/>
      <c r="F48" s="73">
        <v>200</v>
      </c>
      <c r="G48" s="73"/>
      <c r="H48" s="73"/>
      <c r="I48" s="154"/>
      <c r="J48" s="8">
        <f t="shared" si="11"/>
        <v>0</v>
      </c>
      <c r="K48" s="177">
        <f t="shared" si="12"/>
        <v>0</v>
      </c>
    </row>
    <row r="49" spans="1:13" x14ac:dyDescent="0.35">
      <c r="A49" s="71"/>
      <c r="B49" s="72"/>
      <c r="C49" s="132"/>
      <c r="D49" s="6">
        <f t="shared" si="0"/>
        <v>0</v>
      </c>
      <c r="E49" s="377"/>
      <c r="F49" s="73">
        <v>200</v>
      </c>
      <c r="G49" s="73"/>
      <c r="H49" s="73"/>
      <c r="I49" s="154"/>
      <c r="J49" s="8">
        <f t="shared" si="11"/>
        <v>0</v>
      </c>
      <c r="K49" s="177">
        <f t="shared" si="12"/>
        <v>0</v>
      </c>
    </row>
    <row r="50" spans="1:13" x14ac:dyDescent="0.35">
      <c r="A50" s="71"/>
      <c r="B50" s="72"/>
      <c r="C50" s="132"/>
      <c r="D50" s="6">
        <f t="shared" si="0"/>
        <v>0</v>
      </c>
      <c r="E50" s="377"/>
      <c r="F50" s="73">
        <v>200</v>
      </c>
      <c r="G50" s="73"/>
      <c r="H50" s="73"/>
      <c r="I50" s="154"/>
      <c r="J50" s="8">
        <f t="shared" si="11"/>
        <v>0</v>
      </c>
      <c r="K50" s="177">
        <f t="shared" si="12"/>
        <v>0</v>
      </c>
    </row>
    <row r="51" spans="1:13" ht="15" thickBot="1" x14ac:dyDescent="0.4">
      <c r="A51" s="74"/>
      <c r="B51" s="75"/>
      <c r="C51" s="133"/>
      <c r="D51" s="6">
        <f t="shared" si="0"/>
        <v>0</v>
      </c>
      <c r="E51" s="378"/>
      <c r="F51" s="76">
        <v>200</v>
      </c>
      <c r="G51" s="76"/>
      <c r="H51" s="76"/>
      <c r="I51" s="155"/>
      <c r="J51" s="161">
        <f t="shared" si="11"/>
        <v>0</v>
      </c>
      <c r="K51" s="178">
        <f t="shared" si="12"/>
        <v>0</v>
      </c>
    </row>
    <row r="52" spans="1:13" x14ac:dyDescent="0.35">
      <c r="A52" s="27"/>
      <c r="B52" s="28"/>
      <c r="C52" s="117"/>
      <c r="D52" s="6">
        <f t="shared" si="0"/>
        <v>0</v>
      </c>
      <c r="E52" s="354" t="s">
        <v>81</v>
      </c>
      <c r="F52" s="29">
        <v>1800</v>
      </c>
      <c r="G52" s="29"/>
      <c r="H52" s="44"/>
      <c r="I52" s="139"/>
      <c r="J52" s="160">
        <f>D52*I52</f>
        <v>0</v>
      </c>
      <c r="K52" s="162">
        <f>J52/F52/22</f>
        <v>0</v>
      </c>
      <c r="M52" s="26"/>
    </row>
    <row r="53" spans="1:13" x14ac:dyDescent="0.35">
      <c r="A53" s="30"/>
      <c r="B53" s="31"/>
      <c r="C53" s="118"/>
      <c r="D53" s="6">
        <f t="shared" si="0"/>
        <v>0</v>
      </c>
      <c r="E53" s="355"/>
      <c r="F53" s="32">
        <v>1800</v>
      </c>
      <c r="G53" s="32"/>
      <c r="H53" s="43"/>
      <c r="I53" s="140"/>
      <c r="J53" s="8">
        <f t="shared" ref="J53:J56" si="13">D53*I53</f>
        <v>0</v>
      </c>
      <c r="K53" s="163">
        <f t="shared" ref="K53:K58" si="14">J53/F53/22</f>
        <v>0</v>
      </c>
    </row>
    <row r="54" spans="1:13" x14ac:dyDescent="0.35">
      <c r="A54" s="30"/>
      <c r="B54" s="31"/>
      <c r="C54" s="118"/>
      <c r="D54" s="6">
        <f t="shared" si="0"/>
        <v>0</v>
      </c>
      <c r="E54" s="355"/>
      <c r="F54" s="32">
        <v>1800</v>
      </c>
      <c r="G54" s="32"/>
      <c r="H54" s="43"/>
      <c r="I54" s="140"/>
      <c r="J54" s="8">
        <f>D54*I54</f>
        <v>0</v>
      </c>
      <c r="K54" s="163">
        <f t="shared" si="14"/>
        <v>0</v>
      </c>
    </row>
    <row r="55" spans="1:13" x14ac:dyDescent="0.35">
      <c r="A55" s="30"/>
      <c r="B55" s="31"/>
      <c r="C55" s="118"/>
      <c r="D55" s="6">
        <f t="shared" si="0"/>
        <v>0</v>
      </c>
      <c r="E55" s="355"/>
      <c r="F55" s="32">
        <v>1800</v>
      </c>
      <c r="G55" s="32"/>
      <c r="H55" s="43"/>
      <c r="I55" s="140"/>
      <c r="J55" s="8">
        <f t="shared" si="13"/>
        <v>0</v>
      </c>
      <c r="K55" s="163">
        <f t="shared" si="14"/>
        <v>0</v>
      </c>
    </row>
    <row r="56" spans="1:13" x14ac:dyDescent="0.35">
      <c r="A56" s="30"/>
      <c r="B56" s="31"/>
      <c r="C56" s="118"/>
      <c r="D56" s="6">
        <f t="shared" si="0"/>
        <v>0</v>
      </c>
      <c r="E56" s="355"/>
      <c r="F56" s="32">
        <v>1800</v>
      </c>
      <c r="G56" s="32"/>
      <c r="H56" s="43"/>
      <c r="I56" s="140"/>
      <c r="J56" s="8">
        <f t="shared" si="13"/>
        <v>0</v>
      </c>
      <c r="K56" s="163">
        <f t="shared" si="14"/>
        <v>0</v>
      </c>
    </row>
    <row r="57" spans="1:13" x14ac:dyDescent="0.35">
      <c r="A57" s="30"/>
      <c r="B57" s="31"/>
      <c r="C57" s="118"/>
      <c r="D57" s="6">
        <f t="shared" si="0"/>
        <v>0</v>
      </c>
      <c r="E57" s="355"/>
      <c r="F57" s="32">
        <v>1800</v>
      </c>
      <c r="G57" s="32"/>
      <c r="H57" s="43"/>
      <c r="I57" s="140"/>
      <c r="J57" s="8">
        <f>D57*I57</f>
        <v>0</v>
      </c>
      <c r="K57" s="163">
        <f t="shared" si="14"/>
        <v>0</v>
      </c>
    </row>
    <row r="58" spans="1:13" ht="15" thickBot="1" x14ac:dyDescent="0.4">
      <c r="A58" s="33"/>
      <c r="B58" s="34"/>
      <c r="C58" s="119"/>
      <c r="D58" s="6">
        <f t="shared" si="0"/>
        <v>0</v>
      </c>
      <c r="E58" s="359"/>
      <c r="F58" s="35">
        <v>1800</v>
      </c>
      <c r="G58" s="35"/>
      <c r="H58" s="45"/>
      <c r="I58" s="141"/>
      <c r="J58" s="161">
        <f>D58*I58</f>
        <v>0</v>
      </c>
      <c r="K58" s="164">
        <f t="shared" si="14"/>
        <v>0</v>
      </c>
    </row>
    <row r="59" spans="1:13" x14ac:dyDescent="0.35">
      <c r="A59" s="89"/>
      <c r="B59" s="90"/>
      <c r="C59" s="134"/>
      <c r="D59" s="6">
        <f t="shared" si="0"/>
        <v>0</v>
      </c>
      <c r="E59" s="360" t="s">
        <v>82</v>
      </c>
      <c r="F59" s="91">
        <v>6000</v>
      </c>
      <c r="G59" s="91"/>
      <c r="H59" s="92"/>
      <c r="I59" s="156"/>
      <c r="J59" s="160">
        <f>D59*I59</f>
        <v>0</v>
      </c>
      <c r="K59" s="179">
        <f>J59/F59/22</f>
        <v>0</v>
      </c>
      <c r="M59" s="26"/>
    </row>
    <row r="60" spans="1:13" x14ac:dyDescent="0.35">
      <c r="A60" s="93"/>
      <c r="B60" s="94"/>
      <c r="C60" s="135"/>
      <c r="D60" s="6">
        <f t="shared" si="0"/>
        <v>0</v>
      </c>
      <c r="E60" s="361"/>
      <c r="F60" s="95">
        <v>6000</v>
      </c>
      <c r="G60" s="95"/>
      <c r="H60" s="96"/>
      <c r="I60" s="157"/>
      <c r="J60" s="8">
        <f t="shared" ref="J60:J62" si="15">D60*I60</f>
        <v>0</v>
      </c>
      <c r="K60" s="180">
        <f t="shared" ref="K60:K64" si="16">J60/F60/22</f>
        <v>0</v>
      </c>
    </row>
    <row r="61" spans="1:13" x14ac:dyDescent="0.35">
      <c r="A61" s="93"/>
      <c r="B61" s="94"/>
      <c r="C61" s="135"/>
      <c r="D61" s="6">
        <f t="shared" si="0"/>
        <v>0</v>
      </c>
      <c r="E61" s="361"/>
      <c r="F61" s="95">
        <v>6000</v>
      </c>
      <c r="G61" s="95"/>
      <c r="H61" s="96"/>
      <c r="I61" s="157"/>
      <c r="J61" s="8">
        <f t="shared" si="15"/>
        <v>0</v>
      </c>
      <c r="K61" s="180">
        <f t="shared" si="16"/>
        <v>0</v>
      </c>
    </row>
    <row r="62" spans="1:13" x14ac:dyDescent="0.35">
      <c r="A62" s="93"/>
      <c r="B62" s="94"/>
      <c r="C62" s="135"/>
      <c r="D62" s="6">
        <f t="shared" si="0"/>
        <v>0</v>
      </c>
      <c r="E62" s="361"/>
      <c r="F62" s="95">
        <v>6000</v>
      </c>
      <c r="G62" s="95"/>
      <c r="H62" s="96"/>
      <c r="I62" s="157"/>
      <c r="J62" s="8">
        <f t="shared" si="15"/>
        <v>0</v>
      </c>
      <c r="K62" s="180">
        <f t="shared" si="16"/>
        <v>0</v>
      </c>
    </row>
    <row r="63" spans="1:13" x14ac:dyDescent="0.35">
      <c r="A63" s="93"/>
      <c r="B63" s="94"/>
      <c r="C63" s="135"/>
      <c r="D63" s="6">
        <f t="shared" si="0"/>
        <v>0</v>
      </c>
      <c r="E63" s="361"/>
      <c r="F63" s="95">
        <v>6000</v>
      </c>
      <c r="G63" s="95"/>
      <c r="H63" s="96"/>
      <c r="I63" s="157"/>
      <c r="J63" s="8">
        <f>D63*I63</f>
        <v>0</v>
      </c>
      <c r="K63" s="180">
        <f t="shared" si="16"/>
        <v>0</v>
      </c>
    </row>
    <row r="64" spans="1:13" ht="15" thickBot="1" x14ac:dyDescent="0.4">
      <c r="A64" s="97"/>
      <c r="B64" s="98"/>
      <c r="C64" s="136"/>
      <c r="D64" s="6">
        <f t="shared" si="0"/>
        <v>0</v>
      </c>
      <c r="E64" s="362"/>
      <c r="F64" s="99">
        <v>6000</v>
      </c>
      <c r="G64" s="99"/>
      <c r="H64" s="100"/>
      <c r="I64" s="158"/>
      <c r="J64" s="161">
        <f>D64*I64</f>
        <v>0</v>
      </c>
      <c r="K64" s="181">
        <f t="shared" si="16"/>
        <v>0</v>
      </c>
    </row>
    <row r="65" spans="1:13" x14ac:dyDescent="0.35">
      <c r="A65" s="46"/>
      <c r="B65" s="47"/>
      <c r="C65" s="137"/>
      <c r="D65" s="6">
        <f t="shared" si="0"/>
        <v>0</v>
      </c>
      <c r="E65" s="363" t="s">
        <v>83</v>
      </c>
      <c r="F65" s="48">
        <v>1800</v>
      </c>
      <c r="G65" s="48"/>
      <c r="H65" s="49"/>
      <c r="I65" s="159"/>
      <c r="J65" s="160">
        <f>D65*I65</f>
        <v>0</v>
      </c>
      <c r="K65" s="182">
        <f>J65/F65/22</f>
        <v>0</v>
      </c>
      <c r="M65" s="26"/>
    </row>
    <row r="66" spans="1:13" x14ac:dyDescent="0.35">
      <c r="A66" s="50"/>
      <c r="B66" s="51"/>
      <c r="C66" s="121"/>
      <c r="D66" s="6">
        <f t="shared" si="0"/>
        <v>0</v>
      </c>
      <c r="E66" s="364"/>
      <c r="F66" s="52">
        <v>1800</v>
      </c>
      <c r="G66" s="52"/>
      <c r="H66" s="53"/>
      <c r="I66" s="143"/>
      <c r="J66" s="8">
        <f t="shared" ref="J66:J69" si="17">D66*I66</f>
        <v>0</v>
      </c>
      <c r="K66" s="166">
        <f t="shared" ref="K66:K71" si="18">J66/F66/22</f>
        <v>0</v>
      </c>
    </row>
    <row r="67" spans="1:13" x14ac:dyDescent="0.35">
      <c r="A67" s="50"/>
      <c r="B67" s="51"/>
      <c r="C67" s="121"/>
      <c r="D67" s="6">
        <f t="shared" ref="D67:D113" si="19">B67*C67</f>
        <v>0</v>
      </c>
      <c r="E67" s="364"/>
      <c r="F67" s="52">
        <v>1800</v>
      </c>
      <c r="G67" s="52"/>
      <c r="H67" s="53"/>
      <c r="I67" s="143"/>
      <c r="J67" s="8">
        <f t="shared" si="17"/>
        <v>0</v>
      </c>
      <c r="K67" s="166">
        <f t="shared" si="18"/>
        <v>0</v>
      </c>
    </row>
    <row r="68" spans="1:13" x14ac:dyDescent="0.35">
      <c r="A68" s="50"/>
      <c r="B68" s="51"/>
      <c r="C68" s="121"/>
      <c r="D68" s="6">
        <f t="shared" si="19"/>
        <v>0</v>
      </c>
      <c r="E68" s="364"/>
      <c r="F68" s="52">
        <v>1800</v>
      </c>
      <c r="G68" s="52"/>
      <c r="H68" s="53"/>
      <c r="I68" s="143"/>
      <c r="J68" s="8">
        <f t="shared" si="17"/>
        <v>0</v>
      </c>
      <c r="K68" s="166">
        <f t="shared" si="18"/>
        <v>0</v>
      </c>
    </row>
    <row r="69" spans="1:13" x14ac:dyDescent="0.35">
      <c r="A69" s="50"/>
      <c r="B69" s="51"/>
      <c r="C69" s="121"/>
      <c r="D69" s="6">
        <f t="shared" si="19"/>
        <v>0</v>
      </c>
      <c r="E69" s="364"/>
      <c r="F69" s="52">
        <v>1800</v>
      </c>
      <c r="G69" s="52"/>
      <c r="H69" s="53"/>
      <c r="I69" s="143"/>
      <c r="J69" s="8">
        <f t="shared" si="17"/>
        <v>0</v>
      </c>
      <c r="K69" s="166">
        <f t="shared" si="18"/>
        <v>0</v>
      </c>
    </row>
    <row r="70" spans="1:13" x14ac:dyDescent="0.35">
      <c r="A70" s="50"/>
      <c r="B70" s="51"/>
      <c r="C70" s="121"/>
      <c r="D70" s="6">
        <f t="shared" si="19"/>
        <v>0</v>
      </c>
      <c r="E70" s="364"/>
      <c r="F70" s="52">
        <v>1800</v>
      </c>
      <c r="G70" s="52"/>
      <c r="H70" s="53"/>
      <c r="I70" s="143"/>
      <c r="J70" s="8">
        <f>D70*I70</f>
        <v>0</v>
      </c>
      <c r="K70" s="166">
        <f t="shared" si="18"/>
        <v>0</v>
      </c>
    </row>
    <row r="71" spans="1:13" ht="15" thickBot="1" x14ac:dyDescent="0.4">
      <c r="A71" s="54"/>
      <c r="B71" s="55"/>
      <c r="C71" s="122"/>
      <c r="D71" s="6">
        <f t="shared" si="19"/>
        <v>0</v>
      </c>
      <c r="E71" s="365"/>
      <c r="F71" s="56">
        <v>1800</v>
      </c>
      <c r="G71" s="56"/>
      <c r="H71" s="57"/>
      <c r="I71" s="144"/>
      <c r="J71" s="161">
        <f>D71*I71</f>
        <v>0</v>
      </c>
      <c r="K71" s="167">
        <f t="shared" si="18"/>
        <v>0</v>
      </c>
    </row>
    <row r="72" spans="1:13" x14ac:dyDescent="0.35">
      <c r="A72" s="77"/>
      <c r="B72" s="78"/>
      <c r="C72" s="123"/>
      <c r="D72" s="6">
        <f t="shared" si="19"/>
        <v>0</v>
      </c>
      <c r="E72" s="366" t="s">
        <v>84</v>
      </c>
      <c r="F72" s="79">
        <v>100000</v>
      </c>
      <c r="G72" s="79"/>
      <c r="H72" s="101"/>
      <c r="I72" s="145"/>
      <c r="J72" s="160">
        <f>D72*I72</f>
        <v>0</v>
      </c>
      <c r="K72" s="168">
        <f>J72/F72/22</f>
        <v>0</v>
      </c>
    </row>
    <row r="73" spans="1:13" x14ac:dyDescent="0.35">
      <c r="A73" s="58"/>
      <c r="B73" s="59"/>
      <c r="C73" s="124"/>
      <c r="D73" s="6">
        <f t="shared" si="19"/>
        <v>0</v>
      </c>
      <c r="E73" s="367"/>
      <c r="F73" s="60">
        <v>100000</v>
      </c>
      <c r="G73" s="60"/>
      <c r="H73" s="102"/>
      <c r="I73" s="146"/>
      <c r="J73" s="8">
        <f t="shared" ref="J73:J76" si="20">D73*I73</f>
        <v>0</v>
      </c>
      <c r="K73" s="169">
        <f t="shared" ref="K73:K78" si="21">J73/F73/22</f>
        <v>0</v>
      </c>
    </row>
    <row r="74" spans="1:13" x14ac:dyDescent="0.35">
      <c r="A74" s="58"/>
      <c r="B74" s="59"/>
      <c r="C74" s="124"/>
      <c r="D74" s="6">
        <f t="shared" si="19"/>
        <v>0</v>
      </c>
      <c r="E74" s="367"/>
      <c r="F74" s="60">
        <v>100000</v>
      </c>
      <c r="G74" s="60"/>
      <c r="H74" s="102"/>
      <c r="I74" s="146"/>
      <c r="J74" s="8">
        <f t="shared" si="20"/>
        <v>0</v>
      </c>
      <c r="K74" s="169">
        <f t="shared" si="21"/>
        <v>0</v>
      </c>
    </row>
    <row r="75" spans="1:13" x14ac:dyDescent="0.35">
      <c r="A75" s="58"/>
      <c r="B75" s="59"/>
      <c r="C75" s="124"/>
      <c r="D75" s="6">
        <f t="shared" si="19"/>
        <v>0</v>
      </c>
      <c r="E75" s="367"/>
      <c r="F75" s="60">
        <v>100000</v>
      </c>
      <c r="G75" s="60"/>
      <c r="H75" s="102"/>
      <c r="I75" s="146"/>
      <c r="J75" s="8">
        <f t="shared" si="20"/>
        <v>0</v>
      </c>
      <c r="K75" s="169">
        <f t="shared" si="21"/>
        <v>0</v>
      </c>
    </row>
    <row r="76" spans="1:13" x14ac:dyDescent="0.35">
      <c r="A76" s="58"/>
      <c r="B76" s="59"/>
      <c r="C76" s="124"/>
      <c r="D76" s="6">
        <f t="shared" si="19"/>
        <v>0</v>
      </c>
      <c r="E76" s="367"/>
      <c r="F76" s="60">
        <v>100000</v>
      </c>
      <c r="G76" s="60"/>
      <c r="H76" s="102"/>
      <c r="I76" s="146"/>
      <c r="J76" s="8">
        <f t="shared" si="20"/>
        <v>0</v>
      </c>
      <c r="K76" s="169">
        <f t="shared" si="21"/>
        <v>0</v>
      </c>
    </row>
    <row r="77" spans="1:13" x14ac:dyDescent="0.35">
      <c r="A77" s="58"/>
      <c r="B77" s="59"/>
      <c r="C77" s="124"/>
      <c r="D77" s="6">
        <f t="shared" si="19"/>
        <v>0</v>
      </c>
      <c r="E77" s="367"/>
      <c r="F77" s="60">
        <v>100000</v>
      </c>
      <c r="G77" s="60"/>
      <c r="H77" s="102"/>
      <c r="I77" s="146"/>
      <c r="J77" s="8">
        <f>D77*I77</f>
        <v>0</v>
      </c>
      <c r="K77" s="169">
        <f t="shared" si="21"/>
        <v>0</v>
      </c>
    </row>
    <row r="78" spans="1:13" ht="15" thickBot="1" x14ac:dyDescent="0.4">
      <c r="A78" s="61"/>
      <c r="B78" s="62"/>
      <c r="C78" s="125"/>
      <c r="D78" s="6">
        <f t="shared" si="19"/>
        <v>0</v>
      </c>
      <c r="E78" s="368"/>
      <c r="F78" s="63">
        <v>100000</v>
      </c>
      <c r="G78" s="63"/>
      <c r="H78" s="103"/>
      <c r="I78" s="147"/>
      <c r="J78" s="161">
        <f>D78*I78</f>
        <v>0</v>
      </c>
      <c r="K78" s="170">
        <f t="shared" si="21"/>
        <v>0</v>
      </c>
    </row>
    <row r="79" spans="1:13" x14ac:dyDescent="0.35">
      <c r="A79" s="80"/>
      <c r="B79" s="81"/>
      <c r="C79" s="126"/>
      <c r="D79" s="6">
        <f t="shared" si="19"/>
        <v>0</v>
      </c>
      <c r="E79" s="369" t="s">
        <v>85</v>
      </c>
      <c r="F79" s="82">
        <v>130</v>
      </c>
      <c r="G79" s="82"/>
      <c r="H79" s="104"/>
      <c r="I79" s="148"/>
      <c r="J79" s="160">
        <f>D79*I79</f>
        <v>0</v>
      </c>
      <c r="K79" s="171">
        <f>J79/F79/22</f>
        <v>0</v>
      </c>
    </row>
    <row r="80" spans="1:13" x14ac:dyDescent="0.35">
      <c r="A80" s="64"/>
      <c r="B80" s="65"/>
      <c r="C80" s="127"/>
      <c r="D80" s="6">
        <f t="shared" si="19"/>
        <v>0</v>
      </c>
      <c r="E80" s="370"/>
      <c r="F80" s="66">
        <v>130</v>
      </c>
      <c r="G80" s="66"/>
      <c r="H80" s="105"/>
      <c r="I80" s="149"/>
      <c r="J80" s="8">
        <f t="shared" ref="J80:J83" si="22">D80*I80</f>
        <v>0</v>
      </c>
      <c r="K80" s="172">
        <f t="shared" ref="K80:K87" si="23">J80/F80/22</f>
        <v>0</v>
      </c>
    </row>
    <row r="81" spans="1:13" x14ac:dyDescent="0.35">
      <c r="A81" s="64"/>
      <c r="B81" s="65"/>
      <c r="C81" s="127"/>
      <c r="D81" s="6">
        <f t="shared" si="19"/>
        <v>0</v>
      </c>
      <c r="E81" s="370"/>
      <c r="F81" s="66">
        <v>130</v>
      </c>
      <c r="G81" s="66"/>
      <c r="H81" s="105"/>
      <c r="I81" s="149"/>
      <c r="J81" s="8">
        <f t="shared" si="22"/>
        <v>0</v>
      </c>
      <c r="K81" s="172">
        <f t="shared" si="23"/>
        <v>0</v>
      </c>
    </row>
    <row r="82" spans="1:13" x14ac:dyDescent="0.35">
      <c r="A82" s="64"/>
      <c r="B82" s="65"/>
      <c r="C82" s="127"/>
      <c r="D82" s="6">
        <f t="shared" si="19"/>
        <v>0</v>
      </c>
      <c r="E82" s="370"/>
      <c r="F82" s="66">
        <v>130</v>
      </c>
      <c r="G82" s="66"/>
      <c r="H82" s="105"/>
      <c r="I82" s="149"/>
      <c r="J82" s="8">
        <f t="shared" si="22"/>
        <v>0</v>
      </c>
      <c r="K82" s="172">
        <f t="shared" si="23"/>
        <v>0</v>
      </c>
    </row>
    <row r="83" spans="1:13" x14ac:dyDescent="0.35">
      <c r="A83" s="64"/>
      <c r="B83" s="65"/>
      <c r="C83" s="127"/>
      <c r="D83" s="6">
        <f t="shared" si="19"/>
        <v>0</v>
      </c>
      <c r="E83" s="370"/>
      <c r="F83" s="66">
        <v>130</v>
      </c>
      <c r="G83" s="66"/>
      <c r="H83" s="105"/>
      <c r="I83" s="149"/>
      <c r="J83" s="8">
        <f t="shared" si="22"/>
        <v>0</v>
      </c>
      <c r="K83" s="172">
        <f t="shared" si="23"/>
        <v>0</v>
      </c>
    </row>
    <row r="84" spans="1:13" x14ac:dyDescent="0.35">
      <c r="A84" s="64"/>
      <c r="B84" s="65"/>
      <c r="C84" s="127"/>
      <c r="D84" s="6">
        <f t="shared" si="19"/>
        <v>0</v>
      </c>
      <c r="E84" s="370"/>
      <c r="F84" s="66">
        <v>130</v>
      </c>
      <c r="G84" s="66"/>
      <c r="H84" s="105"/>
      <c r="I84" s="149"/>
      <c r="J84" s="8">
        <f>D84*I84</f>
        <v>0</v>
      </c>
      <c r="K84" s="172">
        <f t="shared" si="23"/>
        <v>0</v>
      </c>
    </row>
    <row r="85" spans="1:13" x14ac:dyDescent="0.35">
      <c r="A85" s="64"/>
      <c r="B85" s="65"/>
      <c r="C85" s="191"/>
      <c r="D85" s="6">
        <f t="shared" si="19"/>
        <v>0</v>
      </c>
      <c r="E85" s="371"/>
      <c r="F85" s="66">
        <v>130</v>
      </c>
      <c r="G85" s="192"/>
      <c r="H85" s="193"/>
      <c r="I85" s="194"/>
      <c r="J85" s="195"/>
      <c r="K85" s="196"/>
    </row>
    <row r="86" spans="1:13" x14ac:dyDescent="0.35">
      <c r="A86" s="64"/>
      <c r="B86" s="65"/>
      <c r="C86" s="191"/>
      <c r="D86" s="6">
        <f t="shared" si="19"/>
        <v>0</v>
      </c>
      <c r="E86" s="371"/>
      <c r="F86" s="66">
        <v>130</v>
      </c>
      <c r="G86" s="192"/>
      <c r="H86" s="193"/>
      <c r="I86" s="194"/>
      <c r="J86" s="195"/>
      <c r="K86" s="196"/>
    </row>
    <row r="87" spans="1:13" ht="15" thickBot="1" x14ac:dyDescent="0.4">
      <c r="A87" s="64"/>
      <c r="B87" s="65"/>
      <c r="C87" s="128"/>
      <c r="D87" s="6">
        <f t="shared" si="19"/>
        <v>0</v>
      </c>
      <c r="E87" s="372"/>
      <c r="F87" s="66">
        <v>130</v>
      </c>
      <c r="G87" s="67"/>
      <c r="H87" s="106"/>
      <c r="I87" s="150"/>
      <c r="J87" s="161">
        <f>D87*I87</f>
        <v>0</v>
      </c>
      <c r="K87" s="173">
        <f t="shared" si="23"/>
        <v>0</v>
      </c>
    </row>
    <row r="88" spans="1:13" x14ac:dyDescent="0.35">
      <c r="A88" s="83"/>
      <c r="B88" s="84"/>
      <c r="C88" s="129"/>
      <c r="D88" s="6">
        <f t="shared" si="19"/>
        <v>0</v>
      </c>
      <c r="E88" s="373" t="s">
        <v>86</v>
      </c>
      <c r="F88" s="85">
        <v>300</v>
      </c>
      <c r="G88" s="85"/>
      <c r="H88" s="107"/>
      <c r="I88" s="187"/>
      <c r="J88" s="160">
        <f>D88*I88</f>
        <v>0</v>
      </c>
      <c r="K88" s="174">
        <f>J88/F88/22</f>
        <v>0</v>
      </c>
    </row>
    <row r="89" spans="1:13" x14ac:dyDescent="0.35">
      <c r="A89" s="68"/>
      <c r="B89" s="69"/>
      <c r="C89" s="130"/>
      <c r="D89" s="6">
        <f t="shared" si="19"/>
        <v>0</v>
      </c>
      <c r="E89" s="374"/>
      <c r="F89" s="70">
        <v>300</v>
      </c>
      <c r="G89" s="70"/>
      <c r="H89" s="108"/>
      <c r="I89" s="152"/>
      <c r="J89" s="8">
        <f t="shared" ref="J89:J90" si="24">D89*I89</f>
        <v>0</v>
      </c>
      <c r="K89" s="175">
        <f t="shared" ref="K89:K90" si="25">J89/F89/22</f>
        <v>0</v>
      </c>
    </row>
    <row r="90" spans="1:13" ht="15" thickBot="1" x14ac:dyDescent="0.4">
      <c r="A90" s="68"/>
      <c r="B90" s="69"/>
      <c r="C90" s="130"/>
      <c r="D90" s="6">
        <f t="shared" si="19"/>
        <v>0</v>
      </c>
      <c r="E90" s="374"/>
      <c r="F90" s="70">
        <v>300</v>
      </c>
      <c r="G90" s="70"/>
      <c r="H90" s="108"/>
      <c r="I90" s="152"/>
      <c r="J90" s="8">
        <f t="shared" si="24"/>
        <v>0</v>
      </c>
      <c r="K90" s="175">
        <f t="shared" si="25"/>
        <v>0</v>
      </c>
    </row>
    <row r="91" spans="1:13" x14ac:dyDescent="0.35">
      <c r="A91" s="68"/>
      <c r="B91" s="69"/>
      <c r="C91" s="130"/>
      <c r="D91" s="6">
        <f t="shared" si="19"/>
        <v>0</v>
      </c>
      <c r="E91" s="374"/>
      <c r="F91" s="85">
        <v>300</v>
      </c>
      <c r="G91" s="70"/>
      <c r="H91" s="108"/>
      <c r="I91" s="152"/>
      <c r="J91" s="8"/>
      <c r="K91" s="175"/>
    </row>
    <row r="92" spans="1:13" x14ac:dyDescent="0.35">
      <c r="A92" s="68"/>
      <c r="B92" s="69"/>
      <c r="C92" s="130"/>
      <c r="D92" s="6">
        <f t="shared" si="19"/>
        <v>0</v>
      </c>
      <c r="E92" s="374"/>
      <c r="F92" s="70">
        <v>300</v>
      </c>
      <c r="G92" s="70"/>
      <c r="H92" s="108"/>
      <c r="I92" s="152"/>
      <c r="J92" s="8"/>
      <c r="K92" s="175"/>
      <c r="M92" s="26"/>
    </row>
    <row r="93" spans="1:13" ht="15" thickBot="1" x14ac:dyDescent="0.4">
      <c r="A93" s="68"/>
      <c r="B93" s="69"/>
      <c r="C93" s="130"/>
      <c r="D93" s="6">
        <f t="shared" si="19"/>
        <v>0</v>
      </c>
      <c r="E93" s="374"/>
      <c r="F93" s="70">
        <v>300</v>
      </c>
      <c r="G93" s="70"/>
      <c r="H93" s="108"/>
      <c r="I93" s="152"/>
      <c r="J93" s="8"/>
      <c r="K93" s="175"/>
    </row>
    <row r="94" spans="1:13" x14ac:dyDescent="0.35">
      <c r="A94" s="68"/>
      <c r="B94" s="69"/>
      <c r="C94" s="130"/>
      <c r="D94" s="6">
        <f t="shared" si="19"/>
        <v>0</v>
      </c>
      <c r="E94" s="374"/>
      <c r="F94" s="85">
        <v>300</v>
      </c>
      <c r="G94" s="70"/>
      <c r="H94" s="108"/>
      <c r="I94" s="152"/>
      <c r="J94" s="8"/>
      <c r="K94" s="175"/>
    </row>
    <row r="95" spans="1:13" x14ac:dyDescent="0.35">
      <c r="A95" s="68"/>
      <c r="B95" s="69"/>
      <c r="C95" s="130"/>
      <c r="D95" s="6">
        <f t="shared" si="19"/>
        <v>0</v>
      </c>
      <c r="E95" s="374"/>
      <c r="F95" s="70">
        <v>300</v>
      </c>
      <c r="G95" s="70"/>
      <c r="H95" s="108"/>
      <c r="I95" s="152"/>
      <c r="J95" s="8"/>
      <c r="K95" s="175"/>
    </row>
    <row r="96" spans="1:13" ht="15" thickBot="1" x14ac:dyDescent="0.4">
      <c r="A96" s="68"/>
      <c r="B96" s="69"/>
      <c r="C96" s="130"/>
      <c r="D96" s="6">
        <f t="shared" si="19"/>
        <v>0</v>
      </c>
      <c r="E96" s="374"/>
      <c r="F96" s="70">
        <v>300</v>
      </c>
      <c r="G96" s="70"/>
      <c r="H96" s="108"/>
      <c r="I96" s="152"/>
      <c r="J96" s="8"/>
      <c r="K96" s="175"/>
    </row>
    <row r="97" spans="1:11" x14ac:dyDescent="0.35">
      <c r="A97" s="68"/>
      <c r="B97" s="69"/>
      <c r="C97" s="130"/>
      <c r="D97" s="6">
        <f t="shared" si="19"/>
        <v>0</v>
      </c>
      <c r="E97" s="374"/>
      <c r="F97" s="85">
        <v>300</v>
      </c>
      <c r="G97" s="70"/>
      <c r="H97" s="108"/>
      <c r="I97" s="152"/>
      <c r="J97" s="8"/>
      <c r="K97" s="175"/>
    </row>
    <row r="98" spans="1:11" ht="15" thickBot="1" x14ac:dyDescent="0.4">
      <c r="A98" s="68"/>
      <c r="B98" s="69"/>
      <c r="C98" s="130"/>
      <c r="D98" s="6">
        <f t="shared" si="19"/>
        <v>0</v>
      </c>
      <c r="E98" s="374"/>
      <c r="F98" s="70">
        <v>300</v>
      </c>
      <c r="G98" s="70"/>
      <c r="H98" s="108"/>
      <c r="I98" s="152"/>
      <c r="J98" s="8"/>
      <c r="K98" s="175"/>
    </row>
    <row r="99" spans="1:11" x14ac:dyDescent="0.35">
      <c r="A99" s="86" t="s">
        <v>174</v>
      </c>
      <c r="B99" s="87">
        <v>1</v>
      </c>
      <c r="C99" s="131">
        <v>7.62</v>
      </c>
      <c r="D99" s="6">
        <f t="shared" si="19"/>
        <v>7.62</v>
      </c>
      <c r="E99" s="376" t="s">
        <v>88</v>
      </c>
      <c r="F99" s="88">
        <v>300</v>
      </c>
      <c r="G99" s="88" t="s">
        <v>89</v>
      </c>
      <c r="H99" s="109">
        <v>1</v>
      </c>
      <c r="I99" s="153">
        <v>2</v>
      </c>
      <c r="J99" s="160">
        <f>D99*I99</f>
        <v>15.24</v>
      </c>
      <c r="K99" s="176">
        <f>J99/F99/22</f>
        <v>2.3090909090909091E-3</v>
      </c>
    </row>
    <row r="100" spans="1:11" x14ac:dyDescent="0.35">
      <c r="A100" s="71"/>
      <c r="B100" s="72"/>
      <c r="C100" s="132"/>
      <c r="D100" s="6">
        <f t="shared" si="19"/>
        <v>0</v>
      </c>
      <c r="E100" s="377"/>
      <c r="F100" s="73">
        <v>300</v>
      </c>
      <c r="G100" s="73"/>
      <c r="H100" s="110"/>
      <c r="I100" s="154"/>
      <c r="J100" s="8">
        <f t="shared" ref="J100" si="26">D100*I100</f>
        <v>0</v>
      </c>
      <c r="K100" s="177">
        <f t="shared" ref="K100" si="27">J100/F100/22</f>
        <v>0</v>
      </c>
    </row>
    <row r="101" spans="1:11" x14ac:dyDescent="0.35">
      <c r="A101" s="71"/>
      <c r="B101" s="72"/>
      <c r="C101" s="132"/>
      <c r="D101" s="6">
        <f t="shared" si="19"/>
        <v>0</v>
      </c>
      <c r="E101" s="377"/>
      <c r="F101" s="73">
        <v>300</v>
      </c>
      <c r="G101" s="73"/>
      <c r="H101" s="110"/>
      <c r="I101" s="154"/>
      <c r="J101" s="8"/>
      <c r="K101" s="177"/>
    </row>
    <row r="102" spans="1:11" ht="15" thickBot="1" x14ac:dyDescent="0.4">
      <c r="A102" s="71"/>
      <c r="B102" s="72"/>
      <c r="C102" s="132"/>
      <c r="D102" s="6">
        <f t="shared" si="19"/>
        <v>0</v>
      </c>
      <c r="E102" s="377"/>
      <c r="F102" s="73">
        <v>300</v>
      </c>
      <c r="G102" s="73"/>
      <c r="H102" s="110"/>
      <c r="I102" s="154"/>
      <c r="J102" s="8"/>
      <c r="K102" s="177"/>
    </row>
    <row r="103" spans="1:11" x14ac:dyDescent="0.35">
      <c r="A103" s="71"/>
      <c r="B103" s="72"/>
      <c r="C103" s="132"/>
      <c r="D103" s="6">
        <f t="shared" si="19"/>
        <v>0</v>
      </c>
      <c r="E103" s="377"/>
      <c r="F103" s="88">
        <v>300</v>
      </c>
      <c r="G103" s="73"/>
      <c r="H103" s="110"/>
      <c r="I103" s="154"/>
      <c r="J103" s="8"/>
      <c r="K103" s="177"/>
    </row>
    <row r="104" spans="1:11" x14ac:dyDescent="0.35">
      <c r="A104" s="71"/>
      <c r="B104" s="72"/>
      <c r="C104" s="132"/>
      <c r="D104" s="6">
        <f t="shared" si="19"/>
        <v>0</v>
      </c>
      <c r="E104" s="377"/>
      <c r="F104" s="73">
        <v>300</v>
      </c>
      <c r="G104" s="73"/>
      <c r="H104" s="110"/>
      <c r="I104" s="154"/>
      <c r="J104" s="8"/>
      <c r="K104" s="177"/>
    </row>
    <row r="105" spans="1:11" x14ac:dyDescent="0.35">
      <c r="A105" s="71"/>
      <c r="B105" s="72"/>
      <c r="C105" s="132"/>
      <c r="D105" s="6">
        <f t="shared" si="19"/>
        <v>0</v>
      </c>
      <c r="E105" s="377"/>
      <c r="F105" s="73">
        <v>300</v>
      </c>
      <c r="G105" s="73"/>
      <c r="H105" s="110"/>
      <c r="I105" s="154"/>
      <c r="J105" s="8"/>
      <c r="K105" s="177"/>
    </row>
    <row r="106" spans="1:11" ht="15" thickBot="1" x14ac:dyDescent="0.4">
      <c r="A106" s="71"/>
      <c r="B106" s="72"/>
      <c r="C106" s="132"/>
      <c r="D106" s="6">
        <f t="shared" si="19"/>
        <v>0</v>
      </c>
      <c r="E106" s="377"/>
      <c r="F106" s="73">
        <v>300</v>
      </c>
      <c r="G106" s="73"/>
      <c r="H106" s="110"/>
      <c r="I106" s="154"/>
      <c r="J106" s="8"/>
      <c r="K106" s="177"/>
    </row>
    <row r="107" spans="1:11" x14ac:dyDescent="0.35">
      <c r="A107" s="71"/>
      <c r="B107" s="72"/>
      <c r="C107" s="132"/>
      <c r="D107" s="6">
        <f t="shared" si="19"/>
        <v>0</v>
      </c>
      <c r="E107" s="377"/>
      <c r="F107" s="88">
        <v>300</v>
      </c>
      <c r="G107" s="73"/>
      <c r="H107" s="110"/>
      <c r="I107" s="154"/>
      <c r="J107" s="8"/>
      <c r="K107" s="177"/>
    </row>
    <row r="108" spans="1:11" x14ac:dyDescent="0.35">
      <c r="A108" s="71"/>
      <c r="B108" s="72"/>
      <c r="C108" s="132"/>
      <c r="D108" s="6">
        <f t="shared" si="19"/>
        <v>0</v>
      </c>
      <c r="E108" s="377"/>
      <c r="F108" s="73">
        <v>300</v>
      </c>
      <c r="G108" s="73"/>
      <c r="H108" s="110"/>
      <c r="I108" s="154"/>
      <c r="J108" s="8"/>
      <c r="K108" s="177"/>
    </row>
    <row r="109" spans="1:11" x14ac:dyDescent="0.35">
      <c r="A109" s="71"/>
      <c r="B109" s="72"/>
      <c r="C109" s="132"/>
      <c r="D109" s="6">
        <f t="shared" si="19"/>
        <v>0</v>
      </c>
      <c r="E109" s="377"/>
      <c r="F109" s="73">
        <v>300</v>
      </c>
      <c r="G109" s="73"/>
      <c r="H109" s="110"/>
      <c r="I109" s="154"/>
      <c r="J109" s="8"/>
      <c r="K109" s="177"/>
    </row>
    <row r="110" spans="1:11" ht="15" thickBot="1" x14ac:dyDescent="0.4">
      <c r="A110" s="71"/>
      <c r="B110" s="72"/>
      <c r="C110" s="132"/>
      <c r="D110" s="6">
        <f t="shared" si="19"/>
        <v>0</v>
      </c>
      <c r="E110" s="377"/>
      <c r="F110" s="73">
        <v>300</v>
      </c>
      <c r="G110" s="73"/>
      <c r="H110" s="110"/>
      <c r="I110" s="154"/>
      <c r="J110" s="8"/>
      <c r="K110" s="177"/>
    </row>
    <row r="111" spans="1:11" x14ac:dyDescent="0.35">
      <c r="A111" s="27"/>
      <c r="B111" s="28"/>
      <c r="C111" s="117"/>
      <c r="D111" s="6">
        <f t="shared" si="19"/>
        <v>0</v>
      </c>
      <c r="E111" s="329" t="s">
        <v>24</v>
      </c>
      <c r="F111" s="29">
        <v>130</v>
      </c>
      <c r="G111" s="29"/>
      <c r="H111" s="44"/>
      <c r="I111" s="139"/>
      <c r="J111" s="160">
        <f>D111*I111</f>
        <v>0</v>
      </c>
      <c r="K111" s="162">
        <f>J111/F111/22</f>
        <v>0</v>
      </c>
    </row>
    <row r="112" spans="1:11" x14ac:dyDescent="0.35">
      <c r="A112" s="30"/>
      <c r="B112" s="31"/>
      <c r="C112" s="118"/>
      <c r="D112" s="6">
        <f t="shared" si="19"/>
        <v>0</v>
      </c>
      <c r="E112" s="330"/>
      <c r="F112" s="32">
        <v>130</v>
      </c>
      <c r="G112" s="32"/>
      <c r="H112" s="43"/>
      <c r="I112" s="140"/>
      <c r="J112" s="8">
        <f t="shared" ref="J112" si="28">D112*I112</f>
        <v>0</v>
      </c>
      <c r="K112" s="163">
        <f t="shared" ref="K112:K113" si="29">J112/F112/22</f>
        <v>0</v>
      </c>
    </row>
    <row r="113" spans="1:11" ht="15" thickBot="1" x14ac:dyDescent="0.4">
      <c r="A113" s="33"/>
      <c r="B113" s="34"/>
      <c r="C113" s="119"/>
      <c r="D113" s="6">
        <f t="shared" si="19"/>
        <v>0</v>
      </c>
      <c r="E113" s="331"/>
      <c r="F113" s="35">
        <v>130</v>
      </c>
      <c r="G113" s="35"/>
      <c r="H113" s="45"/>
      <c r="I113" s="189"/>
      <c r="J113" s="161">
        <f>D113*I113</f>
        <v>0</v>
      </c>
      <c r="K113" s="164">
        <f t="shared" si="29"/>
        <v>0</v>
      </c>
    </row>
    <row r="114" spans="1:11" ht="15" thickBot="1" x14ac:dyDescent="0.4">
      <c r="A114" s="337" t="s">
        <v>91</v>
      </c>
      <c r="B114" s="338"/>
      <c r="C114" s="338"/>
      <c r="D114" s="7">
        <f>SUM(D2:D113)</f>
        <v>103.43</v>
      </c>
      <c r="E114" s="347" t="s">
        <v>92</v>
      </c>
      <c r="F114" s="348"/>
      <c r="G114" s="348"/>
      <c r="I114" s="190">
        <f>SUM(D2:D78)</f>
        <v>95.81</v>
      </c>
      <c r="J114" s="188"/>
      <c r="K114" s="183" t="s">
        <v>93</v>
      </c>
    </row>
    <row r="115" spans="1:11" ht="15" thickBot="1" x14ac:dyDescent="0.4">
      <c r="A115" s="339" t="s">
        <v>94</v>
      </c>
      <c r="B115" s="340"/>
      <c r="C115" s="340"/>
      <c r="D115" s="340"/>
      <c r="E115" s="340"/>
      <c r="F115" s="340"/>
      <c r="G115" s="340"/>
      <c r="H115" s="340"/>
      <c r="I115" s="341"/>
      <c r="J115" s="138">
        <f>SUM(J2:J113)</f>
        <v>4230.88</v>
      </c>
      <c r="K115" s="184"/>
    </row>
    <row r="116" spans="1:11" ht="15" thickBot="1" x14ac:dyDescent="0.4">
      <c r="A116" s="342" t="s">
        <v>95</v>
      </c>
      <c r="B116" s="343"/>
      <c r="C116" s="343"/>
      <c r="D116" s="343"/>
      <c r="E116" s="343"/>
      <c r="F116" s="343"/>
      <c r="G116" s="343"/>
      <c r="H116" s="343"/>
      <c r="I116" s="343"/>
      <c r="J116" s="343"/>
      <c r="K116" s="185">
        <f>SUM(K2:K113)</f>
        <v>0.24183409090909094</v>
      </c>
    </row>
    <row r="117" spans="1:11" x14ac:dyDescent="0.35">
      <c r="B117" s="2"/>
      <c r="C117" s="2"/>
    </row>
    <row r="118" spans="1:11" ht="15" thickBot="1" x14ac:dyDescent="0.4">
      <c r="H118" s="9"/>
      <c r="J118" s="26"/>
      <c r="K118" s="26"/>
    </row>
    <row r="119" spans="1:11" ht="16" thickBot="1" x14ac:dyDescent="0.4">
      <c r="A119" s="356" t="s">
        <v>0</v>
      </c>
      <c r="B119" s="357"/>
      <c r="C119" s="357"/>
      <c r="D119" s="357"/>
      <c r="E119" s="358"/>
      <c r="J119" s="26"/>
    </row>
    <row r="120" spans="1:11" ht="15" thickBot="1" x14ac:dyDescent="0.4">
      <c r="A120" s="344" t="s">
        <v>1</v>
      </c>
      <c r="B120" s="345"/>
      <c r="C120" s="345"/>
      <c r="D120" s="345"/>
      <c r="E120" s="346"/>
    </row>
    <row r="121" spans="1:11" ht="6" customHeight="1" thickBot="1" x14ac:dyDescent="0.4"/>
    <row r="122" spans="1:11" ht="15.75" customHeight="1" x14ac:dyDescent="0.35">
      <c r="A122" s="334" t="s">
        <v>2</v>
      </c>
      <c r="B122" s="335"/>
      <c r="C122" s="335"/>
      <c r="D122" s="335"/>
      <c r="E122" s="336"/>
    </row>
    <row r="123" spans="1:11" ht="58" x14ac:dyDescent="0.35">
      <c r="A123" s="21" t="s">
        <v>3</v>
      </c>
      <c r="B123" s="10" t="s">
        <v>4</v>
      </c>
      <c r="C123" s="10" t="s">
        <v>5</v>
      </c>
      <c r="D123" s="11" t="s">
        <v>6</v>
      </c>
      <c r="E123" s="22" t="s">
        <v>7</v>
      </c>
    </row>
    <row r="124" spans="1:11" x14ac:dyDescent="0.35">
      <c r="A124" s="14" t="str">
        <f>E2</f>
        <v>INTERNA -Pisos Frios &amp; Acarpetados</v>
      </c>
      <c r="B124" s="26">
        <f>SUM(J2:J12)</f>
        <v>4215.6400000000003</v>
      </c>
      <c r="C124" s="18">
        <f>F2</f>
        <v>800</v>
      </c>
      <c r="D124" s="111">
        <f>((800*B124)/C124)/22</f>
        <v>191.62</v>
      </c>
      <c r="E124" s="351"/>
    </row>
    <row r="125" spans="1:11" x14ac:dyDescent="0.35">
      <c r="A125" s="14" t="str">
        <f>E13</f>
        <v>INTERNA -
Laboratórios</v>
      </c>
      <c r="B125" s="26">
        <f>SUM(J13:J16)</f>
        <v>0</v>
      </c>
      <c r="C125" s="18">
        <f>F13</f>
        <v>360</v>
      </c>
      <c r="D125" s="111">
        <f t="shared" ref="D125:D129" si="30">((800*B125)/C125)/22</f>
        <v>0</v>
      </c>
      <c r="E125" s="352"/>
    </row>
    <row r="126" spans="1:11" x14ac:dyDescent="0.35">
      <c r="A126" s="14" t="str">
        <f>E17</f>
        <v>INTERNA -
Almoxarifado / Galpões</v>
      </c>
      <c r="B126" s="26">
        <f>SUM(J17:J21)</f>
        <v>0</v>
      </c>
      <c r="C126" s="18">
        <f>F17</f>
        <v>1500</v>
      </c>
      <c r="D126" s="111">
        <f t="shared" si="30"/>
        <v>0</v>
      </c>
      <c r="E126" s="352"/>
    </row>
    <row r="127" spans="1:11" x14ac:dyDescent="0.35">
      <c r="A127" s="14" t="str">
        <f>E22</f>
        <v>INTERNA -
Oficinas</v>
      </c>
      <c r="B127" s="26">
        <f>SUM(J22:J24)</f>
        <v>0</v>
      </c>
      <c r="C127" s="18">
        <f>F22</f>
        <v>1200</v>
      </c>
      <c r="D127" s="111">
        <f t="shared" si="30"/>
        <v>0</v>
      </c>
      <c r="E127" s="352"/>
    </row>
    <row r="128" spans="1:11" x14ac:dyDescent="0.35">
      <c r="A128" s="14" t="str">
        <f>E25</f>
        <v>INTERNA -
Áreas com espaços livres - saguão, hall e salão</v>
      </c>
      <c r="B128" s="26">
        <f>SUM(J25:J39)</f>
        <v>0</v>
      </c>
      <c r="C128" s="18">
        <f>F25</f>
        <v>1000</v>
      </c>
      <c r="D128" s="111">
        <f t="shared" si="30"/>
        <v>0</v>
      </c>
      <c r="E128" s="352"/>
    </row>
    <row r="129" spans="1:15" x14ac:dyDescent="0.35">
      <c r="A129" s="14" t="str">
        <f>E40</f>
        <v>INTERNA -
Banheiros</v>
      </c>
      <c r="B129" s="26">
        <f>SUM(J40:J51)</f>
        <v>0</v>
      </c>
      <c r="C129" s="18">
        <f>F40</f>
        <v>200</v>
      </c>
      <c r="D129" s="111">
        <f t="shared" si="30"/>
        <v>0</v>
      </c>
      <c r="E129" s="352"/>
    </row>
    <row r="130" spans="1:15" x14ac:dyDescent="0.35">
      <c r="C130" s="18"/>
      <c r="D130" s="111"/>
      <c r="E130" s="353"/>
    </row>
    <row r="131" spans="1:15" ht="30.75" customHeight="1" thickBot="1" x14ac:dyDescent="0.4">
      <c r="A131" s="332" t="s">
        <v>13</v>
      </c>
      <c r="B131" s="333"/>
      <c r="C131" s="333"/>
      <c r="D131" s="116">
        <f>SUM(D124:D130)</f>
        <v>191.62</v>
      </c>
      <c r="E131" s="23">
        <f>D131/800</f>
        <v>0.23952500000000002</v>
      </c>
      <c r="G131" s="9"/>
      <c r="H131" s="9"/>
    </row>
    <row r="132" spans="1:15" x14ac:dyDescent="0.35">
      <c r="A132" s="12"/>
      <c r="B132" s="12"/>
      <c r="C132" s="12"/>
      <c r="D132" s="24"/>
      <c r="E132" s="5"/>
    </row>
    <row r="133" spans="1:15" ht="15.75" customHeight="1" thickBot="1" x14ac:dyDescent="0.4">
      <c r="A133" s="12"/>
      <c r="B133" s="12"/>
      <c r="C133" s="12"/>
      <c r="D133" s="13"/>
    </row>
    <row r="134" spans="1:15" ht="15.75" customHeight="1" x14ac:dyDescent="0.35">
      <c r="A134" s="334" t="s">
        <v>14</v>
      </c>
      <c r="B134" s="335"/>
      <c r="C134" s="335"/>
      <c r="D134" s="335"/>
      <c r="E134" s="336"/>
    </row>
    <row r="135" spans="1:15" ht="72.5" x14ac:dyDescent="0.35">
      <c r="A135" s="21" t="s">
        <v>3</v>
      </c>
      <c r="B135" s="10" t="s">
        <v>15</v>
      </c>
      <c r="C135" s="10" t="s">
        <v>16</v>
      </c>
      <c r="D135" s="11" t="s">
        <v>17</v>
      </c>
      <c r="E135" s="22" t="s">
        <v>7</v>
      </c>
    </row>
    <row r="136" spans="1:15" s="4" customFormat="1" ht="43.5" x14ac:dyDescent="0.35">
      <c r="A136" s="16" t="str">
        <f>E52</f>
        <v>EXTERNA - 
Pisos pavimentados adjacentes / contíguos às edificações</v>
      </c>
      <c r="B136" s="9">
        <f>SUM(J52:J58)</f>
        <v>0</v>
      </c>
      <c r="C136" s="19">
        <f>F52</f>
        <v>1800</v>
      </c>
      <c r="D136" s="20">
        <f>((1800*B136)/C136)/22</f>
        <v>0</v>
      </c>
      <c r="E136" s="351"/>
      <c r="I136" s="3"/>
      <c r="J136"/>
      <c r="K136"/>
      <c r="L136"/>
      <c r="M136"/>
      <c r="N136"/>
      <c r="O136"/>
    </row>
    <row r="137" spans="1:15" s="4" customFormat="1" ht="43.5" x14ac:dyDescent="0.35">
      <c r="A137" s="16" t="str">
        <f>E59</f>
        <v>EXTERNA - 
Varriação de passeios e arruamentos</v>
      </c>
      <c r="B137" s="9">
        <f>SUM(J59:J64)</f>
        <v>0</v>
      </c>
      <c r="C137" s="19">
        <f>F59</f>
        <v>6000</v>
      </c>
      <c r="D137" s="20">
        <f>((1800*B137)/C137)/22</f>
        <v>0</v>
      </c>
      <c r="E137" s="352"/>
      <c r="I137" s="3"/>
      <c r="J137"/>
      <c r="K137"/>
      <c r="L137"/>
      <c r="M137"/>
      <c r="N137"/>
      <c r="O137"/>
    </row>
    <row r="138" spans="1:15" s="4" customFormat="1" ht="43.5" x14ac:dyDescent="0.35">
      <c r="A138" s="16" t="str">
        <f>E65</f>
        <v>EXTERNA - 
Pátios e áreas verdes com alta, média ou baixa frequência</v>
      </c>
      <c r="B138" s="9">
        <f>SUM(J65:J71)</f>
        <v>0</v>
      </c>
      <c r="C138" s="19">
        <f>F65</f>
        <v>1800</v>
      </c>
      <c r="D138" s="20">
        <f>((1800*B138)/C138)/22</f>
        <v>0</v>
      </c>
      <c r="E138" s="352"/>
      <c r="I138" s="3"/>
      <c r="J138"/>
      <c r="K138"/>
      <c r="L138"/>
      <c r="M138"/>
      <c r="N138"/>
      <c r="O138"/>
    </row>
    <row r="139" spans="1:15" s="4" customFormat="1" ht="43.5" x14ac:dyDescent="0.35">
      <c r="A139" s="16" t="str">
        <f>E72</f>
        <v>EXTERNA - 
Coleta de detritos em pátios e áreas verdes com frequência diária</v>
      </c>
      <c r="B139" s="9">
        <f>SUM(J72:J78)</f>
        <v>0</v>
      </c>
      <c r="C139" s="19">
        <f>F72</f>
        <v>100000</v>
      </c>
      <c r="D139" s="20">
        <f>((1800*B139)/C139)/22</f>
        <v>0</v>
      </c>
      <c r="E139" s="352"/>
      <c r="I139" s="3"/>
      <c r="J139"/>
      <c r="K139"/>
      <c r="L139"/>
      <c r="M139"/>
      <c r="N139"/>
      <c r="O139"/>
    </row>
    <row r="140" spans="1:15" s="4" customFormat="1" x14ac:dyDescent="0.35">
      <c r="A140" s="16"/>
      <c r="B140" s="9"/>
      <c r="C140" s="19"/>
      <c r="D140" s="20"/>
      <c r="E140" s="353"/>
      <c r="I140" s="3"/>
      <c r="J140"/>
      <c r="K140"/>
      <c r="L140"/>
      <c r="M140"/>
      <c r="N140"/>
      <c r="O140"/>
    </row>
    <row r="141" spans="1:15" s="4" customFormat="1" ht="30.75" customHeight="1" thickBot="1" x14ac:dyDescent="0.4">
      <c r="A141" s="332" t="s">
        <v>18</v>
      </c>
      <c r="B141" s="333"/>
      <c r="C141" s="333"/>
      <c r="D141" s="116">
        <f>SUM(D136:D140)</f>
        <v>0</v>
      </c>
      <c r="E141" s="23">
        <f>D141/1800</f>
        <v>0</v>
      </c>
      <c r="I141" s="3"/>
      <c r="J141"/>
      <c r="K141"/>
      <c r="L141"/>
      <c r="M141"/>
      <c r="N141"/>
      <c r="O141"/>
    </row>
    <row r="142" spans="1:15" s="4" customFormat="1" ht="15.75" customHeight="1" x14ac:dyDescent="0.35">
      <c r="A142" s="12"/>
      <c r="B142" s="12"/>
      <c r="C142" s="12"/>
      <c r="D142" s="15"/>
      <c r="I142" s="3"/>
      <c r="J142"/>
      <c r="K142"/>
      <c r="L142"/>
      <c r="M142"/>
      <c r="N142"/>
      <c r="O142"/>
    </row>
    <row r="143" spans="1:15" s="4" customFormat="1" ht="15.75" customHeight="1" thickBot="1" x14ac:dyDescent="0.4">
      <c r="A143" s="12"/>
      <c r="B143" s="12"/>
      <c r="C143" s="12"/>
      <c r="D143" s="15"/>
      <c r="I143" s="3"/>
      <c r="J143"/>
      <c r="K143"/>
      <c r="L143"/>
      <c r="M143"/>
      <c r="N143"/>
      <c r="O143"/>
    </row>
    <row r="144" spans="1:15" s="4" customFormat="1" ht="15.75" customHeight="1" x14ac:dyDescent="0.35">
      <c r="A144" s="334" t="s">
        <v>19</v>
      </c>
      <c r="B144" s="335"/>
      <c r="C144" s="335"/>
      <c r="D144" s="335"/>
      <c r="E144" s="336"/>
      <c r="I144" s="3"/>
      <c r="J144"/>
      <c r="K144"/>
      <c r="L144"/>
      <c r="M144"/>
      <c r="N144"/>
      <c r="O144"/>
    </row>
    <row r="145" spans="1:15" s="4" customFormat="1" ht="72.5" x14ac:dyDescent="0.35">
      <c r="A145" s="21" t="s">
        <v>3</v>
      </c>
      <c r="B145" s="10" t="s">
        <v>15</v>
      </c>
      <c r="C145" s="10" t="s">
        <v>16</v>
      </c>
      <c r="D145" s="11" t="s">
        <v>20</v>
      </c>
      <c r="E145" s="22" t="s">
        <v>7</v>
      </c>
      <c r="I145" s="3"/>
      <c r="J145"/>
      <c r="K145"/>
      <c r="L145"/>
      <c r="M145"/>
      <c r="N145"/>
      <c r="O145"/>
    </row>
    <row r="146" spans="1:15" s="4" customFormat="1" ht="43.5" x14ac:dyDescent="0.35">
      <c r="A146" s="17" t="str">
        <f>E79</f>
        <v>ESQUADRIAS EXTERNAS - 
Face externa COM exposição a situação de risco</v>
      </c>
      <c r="B146" s="9">
        <f>SUM(J79:J87)</f>
        <v>0</v>
      </c>
      <c r="C146" s="18">
        <f>F79</f>
        <v>130</v>
      </c>
      <c r="D146" s="20">
        <f>((300*B146)/C146)/22</f>
        <v>0</v>
      </c>
      <c r="E146" s="351"/>
      <c r="I146" s="3"/>
      <c r="J146"/>
      <c r="K146"/>
      <c r="L146"/>
      <c r="M146"/>
      <c r="N146"/>
      <c r="O146"/>
    </row>
    <row r="147" spans="1:15" s="4" customFormat="1" ht="43.5" x14ac:dyDescent="0.35">
      <c r="A147" s="17" t="str">
        <f>E88</f>
        <v>ESQUADRIAS EXTERNAS - 
Face externa SEM exposição a situação de risco</v>
      </c>
      <c r="B147" s="9">
        <f>SUM(J88:J98)</f>
        <v>0</v>
      </c>
      <c r="C147" s="18">
        <f>F88</f>
        <v>300</v>
      </c>
      <c r="D147" s="20">
        <f>((300*B147)/C147)/22</f>
        <v>0</v>
      </c>
      <c r="E147" s="352"/>
      <c r="I147" s="3"/>
      <c r="J147"/>
      <c r="K147"/>
      <c r="L147"/>
      <c r="M147"/>
      <c r="N147"/>
      <c r="O147"/>
    </row>
    <row r="148" spans="1:15" s="4" customFormat="1" ht="29" x14ac:dyDescent="0.35">
      <c r="A148" s="17" t="str">
        <f>E99</f>
        <v>ESQUADRIAS EXTERNAS / INTERNAS - 
Face interna</v>
      </c>
      <c r="B148" s="9">
        <f>SUM(J99:J110)</f>
        <v>15.24</v>
      </c>
      <c r="C148" s="18">
        <f>F99</f>
        <v>300</v>
      </c>
      <c r="D148" s="20">
        <f>((300*B148)/C148)/22</f>
        <v>0.69272727272727275</v>
      </c>
      <c r="E148" s="352"/>
      <c r="I148" s="3"/>
      <c r="J148"/>
      <c r="K148"/>
      <c r="L148"/>
      <c r="M148"/>
      <c r="N148"/>
      <c r="O148"/>
    </row>
    <row r="149" spans="1:15" s="4" customFormat="1" x14ac:dyDescent="0.35">
      <c r="A149" s="17"/>
      <c r="B149" s="9"/>
      <c r="C149" s="18"/>
      <c r="D149" s="20"/>
      <c r="E149" s="353"/>
      <c r="I149" s="3"/>
      <c r="J149"/>
      <c r="K149"/>
      <c r="L149"/>
      <c r="M149"/>
      <c r="N149"/>
      <c r="O149"/>
    </row>
    <row r="150" spans="1:15" s="4" customFormat="1" ht="30.75" customHeight="1" thickBot="1" x14ac:dyDescent="0.4">
      <c r="A150" s="332" t="s">
        <v>21</v>
      </c>
      <c r="B150" s="333"/>
      <c r="C150" s="333"/>
      <c r="D150" s="116">
        <f>SUM(D146:D149)</f>
        <v>0.69272727272727275</v>
      </c>
      <c r="E150" s="23">
        <f>D150/300</f>
        <v>2.3090909090909091E-3</v>
      </c>
      <c r="I150" s="3"/>
      <c r="J150"/>
      <c r="K150"/>
      <c r="L150"/>
      <c r="M150"/>
      <c r="N150"/>
      <c r="O150"/>
    </row>
    <row r="152" spans="1:15" s="4" customFormat="1" ht="15" thickBot="1" x14ac:dyDescent="0.4">
      <c r="A152"/>
      <c r="B152"/>
      <c r="C152"/>
      <c r="D152" s="2"/>
      <c r="I152" s="3"/>
      <c r="J152"/>
      <c r="K152"/>
      <c r="L152"/>
      <c r="M152"/>
      <c r="N152"/>
      <c r="O152"/>
    </row>
    <row r="153" spans="1:15" s="4" customFormat="1" x14ac:dyDescent="0.35">
      <c r="A153" s="334" t="s">
        <v>22</v>
      </c>
      <c r="B153" s="335"/>
      <c r="C153" s="335"/>
      <c r="D153" s="335"/>
      <c r="E153" s="336"/>
      <c r="I153" s="3"/>
      <c r="J153"/>
      <c r="K153"/>
      <c r="L153"/>
      <c r="M153"/>
      <c r="N153"/>
      <c r="O153"/>
    </row>
    <row r="154" spans="1:15" s="4" customFormat="1" ht="72.5" x14ac:dyDescent="0.35">
      <c r="A154" s="21" t="s">
        <v>3</v>
      </c>
      <c r="B154" s="10" t="s">
        <v>15</v>
      </c>
      <c r="C154" s="10" t="s">
        <v>16</v>
      </c>
      <c r="D154" s="11" t="s">
        <v>23</v>
      </c>
      <c r="E154" s="22" t="s">
        <v>7</v>
      </c>
      <c r="I154" s="3"/>
      <c r="J154"/>
      <c r="K154"/>
      <c r="L154"/>
      <c r="M154"/>
      <c r="N154"/>
      <c r="O154"/>
    </row>
    <row r="155" spans="1:15" s="4" customFormat="1" x14ac:dyDescent="0.35">
      <c r="A155" s="17" t="str">
        <f>E111</f>
        <v>FACHADAS ENVIDRAÇADAS</v>
      </c>
      <c r="B155" s="9">
        <f>SUM(J111:J113)</f>
        <v>0</v>
      </c>
      <c r="C155" s="18">
        <f>F111</f>
        <v>130</v>
      </c>
      <c r="D155" s="20">
        <f>((130*B155)/C155)/22</f>
        <v>0</v>
      </c>
      <c r="E155" s="351"/>
      <c r="I155" s="3"/>
      <c r="J155"/>
      <c r="K155"/>
      <c r="L155"/>
      <c r="M155"/>
      <c r="N155"/>
      <c r="O155"/>
    </row>
    <row r="156" spans="1:15" s="4" customFormat="1" x14ac:dyDescent="0.35">
      <c r="A156" s="17"/>
      <c r="B156" s="9"/>
      <c r="C156" s="18"/>
      <c r="D156" s="20"/>
      <c r="E156" s="353"/>
      <c r="I156" s="3"/>
      <c r="J156"/>
      <c r="K156"/>
      <c r="L156"/>
      <c r="M156"/>
      <c r="N156"/>
      <c r="O156"/>
    </row>
    <row r="157" spans="1:15" s="4" customFormat="1" ht="30.75" customHeight="1" thickBot="1" x14ac:dyDescent="0.4">
      <c r="A157" s="332" t="s">
        <v>25</v>
      </c>
      <c r="B157" s="333"/>
      <c r="C157" s="333"/>
      <c r="D157" s="116">
        <f>SUM(D155:D156)</f>
        <v>0</v>
      </c>
      <c r="E157" s="23">
        <f>D157/130</f>
        <v>0</v>
      </c>
      <c r="I157" s="3"/>
      <c r="J157"/>
      <c r="K157"/>
      <c r="L157"/>
      <c r="M157"/>
      <c r="N157"/>
      <c r="O157"/>
    </row>
    <row r="158" spans="1:15" s="4" customFormat="1" ht="15" thickBot="1" x14ac:dyDescent="0.4">
      <c r="A158"/>
      <c r="B158"/>
      <c r="C158"/>
      <c r="D158" s="2"/>
      <c r="I158" s="3"/>
      <c r="J158"/>
      <c r="K158"/>
      <c r="L158"/>
      <c r="M158"/>
      <c r="N158"/>
      <c r="O158"/>
    </row>
    <row r="159" spans="1:15" s="4" customFormat="1" ht="15" thickBot="1" x14ac:dyDescent="0.4">
      <c r="A159" s="349" t="s">
        <v>26</v>
      </c>
      <c r="B159" s="350"/>
      <c r="C159" s="350"/>
      <c r="D159" s="350"/>
      <c r="E159" s="186">
        <f>E131+E141+E150+E157</f>
        <v>0.24183409090909092</v>
      </c>
      <c r="I159" s="3"/>
      <c r="J159"/>
      <c r="K159"/>
      <c r="L159"/>
      <c r="M159"/>
      <c r="N159"/>
      <c r="O159"/>
    </row>
  </sheetData>
  <mergeCells count="33">
    <mergeCell ref="E88:E98"/>
    <mergeCell ref="E2:E12"/>
    <mergeCell ref="E13:E16"/>
    <mergeCell ref="E17:E21"/>
    <mergeCell ref="E22:E24"/>
    <mergeCell ref="E25:E39"/>
    <mergeCell ref="E40:E51"/>
    <mergeCell ref="E52:E58"/>
    <mergeCell ref="E59:E64"/>
    <mergeCell ref="E65:E71"/>
    <mergeCell ref="E72:E78"/>
    <mergeCell ref="E79:E87"/>
    <mergeCell ref="A134:E134"/>
    <mergeCell ref="E99:E110"/>
    <mergeCell ref="E111:E113"/>
    <mergeCell ref="A114:C114"/>
    <mergeCell ref="E114:G114"/>
    <mergeCell ref="A115:I115"/>
    <mergeCell ref="A116:J116"/>
    <mergeCell ref="A119:E119"/>
    <mergeCell ref="A120:E120"/>
    <mergeCell ref="A122:E122"/>
    <mergeCell ref="E124:E130"/>
    <mergeCell ref="A131:C131"/>
    <mergeCell ref="E155:E156"/>
    <mergeCell ref="A157:C157"/>
    <mergeCell ref="A159:D159"/>
    <mergeCell ref="E136:E140"/>
    <mergeCell ref="A141:C141"/>
    <mergeCell ref="A144:E144"/>
    <mergeCell ref="E146:E149"/>
    <mergeCell ref="A150:C150"/>
    <mergeCell ref="A153:E153"/>
  </mergeCells>
  <pageMargins left="0.31496062992125984" right="0.31496062992125984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078F75E-EB07-4583-B12A-BE678BB17217}">
          <x14:formula1>
            <xm:f>Parâmetros!$A$15:$A$20</xm:f>
          </x14:formula1>
          <xm:sqref>H2:H114</xm:sqref>
        </x14:dataValidation>
        <x14:dataValidation type="list" allowBlank="1" showInputMessage="1" showErrorMessage="1" xr:uid="{29588B7C-417B-4C46-9AD6-BD678530A19A}">
          <x14:formula1>
            <xm:f>Parâmetros!$A$1:$A$9</xm:f>
          </x14:formula1>
          <xm:sqref>G2:G113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94B3C-973C-4D66-AE7E-6B7D3EB385D8}">
  <dimension ref="A1:O84"/>
  <sheetViews>
    <sheetView topLeftCell="D4" workbookViewId="0">
      <selection activeCell="I23" sqref="I23"/>
    </sheetView>
  </sheetViews>
  <sheetFormatPr defaultRowHeight="14.5" x14ac:dyDescent="0.35"/>
  <cols>
    <col min="1" max="1" width="28.81640625" customWidth="1"/>
    <col min="2" max="2" width="18.1796875" customWidth="1"/>
    <col min="3" max="3" width="14.81640625" customWidth="1"/>
    <col min="4" max="4" width="13.453125" style="2" customWidth="1"/>
    <col min="5" max="5" width="52" style="4" customWidth="1"/>
    <col min="6" max="6" width="14.453125" style="4" customWidth="1"/>
    <col min="7" max="7" width="13.26953125" style="4" customWidth="1"/>
    <col min="8" max="8" width="11.453125" style="4" customWidth="1"/>
    <col min="9" max="9" width="11.54296875" style="3" customWidth="1"/>
    <col min="10" max="10" width="18.81640625" customWidth="1"/>
    <col min="11" max="11" width="11.54296875" bestFit="1" customWidth="1"/>
    <col min="14" max="14" width="16.6328125" customWidth="1"/>
  </cols>
  <sheetData>
    <row r="1" spans="1:14" s="1" customFormat="1" ht="64.5" customHeight="1" thickBot="1" x14ac:dyDescent="0.4">
      <c r="A1" s="37" t="s">
        <v>39</v>
      </c>
      <c r="B1" s="38" t="s">
        <v>40</v>
      </c>
      <c r="C1" s="36" t="s">
        <v>41</v>
      </c>
      <c r="D1" s="39" t="s">
        <v>42</v>
      </c>
      <c r="E1" s="40" t="s">
        <v>43</v>
      </c>
      <c r="F1" s="38" t="s">
        <v>44</v>
      </c>
      <c r="G1" s="36" t="s">
        <v>45</v>
      </c>
      <c r="H1" s="36" t="s">
        <v>46</v>
      </c>
      <c r="I1" s="36" t="s">
        <v>47</v>
      </c>
      <c r="J1" s="41" t="s">
        <v>48</v>
      </c>
      <c r="K1" s="42" t="s">
        <v>49</v>
      </c>
    </row>
    <row r="2" spans="1:14" ht="15" customHeight="1" x14ac:dyDescent="0.35">
      <c r="A2" s="27" t="s">
        <v>184</v>
      </c>
      <c r="B2" s="28">
        <v>1</v>
      </c>
      <c r="C2" s="117">
        <v>824</v>
      </c>
      <c r="D2" s="6">
        <f>B2*C2</f>
        <v>824</v>
      </c>
      <c r="E2" s="213" t="s">
        <v>51</v>
      </c>
      <c r="F2" s="29">
        <v>800</v>
      </c>
      <c r="G2" s="29" t="s">
        <v>175</v>
      </c>
      <c r="H2" s="44">
        <v>1</v>
      </c>
      <c r="I2" s="139">
        <v>4</v>
      </c>
      <c r="J2" s="160">
        <f>D2*I2</f>
        <v>3296</v>
      </c>
      <c r="K2" s="162">
        <f>J2/F2/22</f>
        <v>0.18727272727272729</v>
      </c>
      <c r="M2" s="26"/>
    </row>
    <row r="3" spans="1:14" ht="15" thickBot="1" x14ac:dyDescent="0.4">
      <c r="A3" s="112"/>
      <c r="B3" s="113"/>
      <c r="C3" s="120"/>
      <c r="D3" s="221">
        <f>B3*C3</f>
        <v>0</v>
      </c>
      <c r="E3" s="219" t="s">
        <v>185</v>
      </c>
      <c r="F3" s="114">
        <v>360</v>
      </c>
      <c r="G3" s="114"/>
      <c r="H3" s="115"/>
      <c r="I3" s="142"/>
      <c r="J3" s="25">
        <f>D3*I3</f>
        <v>0</v>
      </c>
      <c r="K3" s="165">
        <f>J3/F3/22</f>
        <v>0</v>
      </c>
      <c r="M3" s="26"/>
    </row>
    <row r="4" spans="1:14" ht="15" thickBot="1" x14ac:dyDescent="0.4">
      <c r="A4" s="77" t="s">
        <v>186</v>
      </c>
      <c r="B4" s="78">
        <v>1</v>
      </c>
      <c r="C4" s="123">
        <v>3213</v>
      </c>
      <c r="D4" s="222">
        <f>B4*C4</f>
        <v>3213</v>
      </c>
      <c r="E4" s="366" t="s">
        <v>220</v>
      </c>
      <c r="F4" s="79">
        <v>1800</v>
      </c>
      <c r="G4" s="79" t="s">
        <v>89</v>
      </c>
      <c r="H4" s="79">
        <v>1</v>
      </c>
      <c r="I4" s="145">
        <v>2</v>
      </c>
      <c r="J4" s="160">
        <f>D4*I4</f>
        <v>6426</v>
      </c>
      <c r="K4" s="168">
        <f>J4/F4/22</f>
        <v>0.16227272727272726</v>
      </c>
    </row>
    <row r="5" spans="1:14" ht="15" thickBot="1" x14ac:dyDescent="0.4">
      <c r="A5" s="58" t="s">
        <v>187</v>
      </c>
      <c r="B5" s="59">
        <v>1</v>
      </c>
      <c r="C5" s="124">
        <v>1500</v>
      </c>
      <c r="D5" s="223">
        <f t="shared" ref="D5:D7" si="0">B5*C5</f>
        <v>1500</v>
      </c>
      <c r="E5" s="367"/>
      <c r="F5" s="60">
        <v>1800</v>
      </c>
      <c r="G5" s="79" t="s">
        <v>178</v>
      </c>
      <c r="H5" s="79">
        <v>1</v>
      </c>
      <c r="I5" s="145">
        <f>1/4</f>
        <v>0.25</v>
      </c>
      <c r="J5" s="8">
        <f>D5*I5</f>
        <v>375</v>
      </c>
      <c r="K5" s="169">
        <f t="shared" ref="K5:K7" si="1">J5/F5/22</f>
        <v>9.46969696969697E-3</v>
      </c>
      <c r="N5" s="26"/>
    </row>
    <row r="6" spans="1:14" ht="15" thickBot="1" x14ac:dyDescent="0.4">
      <c r="A6" s="58" t="s">
        <v>188</v>
      </c>
      <c r="B6" s="59">
        <v>1</v>
      </c>
      <c r="C6" s="124">
        <v>1500</v>
      </c>
      <c r="D6" s="223">
        <f t="shared" si="0"/>
        <v>1500</v>
      </c>
      <c r="E6" s="367"/>
      <c r="F6" s="60">
        <v>1800</v>
      </c>
      <c r="G6" s="79" t="s">
        <v>178</v>
      </c>
      <c r="H6" s="79">
        <v>1</v>
      </c>
      <c r="I6" s="145">
        <f t="shared" ref="I6:I7" si="2">1/4</f>
        <v>0.25</v>
      </c>
      <c r="J6" s="8">
        <f t="shared" ref="J6:J7" si="3">D6*I6</f>
        <v>375</v>
      </c>
      <c r="K6" s="169">
        <f t="shared" si="1"/>
        <v>9.46969696969697E-3</v>
      </c>
    </row>
    <row r="7" spans="1:14" ht="15" thickBot="1" x14ac:dyDescent="0.4">
      <c r="A7" s="58" t="s">
        <v>189</v>
      </c>
      <c r="B7" s="59">
        <v>1</v>
      </c>
      <c r="C7" s="124">
        <v>1500</v>
      </c>
      <c r="D7" s="223">
        <f t="shared" si="0"/>
        <v>1500</v>
      </c>
      <c r="E7" s="367"/>
      <c r="F7" s="60">
        <v>1800</v>
      </c>
      <c r="G7" s="79" t="s">
        <v>178</v>
      </c>
      <c r="H7" s="79">
        <v>1</v>
      </c>
      <c r="I7" s="145">
        <f t="shared" si="2"/>
        <v>0.25</v>
      </c>
      <c r="J7" s="8">
        <f t="shared" si="3"/>
        <v>375</v>
      </c>
      <c r="K7" s="169">
        <f t="shared" si="1"/>
        <v>9.46969696969697E-3</v>
      </c>
    </row>
    <row r="8" spans="1:14" ht="29.5" thickBot="1" x14ac:dyDescent="0.4">
      <c r="A8" s="80"/>
      <c r="B8" s="81"/>
      <c r="C8" s="126"/>
      <c r="D8" s="222">
        <f>B8*C8</f>
        <v>0</v>
      </c>
      <c r="E8" s="217" t="s">
        <v>70</v>
      </c>
      <c r="F8" s="82">
        <v>1200</v>
      </c>
      <c r="G8" s="82"/>
      <c r="H8" s="82"/>
      <c r="I8" s="148"/>
      <c r="J8" s="160">
        <f>D8*I8</f>
        <v>0</v>
      </c>
      <c r="K8" s="171">
        <f>J8/F8/22</f>
        <v>0</v>
      </c>
    </row>
    <row r="9" spans="1:14" ht="29.5" thickBot="1" x14ac:dyDescent="0.4">
      <c r="A9" s="83"/>
      <c r="B9" s="84"/>
      <c r="C9" s="129"/>
      <c r="D9" s="223">
        <f t="shared" ref="D9:D10" si="4">B9*C9</f>
        <v>0</v>
      </c>
      <c r="E9" s="218" t="s">
        <v>72</v>
      </c>
      <c r="F9" s="85">
        <v>1000</v>
      </c>
      <c r="G9" s="85"/>
      <c r="H9" s="85"/>
      <c r="I9" s="151"/>
      <c r="J9" s="160">
        <f>D9*I9</f>
        <v>0</v>
      </c>
      <c r="K9" s="174">
        <f>J9/F9/22</f>
        <v>0</v>
      </c>
    </row>
    <row r="10" spans="1:14" ht="29.5" thickBot="1" x14ac:dyDescent="0.4">
      <c r="A10" s="86" t="s">
        <v>190</v>
      </c>
      <c r="B10" s="87">
        <v>2</v>
      </c>
      <c r="C10" s="131">
        <v>9</v>
      </c>
      <c r="D10" s="223">
        <f t="shared" si="4"/>
        <v>18</v>
      </c>
      <c r="E10" s="220" t="s">
        <v>74</v>
      </c>
      <c r="F10" s="88">
        <v>200</v>
      </c>
      <c r="G10" s="88" t="s">
        <v>52</v>
      </c>
      <c r="H10" s="88">
        <v>2</v>
      </c>
      <c r="I10" s="224">
        <v>44</v>
      </c>
      <c r="J10" s="160">
        <f>D10*I10</f>
        <v>792</v>
      </c>
      <c r="K10" s="176">
        <f>J10/F10/22</f>
        <v>0.18</v>
      </c>
    </row>
    <row r="11" spans="1:14" x14ac:dyDescent="0.35">
      <c r="A11" s="27" t="s">
        <v>191</v>
      </c>
      <c r="B11" s="28">
        <v>1</v>
      </c>
      <c r="C11" s="117">
        <v>2458</v>
      </c>
      <c r="D11" s="225">
        <f>B11*C11</f>
        <v>2458</v>
      </c>
      <c r="E11" s="354" t="s">
        <v>81</v>
      </c>
      <c r="F11" s="29">
        <v>1800</v>
      </c>
      <c r="G11" s="29" t="s">
        <v>175</v>
      </c>
      <c r="H11" s="44">
        <v>1</v>
      </c>
      <c r="I11" s="139">
        <v>4</v>
      </c>
      <c r="J11" s="160">
        <f>D11*I11</f>
        <v>9832</v>
      </c>
      <c r="K11" s="162">
        <f>J11/F11/22</f>
        <v>0.2482828282828283</v>
      </c>
      <c r="M11" s="26"/>
    </row>
    <row r="12" spans="1:14" x14ac:dyDescent="0.35">
      <c r="A12" s="30"/>
      <c r="B12" s="31"/>
      <c r="C12" s="118"/>
      <c r="D12" s="6">
        <f>B12*C12</f>
        <v>0</v>
      </c>
      <c r="E12" s="355"/>
      <c r="F12" s="32">
        <v>1800</v>
      </c>
      <c r="G12" s="32"/>
      <c r="H12" s="43"/>
      <c r="I12" s="140"/>
      <c r="J12" s="8">
        <f t="shared" ref="J12" si="5">D12*I12</f>
        <v>0</v>
      </c>
      <c r="K12" s="163">
        <f t="shared" ref="K12:K13" si="6">J12/F12/22</f>
        <v>0</v>
      </c>
    </row>
    <row r="13" spans="1:14" ht="15" thickBot="1" x14ac:dyDescent="0.4">
      <c r="A13" s="30" t="s">
        <v>192</v>
      </c>
      <c r="B13" s="31">
        <v>1</v>
      </c>
      <c r="C13" s="118">
        <v>2458</v>
      </c>
      <c r="D13" s="6">
        <f>B13*C13</f>
        <v>2458</v>
      </c>
      <c r="E13" s="355"/>
      <c r="F13" s="32">
        <v>1800</v>
      </c>
      <c r="G13" s="32" t="s">
        <v>176</v>
      </c>
      <c r="H13" s="43">
        <v>1</v>
      </c>
      <c r="I13" s="140">
        <v>1</v>
      </c>
      <c r="J13" s="8">
        <f t="shared" ref="J13:J19" si="7">D13*I13</f>
        <v>2458</v>
      </c>
      <c r="K13" s="163">
        <f t="shared" si="6"/>
        <v>6.2070707070707075E-2</v>
      </c>
    </row>
    <row r="14" spans="1:14" ht="29.5" thickBot="1" x14ac:dyDescent="0.4">
      <c r="A14" s="89"/>
      <c r="B14" s="90"/>
      <c r="C14" s="134"/>
      <c r="D14" s="6">
        <f>B14*C14</f>
        <v>0</v>
      </c>
      <c r="E14" s="214" t="s">
        <v>82</v>
      </c>
      <c r="F14" s="91">
        <v>6000</v>
      </c>
      <c r="G14" s="91"/>
      <c r="H14" s="92"/>
      <c r="I14" s="156"/>
      <c r="J14" s="160">
        <f t="shared" si="7"/>
        <v>0</v>
      </c>
      <c r="K14" s="179">
        <f t="shared" ref="K14:K20" si="8">J14/F14/22</f>
        <v>0</v>
      </c>
      <c r="M14" s="26"/>
    </row>
    <row r="15" spans="1:14" ht="29.5" thickBot="1" x14ac:dyDescent="0.4">
      <c r="A15" s="46"/>
      <c r="B15" s="47"/>
      <c r="C15" s="137"/>
      <c r="D15" s="6"/>
      <c r="E15" s="215" t="s">
        <v>83</v>
      </c>
      <c r="F15" s="48">
        <v>1800</v>
      </c>
      <c r="G15" s="48"/>
      <c r="H15" s="49"/>
      <c r="I15" s="159"/>
      <c r="J15" s="160">
        <f t="shared" si="7"/>
        <v>0</v>
      </c>
      <c r="K15" s="182">
        <f t="shared" si="8"/>
        <v>0</v>
      </c>
      <c r="M15" s="26"/>
    </row>
    <row r="16" spans="1:14" ht="44" thickBot="1" x14ac:dyDescent="0.4">
      <c r="A16" s="77"/>
      <c r="B16" s="78"/>
      <c r="C16" s="123"/>
      <c r="D16" s="6">
        <f>B16*C16</f>
        <v>0</v>
      </c>
      <c r="E16" s="216" t="s">
        <v>84</v>
      </c>
      <c r="F16" s="79">
        <v>100000</v>
      </c>
      <c r="G16" s="79"/>
      <c r="H16" s="101"/>
      <c r="I16" s="145"/>
      <c r="J16" s="160">
        <f t="shared" si="7"/>
        <v>0</v>
      </c>
      <c r="K16" s="168">
        <f t="shared" si="8"/>
        <v>0</v>
      </c>
    </row>
    <row r="17" spans="1:11" ht="29.5" thickBot="1" x14ac:dyDescent="0.4">
      <c r="A17" s="80"/>
      <c r="B17" s="81"/>
      <c r="C17" s="126"/>
      <c r="D17" s="225">
        <f>B17*C17</f>
        <v>0</v>
      </c>
      <c r="E17" s="217" t="s">
        <v>85</v>
      </c>
      <c r="F17" s="82">
        <v>130</v>
      </c>
      <c r="G17" s="82"/>
      <c r="H17" s="104"/>
      <c r="I17" s="148"/>
      <c r="J17" s="160">
        <f t="shared" si="7"/>
        <v>0</v>
      </c>
      <c r="K17" s="171">
        <f t="shared" si="8"/>
        <v>0</v>
      </c>
    </row>
    <row r="18" spans="1:11" ht="29.5" thickBot="1" x14ac:dyDescent="0.4">
      <c r="A18" s="83"/>
      <c r="B18" s="84"/>
      <c r="C18" s="129"/>
      <c r="D18" s="6">
        <f>B18*C18</f>
        <v>0</v>
      </c>
      <c r="E18" s="218" t="s">
        <v>86</v>
      </c>
      <c r="F18" s="85">
        <v>300</v>
      </c>
      <c r="G18" s="85"/>
      <c r="H18" s="107"/>
      <c r="I18" s="187"/>
      <c r="J18" s="160">
        <f t="shared" si="7"/>
        <v>0</v>
      </c>
      <c r="K18" s="174">
        <f t="shared" si="8"/>
        <v>0</v>
      </c>
    </row>
    <row r="19" spans="1:11" s="229" customFormat="1" ht="43.5" x14ac:dyDescent="0.35">
      <c r="A19" s="86" t="s">
        <v>193</v>
      </c>
      <c r="B19" s="226">
        <v>1</v>
      </c>
      <c r="C19" s="227">
        <v>1603.95</v>
      </c>
      <c r="D19" s="228">
        <f>B19*C19</f>
        <v>1603.95</v>
      </c>
      <c r="E19" s="220" t="s">
        <v>194</v>
      </c>
      <c r="F19" s="88">
        <v>300</v>
      </c>
      <c r="G19" s="88" t="s">
        <v>178</v>
      </c>
      <c r="H19" s="109">
        <v>1</v>
      </c>
      <c r="I19" s="224">
        <f>1/4</f>
        <v>0.25</v>
      </c>
      <c r="J19" s="160">
        <f t="shared" si="7"/>
        <v>400.98750000000001</v>
      </c>
      <c r="K19" s="176">
        <f t="shared" si="8"/>
        <v>6.0755681818181813E-2</v>
      </c>
    </row>
    <row r="20" spans="1:11" x14ac:dyDescent="0.35">
      <c r="A20" s="259" t="s">
        <v>209</v>
      </c>
      <c r="B20" s="260">
        <v>1</v>
      </c>
      <c r="C20" s="261">
        <v>15</v>
      </c>
      <c r="D20" s="262">
        <f>C20*B20</f>
        <v>15</v>
      </c>
      <c r="E20" s="389" t="s">
        <v>210</v>
      </c>
      <c r="F20" s="253">
        <v>5</v>
      </c>
      <c r="G20" s="254" t="s">
        <v>180</v>
      </c>
      <c r="H20" s="255">
        <v>2</v>
      </c>
      <c r="I20" s="264">
        <f>1/6</f>
        <v>0.16666666666666666</v>
      </c>
      <c r="J20" s="257">
        <f t="shared" ref="J20:J22" si="9">D20*I20</f>
        <v>2.5</v>
      </c>
      <c r="K20" s="258">
        <f t="shared" si="8"/>
        <v>2.2727272727272728E-2</v>
      </c>
    </row>
    <row r="21" spans="1:11" x14ac:dyDescent="0.35">
      <c r="A21" s="259" t="s">
        <v>211</v>
      </c>
      <c r="B21" s="260">
        <v>1</v>
      </c>
      <c r="C21" s="261">
        <v>1</v>
      </c>
      <c r="D21" s="262">
        <f t="shared" ref="D21:D22" si="10">C21*B21</f>
        <v>1</v>
      </c>
      <c r="E21" s="390"/>
      <c r="F21" s="253">
        <v>1</v>
      </c>
      <c r="G21" s="254" t="s">
        <v>180</v>
      </c>
      <c r="H21" s="255">
        <v>2</v>
      </c>
      <c r="I21" s="264">
        <f>1/6</f>
        <v>0.16666666666666666</v>
      </c>
      <c r="J21" s="257">
        <f t="shared" si="9"/>
        <v>0.16666666666666666</v>
      </c>
      <c r="K21" s="258">
        <f t="shared" ref="K21:K22" si="11">J21/F21/22</f>
        <v>7.5757575757575751E-3</v>
      </c>
    </row>
    <row r="22" spans="1:11" s="229" customFormat="1" ht="44" thickBot="1" x14ac:dyDescent="0.4">
      <c r="A22" s="265" t="s">
        <v>212</v>
      </c>
      <c r="B22" s="250">
        <v>1</v>
      </c>
      <c r="C22" s="251">
        <f>I23</f>
        <v>8555</v>
      </c>
      <c r="D22" s="266">
        <f t="shared" si="10"/>
        <v>8555</v>
      </c>
      <c r="E22" s="390"/>
      <c r="F22" s="253">
        <v>3490</v>
      </c>
      <c r="G22" s="254" t="s">
        <v>178</v>
      </c>
      <c r="H22" s="255">
        <v>4</v>
      </c>
      <c r="I22" s="267">
        <f>1/3</f>
        <v>0.33333333333333331</v>
      </c>
      <c r="J22" s="257">
        <f t="shared" si="9"/>
        <v>2851.6666666666665</v>
      </c>
      <c r="K22" s="258">
        <f t="shared" si="11"/>
        <v>3.7140748458800034E-2</v>
      </c>
    </row>
    <row r="23" spans="1:11" ht="15" thickBot="1" x14ac:dyDescent="0.4">
      <c r="A23" s="337" t="s">
        <v>91</v>
      </c>
      <c r="B23" s="338"/>
      <c r="C23" s="338"/>
      <c r="D23" s="7">
        <f>SUM(D2:D22)</f>
        <v>23645.95</v>
      </c>
      <c r="E23" s="347" t="s">
        <v>92</v>
      </c>
      <c r="F23" s="348"/>
      <c r="G23" s="348"/>
      <c r="I23" s="190">
        <f>SUM(D2:D10)</f>
        <v>8555</v>
      </c>
      <c r="J23" s="230"/>
      <c r="K23" s="183"/>
    </row>
    <row r="24" spans="1:11" ht="15" thickBot="1" x14ac:dyDescent="0.4">
      <c r="A24" s="339" t="s">
        <v>94</v>
      </c>
      <c r="B24" s="340"/>
      <c r="C24" s="340"/>
      <c r="D24" s="340"/>
      <c r="E24" s="340"/>
      <c r="F24" s="340"/>
      <c r="G24" s="340"/>
      <c r="H24" s="340"/>
      <c r="I24" s="340"/>
      <c r="J24" s="138">
        <f>SUM(J2:J22)</f>
        <v>27184.320833333335</v>
      </c>
      <c r="K24" s="184"/>
    </row>
    <row r="25" spans="1:11" ht="15" thickBot="1" x14ac:dyDescent="0.4">
      <c r="A25" s="342" t="s">
        <v>95</v>
      </c>
      <c r="B25" s="343"/>
      <c r="C25" s="343"/>
      <c r="D25" s="343"/>
      <c r="E25" s="343"/>
      <c r="F25" s="343"/>
      <c r="G25" s="343"/>
      <c r="H25" s="343"/>
      <c r="I25" s="343"/>
      <c r="J25" s="343"/>
      <c r="K25" s="185">
        <f>SUM(K2:K22)</f>
        <v>0.99650754138809283</v>
      </c>
    </row>
    <row r="26" spans="1:11" x14ac:dyDescent="0.35">
      <c r="B26" s="2"/>
      <c r="C26" s="2"/>
    </row>
    <row r="27" spans="1:11" ht="15" thickBot="1" x14ac:dyDescent="0.4">
      <c r="J27" s="26"/>
    </row>
    <row r="28" spans="1:11" ht="16" thickBot="1" x14ac:dyDescent="0.4">
      <c r="A28" s="356" t="s">
        <v>0</v>
      </c>
      <c r="B28" s="357"/>
      <c r="C28" s="357"/>
      <c r="D28" s="357"/>
      <c r="E28" s="358"/>
      <c r="J28" s="26"/>
    </row>
    <row r="29" spans="1:11" ht="15" thickBot="1" x14ac:dyDescent="0.4">
      <c r="A29" s="344" t="s">
        <v>1</v>
      </c>
      <c r="B29" s="345"/>
      <c r="C29" s="345"/>
      <c r="D29" s="345"/>
      <c r="E29" s="346"/>
    </row>
    <row r="30" spans="1:11" ht="6" customHeight="1" thickBot="1" x14ac:dyDescent="0.4"/>
    <row r="31" spans="1:11" ht="15.75" customHeight="1" x14ac:dyDescent="0.35">
      <c r="A31" s="334" t="s">
        <v>2</v>
      </c>
      <c r="B31" s="335"/>
      <c r="C31" s="335"/>
      <c r="D31" s="335"/>
      <c r="E31" s="336"/>
    </row>
    <row r="32" spans="1:11" ht="58" x14ac:dyDescent="0.35">
      <c r="A32" s="21" t="s">
        <v>3</v>
      </c>
      <c r="B32" s="10" t="s">
        <v>4</v>
      </c>
      <c r="C32" s="10" t="s">
        <v>5</v>
      </c>
      <c r="D32" s="11" t="s">
        <v>6</v>
      </c>
      <c r="E32" s="22" t="s">
        <v>7</v>
      </c>
    </row>
    <row r="33" spans="1:15" x14ac:dyDescent="0.35">
      <c r="A33" s="14" t="str">
        <f>E2</f>
        <v>INTERNA -Pisos Frios &amp; Acarpetados</v>
      </c>
      <c r="B33" s="26">
        <f>SUM(J2:J2)</f>
        <v>3296</v>
      </c>
      <c r="C33" s="18">
        <f>F2</f>
        <v>800</v>
      </c>
      <c r="D33" s="111">
        <f>((800*B33)/C33)/22</f>
        <v>149.81818181818181</v>
      </c>
      <c r="E33" s="351"/>
    </row>
    <row r="34" spans="1:15" x14ac:dyDescent="0.35">
      <c r="A34" s="14" t="str">
        <f>E3</f>
        <v>INTERNA -Laboratórios</v>
      </c>
      <c r="B34" s="26">
        <f>SUM(J3:J3)</f>
        <v>0</v>
      </c>
      <c r="C34" s="18">
        <f>F3</f>
        <v>360</v>
      </c>
      <c r="D34" s="111">
        <f t="shared" ref="D34:D38" si="12">((800*B34)/C34)/22</f>
        <v>0</v>
      </c>
      <c r="E34" s="352"/>
    </row>
    <row r="35" spans="1:15" x14ac:dyDescent="0.35">
      <c r="A35" s="14" t="str">
        <f>E4</f>
        <v>INTERNA - Espaços livres</v>
      </c>
      <c r="B35" s="26">
        <f>SUM(J4:J7)</f>
        <v>7551</v>
      </c>
      <c r="C35" s="18">
        <f>F4</f>
        <v>1800</v>
      </c>
      <c r="D35" s="111">
        <f t="shared" si="12"/>
        <v>152.54545454545453</v>
      </c>
      <c r="E35" s="352"/>
    </row>
    <row r="36" spans="1:15" x14ac:dyDescent="0.35">
      <c r="A36" s="14" t="str">
        <f>E8</f>
        <v>INTERNA -
Oficinas</v>
      </c>
      <c r="B36" s="26">
        <f>SUM(J8:J8)</f>
        <v>0</v>
      </c>
      <c r="C36" s="18">
        <f>F8</f>
        <v>1200</v>
      </c>
      <c r="D36" s="111">
        <f t="shared" si="12"/>
        <v>0</v>
      </c>
      <c r="E36" s="352"/>
    </row>
    <row r="37" spans="1:15" x14ac:dyDescent="0.35">
      <c r="A37" s="14" t="str">
        <f>E9</f>
        <v>INTERNA -
Áreas com espaços livres - saguão, hall e salão</v>
      </c>
      <c r="B37" s="26">
        <f>SUM(J9:J9)</f>
        <v>0</v>
      </c>
      <c r="C37" s="18">
        <f>F9</f>
        <v>1000</v>
      </c>
      <c r="D37" s="111">
        <f t="shared" si="12"/>
        <v>0</v>
      </c>
      <c r="E37" s="352"/>
    </row>
    <row r="38" spans="1:15" x14ac:dyDescent="0.35">
      <c r="A38" s="14" t="str">
        <f>E10</f>
        <v>INTERNA -
Banheiros</v>
      </c>
      <c r="B38" s="26">
        <f>SUM(J10:J10)</f>
        <v>792</v>
      </c>
      <c r="C38" s="18">
        <f>F10</f>
        <v>200</v>
      </c>
      <c r="D38" s="111">
        <f t="shared" si="12"/>
        <v>144</v>
      </c>
      <c r="E38" s="352"/>
    </row>
    <row r="39" spans="1:15" x14ac:dyDescent="0.35">
      <c r="C39" s="18"/>
      <c r="D39" s="111"/>
      <c r="E39" s="353"/>
    </row>
    <row r="40" spans="1:15" ht="30.75" customHeight="1" thickBot="1" x14ac:dyDescent="0.4">
      <c r="A40" s="332" t="s">
        <v>13</v>
      </c>
      <c r="B40" s="333"/>
      <c r="C40" s="333"/>
      <c r="D40" s="116">
        <f>SUM(D33:D39)</f>
        <v>446.36363636363637</v>
      </c>
      <c r="E40" s="23">
        <f>D40/800</f>
        <v>0.55795454545454548</v>
      </c>
      <c r="G40" s="9"/>
      <c r="H40" s="9"/>
    </row>
    <row r="41" spans="1:15" x14ac:dyDescent="0.35">
      <c r="A41" s="12"/>
      <c r="B41" s="12"/>
      <c r="C41" s="12"/>
      <c r="D41" s="24"/>
      <c r="E41" s="5"/>
    </row>
    <row r="42" spans="1:15" ht="15.75" customHeight="1" thickBot="1" x14ac:dyDescent="0.4">
      <c r="A42" s="12"/>
      <c r="B42" s="12"/>
      <c r="C42" s="12"/>
      <c r="D42" s="13"/>
    </row>
    <row r="43" spans="1:15" ht="15.75" customHeight="1" x14ac:dyDescent="0.35">
      <c r="A43" s="334" t="s">
        <v>14</v>
      </c>
      <c r="B43" s="335"/>
      <c r="C43" s="335"/>
      <c r="D43" s="335"/>
      <c r="E43" s="336"/>
    </row>
    <row r="44" spans="1:15" ht="72.5" x14ac:dyDescent="0.35">
      <c r="A44" s="21" t="s">
        <v>3</v>
      </c>
      <c r="B44" s="10" t="s">
        <v>15</v>
      </c>
      <c r="C44" s="10" t="s">
        <v>16</v>
      </c>
      <c r="D44" s="11" t="s">
        <v>17</v>
      </c>
      <c r="E44" s="22" t="s">
        <v>7</v>
      </c>
    </row>
    <row r="45" spans="1:15" s="4" customFormat="1" ht="43.5" x14ac:dyDescent="0.35">
      <c r="A45" s="16" t="str">
        <f>E11</f>
        <v>EXTERNA - 
Pisos pavimentados adjacentes / contíguos às edificações</v>
      </c>
      <c r="B45" s="9">
        <f>SUM(J11:J13)</f>
        <v>12290</v>
      </c>
      <c r="C45" s="19">
        <f>F11</f>
        <v>1800</v>
      </c>
      <c r="D45" s="20">
        <f>((1800*B45)/C45)/22</f>
        <v>558.63636363636363</v>
      </c>
      <c r="E45" s="351"/>
      <c r="I45" s="3"/>
      <c r="J45"/>
      <c r="K45"/>
      <c r="L45"/>
      <c r="M45"/>
      <c r="N45"/>
      <c r="O45"/>
    </row>
    <row r="46" spans="1:15" s="4" customFormat="1" ht="43.5" x14ac:dyDescent="0.35">
      <c r="A46" s="16" t="str">
        <f>E14</f>
        <v>EXTERNA - 
Varriação de passeios e arruamentos</v>
      </c>
      <c r="B46" s="9">
        <f>SUM(J14:J14)</f>
        <v>0</v>
      </c>
      <c r="C46" s="19">
        <f>F14</f>
        <v>6000</v>
      </c>
      <c r="D46" s="20">
        <f>((1800*B46)/C46)/22</f>
        <v>0</v>
      </c>
      <c r="E46" s="352"/>
      <c r="I46" s="3"/>
      <c r="J46"/>
      <c r="K46"/>
      <c r="L46"/>
      <c r="M46"/>
      <c r="N46"/>
      <c r="O46"/>
    </row>
    <row r="47" spans="1:15" s="4" customFormat="1" ht="43.5" x14ac:dyDescent="0.35">
      <c r="A47" s="16" t="str">
        <f>E15</f>
        <v>EXTERNA - 
Pátios e áreas verdes com alta, média ou baixa frequência</v>
      </c>
      <c r="B47" s="9">
        <f>SUM(J15:J15)</f>
        <v>0</v>
      </c>
      <c r="C47" s="19">
        <f>F15</f>
        <v>1800</v>
      </c>
      <c r="D47" s="20">
        <f>((1800*B47)/C47)/22</f>
        <v>0</v>
      </c>
      <c r="E47" s="352"/>
      <c r="I47" s="3"/>
      <c r="J47"/>
      <c r="K47"/>
      <c r="L47"/>
      <c r="M47"/>
      <c r="N47"/>
      <c r="O47"/>
    </row>
    <row r="48" spans="1:15" s="4" customFormat="1" ht="58" x14ac:dyDescent="0.35">
      <c r="A48" s="16" t="str">
        <f>E16</f>
        <v>EXTERNA - 
Coleta de detritos em pátios e áreas verdes com frequência diária</v>
      </c>
      <c r="B48" s="9">
        <f>SUM(J16:J16)</f>
        <v>0</v>
      </c>
      <c r="C48" s="19">
        <f>F16</f>
        <v>100000</v>
      </c>
      <c r="D48" s="20">
        <f>((1800*B48)/C48)/22</f>
        <v>0</v>
      </c>
      <c r="E48" s="352"/>
      <c r="I48" s="3"/>
      <c r="J48"/>
      <c r="K48"/>
      <c r="L48"/>
      <c r="M48"/>
      <c r="N48"/>
      <c r="O48"/>
    </row>
    <row r="49" spans="1:15" s="4" customFormat="1" x14ac:dyDescent="0.35">
      <c r="A49" s="16"/>
      <c r="B49" s="9"/>
      <c r="C49" s="19"/>
      <c r="D49" s="20"/>
      <c r="E49" s="353"/>
      <c r="I49" s="3"/>
      <c r="J49"/>
      <c r="K49"/>
      <c r="L49"/>
      <c r="M49"/>
      <c r="N49"/>
      <c r="O49"/>
    </row>
    <row r="50" spans="1:15" s="4" customFormat="1" ht="30.75" customHeight="1" thickBot="1" x14ac:dyDescent="0.4">
      <c r="A50" s="332" t="s">
        <v>18</v>
      </c>
      <c r="B50" s="333"/>
      <c r="C50" s="333"/>
      <c r="D50" s="116">
        <f>SUM(D45:D49)</f>
        <v>558.63636363636363</v>
      </c>
      <c r="E50" s="23">
        <f>D50/1800</f>
        <v>0.31035353535353533</v>
      </c>
      <c r="I50" s="3"/>
      <c r="J50"/>
      <c r="K50"/>
      <c r="L50"/>
      <c r="M50"/>
      <c r="N50"/>
      <c r="O50"/>
    </row>
    <row r="51" spans="1:15" s="4" customFormat="1" ht="15.75" customHeight="1" x14ac:dyDescent="0.35">
      <c r="A51" s="12"/>
      <c r="B51" s="12"/>
      <c r="C51" s="12"/>
      <c r="D51" s="15"/>
      <c r="I51" s="3"/>
      <c r="J51"/>
      <c r="K51"/>
      <c r="L51"/>
      <c r="M51"/>
      <c r="N51"/>
      <c r="O51"/>
    </row>
    <row r="52" spans="1:15" s="4" customFormat="1" ht="15.75" customHeight="1" thickBot="1" x14ac:dyDescent="0.4">
      <c r="A52" s="12"/>
      <c r="B52" s="12"/>
      <c r="C52" s="12"/>
      <c r="D52" s="15"/>
      <c r="I52" s="3"/>
      <c r="J52"/>
      <c r="K52"/>
      <c r="L52"/>
      <c r="M52"/>
      <c r="N52"/>
      <c r="O52"/>
    </row>
    <row r="53" spans="1:15" s="4" customFormat="1" ht="15.75" customHeight="1" x14ac:dyDescent="0.35">
      <c r="A53" s="334" t="s">
        <v>19</v>
      </c>
      <c r="B53" s="335"/>
      <c r="C53" s="335"/>
      <c r="D53" s="335"/>
      <c r="E53" s="336"/>
      <c r="I53" s="3"/>
      <c r="J53"/>
      <c r="K53"/>
      <c r="L53"/>
      <c r="M53"/>
      <c r="N53"/>
      <c r="O53"/>
    </row>
    <row r="54" spans="1:15" s="4" customFormat="1" ht="72.5" x14ac:dyDescent="0.35">
      <c r="A54" s="21" t="s">
        <v>3</v>
      </c>
      <c r="B54" s="10" t="s">
        <v>15</v>
      </c>
      <c r="C54" s="10" t="s">
        <v>16</v>
      </c>
      <c r="D54" s="11" t="s">
        <v>20</v>
      </c>
      <c r="E54" s="22" t="s">
        <v>7</v>
      </c>
      <c r="I54" s="3"/>
      <c r="J54"/>
      <c r="K54"/>
      <c r="L54"/>
      <c r="M54"/>
      <c r="N54"/>
      <c r="O54"/>
    </row>
    <row r="55" spans="1:15" s="4" customFormat="1" ht="43.5" x14ac:dyDescent="0.35">
      <c r="A55" s="17" t="str">
        <f>E17</f>
        <v>ESQUADRIAS EXTERNAS - 
Face externa COM exposição a situação de risco</v>
      </c>
      <c r="B55" s="9">
        <f>SUM(J17:J17)</f>
        <v>0</v>
      </c>
      <c r="C55" s="18">
        <f>F17</f>
        <v>130</v>
      </c>
      <c r="D55" s="20">
        <f>((300*B55)/C55)/22</f>
        <v>0</v>
      </c>
      <c r="E55" s="351"/>
      <c r="I55" s="3"/>
      <c r="J55"/>
      <c r="K55"/>
      <c r="L55"/>
      <c r="M55"/>
      <c r="N55"/>
      <c r="O55"/>
    </row>
    <row r="56" spans="1:15" s="4" customFormat="1" ht="43.5" x14ac:dyDescent="0.35">
      <c r="A56" s="17" t="str">
        <f>E18</f>
        <v>ESQUADRIAS EXTERNAS - 
Face externa SEM exposição a situação de risco</v>
      </c>
      <c r="B56" s="9">
        <f>SUM(J18:J18)</f>
        <v>0</v>
      </c>
      <c r="C56" s="18">
        <f>F18</f>
        <v>300</v>
      </c>
      <c r="D56" s="20">
        <f>((300*B56)/C56)/22</f>
        <v>0</v>
      </c>
      <c r="E56" s="352"/>
      <c r="I56" s="3"/>
      <c r="J56"/>
      <c r="K56"/>
      <c r="L56"/>
      <c r="M56"/>
      <c r="N56"/>
      <c r="O56"/>
    </row>
    <row r="57" spans="1:15" s="4" customFormat="1" ht="29" x14ac:dyDescent="0.35">
      <c r="A57" s="17" t="str">
        <f>E19</f>
        <v>ESQUADRIAS EXTERNAS - 
Face interna</v>
      </c>
      <c r="B57" s="9">
        <f>SUM(J19:J19)</f>
        <v>400.98750000000001</v>
      </c>
      <c r="C57" s="18">
        <f>F19</f>
        <v>300</v>
      </c>
      <c r="D57" s="20">
        <f>((300*B57)/C57)/22</f>
        <v>18.226704545454545</v>
      </c>
      <c r="E57" s="352"/>
      <c r="I57" s="3"/>
      <c r="J57"/>
      <c r="K57"/>
      <c r="L57"/>
      <c r="M57"/>
      <c r="N57"/>
      <c r="O57"/>
    </row>
    <row r="58" spans="1:15" s="4" customFormat="1" x14ac:dyDescent="0.35">
      <c r="A58" s="17"/>
      <c r="B58" s="9"/>
      <c r="C58" s="18"/>
      <c r="D58" s="20"/>
      <c r="E58" s="353"/>
      <c r="I58" s="3"/>
      <c r="J58"/>
      <c r="K58"/>
      <c r="L58"/>
      <c r="M58"/>
      <c r="N58"/>
      <c r="O58"/>
    </row>
    <row r="59" spans="1:15" s="4" customFormat="1" ht="30.75" customHeight="1" thickBot="1" x14ac:dyDescent="0.4">
      <c r="A59" s="332" t="s">
        <v>21</v>
      </c>
      <c r="B59" s="333"/>
      <c r="C59" s="333"/>
      <c r="D59" s="116">
        <f>SUM(D55:D58)</f>
        <v>18.226704545454545</v>
      </c>
      <c r="E59" s="23">
        <f>D59/300</f>
        <v>6.075568181818182E-2</v>
      </c>
      <c r="I59" s="3"/>
      <c r="J59"/>
      <c r="K59"/>
      <c r="L59"/>
      <c r="M59"/>
      <c r="N59"/>
      <c r="O59"/>
    </row>
    <row r="61" spans="1:15" s="4" customFormat="1" ht="15" thickBot="1" x14ac:dyDescent="0.4">
      <c r="A61"/>
      <c r="B61"/>
      <c r="C61"/>
      <c r="D61" s="2"/>
      <c r="I61" s="3"/>
      <c r="J61"/>
      <c r="K61"/>
      <c r="L61"/>
      <c r="M61"/>
      <c r="N61"/>
      <c r="O61"/>
    </row>
    <row r="62" spans="1:15" s="4" customFormat="1" x14ac:dyDescent="0.35">
      <c r="A62" s="334" t="s">
        <v>22</v>
      </c>
      <c r="B62" s="335"/>
      <c r="C62" s="335"/>
      <c r="D62" s="335"/>
      <c r="E62" s="336"/>
      <c r="I62" s="3"/>
      <c r="J62"/>
      <c r="K62"/>
      <c r="L62"/>
      <c r="M62"/>
      <c r="N62"/>
      <c r="O62"/>
    </row>
    <row r="63" spans="1:15" s="4" customFormat="1" ht="72.5" x14ac:dyDescent="0.35">
      <c r="A63" s="21" t="s">
        <v>3</v>
      </c>
      <c r="B63" s="10" t="s">
        <v>15</v>
      </c>
      <c r="C63" s="10" t="s">
        <v>16</v>
      </c>
      <c r="D63" s="11" t="s">
        <v>23</v>
      </c>
      <c r="E63" s="22" t="s">
        <v>7</v>
      </c>
      <c r="I63" s="3"/>
      <c r="J63"/>
      <c r="K63"/>
      <c r="L63"/>
      <c r="M63"/>
      <c r="N63"/>
      <c r="O63"/>
    </row>
    <row r="64" spans="1:15" s="4" customFormat="1" x14ac:dyDescent="0.35">
      <c r="A64" s="17" t="str">
        <f>E20</f>
        <v>Outros serviços</v>
      </c>
      <c r="B64" s="9">
        <f>SUM(J20:J22)</f>
        <v>2854.333333333333</v>
      </c>
      <c r="C64" s="18">
        <f>F20</f>
        <v>5</v>
      </c>
      <c r="D64" s="20">
        <f>((130*B64)/C64)/22</f>
        <v>3373.30303030303</v>
      </c>
      <c r="E64" s="351"/>
      <c r="I64" s="3"/>
      <c r="J64"/>
      <c r="K64"/>
      <c r="L64"/>
      <c r="M64"/>
      <c r="N64"/>
      <c r="O64"/>
    </row>
    <row r="65" spans="1:15" s="4" customFormat="1" x14ac:dyDescent="0.35">
      <c r="A65" s="17"/>
      <c r="B65" s="9"/>
      <c r="C65" s="18"/>
      <c r="D65" s="20"/>
      <c r="E65" s="353"/>
      <c r="I65" s="3"/>
      <c r="J65"/>
      <c r="K65"/>
      <c r="L65"/>
      <c r="M65"/>
      <c r="N65"/>
      <c r="O65"/>
    </row>
    <row r="66" spans="1:15" s="4" customFormat="1" ht="30.75" customHeight="1" thickBot="1" x14ac:dyDescent="0.4">
      <c r="A66" s="332" t="s">
        <v>25</v>
      </c>
      <c r="B66" s="333"/>
      <c r="C66" s="333"/>
      <c r="D66" s="116">
        <f>SUM(D64:D65)</f>
        <v>3373.30303030303</v>
      </c>
      <c r="E66" s="23">
        <f>D66/130</f>
        <v>25.948484848484846</v>
      </c>
      <c r="I66" s="3"/>
      <c r="J66"/>
      <c r="K66"/>
      <c r="L66"/>
      <c r="M66"/>
      <c r="N66"/>
      <c r="O66"/>
    </row>
    <row r="67" spans="1:15" s="4" customFormat="1" ht="15" thickBot="1" x14ac:dyDescent="0.4">
      <c r="A67"/>
      <c r="B67"/>
      <c r="C67"/>
      <c r="D67" s="2"/>
      <c r="I67" s="3"/>
      <c r="J67"/>
      <c r="K67"/>
      <c r="L67"/>
      <c r="M67"/>
      <c r="N67"/>
      <c r="O67"/>
    </row>
    <row r="68" spans="1:15" s="4" customFormat="1" ht="15" thickBot="1" x14ac:dyDescent="0.4">
      <c r="A68" s="349" t="s">
        <v>26</v>
      </c>
      <c r="B68" s="350"/>
      <c r="C68" s="350"/>
      <c r="D68" s="350"/>
      <c r="E68" s="186">
        <f>E40+E50+E59+E66</f>
        <v>26.877548611111109</v>
      </c>
      <c r="I68" s="3"/>
      <c r="J68"/>
      <c r="K68"/>
      <c r="L68"/>
      <c r="M68"/>
      <c r="N68"/>
      <c r="O68"/>
    </row>
    <row r="69" spans="1:15" ht="15" thickBot="1" x14ac:dyDescent="0.4"/>
    <row r="70" spans="1:15" x14ac:dyDescent="0.35">
      <c r="A70" s="386" t="s">
        <v>197</v>
      </c>
      <c r="B70" s="387"/>
      <c r="C70" s="387"/>
      <c r="D70" s="387"/>
      <c r="E70" s="388"/>
    </row>
    <row r="71" spans="1:15" x14ac:dyDescent="0.35">
      <c r="A71" s="379" t="s">
        <v>198</v>
      </c>
      <c r="B71" s="380"/>
      <c r="C71" s="380"/>
      <c r="D71" s="380"/>
      <c r="E71" s="381"/>
    </row>
    <row r="72" spans="1:15" ht="43.5" x14ac:dyDescent="0.35">
      <c r="A72" s="379" t="s">
        <v>3</v>
      </c>
      <c r="B72" s="380"/>
      <c r="C72" s="382"/>
      <c r="D72" s="10" t="s">
        <v>16</v>
      </c>
      <c r="E72" s="231" t="s">
        <v>199</v>
      </c>
    </row>
    <row r="73" spans="1:15" ht="15" thickBot="1" x14ac:dyDescent="0.4">
      <c r="A73" s="383" t="s">
        <v>200</v>
      </c>
      <c r="B73" s="384"/>
      <c r="C73" s="385"/>
      <c r="D73" s="232">
        <v>800</v>
      </c>
      <c r="E73" s="233">
        <f>TRUNC(E68*D73,2)</f>
        <v>21502.03</v>
      </c>
    </row>
    <row r="74" spans="1:15" x14ac:dyDescent="0.35">
      <c r="A74" s="4"/>
      <c r="B74" s="4"/>
      <c r="C74" s="4"/>
      <c r="D74" s="229"/>
      <c r="E74" s="234"/>
    </row>
    <row r="75" spans="1:15" x14ac:dyDescent="0.35">
      <c r="A75" s="4"/>
      <c r="B75" s="4"/>
      <c r="C75" s="4"/>
      <c r="D75" s="229"/>
      <c r="E75" s="234"/>
    </row>
    <row r="76" spans="1:15" x14ac:dyDescent="0.35">
      <c r="D76" s="235"/>
    </row>
    <row r="77" spans="1:15" ht="15" thickBot="1" x14ac:dyDescent="0.4"/>
    <row r="78" spans="1:15" ht="31.5" thickBot="1" x14ac:dyDescent="0.4">
      <c r="A78" s="268" t="s">
        <v>201</v>
      </c>
      <c r="B78" s="269"/>
      <c r="C78" s="269"/>
      <c r="D78" s="269"/>
      <c r="E78" s="269"/>
      <c r="F78" s="269"/>
      <c r="G78" s="269"/>
      <c r="H78" s="3"/>
    </row>
    <row r="79" spans="1:15" ht="15" thickBot="1" x14ac:dyDescent="0.4">
      <c r="H79" s="3"/>
    </row>
    <row r="80" spans="1:15" ht="44" thickBot="1" x14ac:dyDescent="0.4">
      <c r="A80" s="236" t="s">
        <v>39</v>
      </c>
      <c r="B80" s="237" t="s">
        <v>202</v>
      </c>
      <c r="C80" s="239" t="s">
        <v>43</v>
      </c>
      <c r="D80" s="237" t="s">
        <v>45</v>
      </c>
      <c r="E80" s="237" t="s">
        <v>46</v>
      </c>
      <c r="F80" s="238" t="s">
        <v>221</v>
      </c>
      <c r="G80" s="240" t="s">
        <v>203</v>
      </c>
      <c r="H80"/>
      <c r="I80"/>
    </row>
    <row r="81" spans="1:9" x14ac:dyDescent="0.35">
      <c r="A81" s="241" t="s">
        <v>204</v>
      </c>
      <c r="B81" s="242">
        <f>I23</f>
        <v>8555</v>
      </c>
      <c r="C81" s="243" t="s">
        <v>205</v>
      </c>
      <c r="D81" s="244" t="s">
        <v>180</v>
      </c>
      <c r="E81" s="245">
        <v>1</v>
      </c>
      <c r="F81" s="246">
        <v>10</v>
      </c>
      <c r="G81" s="247">
        <f>F81*B81</f>
        <v>85550</v>
      </c>
      <c r="H81"/>
      <c r="I81"/>
    </row>
    <row r="82" spans="1:9" x14ac:dyDescent="0.35">
      <c r="A82" s="241"/>
      <c r="B82" s="248"/>
      <c r="C82" s="243"/>
      <c r="D82" s="244"/>
      <c r="E82" s="245"/>
      <c r="F82" s="246"/>
      <c r="G82" s="247"/>
      <c r="H82"/>
      <c r="I82"/>
    </row>
    <row r="83" spans="1:9" ht="41.5" x14ac:dyDescent="0.35">
      <c r="A83" s="249" t="s">
        <v>206</v>
      </c>
      <c r="B83" s="250">
        <v>10</v>
      </c>
      <c r="C83" s="252" t="s">
        <v>207</v>
      </c>
      <c r="D83" s="254" t="s">
        <v>180</v>
      </c>
      <c r="E83" s="255">
        <v>1</v>
      </c>
      <c r="F83" s="256">
        <v>10</v>
      </c>
      <c r="G83" s="257">
        <f>F83*B83</f>
        <v>100</v>
      </c>
      <c r="H83"/>
      <c r="I83"/>
    </row>
    <row r="84" spans="1:9" x14ac:dyDescent="0.35">
      <c r="A84" s="259" t="s">
        <v>208</v>
      </c>
      <c r="B84" s="260"/>
      <c r="C84" s="252"/>
      <c r="D84" s="254"/>
      <c r="E84" s="255"/>
      <c r="F84" s="263"/>
      <c r="G84" s="257"/>
      <c r="H84"/>
      <c r="I84"/>
    </row>
  </sheetData>
  <mergeCells count="26">
    <mergeCell ref="A24:I24"/>
    <mergeCell ref="E4:E7"/>
    <mergeCell ref="E11:E13"/>
    <mergeCell ref="E20:E22"/>
    <mergeCell ref="A23:C23"/>
    <mergeCell ref="E23:G23"/>
    <mergeCell ref="A59:C59"/>
    <mergeCell ref="A25:J25"/>
    <mergeCell ref="A28:E28"/>
    <mergeCell ref="A29:E29"/>
    <mergeCell ref="A31:E31"/>
    <mergeCell ref="E33:E39"/>
    <mergeCell ref="A40:C40"/>
    <mergeCell ref="A43:E43"/>
    <mergeCell ref="E45:E49"/>
    <mergeCell ref="A50:C50"/>
    <mergeCell ref="A53:E53"/>
    <mergeCell ref="E55:E58"/>
    <mergeCell ref="A71:E71"/>
    <mergeCell ref="A72:C72"/>
    <mergeCell ref="A73:C73"/>
    <mergeCell ref="A62:E62"/>
    <mergeCell ref="E64:E65"/>
    <mergeCell ref="A66:C66"/>
    <mergeCell ref="A68:D68"/>
    <mergeCell ref="A70:E70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ED7BA-8F18-47D0-8D45-695273CA16F3}">
  <dimension ref="B3:C16"/>
  <sheetViews>
    <sheetView workbookViewId="0">
      <selection activeCell="G12" sqref="G12"/>
    </sheetView>
  </sheetViews>
  <sheetFormatPr defaultRowHeight="14.5" x14ac:dyDescent="0.35"/>
  <cols>
    <col min="2" max="2" width="22.08984375" customWidth="1"/>
    <col min="3" max="3" width="24.1796875" customWidth="1"/>
  </cols>
  <sheetData>
    <row r="3" spans="2:3" x14ac:dyDescent="0.35">
      <c r="B3" s="391" t="s">
        <v>27</v>
      </c>
      <c r="C3" s="391"/>
    </row>
    <row r="4" spans="2:3" x14ac:dyDescent="0.35">
      <c r="B4" s="208" t="s">
        <v>28</v>
      </c>
      <c r="C4" s="209" t="s">
        <v>29</v>
      </c>
    </row>
    <row r="5" spans="2:3" x14ac:dyDescent="0.35">
      <c r="B5" s="211" t="s">
        <v>195</v>
      </c>
      <c r="C5" s="201">
        <f>'Predio do antigo DNPM'!I23</f>
        <v>8555</v>
      </c>
    </row>
    <row r="6" spans="2:3" x14ac:dyDescent="0.35">
      <c r="B6" s="211" t="s">
        <v>30</v>
      </c>
      <c r="C6" s="201">
        <f>'Anexo - Salas do S3'!I114</f>
        <v>95.81</v>
      </c>
    </row>
    <row r="7" spans="2:3" ht="29" x14ac:dyDescent="0.35">
      <c r="B7" s="212" t="s">
        <v>31</v>
      </c>
      <c r="C7" s="201">
        <f>'Areas (m²)- Sobreloja'!I99</f>
        <v>816.18000000000006</v>
      </c>
    </row>
    <row r="8" spans="2:3" x14ac:dyDescent="0.35">
      <c r="B8" s="211" t="s">
        <v>183</v>
      </c>
      <c r="C8" s="201">
        <f>'6º andar'!I99</f>
        <v>459.76000000000005</v>
      </c>
    </row>
    <row r="9" spans="2:3" x14ac:dyDescent="0.35">
      <c r="B9" s="211" t="s">
        <v>32</v>
      </c>
      <c r="C9" s="201">
        <f>'7º andar'!I99</f>
        <v>460.76000000000005</v>
      </c>
    </row>
    <row r="10" spans="2:3" x14ac:dyDescent="0.35">
      <c r="B10" s="211" t="s">
        <v>33</v>
      </c>
      <c r="C10" s="201">
        <f>'8º andar'!I120</f>
        <v>458.61060000000009</v>
      </c>
    </row>
    <row r="11" spans="2:3" x14ac:dyDescent="0.35">
      <c r="B11" s="210" t="s">
        <v>34</v>
      </c>
      <c r="C11" s="205">
        <f>'9º andar'!I114</f>
        <v>460.95000000000005</v>
      </c>
    </row>
    <row r="12" spans="2:3" x14ac:dyDescent="0.35">
      <c r="B12" s="204" t="s">
        <v>35</v>
      </c>
      <c r="C12" s="206">
        <f>'10º andar'!I122</f>
        <v>459.89000000000004</v>
      </c>
    </row>
    <row r="13" spans="2:3" x14ac:dyDescent="0.35">
      <c r="B13" s="204" t="s">
        <v>36</v>
      </c>
      <c r="C13" s="206">
        <f>'11º andar'!I124</f>
        <v>458.28000000000003</v>
      </c>
    </row>
    <row r="14" spans="2:3" x14ac:dyDescent="0.35">
      <c r="B14" s="204" t="s">
        <v>37</v>
      </c>
      <c r="C14" s="206">
        <f>'12º andar'!I118</f>
        <v>458.66</v>
      </c>
    </row>
    <row r="16" spans="2:3" x14ac:dyDescent="0.35">
      <c r="B16" s="203" t="s">
        <v>38</v>
      </c>
      <c r="C16" s="207">
        <f>SUM(C5:C15)</f>
        <v>12683.900600000001</v>
      </c>
    </row>
  </sheetData>
  <mergeCells count="1">
    <mergeCell ref="B3:C3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C51B8-8EA4-47AE-99C2-B5FB1D97E4CE}">
  <dimension ref="A1:A20"/>
  <sheetViews>
    <sheetView workbookViewId="0"/>
  </sheetViews>
  <sheetFormatPr defaultRowHeight="14.5" x14ac:dyDescent="0.35"/>
  <cols>
    <col min="1" max="1" width="14.54296875" customWidth="1"/>
  </cols>
  <sheetData>
    <row r="1" spans="1:1" x14ac:dyDescent="0.35">
      <c r="A1" t="s">
        <v>52</v>
      </c>
    </row>
    <row r="2" spans="1:1" x14ac:dyDescent="0.35">
      <c r="A2" t="s">
        <v>175</v>
      </c>
    </row>
    <row r="3" spans="1:1" x14ac:dyDescent="0.35">
      <c r="A3" t="s">
        <v>89</v>
      </c>
    </row>
    <row r="4" spans="1:1" x14ac:dyDescent="0.35">
      <c r="A4" t="s">
        <v>176</v>
      </c>
    </row>
    <row r="5" spans="1:1" x14ac:dyDescent="0.35">
      <c r="A5" t="s">
        <v>177</v>
      </c>
    </row>
    <row r="6" spans="1:1" x14ac:dyDescent="0.35">
      <c r="A6" t="s">
        <v>178</v>
      </c>
    </row>
    <row r="7" spans="1:1" x14ac:dyDescent="0.35">
      <c r="A7" t="s">
        <v>179</v>
      </c>
    </row>
    <row r="8" spans="1:1" x14ac:dyDescent="0.35">
      <c r="A8" t="s">
        <v>180</v>
      </c>
    </row>
    <row r="9" spans="1:1" x14ac:dyDescent="0.35">
      <c r="A9" t="s">
        <v>181</v>
      </c>
    </row>
    <row r="14" spans="1:1" x14ac:dyDescent="0.35">
      <c r="A14" t="s">
        <v>182</v>
      </c>
    </row>
    <row r="15" spans="1:1" x14ac:dyDescent="0.35">
      <c r="A15">
        <v>1</v>
      </c>
    </row>
    <row r="16" spans="1:1" x14ac:dyDescent="0.35">
      <c r="A16">
        <v>2</v>
      </c>
    </row>
    <row r="17" spans="1:1" x14ac:dyDescent="0.35">
      <c r="A17">
        <v>3</v>
      </c>
    </row>
    <row r="18" spans="1:1" x14ac:dyDescent="0.35">
      <c r="A18">
        <v>4</v>
      </c>
    </row>
    <row r="19" spans="1:1" x14ac:dyDescent="0.35">
      <c r="A19">
        <v>5</v>
      </c>
    </row>
    <row r="20" spans="1:1" x14ac:dyDescent="0.35">
      <c r="A20">
        <v>6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50883E-749B-415D-AB66-10C200CC8EEA}">
  <dimension ref="A1:O144"/>
  <sheetViews>
    <sheetView topLeftCell="B1" zoomScale="85" zoomScaleNormal="85" workbookViewId="0">
      <pane ySplit="1" topLeftCell="A76" activePane="bottomLeft" state="frozen"/>
      <selection pane="bottomLeft" activeCell="H105" sqref="H105"/>
    </sheetView>
  </sheetViews>
  <sheetFormatPr defaultRowHeight="14.5" x14ac:dyDescent="0.35"/>
  <cols>
    <col min="1" max="1" width="42.26953125" customWidth="1"/>
    <col min="2" max="2" width="18.1796875" customWidth="1"/>
    <col min="3" max="3" width="14.81640625" customWidth="1"/>
    <col min="4" max="4" width="13.453125" style="2" customWidth="1"/>
    <col min="5" max="5" width="17.1796875" style="4" customWidth="1"/>
    <col min="6" max="6" width="14.453125" style="4" customWidth="1"/>
    <col min="7" max="7" width="13.26953125" style="4" customWidth="1"/>
    <col min="8" max="8" width="11.453125" style="4" customWidth="1"/>
    <col min="9" max="9" width="11.54296875" style="3" customWidth="1"/>
    <col min="10" max="10" width="18.81640625" customWidth="1"/>
    <col min="11" max="11" width="11.54296875" bestFit="1" customWidth="1"/>
  </cols>
  <sheetData>
    <row r="1" spans="1:13" s="1" customFormat="1" ht="64.5" customHeight="1" thickBot="1" x14ac:dyDescent="0.4">
      <c r="A1" s="37" t="s">
        <v>39</v>
      </c>
      <c r="B1" s="38" t="s">
        <v>40</v>
      </c>
      <c r="C1" s="36" t="s">
        <v>41</v>
      </c>
      <c r="D1" s="39" t="s">
        <v>42</v>
      </c>
      <c r="E1" s="40" t="s">
        <v>43</v>
      </c>
      <c r="F1" s="38" t="s">
        <v>44</v>
      </c>
      <c r="G1" s="36" t="s">
        <v>45</v>
      </c>
      <c r="H1" s="36" t="s">
        <v>46</v>
      </c>
      <c r="I1" s="36" t="s">
        <v>47</v>
      </c>
      <c r="J1" s="41" t="s">
        <v>48</v>
      </c>
      <c r="K1" s="42" t="s">
        <v>49</v>
      </c>
    </row>
    <row r="2" spans="1:13" ht="15" customHeight="1" x14ac:dyDescent="0.35">
      <c r="A2" s="27" t="s">
        <v>50</v>
      </c>
      <c r="B2" s="28">
        <v>1</v>
      </c>
      <c r="C2" s="117">
        <v>28</v>
      </c>
      <c r="D2" s="6">
        <f t="shared" ref="D2:D31" si="0">B2*C2</f>
        <v>28</v>
      </c>
      <c r="E2" s="354" t="s">
        <v>51</v>
      </c>
      <c r="F2" s="29">
        <v>800</v>
      </c>
      <c r="G2" s="29" t="s">
        <v>52</v>
      </c>
      <c r="H2" s="44">
        <v>1</v>
      </c>
      <c r="I2" s="139">
        <v>22</v>
      </c>
      <c r="J2" s="160">
        <f t="shared" ref="J2:J25" si="1">D2*I2</f>
        <v>616</v>
      </c>
      <c r="K2" s="162">
        <f>J2/F2/22</f>
        <v>3.5000000000000003E-2</v>
      </c>
      <c r="M2" s="26"/>
    </row>
    <row r="3" spans="1:13" x14ac:dyDescent="0.35">
      <c r="A3" s="30" t="s">
        <v>53</v>
      </c>
      <c r="B3" s="31">
        <v>1</v>
      </c>
      <c r="C3" s="118">
        <v>132</v>
      </c>
      <c r="D3" s="6">
        <f t="shared" si="0"/>
        <v>132</v>
      </c>
      <c r="E3" s="355"/>
      <c r="F3" s="32">
        <v>800</v>
      </c>
      <c r="G3" s="32" t="s">
        <v>52</v>
      </c>
      <c r="H3" s="43">
        <v>1</v>
      </c>
      <c r="I3" s="140">
        <v>22</v>
      </c>
      <c r="J3" s="8">
        <f t="shared" si="1"/>
        <v>2904</v>
      </c>
      <c r="K3" s="163">
        <f t="shared" ref="K3:K19" si="2">J3/F3/22</f>
        <v>0.16500000000000001</v>
      </c>
    </row>
    <row r="4" spans="1:13" x14ac:dyDescent="0.35">
      <c r="A4" s="30" t="s">
        <v>54</v>
      </c>
      <c r="B4" s="31">
        <v>1</v>
      </c>
      <c r="C4" s="118">
        <v>55</v>
      </c>
      <c r="D4" s="6">
        <f t="shared" si="0"/>
        <v>55</v>
      </c>
      <c r="E4" s="355"/>
      <c r="F4" s="32">
        <v>800</v>
      </c>
      <c r="G4" s="32" t="s">
        <v>52</v>
      </c>
      <c r="H4" s="43">
        <v>1</v>
      </c>
      <c r="I4" s="140">
        <v>22</v>
      </c>
      <c r="J4" s="8">
        <f t="shared" si="1"/>
        <v>1210</v>
      </c>
      <c r="K4" s="163">
        <f t="shared" si="2"/>
        <v>6.8749999999999992E-2</v>
      </c>
    </row>
    <row r="5" spans="1:13" x14ac:dyDescent="0.35">
      <c r="A5" s="30" t="s">
        <v>55</v>
      </c>
      <c r="B5" s="31">
        <v>1</v>
      </c>
      <c r="C5" s="118">
        <v>26</v>
      </c>
      <c r="D5" s="6">
        <f t="shared" si="0"/>
        <v>26</v>
      </c>
      <c r="E5" s="355"/>
      <c r="F5" s="32">
        <v>800</v>
      </c>
      <c r="G5" s="32" t="s">
        <v>52</v>
      </c>
      <c r="H5" s="43">
        <v>1</v>
      </c>
      <c r="I5" s="140">
        <v>22</v>
      </c>
      <c r="J5" s="8">
        <f t="shared" si="1"/>
        <v>572</v>
      </c>
      <c r="K5" s="163">
        <f t="shared" si="2"/>
        <v>3.2500000000000001E-2</v>
      </c>
    </row>
    <row r="6" spans="1:13" x14ac:dyDescent="0.35">
      <c r="A6" s="30" t="s">
        <v>56</v>
      </c>
      <c r="B6" s="31">
        <v>1</v>
      </c>
      <c r="C6" s="118">
        <v>25</v>
      </c>
      <c r="D6" s="6">
        <f t="shared" si="0"/>
        <v>25</v>
      </c>
      <c r="E6" s="355"/>
      <c r="F6" s="32">
        <v>800</v>
      </c>
      <c r="G6" s="32" t="s">
        <v>52</v>
      </c>
      <c r="H6" s="43">
        <v>1</v>
      </c>
      <c r="I6" s="140">
        <v>22</v>
      </c>
      <c r="J6" s="8">
        <f t="shared" si="1"/>
        <v>550</v>
      </c>
      <c r="K6" s="163">
        <f t="shared" si="2"/>
        <v>3.125E-2</v>
      </c>
    </row>
    <row r="7" spans="1:13" x14ac:dyDescent="0.35">
      <c r="A7" s="30" t="s">
        <v>57</v>
      </c>
      <c r="B7" s="31">
        <v>1</v>
      </c>
      <c r="C7" s="118">
        <v>28</v>
      </c>
      <c r="D7" s="6">
        <f t="shared" si="0"/>
        <v>28</v>
      </c>
      <c r="E7" s="355"/>
      <c r="F7" s="32">
        <v>800</v>
      </c>
      <c r="G7" s="32" t="s">
        <v>52</v>
      </c>
      <c r="H7" s="43">
        <v>1</v>
      </c>
      <c r="I7" s="140">
        <v>22</v>
      </c>
      <c r="J7" s="8">
        <f t="shared" si="1"/>
        <v>616</v>
      </c>
      <c r="K7" s="163">
        <f t="shared" si="2"/>
        <v>3.5000000000000003E-2</v>
      </c>
    </row>
    <row r="8" spans="1:13" x14ac:dyDescent="0.35">
      <c r="A8" s="30" t="s">
        <v>58</v>
      </c>
      <c r="B8" s="31">
        <v>1</v>
      </c>
      <c r="C8" s="118">
        <v>55</v>
      </c>
      <c r="D8" s="6">
        <f t="shared" si="0"/>
        <v>55</v>
      </c>
      <c r="E8" s="355"/>
      <c r="F8" s="32">
        <v>800</v>
      </c>
      <c r="G8" s="32" t="s">
        <v>52</v>
      </c>
      <c r="H8" s="43">
        <v>1</v>
      </c>
      <c r="I8" s="140">
        <v>22</v>
      </c>
      <c r="J8" s="8">
        <f t="shared" si="1"/>
        <v>1210</v>
      </c>
      <c r="K8" s="163">
        <f t="shared" si="2"/>
        <v>6.8749999999999992E-2</v>
      </c>
    </row>
    <row r="9" spans="1:13" x14ac:dyDescent="0.35">
      <c r="A9" s="30" t="s">
        <v>59</v>
      </c>
      <c r="B9" s="31">
        <v>1</v>
      </c>
      <c r="C9" s="118">
        <v>35</v>
      </c>
      <c r="D9" s="6">
        <f t="shared" si="0"/>
        <v>35</v>
      </c>
      <c r="E9" s="355"/>
      <c r="F9" s="32">
        <v>800</v>
      </c>
      <c r="G9" s="32" t="s">
        <v>52</v>
      </c>
      <c r="H9" s="43">
        <v>1</v>
      </c>
      <c r="I9" s="140">
        <v>22</v>
      </c>
      <c r="J9" s="8">
        <f t="shared" si="1"/>
        <v>770</v>
      </c>
      <c r="K9" s="163">
        <f t="shared" si="2"/>
        <v>4.3750000000000004E-2</v>
      </c>
    </row>
    <row r="10" spans="1:13" x14ac:dyDescent="0.35">
      <c r="A10" s="30" t="s">
        <v>60</v>
      </c>
      <c r="B10" s="31">
        <v>1</v>
      </c>
      <c r="C10" s="118">
        <v>18</v>
      </c>
      <c r="D10" s="6">
        <f t="shared" si="0"/>
        <v>18</v>
      </c>
      <c r="E10" s="355"/>
      <c r="F10" s="32">
        <v>800</v>
      </c>
      <c r="G10" s="32" t="s">
        <v>52</v>
      </c>
      <c r="H10" s="43">
        <v>1</v>
      </c>
      <c r="I10" s="140">
        <v>22</v>
      </c>
      <c r="J10" s="8">
        <f t="shared" si="1"/>
        <v>396</v>
      </c>
      <c r="K10" s="163">
        <f t="shared" si="2"/>
        <v>2.2499999999999999E-2</v>
      </c>
    </row>
    <row r="11" spans="1:13" x14ac:dyDescent="0.35">
      <c r="A11" s="30" t="s">
        <v>61</v>
      </c>
      <c r="B11" s="31">
        <v>1</v>
      </c>
      <c r="C11" s="118">
        <v>22</v>
      </c>
      <c r="D11" s="6">
        <f t="shared" si="0"/>
        <v>22</v>
      </c>
      <c r="E11" s="355"/>
      <c r="F11" s="32">
        <v>800</v>
      </c>
      <c r="G11" s="32" t="s">
        <v>52</v>
      </c>
      <c r="H11" s="43">
        <v>1</v>
      </c>
      <c r="I11" s="140">
        <v>22</v>
      </c>
      <c r="J11" s="8">
        <f t="shared" si="1"/>
        <v>484</v>
      </c>
      <c r="K11" s="163">
        <f t="shared" si="2"/>
        <v>2.75E-2</v>
      </c>
    </row>
    <row r="12" spans="1:13" x14ac:dyDescent="0.35">
      <c r="A12" s="30" t="s">
        <v>62</v>
      </c>
      <c r="B12" s="31">
        <v>1</v>
      </c>
      <c r="C12" s="118">
        <v>21</v>
      </c>
      <c r="D12" s="6">
        <f t="shared" si="0"/>
        <v>21</v>
      </c>
      <c r="E12" s="355"/>
      <c r="F12" s="32">
        <v>800</v>
      </c>
      <c r="G12" s="32" t="s">
        <v>52</v>
      </c>
      <c r="H12" s="43">
        <v>1</v>
      </c>
      <c r="I12" s="140">
        <v>22</v>
      </c>
      <c r="J12" s="8">
        <f t="shared" si="1"/>
        <v>462</v>
      </c>
      <c r="K12" s="163">
        <f t="shared" si="2"/>
        <v>2.6249999999999999E-2</v>
      </c>
    </row>
    <row r="13" spans="1:13" x14ac:dyDescent="0.35">
      <c r="A13" s="30" t="s">
        <v>63</v>
      </c>
      <c r="B13" s="31">
        <v>1</v>
      </c>
      <c r="C13" s="118">
        <v>21</v>
      </c>
      <c r="D13" s="6">
        <f t="shared" si="0"/>
        <v>21</v>
      </c>
      <c r="E13" s="355"/>
      <c r="F13" s="32">
        <v>800</v>
      </c>
      <c r="G13" s="32" t="s">
        <v>52</v>
      </c>
      <c r="H13" s="43">
        <v>1</v>
      </c>
      <c r="I13" s="140">
        <v>22</v>
      </c>
      <c r="J13" s="8">
        <f t="shared" si="1"/>
        <v>462</v>
      </c>
      <c r="K13" s="163">
        <f t="shared" si="2"/>
        <v>2.6249999999999999E-2</v>
      </c>
    </row>
    <row r="14" spans="1:13" x14ac:dyDescent="0.35">
      <c r="A14" s="30" t="s">
        <v>64</v>
      </c>
      <c r="B14" s="31">
        <v>1</v>
      </c>
      <c r="C14" s="118">
        <v>21</v>
      </c>
      <c r="D14" s="6">
        <f t="shared" si="0"/>
        <v>21</v>
      </c>
      <c r="E14" s="355"/>
      <c r="F14" s="32">
        <v>800</v>
      </c>
      <c r="G14" s="32" t="s">
        <v>52</v>
      </c>
      <c r="H14" s="43">
        <v>1</v>
      </c>
      <c r="I14" s="140">
        <v>22</v>
      </c>
      <c r="J14" s="8">
        <f t="shared" si="1"/>
        <v>462</v>
      </c>
      <c r="K14" s="163">
        <f t="shared" si="2"/>
        <v>2.6249999999999999E-2</v>
      </c>
    </row>
    <row r="15" spans="1:13" x14ac:dyDescent="0.35">
      <c r="A15" s="30" t="s">
        <v>65</v>
      </c>
      <c r="B15" s="31">
        <v>1</v>
      </c>
      <c r="C15" s="118">
        <v>29</v>
      </c>
      <c r="D15" s="6">
        <f t="shared" si="0"/>
        <v>29</v>
      </c>
      <c r="E15" s="355"/>
      <c r="F15" s="32">
        <v>800</v>
      </c>
      <c r="G15" s="32" t="s">
        <v>52</v>
      </c>
      <c r="H15" s="43">
        <v>1</v>
      </c>
      <c r="I15" s="140">
        <v>22</v>
      </c>
      <c r="J15" s="8">
        <f t="shared" si="1"/>
        <v>638</v>
      </c>
      <c r="K15" s="163">
        <f t="shared" si="2"/>
        <v>3.6249999999999998E-2</v>
      </c>
    </row>
    <row r="16" spans="1:13" x14ac:dyDescent="0.35">
      <c r="A16" s="30" t="s">
        <v>66</v>
      </c>
      <c r="B16" s="31">
        <v>1</v>
      </c>
      <c r="C16" s="118">
        <v>6</v>
      </c>
      <c r="D16" s="6">
        <f t="shared" si="0"/>
        <v>6</v>
      </c>
      <c r="E16" s="355"/>
      <c r="F16" s="32">
        <v>800</v>
      </c>
      <c r="G16" s="32" t="s">
        <v>52</v>
      </c>
      <c r="H16" s="43">
        <v>1</v>
      </c>
      <c r="I16" s="140">
        <v>22</v>
      </c>
      <c r="J16" s="8">
        <f t="shared" si="1"/>
        <v>132</v>
      </c>
      <c r="K16" s="163">
        <f t="shared" si="2"/>
        <v>7.5000000000000006E-3</v>
      </c>
    </row>
    <row r="17" spans="1:13" x14ac:dyDescent="0.35">
      <c r="A17" s="30" t="s">
        <v>67</v>
      </c>
      <c r="B17" s="31">
        <v>1</v>
      </c>
      <c r="C17" s="118">
        <v>27</v>
      </c>
      <c r="D17" s="6">
        <f t="shared" si="0"/>
        <v>27</v>
      </c>
      <c r="E17" s="355"/>
      <c r="F17" s="32">
        <v>800</v>
      </c>
      <c r="G17" s="32" t="s">
        <v>52</v>
      </c>
      <c r="H17" s="43">
        <v>1</v>
      </c>
      <c r="I17" s="140">
        <v>22</v>
      </c>
      <c r="J17" s="8">
        <f t="shared" si="1"/>
        <v>594</v>
      </c>
      <c r="K17" s="163">
        <f t="shared" si="2"/>
        <v>3.3750000000000002E-2</v>
      </c>
    </row>
    <row r="18" spans="1:13" x14ac:dyDescent="0.35">
      <c r="A18" s="30"/>
      <c r="B18" s="31"/>
      <c r="C18" s="118"/>
      <c r="D18" s="6">
        <f t="shared" si="0"/>
        <v>0</v>
      </c>
      <c r="E18" s="355"/>
      <c r="F18" s="32">
        <v>800</v>
      </c>
      <c r="G18" s="32"/>
      <c r="H18" s="32"/>
      <c r="I18" s="140"/>
      <c r="J18" s="8">
        <f t="shared" si="1"/>
        <v>0</v>
      </c>
      <c r="K18" s="163">
        <f t="shared" si="2"/>
        <v>0</v>
      </c>
    </row>
    <row r="19" spans="1:13" x14ac:dyDescent="0.35">
      <c r="A19" s="30"/>
      <c r="B19" s="31"/>
      <c r="C19" s="118"/>
      <c r="D19" s="6">
        <f t="shared" si="0"/>
        <v>0</v>
      </c>
      <c r="E19" s="355"/>
      <c r="F19" s="32">
        <v>800</v>
      </c>
      <c r="G19" s="32"/>
      <c r="H19" s="32"/>
      <c r="I19" s="140"/>
      <c r="J19" s="8">
        <f t="shared" si="1"/>
        <v>0</v>
      </c>
      <c r="K19" s="163">
        <f t="shared" si="2"/>
        <v>0</v>
      </c>
    </row>
    <row r="20" spans="1:13" x14ac:dyDescent="0.35">
      <c r="A20" s="112"/>
      <c r="B20" s="113"/>
      <c r="C20" s="120"/>
      <c r="D20" s="6">
        <f t="shared" si="0"/>
        <v>0</v>
      </c>
      <c r="E20" s="375" t="s">
        <v>68</v>
      </c>
      <c r="F20" s="114">
        <v>360</v>
      </c>
      <c r="G20" s="114"/>
      <c r="H20" s="115"/>
      <c r="I20" s="142"/>
      <c r="J20" s="25">
        <f t="shared" si="1"/>
        <v>0</v>
      </c>
      <c r="K20" s="165">
        <f>J20/F20/22</f>
        <v>0</v>
      </c>
      <c r="M20" s="26"/>
    </row>
    <row r="21" spans="1:13" x14ac:dyDescent="0.35">
      <c r="A21" s="50"/>
      <c r="B21" s="51"/>
      <c r="C21" s="121"/>
      <c r="D21" s="6">
        <f t="shared" si="0"/>
        <v>0</v>
      </c>
      <c r="E21" s="364"/>
      <c r="F21" s="52">
        <v>360</v>
      </c>
      <c r="G21" s="52"/>
      <c r="H21" s="53"/>
      <c r="I21" s="143"/>
      <c r="J21" s="8">
        <f t="shared" si="1"/>
        <v>0</v>
      </c>
      <c r="K21" s="166">
        <f t="shared" ref="K21:K23" si="3">J21/F21/22</f>
        <v>0</v>
      </c>
    </row>
    <row r="22" spans="1:13" x14ac:dyDescent="0.35">
      <c r="A22" s="50"/>
      <c r="B22" s="51"/>
      <c r="C22" s="121"/>
      <c r="D22" s="6">
        <f t="shared" si="0"/>
        <v>0</v>
      </c>
      <c r="E22" s="364"/>
      <c r="F22" s="52">
        <v>360</v>
      </c>
      <c r="G22" s="52"/>
      <c r="H22" s="53"/>
      <c r="I22" s="143"/>
      <c r="J22" s="8">
        <f t="shared" si="1"/>
        <v>0</v>
      </c>
      <c r="K22" s="166">
        <f t="shared" si="3"/>
        <v>0</v>
      </c>
    </row>
    <row r="23" spans="1:13" ht="15" thickBot="1" x14ac:dyDescent="0.4">
      <c r="A23" s="50"/>
      <c r="B23" s="51"/>
      <c r="C23" s="121"/>
      <c r="D23" s="6">
        <f t="shared" si="0"/>
        <v>0</v>
      </c>
      <c r="E23" s="364"/>
      <c r="F23" s="52">
        <v>360</v>
      </c>
      <c r="G23" s="52"/>
      <c r="H23" s="53"/>
      <c r="I23" s="143"/>
      <c r="J23" s="8">
        <f t="shared" si="1"/>
        <v>0</v>
      </c>
      <c r="K23" s="166">
        <f t="shared" si="3"/>
        <v>0</v>
      </c>
    </row>
    <row r="24" spans="1:13" x14ac:dyDescent="0.35">
      <c r="A24" s="77"/>
      <c r="B24" s="78"/>
      <c r="C24" s="123"/>
      <c r="D24" s="6">
        <f t="shared" si="0"/>
        <v>0</v>
      </c>
      <c r="E24" s="366" t="s">
        <v>69</v>
      </c>
      <c r="F24" s="79">
        <v>1500</v>
      </c>
      <c r="G24" s="79"/>
      <c r="H24" s="79"/>
      <c r="I24" s="145"/>
      <c r="J24" s="160">
        <f t="shared" si="1"/>
        <v>0</v>
      </c>
      <c r="K24" s="168">
        <f>J24/F24/22</f>
        <v>0</v>
      </c>
    </row>
    <row r="25" spans="1:13" ht="15" thickBot="1" x14ac:dyDescent="0.4">
      <c r="A25" s="58"/>
      <c r="B25" s="59"/>
      <c r="C25" s="124"/>
      <c r="D25" s="6">
        <f t="shared" si="0"/>
        <v>0</v>
      </c>
      <c r="E25" s="367"/>
      <c r="F25" s="60">
        <v>1500</v>
      </c>
      <c r="G25" s="60"/>
      <c r="H25" s="60"/>
      <c r="I25" s="146"/>
      <c r="J25" s="8">
        <f t="shared" si="1"/>
        <v>0</v>
      </c>
      <c r="K25" s="169">
        <f t="shared" ref="K25" si="4">J25/F25/22</f>
        <v>0</v>
      </c>
    </row>
    <row r="26" spans="1:13" x14ac:dyDescent="0.35">
      <c r="A26" s="58"/>
      <c r="B26" s="59"/>
      <c r="C26" s="124"/>
      <c r="D26" s="6">
        <f t="shared" si="0"/>
        <v>0</v>
      </c>
      <c r="E26" s="367"/>
      <c r="F26" s="79">
        <v>1500</v>
      </c>
      <c r="G26" s="60"/>
      <c r="H26" s="60"/>
      <c r="I26" s="146"/>
      <c r="J26" s="8"/>
      <c r="K26" s="169"/>
    </row>
    <row r="27" spans="1:13" ht="15" thickBot="1" x14ac:dyDescent="0.4">
      <c r="A27" s="58"/>
      <c r="B27" s="59"/>
      <c r="C27" s="124"/>
      <c r="D27" s="6">
        <f t="shared" si="0"/>
        <v>0</v>
      </c>
      <c r="E27" s="367"/>
      <c r="F27" s="60">
        <v>1500</v>
      </c>
      <c r="G27" s="60"/>
      <c r="H27" s="60"/>
      <c r="I27" s="146"/>
      <c r="J27" s="8"/>
      <c r="K27" s="169"/>
    </row>
    <row r="28" spans="1:13" ht="15" thickBot="1" x14ac:dyDescent="0.4">
      <c r="A28" s="58"/>
      <c r="B28" s="59"/>
      <c r="C28" s="124"/>
      <c r="D28" s="6">
        <f t="shared" si="0"/>
        <v>0</v>
      </c>
      <c r="E28" s="367"/>
      <c r="F28" s="79">
        <v>1500</v>
      </c>
      <c r="G28" s="60"/>
      <c r="H28" s="60"/>
      <c r="I28" s="146"/>
      <c r="J28" s="8"/>
      <c r="K28" s="169"/>
    </row>
    <row r="29" spans="1:13" x14ac:dyDescent="0.35">
      <c r="A29" s="80"/>
      <c r="B29" s="81"/>
      <c r="C29" s="126"/>
      <c r="D29" s="6">
        <f t="shared" si="0"/>
        <v>0</v>
      </c>
      <c r="E29" s="369" t="s">
        <v>70</v>
      </c>
      <c r="F29" s="82">
        <v>1200</v>
      </c>
      <c r="G29" s="82"/>
      <c r="H29" s="82"/>
      <c r="I29" s="148"/>
      <c r="J29" s="160">
        <f t="shared" ref="J29:J48" si="5">D29*I29</f>
        <v>0</v>
      </c>
      <c r="K29" s="171">
        <f>J29/F29/22</f>
        <v>0</v>
      </c>
    </row>
    <row r="30" spans="1:13" x14ac:dyDescent="0.35">
      <c r="A30" s="64"/>
      <c r="B30" s="65"/>
      <c r="C30" s="127"/>
      <c r="D30" s="6">
        <f t="shared" si="0"/>
        <v>0</v>
      </c>
      <c r="E30" s="370"/>
      <c r="F30" s="66">
        <v>1200</v>
      </c>
      <c r="G30" s="66"/>
      <c r="H30" s="66"/>
      <c r="I30" s="149"/>
      <c r="J30" s="8">
        <f t="shared" si="5"/>
        <v>0</v>
      </c>
      <c r="K30" s="172">
        <f t="shared" ref="K30:K31" si="6">J30/F30/22</f>
        <v>0</v>
      </c>
    </row>
    <row r="31" spans="1:13" ht="15" thickBot="1" x14ac:dyDescent="0.4">
      <c r="A31" s="64"/>
      <c r="B31" s="65"/>
      <c r="C31" s="127"/>
      <c r="D31" s="6">
        <f t="shared" si="0"/>
        <v>0</v>
      </c>
      <c r="E31" s="370"/>
      <c r="F31" s="66">
        <v>1200</v>
      </c>
      <c r="G31" s="66"/>
      <c r="H31" s="66"/>
      <c r="I31" s="149"/>
      <c r="J31" s="8">
        <f t="shared" si="5"/>
        <v>0</v>
      </c>
      <c r="K31" s="172">
        <f t="shared" si="6"/>
        <v>0</v>
      </c>
    </row>
    <row r="32" spans="1:13" x14ac:dyDescent="0.35">
      <c r="A32" s="83" t="s">
        <v>71</v>
      </c>
      <c r="B32" s="84">
        <v>1</v>
      </c>
      <c r="C32" s="129">
        <f>113.71+90</f>
        <v>203.70999999999998</v>
      </c>
      <c r="D32" s="6">
        <f t="shared" ref="D32:D51" si="7">B32*C32</f>
        <v>203.70999999999998</v>
      </c>
      <c r="E32" s="373" t="s">
        <v>72</v>
      </c>
      <c r="F32" s="85">
        <v>1000</v>
      </c>
      <c r="G32" s="85" t="s">
        <v>52</v>
      </c>
      <c r="H32" s="85">
        <v>2</v>
      </c>
      <c r="I32" s="151">
        <v>44</v>
      </c>
      <c r="J32" s="160">
        <f t="shared" si="5"/>
        <v>8963.24</v>
      </c>
      <c r="K32" s="174">
        <f>J32/F32/22</f>
        <v>0.40741999999999995</v>
      </c>
    </row>
    <row r="33" spans="1:13" x14ac:dyDescent="0.35">
      <c r="A33" s="68"/>
      <c r="B33" s="69"/>
      <c r="C33" s="130"/>
      <c r="D33" s="6">
        <f t="shared" si="7"/>
        <v>0</v>
      </c>
      <c r="E33" s="374"/>
      <c r="F33" s="70">
        <v>1000</v>
      </c>
      <c r="G33" s="70"/>
      <c r="H33" s="70"/>
      <c r="I33" s="152"/>
      <c r="J33" s="8">
        <f t="shared" si="5"/>
        <v>0</v>
      </c>
      <c r="K33" s="175">
        <f t="shared" ref="K33:K36" si="8">J33/F33/22</f>
        <v>0</v>
      </c>
    </row>
    <row r="34" spans="1:13" x14ac:dyDescent="0.35">
      <c r="A34" s="68"/>
      <c r="B34" s="69"/>
      <c r="C34" s="130"/>
      <c r="D34" s="6">
        <f t="shared" si="7"/>
        <v>0</v>
      </c>
      <c r="E34" s="374"/>
      <c r="F34" s="70">
        <v>1000</v>
      </c>
      <c r="G34" s="70"/>
      <c r="H34" s="70"/>
      <c r="I34" s="152"/>
      <c r="J34" s="8">
        <f t="shared" si="5"/>
        <v>0</v>
      </c>
      <c r="K34" s="175">
        <f t="shared" si="8"/>
        <v>0</v>
      </c>
    </row>
    <row r="35" spans="1:13" x14ac:dyDescent="0.35">
      <c r="A35" s="68"/>
      <c r="B35" s="69"/>
      <c r="C35" s="130"/>
      <c r="D35" s="6">
        <f t="shared" si="7"/>
        <v>0</v>
      </c>
      <c r="E35" s="374"/>
      <c r="F35" s="70">
        <v>1000</v>
      </c>
      <c r="G35" s="70"/>
      <c r="H35" s="70"/>
      <c r="I35" s="152"/>
      <c r="J35" s="8">
        <f t="shared" si="5"/>
        <v>0</v>
      </c>
      <c r="K35" s="175">
        <f t="shared" si="8"/>
        <v>0</v>
      </c>
    </row>
    <row r="36" spans="1:13" x14ac:dyDescent="0.35">
      <c r="A36" s="68"/>
      <c r="B36" s="69"/>
      <c r="C36" s="130"/>
      <c r="D36" s="6">
        <f t="shared" si="7"/>
        <v>0</v>
      </c>
      <c r="E36" s="374"/>
      <c r="F36" s="70">
        <v>1000</v>
      </c>
      <c r="G36" s="70"/>
      <c r="H36" s="70"/>
      <c r="I36" s="152"/>
      <c r="J36" s="8">
        <f t="shared" si="5"/>
        <v>0</v>
      </c>
      <c r="K36" s="175">
        <f t="shared" si="8"/>
        <v>0</v>
      </c>
    </row>
    <row r="37" spans="1:13" x14ac:dyDescent="0.35">
      <c r="A37" s="68"/>
      <c r="B37" s="69"/>
      <c r="C37" s="130"/>
      <c r="D37" s="6">
        <f t="shared" si="7"/>
        <v>0</v>
      </c>
      <c r="E37" s="374"/>
      <c r="F37" s="70">
        <v>1000</v>
      </c>
      <c r="G37" s="70"/>
      <c r="H37" s="70"/>
      <c r="I37" s="152"/>
      <c r="J37" s="8">
        <f t="shared" si="5"/>
        <v>0</v>
      </c>
      <c r="K37" s="175"/>
    </row>
    <row r="38" spans="1:13" ht="15" thickBot="1" x14ac:dyDescent="0.4">
      <c r="A38" s="68"/>
      <c r="B38" s="69"/>
      <c r="C38" s="130"/>
      <c r="D38" s="6">
        <f t="shared" si="7"/>
        <v>0</v>
      </c>
      <c r="E38" s="374"/>
      <c r="F38" s="70">
        <v>1000</v>
      </c>
      <c r="G38" s="70"/>
      <c r="H38" s="70"/>
      <c r="I38" s="152"/>
      <c r="J38" s="8">
        <f t="shared" si="5"/>
        <v>0</v>
      </c>
      <c r="K38" s="175"/>
    </row>
    <row r="39" spans="1:13" x14ac:dyDescent="0.35">
      <c r="A39" s="86" t="s">
        <v>73</v>
      </c>
      <c r="B39" s="87">
        <v>1</v>
      </c>
      <c r="C39" s="131">
        <v>3.11</v>
      </c>
      <c r="D39" s="6">
        <f t="shared" si="7"/>
        <v>3.11</v>
      </c>
      <c r="E39" s="376" t="s">
        <v>74</v>
      </c>
      <c r="F39" s="88">
        <v>200</v>
      </c>
      <c r="G39" s="88" t="s">
        <v>52</v>
      </c>
      <c r="H39" s="88">
        <v>2</v>
      </c>
      <c r="I39" s="153">
        <v>44</v>
      </c>
      <c r="J39" s="160">
        <f t="shared" si="5"/>
        <v>136.84</v>
      </c>
      <c r="K39" s="176">
        <f>J39/F39/22</f>
        <v>3.1100000000000003E-2</v>
      </c>
    </row>
    <row r="40" spans="1:13" x14ac:dyDescent="0.35">
      <c r="A40" s="71" t="s">
        <v>75</v>
      </c>
      <c r="B40" s="72">
        <v>1</v>
      </c>
      <c r="C40" s="132">
        <v>2.2599999999999998</v>
      </c>
      <c r="D40" s="6">
        <f t="shared" si="7"/>
        <v>2.2599999999999998</v>
      </c>
      <c r="E40" s="377"/>
      <c r="F40" s="73">
        <v>200</v>
      </c>
      <c r="G40" s="73" t="s">
        <v>52</v>
      </c>
      <c r="H40" s="73">
        <v>2</v>
      </c>
      <c r="I40" s="154">
        <v>44</v>
      </c>
      <c r="J40" s="8">
        <f t="shared" si="5"/>
        <v>99.44</v>
      </c>
      <c r="K40" s="177">
        <f t="shared" ref="K40:K46" si="9">J40/F40/22</f>
        <v>2.2599999999999999E-2</v>
      </c>
    </row>
    <row r="41" spans="1:13" x14ac:dyDescent="0.35">
      <c r="A41" s="71" t="s">
        <v>76</v>
      </c>
      <c r="B41" s="72">
        <v>1</v>
      </c>
      <c r="C41" s="132">
        <v>2.27</v>
      </c>
      <c r="D41" s="6">
        <f t="shared" si="7"/>
        <v>2.27</v>
      </c>
      <c r="E41" s="377"/>
      <c r="F41" s="73">
        <v>200</v>
      </c>
      <c r="G41" s="73" t="s">
        <v>52</v>
      </c>
      <c r="H41" s="73">
        <v>2</v>
      </c>
      <c r="I41" s="154">
        <v>44</v>
      </c>
      <c r="J41" s="8">
        <f t="shared" si="5"/>
        <v>99.88</v>
      </c>
      <c r="K41" s="177">
        <f t="shared" si="9"/>
        <v>2.2699999999999998E-2</v>
      </c>
    </row>
    <row r="42" spans="1:13" x14ac:dyDescent="0.35">
      <c r="A42" s="71" t="s">
        <v>77</v>
      </c>
      <c r="B42" s="72">
        <v>1</v>
      </c>
      <c r="C42" s="132">
        <v>7.09</v>
      </c>
      <c r="D42" s="6">
        <f t="shared" si="7"/>
        <v>7.09</v>
      </c>
      <c r="E42" s="377"/>
      <c r="F42" s="73">
        <v>200</v>
      </c>
      <c r="G42" s="73" t="s">
        <v>52</v>
      </c>
      <c r="H42" s="73">
        <v>2</v>
      </c>
      <c r="I42" s="154">
        <v>44</v>
      </c>
      <c r="J42" s="8">
        <f t="shared" si="5"/>
        <v>311.95999999999998</v>
      </c>
      <c r="K42" s="177">
        <f t="shared" si="9"/>
        <v>7.0899999999999991E-2</v>
      </c>
    </row>
    <row r="43" spans="1:13" x14ac:dyDescent="0.35">
      <c r="A43" s="71" t="s">
        <v>78</v>
      </c>
      <c r="B43" s="72">
        <v>1</v>
      </c>
      <c r="C43" s="132">
        <v>3.74</v>
      </c>
      <c r="D43" s="6">
        <f t="shared" si="7"/>
        <v>3.74</v>
      </c>
      <c r="E43" s="377"/>
      <c r="F43" s="73">
        <v>200</v>
      </c>
      <c r="G43" s="73" t="s">
        <v>52</v>
      </c>
      <c r="H43" s="73">
        <v>2</v>
      </c>
      <c r="I43" s="154">
        <v>44</v>
      </c>
      <c r="J43" s="8">
        <f t="shared" si="5"/>
        <v>164.56</v>
      </c>
      <c r="K43" s="177">
        <f t="shared" si="9"/>
        <v>3.7399999999999996E-2</v>
      </c>
    </row>
    <row r="44" spans="1:13" x14ac:dyDescent="0.35">
      <c r="A44" s="71" t="s">
        <v>79</v>
      </c>
      <c r="B44" s="72">
        <v>1</v>
      </c>
      <c r="C44" s="132">
        <v>14</v>
      </c>
      <c r="D44" s="6">
        <f t="shared" si="7"/>
        <v>14</v>
      </c>
      <c r="E44" s="377"/>
      <c r="F44" s="73">
        <v>200</v>
      </c>
      <c r="G44" s="73" t="s">
        <v>52</v>
      </c>
      <c r="H44" s="73">
        <v>2</v>
      </c>
      <c r="I44" s="154">
        <v>44</v>
      </c>
      <c r="J44" s="8">
        <f t="shared" si="5"/>
        <v>616</v>
      </c>
      <c r="K44" s="177">
        <f t="shared" si="9"/>
        <v>0.14000000000000001</v>
      </c>
    </row>
    <row r="45" spans="1:13" x14ac:dyDescent="0.35">
      <c r="A45" s="71" t="s">
        <v>80</v>
      </c>
      <c r="B45" s="72">
        <v>1</v>
      </c>
      <c r="C45" s="132">
        <v>31</v>
      </c>
      <c r="D45" s="6">
        <f t="shared" si="7"/>
        <v>31</v>
      </c>
      <c r="E45" s="377"/>
      <c r="F45" s="73">
        <v>200</v>
      </c>
      <c r="G45" s="73" t="s">
        <v>52</v>
      </c>
      <c r="H45" s="73">
        <v>2</v>
      </c>
      <c r="I45" s="154">
        <v>44</v>
      </c>
      <c r="J45" s="8">
        <f t="shared" si="5"/>
        <v>1364</v>
      </c>
      <c r="K45" s="177">
        <f t="shared" si="9"/>
        <v>0.31</v>
      </c>
    </row>
    <row r="46" spans="1:13" ht="15" thickBot="1" x14ac:dyDescent="0.4">
      <c r="A46" s="74"/>
      <c r="B46" s="75"/>
      <c r="C46" s="133"/>
      <c r="D46" s="6">
        <f t="shared" si="7"/>
        <v>0</v>
      </c>
      <c r="E46" s="378"/>
      <c r="F46" s="76">
        <v>200</v>
      </c>
      <c r="G46" s="76"/>
      <c r="H46" s="76"/>
      <c r="I46" s="155"/>
      <c r="J46" s="161">
        <f t="shared" si="5"/>
        <v>0</v>
      </c>
      <c r="K46" s="178">
        <f t="shared" si="9"/>
        <v>0</v>
      </c>
    </row>
    <row r="47" spans="1:13" x14ac:dyDescent="0.35">
      <c r="A47" s="27"/>
      <c r="B47" s="28"/>
      <c r="C47" s="117"/>
      <c r="D47" s="6">
        <f t="shared" si="7"/>
        <v>0</v>
      </c>
      <c r="E47" s="354" t="s">
        <v>81</v>
      </c>
      <c r="F47" s="29">
        <v>1800</v>
      </c>
      <c r="G47" s="29"/>
      <c r="H47" s="44"/>
      <c r="I47" s="139"/>
      <c r="J47" s="160">
        <f t="shared" si="5"/>
        <v>0</v>
      </c>
      <c r="K47" s="162">
        <f>J47/F47/22</f>
        <v>0</v>
      </c>
      <c r="M47" s="26"/>
    </row>
    <row r="48" spans="1:13" x14ac:dyDescent="0.35">
      <c r="A48" s="30"/>
      <c r="B48" s="31"/>
      <c r="C48" s="118"/>
      <c r="D48" s="6">
        <f t="shared" si="7"/>
        <v>0</v>
      </c>
      <c r="E48" s="355"/>
      <c r="F48" s="32">
        <v>1800</v>
      </c>
      <c r="G48" s="32"/>
      <c r="H48" s="43"/>
      <c r="I48" s="140"/>
      <c r="J48" s="8">
        <f t="shared" si="5"/>
        <v>0</v>
      </c>
      <c r="K48" s="163">
        <f t="shared" ref="K48:K53" si="10">J48/F48/22</f>
        <v>0</v>
      </c>
    </row>
    <row r="49" spans="1:13" x14ac:dyDescent="0.35">
      <c r="A49" s="30"/>
      <c r="B49" s="31"/>
      <c r="C49" s="118"/>
      <c r="D49" s="6">
        <f t="shared" si="7"/>
        <v>0</v>
      </c>
      <c r="E49" s="355"/>
      <c r="F49" s="32">
        <v>1800</v>
      </c>
      <c r="G49" s="32"/>
      <c r="H49" s="43"/>
      <c r="I49" s="140"/>
      <c r="J49" s="8">
        <f t="shared" ref="J49:J79" si="11">D49*I49</f>
        <v>0</v>
      </c>
      <c r="K49" s="163">
        <f t="shared" si="10"/>
        <v>0</v>
      </c>
    </row>
    <row r="50" spans="1:13" x14ac:dyDescent="0.35">
      <c r="A50" s="30"/>
      <c r="B50" s="31"/>
      <c r="C50" s="118"/>
      <c r="D50" s="6">
        <f t="shared" si="7"/>
        <v>0</v>
      </c>
      <c r="E50" s="355"/>
      <c r="F50" s="32">
        <v>1800</v>
      </c>
      <c r="G50" s="32"/>
      <c r="H50" s="43"/>
      <c r="I50" s="140"/>
      <c r="J50" s="8">
        <f t="shared" si="11"/>
        <v>0</v>
      </c>
      <c r="K50" s="163">
        <f t="shared" si="10"/>
        <v>0</v>
      </c>
    </row>
    <row r="51" spans="1:13" x14ac:dyDescent="0.35">
      <c r="A51" s="30"/>
      <c r="B51" s="31"/>
      <c r="C51" s="118"/>
      <c r="D51" s="6">
        <f t="shared" si="7"/>
        <v>0</v>
      </c>
      <c r="E51" s="355"/>
      <c r="F51" s="32">
        <v>1800</v>
      </c>
      <c r="G51" s="32"/>
      <c r="H51" s="43"/>
      <c r="I51" s="140"/>
      <c r="J51" s="8">
        <f t="shared" si="11"/>
        <v>0</v>
      </c>
      <c r="K51" s="163">
        <f t="shared" si="10"/>
        <v>0</v>
      </c>
    </row>
    <row r="52" spans="1:13" x14ac:dyDescent="0.35">
      <c r="A52" s="30"/>
      <c r="B52" s="31"/>
      <c r="C52" s="118"/>
      <c r="D52" s="6">
        <f t="shared" ref="D52:D83" si="12">B52*C52</f>
        <v>0</v>
      </c>
      <c r="E52" s="355"/>
      <c r="F52" s="32">
        <v>1800</v>
      </c>
      <c r="G52" s="32"/>
      <c r="H52" s="43"/>
      <c r="I52" s="140"/>
      <c r="J52" s="8">
        <f t="shared" si="11"/>
        <v>0</v>
      </c>
      <c r="K52" s="163">
        <f t="shared" si="10"/>
        <v>0</v>
      </c>
    </row>
    <row r="53" spans="1:13" ht="15" thickBot="1" x14ac:dyDescent="0.4">
      <c r="A53" s="33"/>
      <c r="B53" s="34"/>
      <c r="C53" s="119"/>
      <c r="D53" s="6">
        <f t="shared" si="12"/>
        <v>0</v>
      </c>
      <c r="E53" s="359"/>
      <c r="F53" s="35">
        <v>1800</v>
      </c>
      <c r="G53" s="35"/>
      <c r="H53" s="45"/>
      <c r="I53" s="141"/>
      <c r="J53" s="161">
        <f t="shared" si="11"/>
        <v>0</v>
      </c>
      <c r="K53" s="164">
        <f t="shared" si="10"/>
        <v>0</v>
      </c>
    </row>
    <row r="54" spans="1:13" x14ac:dyDescent="0.35">
      <c r="A54" s="89"/>
      <c r="B54" s="90"/>
      <c r="C54" s="134"/>
      <c r="D54" s="6">
        <f t="shared" si="12"/>
        <v>0</v>
      </c>
      <c r="E54" s="360" t="s">
        <v>82</v>
      </c>
      <c r="F54" s="91">
        <v>6000</v>
      </c>
      <c r="G54" s="91"/>
      <c r="H54" s="92"/>
      <c r="I54" s="156"/>
      <c r="J54" s="160">
        <f t="shared" si="11"/>
        <v>0</v>
      </c>
      <c r="K54" s="179">
        <f>J54/F54/22</f>
        <v>0</v>
      </c>
      <c r="M54" s="26"/>
    </row>
    <row r="55" spans="1:13" x14ac:dyDescent="0.35">
      <c r="A55" s="93"/>
      <c r="B55" s="94"/>
      <c r="C55" s="135"/>
      <c r="D55" s="6">
        <f t="shared" si="12"/>
        <v>0</v>
      </c>
      <c r="E55" s="361"/>
      <c r="F55" s="95">
        <v>6000</v>
      </c>
      <c r="G55" s="95"/>
      <c r="H55" s="96"/>
      <c r="I55" s="157"/>
      <c r="J55" s="8">
        <f t="shared" si="11"/>
        <v>0</v>
      </c>
      <c r="K55" s="180">
        <f t="shared" ref="K55:K59" si="13">J55/F55/22</f>
        <v>0</v>
      </c>
    </row>
    <row r="56" spans="1:13" x14ac:dyDescent="0.35">
      <c r="A56" s="93"/>
      <c r="B56" s="94"/>
      <c r="C56" s="135"/>
      <c r="D56" s="6">
        <f t="shared" si="12"/>
        <v>0</v>
      </c>
      <c r="E56" s="361"/>
      <c r="F56" s="95">
        <v>6000</v>
      </c>
      <c r="G56" s="95"/>
      <c r="H56" s="96"/>
      <c r="I56" s="157"/>
      <c r="J56" s="8">
        <f t="shared" si="11"/>
        <v>0</v>
      </c>
      <c r="K56" s="180">
        <f t="shared" si="13"/>
        <v>0</v>
      </c>
    </row>
    <row r="57" spans="1:13" x14ac:dyDescent="0.35">
      <c r="A57" s="93"/>
      <c r="B57" s="94"/>
      <c r="C57" s="135"/>
      <c r="D57" s="6">
        <f t="shared" si="12"/>
        <v>0</v>
      </c>
      <c r="E57" s="361"/>
      <c r="F57" s="95">
        <v>6000</v>
      </c>
      <c r="G57" s="95"/>
      <c r="H57" s="96"/>
      <c r="I57" s="157"/>
      <c r="J57" s="8">
        <f t="shared" si="11"/>
        <v>0</v>
      </c>
      <c r="K57" s="180">
        <f t="shared" si="13"/>
        <v>0</v>
      </c>
    </row>
    <row r="58" spans="1:13" x14ac:dyDescent="0.35">
      <c r="A58" s="93"/>
      <c r="B58" s="94"/>
      <c r="C58" s="135"/>
      <c r="D58" s="6">
        <f t="shared" si="12"/>
        <v>0</v>
      </c>
      <c r="E58" s="361"/>
      <c r="F58" s="95">
        <v>6000</v>
      </c>
      <c r="G58" s="95"/>
      <c r="H58" s="96"/>
      <c r="I58" s="157"/>
      <c r="J58" s="8">
        <f t="shared" si="11"/>
        <v>0</v>
      </c>
      <c r="K58" s="180">
        <f t="shared" si="13"/>
        <v>0</v>
      </c>
    </row>
    <row r="59" spans="1:13" ht="15" thickBot="1" x14ac:dyDescent="0.4">
      <c r="A59" s="97"/>
      <c r="B59" s="98"/>
      <c r="C59" s="136"/>
      <c r="D59" s="6">
        <f t="shared" si="12"/>
        <v>0</v>
      </c>
      <c r="E59" s="362"/>
      <c r="F59" s="99">
        <v>6000</v>
      </c>
      <c r="G59" s="99"/>
      <c r="H59" s="100"/>
      <c r="I59" s="158"/>
      <c r="J59" s="161">
        <f t="shared" si="11"/>
        <v>0</v>
      </c>
      <c r="K59" s="181">
        <f t="shared" si="13"/>
        <v>0</v>
      </c>
    </row>
    <row r="60" spans="1:13" x14ac:dyDescent="0.35">
      <c r="A60" s="46"/>
      <c r="B60" s="47"/>
      <c r="C60" s="137"/>
      <c r="D60" s="6">
        <f t="shared" si="12"/>
        <v>0</v>
      </c>
      <c r="E60" s="363" t="s">
        <v>83</v>
      </c>
      <c r="F60" s="48">
        <v>1800</v>
      </c>
      <c r="G60" s="48"/>
      <c r="H60" s="49"/>
      <c r="I60" s="159"/>
      <c r="J60" s="160">
        <f t="shared" si="11"/>
        <v>0</v>
      </c>
      <c r="K60" s="182">
        <f>J60/F60/22</f>
        <v>0</v>
      </c>
      <c r="M60" s="26"/>
    </row>
    <row r="61" spans="1:13" x14ac:dyDescent="0.35">
      <c r="A61" s="50"/>
      <c r="B61" s="51"/>
      <c r="C61" s="121"/>
      <c r="D61" s="6">
        <f t="shared" si="12"/>
        <v>0</v>
      </c>
      <c r="E61" s="364"/>
      <c r="F61" s="52">
        <v>1800</v>
      </c>
      <c r="G61" s="52"/>
      <c r="H61" s="53"/>
      <c r="I61" s="143"/>
      <c r="J61" s="8">
        <f t="shared" si="11"/>
        <v>0</v>
      </c>
      <c r="K61" s="166">
        <f t="shared" ref="K61:K66" si="14">J61/F61/22</f>
        <v>0</v>
      </c>
    </row>
    <row r="62" spans="1:13" x14ac:dyDescent="0.35">
      <c r="A62" s="50"/>
      <c r="B62" s="51"/>
      <c r="C62" s="121"/>
      <c r="D62" s="6">
        <f t="shared" si="12"/>
        <v>0</v>
      </c>
      <c r="E62" s="364"/>
      <c r="F62" s="52">
        <v>1800</v>
      </c>
      <c r="G62" s="52"/>
      <c r="H62" s="53"/>
      <c r="I62" s="143"/>
      <c r="J62" s="8">
        <f t="shared" si="11"/>
        <v>0</v>
      </c>
      <c r="K62" s="166">
        <f t="shared" si="14"/>
        <v>0</v>
      </c>
    </row>
    <row r="63" spans="1:13" x14ac:dyDescent="0.35">
      <c r="A63" s="50"/>
      <c r="B63" s="51"/>
      <c r="C63" s="121"/>
      <c r="D63" s="6">
        <f t="shared" si="12"/>
        <v>0</v>
      </c>
      <c r="E63" s="364"/>
      <c r="F63" s="52">
        <v>1800</v>
      </c>
      <c r="G63" s="52"/>
      <c r="H63" s="53"/>
      <c r="I63" s="143"/>
      <c r="J63" s="8">
        <f t="shared" si="11"/>
        <v>0</v>
      </c>
      <c r="K63" s="166">
        <f t="shared" si="14"/>
        <v>0</v>
      </c>
    </row>
    <row r="64" spans="1:13" x14ac:dyDescent="0.35">
      <c r="A64" s="50"/>
      <c r="B64" s="51"/>
      <c r="C64" s="121"/>
      <c r="D64" s="6">
        <f t="shared" si="12"/>
        <v>0</v>
      </c>
      <c r="E64" s="364"/>
      <c r="F64" s="52">
        <v>1800</v>
      </c>
      <c r="G64" s="52"/>
      <c r="H64" s="53"/>
      <c r="I64" s="143"/>
      <c r="J64" s="8">
        <f t="shared" si="11"/>
        <v>0</v>
      </c>
      <c r="K64" s="166">
        <f t="shared" si="14"/>
        <v>0</v>
      </c>
    </row>
    <row r="65" spans="1:11" x14ac:dyDescent="0.35">
      <c r="A65" s="50"/>
      <c r="B65" s="51"/>
      <c r="C65" s="121"/>
      <c r="D65" s="6">
        <f t="shared" si="12"/>
        <v>0</v>
      </c>
      <c r="E65" s="364"/>
      <c r="F65" s="52">
        <v>1800</v>
      </c>
      <c r="G65" s="52"/>
      <c r="H65" s="53"/>
      <c r="I65" s="143"/>
      <c r="J65" s="8">
        <f t="shared" si="11"/>
        <v>0</v>
      </c>
      <c r="K65" s="166">
        <f t="shared" si="14"/>
        <v>0</v>
      </c>
    </row>
    <row r="66" spans="1:11" ht="15" thickBot="1" x14ac:dyDescent="0.4">
      <c r="A66" s="54"/>
      <c r="B66" s="55"/>
      <c r="C66" s="122"/>
      <c r="D66" s="6">
        <f t="shared" si="12"/>
        <v>0</v>
      </c>
      <c r="E66" s="365"/>
      <c r="F66" s="56">
        <v>1800</v>
      </c>
      <c r="G66" s="56"/>
      <c r="H66" s="57"/>
      <c r="I66" s="144"/>
      <c r="J66" s="161">
        <f t="shared" si="11"/>
        <v>0</v>
      </c>
      <c r="K66" s="167">
        <f t="shared" si="14"/>
        <v>0</v>
      </c>
    </row>
    <row r="67" spans="1:11" x14ac:dyDescent="0.35">
      <c r="A67" s="77"/>
      <c r="B67" s="78"/>
      <c r="C67" s="123"/>
      <c r="D67" s="6">
        <f t="shared" si="12"/>
        <v>0</v>
      </c>
      <c r="E67" s="366" t="s">
        <v>84</v>
      </c>
      <c r="F67" s="79">
        <v>100000</v>
      </c>
      <c r="G67" s="79"/>
      <c r="H67" s="101"/>
      <c r="I67" s="145"/>
      <c r="J67" s="160">
        <f t="shared" si="11"/>
        <v>0</v>
      </c>
      <c r="K67" s="168">
        <f>J67/F67/22</f>
        <v>0</v>
      </c>
    </row>
    <row r="68" spans="1:11" x14ac:dyDescent="0.35">
      <c r="A68" s="58"/>
      <c r="B68" s="59"/>
      <c r="C68" s="124"/>
      <c r="D68" s="6">
        <f t="shared" si="12"/>
        <v>0</v>
      </c>
      <c r="E68" s="367"/>
      <c r="F68" s="60">
        <v>100000</v>
      </c>
      <c r="G68" s="60"/>
      <c r="H68" s="102"/>
      <c r="I68" s="146"/>
      <c r="J68" s="8">
        <f t="shared" si="11"/>
        <v>0</v>
      </c>
      <c r="K68" s="169">
        <f t="shared" ref="K68:K73" si="15">J68/F68/22</f>
        <v>0</v>
      </c>
    </row>
    <row r="69" spans="1:11" x14ac:dyDescent="0.35">
      <c r="A69" s="58"/>
      <c r="B69" s="59"/>
      <c r="C69" s="124"/>
      <c r="D69" s="6">
        <f t="shared" si="12"/>
        <v>0</v>
      </c>
      <c r="E69" s="367"/>
      <c r="F69" s="60">
        <v>100000</v>
      </c>
      <c r="G69" s="60"/>
      <c r="H69" s="102"/>
      <c r="I69" s="146"/>
      <c r="J69" s="8">
        <f t="shared" si="11"/>
        <v>0</v>
      </c>
      <c r="K69" s="169">
        <f t="shared" si="15"/>
        <v>0</v>
      </c>
    </row>
    <row r="70" spans="1:11" x14ac:dyDescent="0.35">
      <c r="A70" s="58"/>
      <c r="B70" s="59"/>
      <c r="C70" s="124"/>
      <c r="D70" s="6">
        <f t="shared" si="12"/>
        <v>0</v>
      </c>
      <c r="E70" s="367"/>
      <c r="F70" s="60">
        <v>100000</v>
      </c>
      <c r="G70" s="60"/>
      <c r="H70" s="102"/>
      <c r="I70" s="146"/>
      <c r="J70" s="8">
        <f t="shared" si="11"/>
        <v>0</v>
      </c>
      <c r="K70" s="169">
        <f t="shared" si="15"/>
        <v>0</v>
      </c>
    </row>
    <row r="71" spans="1:11" x14ac:dyDescent="0.35">
      <c r="A71" s="58"/>
      <c r="B71" s="59"/>
      <c r="C71" s="124"/>
      <c r="D71" s="6">
        <f t="shared" si="12"/>
        <v>0</v>
      </c>
      <c r="E71" s="367"/>
      <c r="F71" s="60">
        <v>100000</v>
      </c>
      <c r="G71" s="60"/>
      <c r="H71" s="102"/>
      <c r="I71" s="146"/>
      <c r="J71" s="8">
        <f t="shared" si="11"/>
        <v>0</v>
      </c>
      <c r="K71" s="169">
        <f t="shared" si="15"/>
        <v>0</v>
      </c>
    </row>
    <row r="72" spans="1:11" x14ac:dyDescent="0.35">
      <c r="A72" s="58"/>
      <c r="B72" s="59"/>
      <c r="C72" s="124"/>
      <c r="D72" s="6">
        <f t="shared" si="12"/>
        <v>0</v>
      </c>
      <c r="E72" s="367"/>
      <c r="F72" s="60">
        <v>100000</v>
      </c>
      <c r="G72" s="60"/>
      <c r="H72" s="102"/>
      <c r="I72" s="146"/>
      <c r="J72" s="8">
        <f t="shared" si="11"/>
        <v>0</v>
      </c>
      <c r="K72" s="169">
        <f t="shared" si="15"/>
        <v>0</v>
      </c>
    </row>
    <row r="73" spans="1:11" ht="15" thickBot="1" x14ac:dyDescent="0.4">
      <c r="A73" s="61"/>
      <c r="B73" s="62"/>
      <c r="C73" s="125"/>
      <c r="D73" s="6">
        <f t="shared" si="12"/>
        <v>0</v>
      </c>
      <c r="E73" s="368"/>
      <c r="F73" s="63">
        <v>100000</v>
      </c>
      <c r="G73" s="63"/>
      <c r="H73" s="103"/>
      <c r="I73" s="147"/>
      <c r="J73" s="161">
        <f t="shared" si="11"/>
        <v>0</v>
      </c>
      <c r="K73" s="170">
        <f t="shared" si="15"/>
        <v>0</v>
      </c>
    </row>
    <row r="74" spans="1:11" x14ac:dyDescent="0.35">
      <c r="A74" s="80"/>
      <c r="B74" s="81"/>
      <c r="C74" s="126"/>
      <c r="D74" s="6">
        <f t="shared" si="12"/>
        <v>0</v>
      </c>
      <c r="E74" s="369" t="s">
        <v>85</v>
      </c>
      <c r="F74" s="82">
        <v>130</v>
      </c>
      <c r="G74" s="82"/>
      <c r="H74" s="104"/>
      <c r="I74" s="148"/>
      <c r="J74" s="160">
        <f t="shared" si="11"/>
        <v>0</v>
      </c>
      <c r="K74" s="171">
        <f>J74/F74/22</f>
        <v>0</v>
      </c>
    </row>
    <row r="75" spans="1:11" x14ac:dyDescent="0.35">
      <c r="A75" s="64"/>
      <c r="B75" s="65"/>
      <c r="C75" s="127"/>
      <c r="D75" s="6">
        <f t="shared" si="12"/>
        <v>0</v>
      </c>
      <c r="E75" s="370"/>
      <c r="F75" s="66">
        <v>130</v>
      </c>
      <c r="G75" s="66"/>
      <c r="H75" s="105"/>
      <c r="I75" s="149"/>
      <c r="J75" s="8">
        <f t="shared" si="11"/>
        <v>0</v>
      </c>
      <c r="K75" s="172">
        <f t="shared" ref="K75:K76" si="16">J75/F75/22</f>
        <v>0</v>
      </c>
    </row>
    <row r="76" spans="1:11" x14ac:dyDescent="0.35">
      <c r="A76" s="64"/>
      <c r="B76" s="65"/>
      <c r="C76" s="127"/>
      <c r="D76" s="6">
        <f t="shared" si="12"/>
        <v>0</v>
      </c>
      <c r="E76" s="370"/>
      <c r="F76" s="66">
        <v>130</v>
      </c>
      <c r="G76" s="66"/>
      <c r="H76" s="105"/>
      <c r="I76" s="149"/>
      <c r="J76" s="8">
        <f t="shared" si="11"/>
        <v>0</v>
      </c>
      <c r="K76" s="172">
        <f t="shared" si="16"/>
        <v>0</v>
      </c>
    </row>
    <row r="77" spans="1:11" x14ac:dyDescent="0.35">
      <c r="A77" s="64"/>
      <c r="B77" s="65"/>
      <c r="C77" s="127"/>
      <c r="D77" s="6">
        <f t="shared" si="12"/>
        <v>0</v>
      </c>
      <c r="E77" s="370"/>
      <c r="F77" s="66">
        <v>130</v>
      </c>
      <c r="G77" s="66"/>
      <c r="H77" s="105"/>
      <c r="I77" s="149"/>
      <c r="J77" s="8">
        <f t="shared" si="11"/>
        <v>0</v>
      </c>
      <c r="K77" s="172">
        <f t="shared" ref="K77:K82" si="17">J77/F77/22</f>
        <v>0</v>
      </c>
    </row>
    <row r="78" spans="1:11" x14ac:dyDescent="0.35">
      <c r="A78" s="64"/>
      <c r="B78" s="65"/>
      <c r="C78" s="127"/>
      <c r="D78" s="6">
        <f t="shared" si="12"/>
        <v>0</v>
      </c>
      <c r="E78" s="370"/>
      <c r="F78" s="66">
        <v>130</v>
      </c>
      <c r="G78" s="66"/>
      <c r="H78" s="105"/>
      <c r="I78" s="149"/>
      <c r="J78" s="8">
        <f t="shared" si="11"/>
        <v>0</v>
      </c>
      <c r="K78" s="172">
        <f t="shared" si="17"/>
        <v>0</v>
      </c>
    </row>
    <row r="79" spans="1:11" x14ac:dyDescent="0.35">
      <c r="A79" s="64"/>
      <c r="B79" s="65"/>
      <c r="C79" s="127"/>
      <c r="D79" s="6">
        <f t="shared" si="12"/>
        <v>0</v>
      </c>
      <c r="E79" s="370"/>
      <c r="F79" s="66">
        <v>130</v>
      </c>
      <c r="G79" s="66"/>
      <c r="H79" s="105"/>
      <c r="I79" s="149"/>
      <c r="J79" s="8">
        <f t="shared" si="11"/>
        <v>0</v>
      </c>
      <c r="K79" s="172">
        <f t="shared" si="17"/>
        <v>0</v>
      </c>
    </row>
    <row r="80" spans="1:11" x14ac:dyDescent="0.35">
      <c r="A80" s="64"/>
      <c r="B80" s="65"/>
      <c r="C80" s="191"/>
      <c r="D80" s="6">
        <f t="shared" si="12"/>
        <v>0</v>
      </c>
      <c r="E80" s="371"/>
      <c r="F80" s="66">
        <v>130</v>
      </c>
      <c r="G80" s="192"/>
      <c r="H80" s="193"/>
      <c r="I80" s="194"/>
      <c r="J80" s="195"/>
      <c r="K80" s="196"/>
    </row>
    <row r="81" spans="1:13" x14ac:dyDescent="0.35">
      <c r="A81" s="64"/>
      <c r="B81" s="65"/>
      <c r="C81" s="191"/>
      <c r="D81" s="6">
        <f t="shared" si="12"/>
        <v>0</v>
      </c>
      <c r="E81" s="371"/>
      <c r="F81" s="66">
        <v>130</v>
      </c>
      <c r="G81" s="192"/>
      <c r="H81" s="193"/>
      <c r="I81" s="194"/>
      <c r="J81" s="195"/>
      <c r="K81" s="196"/>
    </row>
    <row r="82" spans="1:13" ht="15" thickBot="1" x14ac:dyDescent="0.4">
      <c r="A82" s="64"/>
      <c r="B82" s="65"/>
      <c r="C82" s="128"/>
      <c r="D82" s="6">
        <f t="shared" si="12"/>
        <v>0</v>
      </c>
      <c r="E82" s="372"/>
      <c r="F82" s="66">
        <v>130</v>
      </c>
      <c r="G82" s="67"/>
      <c r="H82" s="106"/>
      <c r="I82" s="150"/>
      <c r="J82" s="161">
        <f>D82*I82</f>
        <v>0</v>
      </c>
      <c r="K82" s="173">
        <f t="shared" si="17"/>
        <v>0</v>
      </c>
    </row>
    <row r="83" spans="1:13" x14ac:dyDescent="0.35">
      <c r="A83" s="83"/>
      <c r="B83" s="84"/>
      <c r="C83" s="129"/>
      <c r="D83" s="6">
        <f t="shared" si="12"/>
        <v>0</v>
      </c>
      <c r="E83" s="373" t="s">
        <v>86</v>
      </c>
      <c r="F83" s="85">
        <v>300</v>
      </c>
      <c r="G83" s="85"/>
      <c r="H83" s="107"/>
      <c r="I83" s="187"/>
      <c r="J83" s="160">
        <f>D83*I83</f>
        <v>0</v>
      </c>
      <c r="K83" s="174">
        <f>J83/F83/22</f>
        <v>0</v>
      </c>
    </row>
    <row r="84" spans="1:13" x14ac:dyDescent="0.35">
      <c r="A84" s="68"/>
      <c r="B84" s="69"/>
      <c r="C84" s="130"/>
      <c r="D84" s="6">
        <f t="shared" ref="D84:D98" si="18">B84*C84</f>
        <v>0</v>
      </c>
      <c r="E84" s="374"/>
      <c r="F84" s="70">
        <v>300</v>
      </c>
      <c r="G84" s="70"/>
      <c r="H84" s="108"/>
      <c r="I84" s="152"/>
      <c r="J84" s="8">
        <f>D84*I84</f>
        <v>0</v>
      </c>
      <c r="K84" s="175">
        <f t="shared" ref="K84:K85" si="19">J84/F84/22</f>
        <v>0</v>
      </c>
    </row>
    <row r="85" spans="1:13" ht="15" thickBot="1" x14ac:dyDescent="0.4">
      <c r="A85" s="68"/>
      <c r="B85" s="69"/>
      <c r="C85" s="130"/>
      <c r="D85" s="6">
        <f t="shared" si="18"/>
        <v>0</v>
      </c>
      <c r="E85" s="374"/>
      <c r="F85" s="70">
        <v>300</v>
      </c>
      <c r="G85" s="70"/>
      <c r="H85" s="108"/>
      <c r="I85" s="152"/>
      <c r="J85" s="8">
        <f>D85*I85</f>
        <v>0</v>
      </c>
      <c r="K85" s="175">
        <f t="shared" si="19"/>
        <v>0</v>
      </c>
    </row>
    <row r="86" spans="1:13" x14ac:dyDescent="0.35">
      <c r="A86" s="68"/>
      <c r="B86" s="69"/>
      <c r="C86" s="130"/>
      <c r="D86" s="6">
        <f t="shared" si="18"/>
        <v>0</v>
      </c>
      <c r="E86" s="374"/>
      <c r="F86" s="85">
        <v>300</v>
      </c>
      <c r="G86" s="70"/>
      <c r="H86" s="108"/>
      <c r="I86" s="152"/>
      <c r="J86" s="8"/>
      <c r="K86" s="175"/>
    </row>
    <row r="87" spans="1:13" x14ac:dyDescent="0.35">
      <c r="A87" s="68"/>
      <c r="B87" s="69"/>
      <c r="C87" s="130"/>
      <c r="D87" s="6">
        <f t="shared" si="18"/>
        <v>0</v>
      </c>
      <c r="E87" s="374"/>
      <c r="F87" s="70">
        <v>300</v>
      </c>
      <c r="G87" s="70"/>
      <c r="H87" s="108"/>
      <c r="I87" s="152"/>
      <c r="J87" s="8"/>
      <c r="K87" s="175"/>
      <c r="M87" s="26"/>
    </row>
    <row r="88" spans="1:13" ht="15" thickBot="1" x14ac:dyDescent="0.4">
      <c r="A88" s="68"/>
      <c r="B88" s="69"/>
      <c r="C88" s="130"/>
      <c r="D88" s="6">
        <f t="shared" si="18"/>
        <v>0</v>
      </c>
      <c r="E88" s="374"/>
      <c r="F88" s="70">
        <v>300</v>
      </c>
      <c r="G88" s="70"/>
      <c r="H88" s="108"/>
      <c r="I88" s="152"/>
      <c r="J88" s="8"/>
      <c r="K88" s="175"/>
    </row>
    <row r="89" spans="1:13" x14ac:dyDescent="0.35">
      <c r="A89" s="68"/>
      <c r="B89" s="69"/>
      <c r="C89" s="130"/>
      <c r="D89" s="6">
        <f t="shared" si="18"/>
        <v>0</v>
      </c>
      <c r="E89" s="374"/>
      <c r="F89" s="85">
        <v>300</v>
      </c>
      <c r="G89" s="70"/>
      <c r="H89" s="108"/>
      <c r="I89" s="152"/>
      <c r="J89" s="8"/>
      <c r="K89" s="175"/>
    </row>
    <row r="90" spans="1:13" ht="15" thickBot="1" x14ac:dyDescent="0.4">
      <c r="A90" s="68"/>
      <c r="B90" s="69"/>
      <c r="C90" s="130"/>
      <c r="D90" s="6">
        <f t="shared" si="18"/>
        <v>0</v>
      </c>
      <c r="E90" s="374"/>
      <c r="F90" s="70">
        <v>300</v>
      </c>
      <c r="G90" s="70"/>
      <c r="H90" s="108"/>
      <c r="I90" s="152"/>
      <c r="J90" s="8"/>
      <c r="K90" s="175"/>
    </row>
    <row r="91" spans="1:13" x14ac:dyDescent="0.35">
      <c r="A91" s="86" t="s">
        <v>87</v>
      </c>
      <c r="B91" s="87">
        <v>1</v>
      </c>
      <c r="C91" s="131">
        <v>41.04</v>
      </c>
      <c r="D91" s="6">
        <f t="shared" si="18"/>
        <v>41.04</v>
      </c>
      <c r="E91" s="376" t="s">
        <v>88</v>
      </c>
      <c r="F91" s="88">
        <v>300</v>
      </c>
      <c r="G91" s="88" t="s">
        <v>89</v>
      </c>
      <c r="H91" s="109">
        <v>1</v>
      </c>
      <c r="I91" s="153">
        <v>2</v>
      </c>
      <c r="J91" s="160">
        <f>D91*I91</f>
        <v>82.08</v>
      </c>
      <c r="K91" s="176">
        <f>J91/F91/22</f>
        <v>1.2436363636363636E-2</v>
      </c>
    </row>
    <row r="92" spans="1:13" x14ac:dyDescent="0.35">
      <c r="A92" s="71" t="s">
        <v>90</v>
      </c>
      <c r="B92" s="72">
        <v>1</v>
      </c>
      <c r="C92" s="132">
        <v>216.79</v>
      </c>
      <c r="D92" s="6">
        <f t="shared" si="18"/>
        <v>216.79</v>
      </c>
      <c r="E92" s="377"/>
      <c r="F92" s="73">
        <v>300</v>
      </c>
      <c r="G92" s="73" t="s">
        <v>89</v>
      </c>
      <c r="H92" s="110">
        <v>1</v>
      </c>
      <c r="I92" s="154">
        <v>2</v>
      </c>
      <c r="J92" s="8">
        <f>D92*I92</f>
        <v>433.58</v>
      </c>
      <c r="K92" s="177">
        <f t="shared" ref="K92" si="20">J92/F92/22</f>
        <v>6.5693939393939402E-2</v>
      </c>
    </row>
    <row r="93" spans="1:13" x14ac:dyDescent="0.35">
      <c r="A93" s="71"/>
      <c r="B93" s="72"/>
      <c r="C93" s="132"/>
      <c r="D93" s="6">
        <f t="shared" si="18"/>
        <v>0</v>
      </c>
      <c r="E93" s="377"/>
      <c r="F93" s="73">
        <v>300</v>
      </c>
      <c r="G93" s="73"/>
      <c r="H93" s="110"/>
      <c r="I93" s="154"/>
      <c r="J93" s="8"/>
      <c r="K93" s="177"/>
    </row>
    <row r="94" spans="1:13" x14ac:dyDescent="0.35">
      <c r="A94" s="71"/>
      <c r="B94" s="72"/>
      <c r="C94" s="132"/>
      <c r="D94" s="6">
        <f t="shared" si="18"/>
        <v>0</v>
      </c>
      <c r="E94" s="377"/>
      <c r="F94" s="73">
        <v>300</v>
      </c>
      <c r="G94" s="73"/>
      <c r="H94" s="110"/>
      <c r="I94" s="154"/>
      <c r="J94" s="8"/>
      <c r="K94" s="177"/>
    </row>
    <row r="95" spans="1:13" ht="15" thickBot="1" x14ac:dyDescent="0.4">
      <c r="A95" s="71"/>
      <c r="B95" s="72"/>
      <c r="C95" s="132"/>
      <c r="D95" s="6">
        <f t="shared" si="18"/>
        <v>0</v>
      </c>
      <c r="E95" s="377"/>
      <c r="F95" s="73">
        <v>300</v>
      </c>
      <c r="G95" s="73"/>
      <c r="H95" s="110"/>
      <c r="I95" s="154"/>
      <c r="J95" s="8"/>
      <c r="K95" s="177"/>
    </row>
    <row r="96" spans="1:13" x14ac:dyDescent="0.35">
      <c r="A96" s="27"/>
      <c r="B96" s="28"/>
      <c r="C96" s="117"/>
      <c r="D96" s="6">
        <f t="shared" si="18"/>
        <v>0</v>
      </c>
      <c r="E96" s="329" t="s">
        <v>24</v>
      </c>
      <c r="F96" s="29">
        <v>130</v>
      </c>
      <c r="G96" s="29"/>
      <c r="H96" s="44"/>
      <c r="I96" s="139"/>
      <c r="J96" s="160">
        <f>D96*I96</f>
        <v>0</v>
      </c>
      <c r="K96" s="162">
        <f>J96/F96/22</f>
        <v>0</v>
      </c>
    </row>
    <row r="97" spans="1:11" x14ac:dyDescent="0.35">
      <c r="A97" s="30"/>
      <c r="B97" s="31"/>
      <c r="C97" s="118"/>
      <c r="D97" s="6">
        <f t="shared" si="18"/>
        <v>0</v>
      </c>
      <c r="E97" s="330"/>
      <c r="F97" s="32">
        <v>130</v>
      </c>
      <c r="G97" s="32"/>
      <c r="H97" s="43"/>
      <c r="I97" s="140"/>
      <c r="J97" s="8">
        <f>D97*I97</f>
        <v>0</v>
      </c>
      <c r="K97" s="163">
        <f t="shared" ref="K97:K98" si="21">J97/F97/22</f>
        <v>0</v>
      </c>
    </row>
    <row r="98" spans="1:11" ht="15" thickBot="1" x14ac:dyDescent="0.4">
      <c r="A98" s="33"/>
      <c r="B98" s="34"/>
      <c r="C98" s="119"/>
      <c r="D98" s="6">
        <f t="shared" si="18"/>
        <v>0</v>
      </c>
      <c r="E98" s="331"/>
      <c r="F98" s="35">
        <v>130</v>
      </c>
      <c r="G98" s="35"/>
      <c r="H98" s="45"/>
      <c r="I98" s="189"/>
      <c r="J98" s="161">
        <f>D98*I98</f>
        <v>0</v>
      </c>
      <c r="K98" s="164">
        <f t="shared" si="21"/>
        <v>0</v>
      </c>
    </row>
    <row r="99" spans="1:11" ht="15" thickBot="1" x14ac:dyDescent="0.4">
      <c r="A99" s="337" t="s">
        <v>91</v>
      </c>
      <c r="B99" s="338"/>
      <c r="C99" s="338"/>
      <c r="D99" s="7">
        <f>SUM(D2:D98)</f>
        <v>1074.01</v>
      </c>
      <c r="E99" s="347" t="s">
        <v>92</v>
      </c>
      <c r="F99" s="348"/>
      <c r="G99" s="348"/>
      <c r="I99" s="190">
        <f>SUM(D2:D73)</f>
        <v>816.18000000000006</v>
      </c>
      <c r="J99" s="188"/>
      <c r="K99" s="183" t="s">
        <v>93</v>
      </c>
    </row>
    <row r="100" spans="1:11" ht="15" thickBot="1" x14ac:dyDescent="0.4">
      <c r="A100" s="339" t="s">
        <v>94</v>
      </c>
      <c r="B100" s="340"/>
      <c r="C100" s="340"/>
      <c r="D100" s="340"/>
      <c r="E100" s="340"/>
      <c r="F100" s="340"/>
      <c r="G100" s="340"/>
      <c r="H100" s="340"/>
      <c r="I100" s="341"/>
      <c r="J100" s="138">
        <f>SUM(J2:J98)</f>
        <v>24349.58</v>
      </c>
      <c r="K100" s="184"/>
    </row>
    <row r="101" spans="1:11" ht="15" thickBot="1" x14ac:dyDescent="0.4">
      <c r="A101" s="342" t="s">
        <v>95</v>
      </c>
      <c r="B101" s="343"/>
      <c r="C101" s="343"/>
      <c r="D101" s="343"/>
      <c r="E101" s="343"/>
      <c r="F101" s="343"/>
      <c r="G101" s="343"/>
      <c r="H101" s="343"/>
      <c r="I101" s="343"/>
      <c r="J101" s="343"/>
      <c r="K101" s="185">
        <f>SUM(K2:K98)</f>
        <v>1.8065003030303028</v>
      </c>
    </row>
    <row r="102" spans="1:11" x14ac:dyDescent="0.35">
      <c r="B102" s="2"/>
      <c r="C102" s="2"/>
    </row>
    <row r="103" spans="1:11" ht="15" thickBot="1" x14ac:dyDescent="0.4">
      <c r="H103" s="9"/>
      <c r="J103" s="26"/>
      <c r="K103" s="26"/>
    </row>
    <row r="104" spans="1:11" ht="16" thickBot="1" x14ac:dyDescent="0.4">
      <c r="A104" s="356" t="s">
        <v>0</v>
      </c>
      <c r="B104" s="357"/>
      <c r="C104" s="357"/>
      <c r="D104" s="357"/>
      <c r="E104" s="358"/>
      <c r="J104" s="26"/>
    </row>
    <row r="105" spans="1:11" ht="15" thickBot="1" x14ac:dyDescent="0.4">
      <c r="A105" s="344" t="s">
        <v>1</v>
      </c>
      <c r="B105" s="345"/>
      <c r="C105" s="345"/>
      <c r="D105" s="345"/>
      <c r="E105" s="346"/>
    </row>
    <row r="106" spans="1:11" ht="6" customHeight="1" thickBot="1" x14ac:dyDescent="0.4"/>
    <row r="107" spans="1:11" ht="15.75" customHeight="1" x14ac:dyDescent="0.35">
      <c r="A107" s="334" t="s">
        <v>2</v>
      </c>
      <c r="B107" s="335"/>
      <c r="C107" s="335"/>
      <c r="D107" s="335"/>
      <c r="E107" s="336"/>
    </row>
    <row r="108" spans="1:11" ht="58" x14ac:dyDescent="0.35">
      <c r="A108" s="21" t="s">
        <v>3</v>
      </c>
      <c r="B108" s="10" t="s">
        <v>4</v>
      </c>
      <c r="C108" s="10" t="s">
        <v>5</v>
      </c>
      <c r="D108" s="11" t="s">
        <v>6</v>
      </c>
      <c r="E108" s="22" t="s">
        <v>7</v>
      </c>
      <c r="H108" s="202"/>
      <c r="I108" s="9"/>
    </row>
    <row r="109" spans="1:11" x14ac:dyDescent="0.35">
      <c r="A109" s="14" t="str">
        <f>E2</f>
        <v>INTERNA -Pisos Frios &amp; Acarpetados</v>
      </c>
      <c r="B109" s="26">
        <f>SUM(J2:J19)</f>
        <v>12078</v>
      </c>
      <c r="C109" s="18">
        <f>F2</f>
        <v>800</v>
      </c>
      <c r="D109" s="111">
        <f>((800*B109)/C109)/22</f>
        <v>549</v>
      </c>
      <c r="E109" s="351"/>
    </row>
    <row r="110" spans="1:11" x14ac:dyDescent="0.35">
      <c r="A110" s="14" t="str">
        <f>E20</f>
        <v>INTERNA -
Laboratórios</v>
      </c>
      <c r="B110" s="26">
        <f>SUM(J20:J23)</f>
        <v>0</v>
      </c>
      <c r="C110" s="18">
        <f>F20</f>
        <v>360</v>
      </c>
      <c r="D110" s="111">
        <f t="shared" ref="D110:D114" si="22">((800*B110)/C110)/22</f>
        <v>0</v>
      </c>
      <c r="E110" s="352"/>
    </row>
    <row r="111" spans="1:11" x14ac:dyDescent="0.35">
      <c r="A111" s="14" t="str">
        <f>E24</f>
        <v>INTERNA -
Almoxarifado / Galpões</v>
      </c>
      <c r="B111" s="26">
        <f>SUM(J24:J28)</f>
        <v>0</v>
      </c>
      <c r="C111" s="18">
        <f>F24</f>
        <v>1500</v>
      </c>
      <c r="D111" s="111">
        <f t="shared" si="22"/>
        <v>0</v>
      </c>
      <c r="E111" s="352"/>
    </row>
    <row r="112" spans="1:11" x14ac:dyDescent="0.35">
      <c r="A112" s="14" t="str">
        <f>E29</f>
        <v>INTERNA -
Oficinas</v>
      </c>
      <c r="B112" s="26">
        <f>SUM(J29:J31)</f>
        <v>0</v>
      </c>
      <c r="C112" s="18">
        <f>F29</f>
        <v>1200</v>
      </c>
      <c r="D112" s="111">
        <f t="shared" si="22"/>
        <v>0</v>
      </c>
      <c r="E112" s="352"/>
    </row>
    <row r="113" spans="1:15" x14ac:dyDescent="0.35">
      <c r="A113" s="14" t="str">
        <f>E32</f>
        <v>INTERNA -
Áreas com espaços livres - saguão, hall e salão</v>
      </c>
      <c r="B113" s="26">
        <f>SUM(J32:J38)</f>
        <v>8963.24</v>
      </c>
      <c r="C113" s="18">
        <f>F32</f>
        <v>1000</v>
      </c>
      <c r="D113" s="111">
        <f t="shared" si="22"/>
        <v>325.93599999999998</v>
      </c>
      <c r="E113" s="352"/>
    </row>
    <row r="114" spans="1:15" x14ac:dyDescent="0.35">
      <c r="A114" s="14" t="str">
        <f>E39</f>
        <v>INTERNA -
Banheiros</v>
      </c>
      <c r="B114" s="26">
        <f>SUM(J39:J46)</f>
        <v>2792.68</v>
      </c>
      <c r="C114" s="18">
        <f>F39</f>
        <v>200</v>
      </c>
      <c r="D114" s="111">
        <f t="shared" si="22"/>
        <v>507.76</v>
      </c>
      <c r="E114" s="352"/>
    </row>
    <row r="115" spans="1:15" x14ac:dyDescent="0.35">
      <c r="C115" s="18"/>
      <c r="D115" s="111"/>
      <c r="E115" s="353"/>
    </row>
    <row r="116" spans="1:15" ht="30.75" customHeight="1" thickBot="1" x14ac:dyDescent="0.4">
      <c r="A116" s="332" t="s">
        <v>13</v>
      </c>
      <c r="B116" s="333"/>
      <c r="C116" s="333"/>
      <c r="D116" s="116">
        <f>SUM(D109:D115)</f>
        <v>1382.6959999999999</v>
      </c>
      <c r="E116" s="23">
        <f>D116/800</f>
        <v>1.72837</v>
      </c>
      <c r="G116" s="9"/>
      <c r="H116" s="9"/>
    </row>
    <row r="117" spans="1:15" x14ac:dyDescent="0.35">
      <c r="A117" s="12"/>
      <c r="B117" s="12"/>
      <c r="C117" s="12"/>
      <c r="D117" s="24"/>
      <c r="E117" s="5"/>
    </row>
    <row r="118" spans="1:15" ht="15.75" customHeight="1" thickBot="1" x14ac:dyDescent="0.4">
      <c r="A118" s="12"/>
      <c r="B118" s="12"/>
      <c r="C118" s="12"/>
      <c r="D118" s="13"/>
    </row>
    <row r="119" spans="1:15" ht="15.75" customHeight="1" x14ac:dyDescent="0.35">
      <c r="A119" s="334" t="s">
        <v>14</v>
      </c>
      <c r="B119" s="335"/>
      <c r="C119" s="335"/>
      <c r="D119" s="335"/>
      <c r="E119" s="336"/>
    </row>
    <row r="120" spans="1:15" ht="72.5" x14ac:dyDescent="0.35">
      <c r="A120" s="21" t="s">
        <v>3</v>
      </c>
      <c r="B120" s="10" t="s">
        <v>15</v>
      </c>
      <c r="C120" s="10" t="s">
        <v>16</v>
      </c>
      <c r="D120" s="11" t="s">
        <v>17</v>
      </c>
      <c r="E120" s="22" t="s">
        <v>7</v>
      </c>
    </row>
    <row r="121" spans="1:15" s="4" customFormat="1" ht="43.5" x14ac:dyDescent="0.35">
      <c r="A121" s="16" t="str">
        <f>E47</f>
        <v>EXTERNA - 
Pisos pavimentados adjacentes / contíguos às edificações</v>
      </c>
      <c r="B121" s="9">
        <f>SUM(J47:J53)</f>
        <v>0</v>
      </c>
      <c r="C121" s="19">
        <f>F47</f>
        <v>1800</v>
      </c>
      <c r="D121" s="20">
        <f>((1800*B121)/C121)/22</f>
        <v>0</v>
      </c>
      <c r="E121" s="351"/>
      <c r="I121" s="3"/>
      <c r="J121"/>
      <c r="K121"/>
      <c r="L121"/>
      <c r="M121"/>
      <c r="N121"/>
      <c r="O121"/>
    </row>
    <row r="122" spans="1:15" s="4" customFormat="1" ht="29" x14ac:dyDescent="0.35">
      <c r="A122" s="16" t="str">
        <f>E54</f>
        <v>EXTERNA - 
Varriação de passeios e arruamentos</v>
      </c>
      <c r="B122" s="9">
        <f>SUM(J54:J59)</f>
        <v>0</v>
      </c>
      <c r="C122" s="19">
        <f>F54</f>
        <v>6000</v>
      </c>
      <c r="D122" s="20">
        <f>((1800*B122)/C122)/22</f>
        <v>0</v>
      </c>
      <c r="E122" s="352"/>
      <c r="I122" s="3"/>
      <c r="J122"/>
      <c r="K122"/>
      <c r="L122"/>
      <c r="M122"/>
      <c r="N122"/>
      <c r="O122"/>
    </row>
    <row r="123" spans="1:15" s="4" customFormat="1" ht="43.5" x14ac:dyDescent="0.35">
      <c r="A123" s="16" t="str">
        <f>E60</f>
        <v>EXTERNA - 
Pátios e áreas verdes com alta, média ou baixa frequência</v>
      </c>
      <c r="B123" s="9">
        <f>SUM(J60:J66)</f>
        <v>0</v>
      </c>
      <c r="C123" s="19">
        <f>F60</f>
        <v>1800</v>
      </c>
      <c r="D123" s="20">
        <f>((1800*B123)/C123)/22</f>
        <v>0</v>
      </c>
      <c r="E123" s="352"/>
      <c r="I123" s="3"/>
      <c r="J123"/>
      <c r="K123"/>
      <c r="L123"/>
      <c r="M123"/>
      <c r="N123"/>
      <c r="O123"/>
    </row>
    <row r="124" spans="1:15" s="4" customFormat="1" ht="43.5" x14ac:dyDescent="0.35">
      <c r="A124" s="16" t="str">
        <f>E67</f>
        <v>EXTERNA - 
Coleta de detritos em pátios e áreas verdes com frequência diária</v>
      </c>
      <c r="B124" s="9">
        <f>SUM(J67:J73)</f>
        <v>0</v>
      </c>
      <c r="C124" s="19">
        <f>F67</f>
        <v>100000</v>
      </c>
      <c r="D124" s="20">
        <f>((1800*B124)/C124)/22</f>
        <v>0</v>
      </c>
      <c r="E124" s="352"/>
      <c r="I124" s="3"/>
      <c r="J124"/>
      <c r="K124"/>
      <c r="L124"/>
      <c r="M124"/>
      <c r="N124"/>
      <c r="O124"/>
    </row>
    <row r="125" spans="1:15" s="4" customFormat="1" x14ac:dyDescent="0.35">
      <c r="A125" s="16"/>
      <c r="B125" s="9"/>
      <c r="C125" s="19"/>
      <c r="D125" s="20"/>
      <c r="E125" s="353"/>
      <c r="I125" s="3"/>
      <c r="J125"/>
      <c r="K125"/>
      <c r="L125"/>
      <c r="M125"/>
      <c r="N125"/>
      <c r="O125"/>
    </row>
    <row r="126" spans="1:15" s="4" customFormat="1" ht="30.75" customHeight="1" thickBot="1" x14ac:dyDescent="0.4">
      <c r="A126" s="332" t="s">
        <v>18</v>
      </c>
      <c r="B126" s="333"/>
      <c r="C126" s="333"/>
      <c r="D126" s="116">
        <f>SUM(D121:D125)</f>
        <v>0</v>
      </c>
      <c r="E126" s="23">
        <f>D126/1800</f>
        <v>0</v>
      </c>
      <c r="I126" s="3"/>
      <c r="J126"/>
      <c r="K126"/>
      <c r="L126"/>
      <c r="M126"/>
      <c r="N126"/>
      <c r="O126"/>
    </row>
    <row r="127" spans="1:15" s="4" customFormat="1" ht="15.75" customHeight="1" x14ac:dyDescent="0.35">
      <c r="A127" s="12"/>
      <c r="B127" s="12"/>
      <c r="C127" s="12"/>
      <c r="D127" s="15"/>
      <c r="I127" s="3"/>
      <c r="J127"/>
      <c r="K127"/>
      <c r="L127"/>
      <c r="M127"/>
      <c r="N127"/>
      <c r="O127"/>
    </row>
    <row r="128" spans="1:15" s="4" customFormat="1" ht="15.75" customHeight="1" thickBot="1" x14ac:dyDescent="0.4">
      <c r="A128" s="12"/>
      <c r="B128" s="12"/>
      <c r="C128" s="12"/>
      <c r="D128" s="15"/>
      <c r="I128" s="3"/>
      <c r="J128"/>
      <c r="K128"/>
      <c r="L128"/>
      <c r="M128"/>
      <c r="N128"/>
      <c r="O128"/>
    </row>
    <row r="129" spans="1:15" s="4" customFormat="1" ht="15.75" customHeight="1" x14ac:dyDescent="0.35">
      <c r="A129" s="334" t="s">
        <v>19</v>
      </c>
      <c r="B129" s="335"/>
      <c r="C129" s="335"/>
      <c r="D129" s="335"/>
      <c r="E129" s="336"/>
      <c r="I129" s="3"/>
      <c r="J129"/>
      <c r="K129"/>
      <c r="L129"/>
      <c r="M129"/>
      <c r="N129"/>
      <c r="O129"/>
    </row>
    <row r="130" spans="1:15" s="4" customFormat="1" ht="72.5" x14ac:dyDescent="0.35">
      <c r="A130" s="21" t="s">
        <v>3</v>
      </c>
      <c r="B130" s="10" t="s">
        <v>15</v>
      </c>
      <c r="C130" s="10" t="s">
        <v>16</v>
      </c>
      <c r="D130" s="11" t="s">
        <v>20</v>
      </c>
      <c r="E130" s="22" t="s">
        <v>7</v>
      </c>
      <c r="I130" s="3"/>
      <c r="J130"/>
      <c r="K130"/>
      <c r="L130"/>
      <c r="M130"/>
      <c r="N130"/>
      <c r="O130"/>
    </row>
    <row r="131" spans="1:15" s="4" customFormat="1" ht="29" x14ac:dyDescent="0.35">
      <c r="A131" s="17" t="str">
        <f>E74</f>
        <v>ESQUADRIAS EXTERNAS - 
Face externa COM exposição a situação de risco</v>
      </c>
      <c r="B131" s="9">
        <f>SUM(J74:J82)</f>
        <v>0</v>
      </c>
      <c r="C131" s="18">
        <f>F74</f>
        <v>130</v>
      </c>
      <c r="D131" s="20">
        <f>((300*B131)/C131)/22</f>
        <v>0</v>
      </c>
      <c r="E131" s="351"/>
      <c r="I131" s="3"/>
      <c r="J131"/>
      <c r="K131"/>
      <c r="L131"/>
      <c r="M131"/>
      <c r="N131"/>
      <c r="O131"/>
    </row>
    <row r="132" spans="1:15" s="4" customFormat="1" ht="29" x14ac:dyDescent="0.35">
      <c r="A132" s="17" t="str">
        <f>E83</f>
        <v>ESQUADRIAS EXTERNAS - 
Face externa SEM exposição a situação de risco</v>
      </c>
      <c r="B132" s="9">
        <f>SUM(J83:J90)</f>
        <v>0</v>
      </c>
      <c r="C132" s="18">
        <f>F83</f>
        <v>300</v>
      </c>
      <c r="D132" s="20">
        <f>((300*B132)/C132)/22</f>
        <v>0</v>
      </c>
      <c r="E132" s="352"/>
      <c r="I132" s="3"/>
      <c r="J132"/>
      <c r="K132"/>
      <c r="L132"/>
      <c r="M132"/>
      <c r="N132"/>
      <c r="O132"/>
    </row>
    <row r="133" spans="1:15" s="4" customFormat="1" ht="29" x14ac:dyDescent="0.35">
      <c r="A133" s="17" t="str">
        <f>E91</f>
        <v>ESQUADRIAS EXTERNAS / INTERNAS - 
Face interna</v>
      </c>
      <c r="B133" s="9">
        <f>SUM(J91:J95)</f>
        <v>515.66</v>
      </c>
      <c r="C133" s="18">
        <f>F91</f>
        <v>300</v>
      </c>
      <c r="D133" s="20">
        <f>((300*B133)/C133)/22</f>
        <v>23.439090909090908</v>
      </c>
      <c r="E133" s="352"/>
      <c r="I133" s="3"/>
      <c r="J133"/>
      <c r="K133"/>
      <c r="L133"/>
      <c r="M133"/>
      <c r="N133"/>
      <c r="O133"/>
    </row>
    <row r="134" spans="1:15" s="4" customFormat="1" x14ac:dyDescent="0.35">
      <c r="A134" s="17"/>
      <c r="B134" s="9"/>
      <c r="C134" s="18"/>
      <c r="D134" s="20"/>
      <c r="E134" s="353"/>
      <c r="I134" s="3"/>
      <c r="J134"/>
      <c r="K134"/>
      <c r="L134"/>
      <c r="M134"/>
      <c r="N134"/>
      <c r="O134"/>
    </row>
    <row r="135" spans="1:15" s="4" customFormat="1" ht="30.75" customHeight="1" thickBot="1" x14ac:dyDescent="0.4">
      <c r="A135" s="332" t="s">
        <v>21</v>
      </c>
      <c r="B135" s="333"/>
      <c r="C135" s="333"/>
      <c r="D135" s="116">
        <f>SUM(D131:D134)</f>
        <v>23.439090909090908</v>
      </c>
      <c r="E135" s="23">
        <f>D135/300</f>
        <v>7.8130303030303022E-2</v>
      </c>
      <c r="I135" s="3"/>
      <c r="J135"/>
      <c r="K135"/>
      <c r="L135"/>
      <c r="M135"/>
      <c r="N135"/>
      <c r="O135"/>
    </row>
    <row r="137" spans="1:15" s="4" customFormat="1" ht="15" thickBot="1" x14ac:dyDescent="0.4">
      <c r="A137"/>
      <c r="B137"/>
      <c r="C137"/>
      <c r="D137" s="2"/>
      <c r="I137" s="3"/>
      <c r="J137"/>
      <c r="K137"/>
      <c r="L137"/>
      <c r="M137"/>
      <c r="N137"/>
      <c r="O137"/>
    </row>
    <row r="138" spans="1:15" s="4" customFormat="1" x14ac:dyDescent="0.35">
      <c r="A138" s="334" t="s">
        <v>22</v>
      </c>
      <c r="B138" s="335"/>
      <c r="C138" s="335"/>
      <c r="D138" s="335"/>
      <c r="E138" s="336"/>
      <c r="I138" s="3"/>
      <c r="J138"/>
      <c r="K138"/>
      <c r="L138"/>
      <c r="M138"/>
      <c r="N138"/>
      <c r="O138"/>
    </row>
    <row r="139" spans="1:15" s="4" customFormat="1" ht="72.5" x14ac:dyDescent="0.35">
      <c r="A139" s="21" t="s">
        <v>3</v>
      </c>
      <c r="B139" s="10" t="s">
        <v>15</v>
      </c>
      <c r="C139" s="10" t="s">
        <v>16</v>
      </c>
      <c r="D139" s="11" t="s">
        <v>23</v>
      </c>
      <c r="E139" s="22" t="s">
        <v>7</v>
      </c>
      <c r="I139" s="3"/>
      <c r="J139"/>
      <c r="K139"/>
      <c r="L139"/>
      <c r="M139"/>
      <c r="N139"/>
      <c r="O139"/>
    </row>
    <row r="140" spans="1:15" s="4" customFormat="1" x14ac:dyDescent="0.35">
      <c r="A140" s="17" t="str">
        <f>E96</f>
        <v>FACHADAS ENVIDRAÇADAS</v>
      </c>
      <c r="B140" s="9">
        <f>SUM(J96:J98)</f>
        <v>0</v>
      </c>
      <c r="C140" s="18">
        <f>F96</f>
        <v>130</v>
      </c>
      <c r="D140" s="20">
        <f>((130*B140)/C140)/22</f>
        <v>0</v>
      </c>
      <c r="E140" s="351"/>
      <c r="I140" s="3"/>
      <c r="J140"/>
      <c r="K140"/>
      <c r="L140"/>
      <c r="M140"/>
      <c r="N140"/>
      <c r="O140"/>
    </row>
    <row r="141" spans="1:15" s="4" customFormat="1" x14ac:dyDescent="0.35">
      <c r="A141" s="17"/>
      <c r="B141" s="9"/>
      <c r="C141" s="18"/>
      <c r="D141" s="20"/>
      <c r="E141" s="353"/>
      <c r="I141" s="3"/>
      <c r="J141"/>
      <c r="K141"/>
      <c r="L141"/>
      <c r="M141"/>
      <c r="N141"/>
      <c r="O141"/>
    </row>
    <row r="142" spans="1:15" s="4" customFormat="1" ht="30.75" customHeight="1" thickBot="1" x14ac:dyDescent="0.4">
      <c r="A142" s="332" t="s">
        <v>25</v>
      </c>
      <c r="B142" s="333"/>
      <c r="C142" s="333"/>
      <c r="D142" s="116">
        <f>SUM(D140:D141)</f>
        <v>0</v>
      </c>
      <c r="E142" s="23">
        <f>D142/130</f>
        <v>0</v>
      </c>
      <c r="I142" s="3"/>
      <c r="J142"/>
      <c r="K142"/>
      <c r="L142"/>
      <c r="M142"/>
      <c r="N142"/>
      <c r="O142"/>
    </row>
    <row r="143" spans="1:15" s="4" customFormat="1" ht="15" thickBot="1" x14ac:dyDescent="0.4">
      <c r="A143"/>
      <c r="B143"/>
      <c r="C143"/>
      <c r="D143" s="2"/>
      <c r="I143" s="3"/>
      <c r="J143"/>
      <c r="K143"/>
      <c r="L143"/>
      <c r="M143"/>
      <c r="N143"/>
      <c r="O143"/>
    </row>
    <row r="144" spans="1:15" s="4" customFormat="1" ht="15" thickBot="1" x14ac:dyDescent="0.4">
      <c r="A144" s="349" t="s">
        <v>26</v>
      </c>
      <c r="B144" s="350"/>
      <c r="C144" s="350"/>
      <c r="D144" s="350"/>
      <c r="E144" s="186">
        <f>E116+E126+E135+E142</f>
        <v>1.8065003030303031</v>
      </c>
      <c r="I144" s="3"/>
      <c r="J144"/>
      <c r="K144"/>
      <c r="L144"/>
      <c r="M144"/>
      <c r="N144"/>
      <c r="O144"/>
    </row>
  </sheetData>
  <mergeCells count="33">
    <mergeCell ref="E2:E19"/>
    <mergeCell ref="E109:E115"/>
    <mergeCell ref="A104:E104"/>
    <mergeCell ref="E47:E53"/>
    <mergeCell ref="E54:E59"/>
    <mergeCell ref="E60:E66"/>
    <mergeCell ref="E67:E73"/>
    <mergeCell ref="E74:E82"/>
    <mergeCell ref="E83:E90"/>
    <mergeCell ref="A107:E107"/>
    <mergeCell ref="E24:E28"/>
    <mergeCell ref="E29:E31"/>
    <mergeCell ref="E20:E23"/>
    <mergeCell ref="E32:E38"/>
    <mergeCell ref="E39:E46"/>
    <mergeCell ref="E91:E95"/>
    <mergeCell ref="A135:C135"/>
    <mergeCell ref="A144:D144"/>
    <mergeCell ref="E121:E125"/>
    <mergeCell ref="E131:E134"/>
    <mergeCell ref="A138:E138"/>
    <mergeCell ref="E140:E141"/>
    <mergeCell ref="A142:C142"/>
    <mergeCell ref="E96:E98"/>
    <mergeCell ref="A116:C116"/>
    <mergeCell ref="A119:E119"/>
    <mergeCell ref="A126:C126"/>
    <mergeCell ref="A129:E129"/>
    <mergeCell ref="A99:C99"/>
    <mergeCell ref="A100:I100"/>
    <mergeCell ref="A101:J101"/>
    <mergeCell ref="A105:E105"/>
    <mergeCell ref="E99:G99"/>
  </mergeCells>
  <phoneticPr fontId="12" type="noConversion"/>
  <pageMargins left="0.31496062992125984" right="0.31496062992125984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6C6ED08-CFEC-434A-95E7-28FC4DD0A746}">
          <x14:formula1>
            <xm:f>Parâmetros!$A$1:$A$9</xm:f>
          </x14:formula1>
          <xm:sqref>G2:G98</xm:sqref>
        </x14:dataValidation>
        <x14:dataValidation type="list" allowBlank="1" showInputMessage="1" showErrorMessage="1" xr:uid="{7AB62BD8-ADED-4D86-9C66-35F77151209A}">
          <x14:formula1>
            <xm:f>Parâmetros!$A$15:$A$20</xm:f>
          </x14:formula1>
          <xm:sqref>H2:H99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BCF37-A2F0-4212-8FAE-07984B3EEC7A}">
  <dimension ref="A1:O144"/>
  <sheetViews>
    <sheetView zoomScaleNormal="100" workbookViewId="0">
      <pane ySplit="1" topLeftCell="A2" activePane="bottomLeft" state="frozen"/>
      <selection activeCell="H105" sqref="H105"/>
      <selection pane="bottomLeft" activeCell="A3" sqref="A3"/>
    </sheetView>
  </sheetViews>
  <sheetFormatPr defaultRowHeight="14.5" x14ac:dyDescent="0.35"/>
  <cols>
    <col min="1" max="1" width="39.81640625" customWidth="1"/>
    <col min="2" max="2" width="18.1796875" customWidth="1"/>
    <col min="3" max="3" width="14.81640625" customWidth="1"/>
    <col min="4" max="4" width="13.453125" style="2" customWidth="1"/>
    <col min="5" max="5" width="17.1796875" style="4" customWidth="1"/>
    <col min="6" max="6" width="14.453125" style="4" customWidth="1"/>
    <col min="7" max="7" width="13.26953125" style="4" customWidth="1"/>
    <col min="8" max="8" width="11.453125" style="4" customWidth="1"/>
    <col min="9" max="9" width="11.54296875" style="3" customWidth="1"/>
    <col min="10" max="10" width="18.81640625" customWidth="1"/>
    <col min="11" max="11" width="11.54296875" bestFit="1" customWidth="1"/>
  </cols>
  <sheetData>
    <row r="1" spans="1:13" s="1" customFormat="1" ht="64.5" customHeight="1" thickBot="1" x14ac:dyDescent="0.4">
      <c r="A1" s="37" t="s">
        <v>39</v>
      </c>
      <c r="B1" s="38" t="s">
        <v>40</v>
      </c>
      <c r="C1" s="36" t="s">
        <v>41</v>
      </c>
      <c r="D1" s="39" t="s">
        <v>42</v>
      </c>
      <c r="E1" s="40" t="s">
        <v>43</v>
      </c>
      <c r="F1" s="38" t="s">
        <v>44</v>
      </c>
      <c r="G1" s="36" t="s">
        <v>45</v>
      </c>
      <c r="H1" s="36" t="s">
        <v>46</v>
      </c>
      <c r="I1" s="36" t="s">
        <v>47</v>
      </c>
      <c r="J1" s="41" t="s">
        <v>48</v>
      </c>
      <c r="K1" s="42" t="s">
        <v>49</v>
      </c>
    </row>
    <row r="2" spans="1:13" ht="15" customHeight="1" x14ac:dyDescent="0.35">
      <c r="A2" s="27" t="s">
        <v>196</v>
      </c>
      <c r="B2" s="28">
        <v>1</v>
      </c>
      <c r="C2" s="117">
        <v>345</v>
      </c>
      <c r="D2" s="6">
        <f>B2*C2</f>
        <v>345</v>
      </c>
      <c r="E2" s="354" t="s">
        <v>51</v>
      </c>
      <c r="F2" s="29">
        <v>800</v>
      </c>
      <c r="G2" s="29" t="s">
        <v>52</v>
      </c>
      <c r="H2" s="44">
        <v>1</v>
      </c>
      <c r="I2" s="139">
        <v>22</v>
      </c>
      <c r="J2" s="160">
        <f>D2*I2</f>
        <v>7590</v>
      </c>
      <c r="K2" s="162">
        <f>J2/F2/22</f>
        <v>0.43125000000000002</v>
      </c>
      <c r="M2" s="26"/>
    </row>
    <row r="3" spans="1:13" x14ac:dyDescent="0.35">
      <c r="A3" s="30"/>
      <c r="B3" s="31"/>
      <c r="C3" s="118"/>
      <c r="D3" s="6">
        <f t="shared" ref="D3:D66" si="0">B3*C3</f>
        <v>0</v>
      </c>
      <c r="E3" s="355"/>
      <c r="F3" s="32">
        <v>800</v>
      </c>
      <c r="G3" s="32" t="s">
        <v>52</v>
      </c>
      <c r="H3" s="43">
        <v>1</v>
      </c>
      <c r="I3" s="140">
        <v>22</v>
      </c>
      <c r="J3" s="8">
        <f t="shared" ref="J3:J15" si="1">D3*I3</f>
        <v>0</v>
      </c>
      <c r="K3" s="163">
        <f t="shared" ref="K3:K15" si="2">J3/F3/22</f>
        <v>0</v>
      </c>
    </row>
    <row r="4" spans="1:13" x14ac:dyDescent="0.35">
      <c r="A4" s="30"/>
      <c r="B4" s="31"/>
      <c r="C4" s="118"/>
      <c r="D4" s="6">
        <f t="shared" si="0"/>
        <v>0</v>
      </c>
      <c r="E4" s="355"/>
      <c r="F4" s="32">
        <v>800</v>
      </c>
      <c r="G4" s="32" t="s">
        <v>52</v>
      </c>
      <c r="H4" s="43">
        <v>1</v>
      </c>
      <c r="I4" s="140">
        <v>22</v>
      </c>
      <c r="J4" s="8">
        <f t="shared" si="1"/>
        <v>0</v>
      </c>
      <c r="K4" s="163">
        <f t="shared" si="2"/>
        <v>0</v>
      </c>
    </row>
    <row r="5" spans="1:13" x14ac:dyDescent="0.35">
      <c r="A5" s="30"/>
      <c r="B5" s="31"/>
      <c r="C5" s="118"/>
      <c r="D5" s="6">
        <f t="shared" si="0"/>
        <v>0</v>
      </c>
      <c r="E5" s="355"/>
      <c r="F5" s="32">
        <v>800</v>
      </c>
      <c r="G5" s="32" t="s">
        <v>52</v>
      </c>
      <c r="H5" s="43">
        <v>1</v>
      </c>
      <c r="I5" s="140">
        <v>22</v>
      </c>
      <c r="J5" s="8">
        <f t="shared" si="1"/>
        <v>0</v>
      </c>
      <c r="K5" s="163">
        <f t="shared" si="2"/>
        <v>0</v>
      </c>
    </row>
    <row r="6" spans="1:13" x14ac:dyDescent="0.35">
      <c r="A6" s="30"/>
      <c r="B6" s="31"/>
      <c r="C6" s="118"/>
      <c r="D6" s="6">
        <f t="shared" si="0"/>
        <v>0</v>
      </c>
      <c r="E6" s="355"/>
      <c r="F6" s="32">
        <v>800</v>
      </c>
      <c r="G6" s="32" t="s">
        <v>52</v>
      </c>
      <c r="H6" s="43">
        <v>1</v>
      </c>
      <c r="I6" s="140">
        <v>22</v>
      </c>
      <c r="J6" s="8">
        <f t="shared" si="1"/>
        <v>0</v>
      </c>
      <c r="K6" s="163">
        <f t="shared" si="2"/>
        <v>0</v>
      </c>
    </row>
    <row r="7" spans="1:13" x14ac:dyDescent="0.35">
      <c r="A7" s="30"/>
      <c r="B7" s="31"/>
      <c r="C7" s="118"/>
      <c r="D7" s="6">
        <f t="shared" si="0"/>
        <v>0</v>
      </c>
      <c r="E7" s="355"/>
      <c r="F7" s="32">
        <v>800</v>
      </c>
      <c r="G7" s="32" t="s">
        <v>52</v>
      </c>
      <c r="H7" s="43">
        <v>1</v>
      </c>
      <c r="I7" s="140">
        <v>22</v>
      </c>
      <c r="J7" s="8">
        <f t="shared" si="1"/>
        <v>0</v>
      </c>
      <c r="K7" s="163">
        <f t="shared" si="2"/>
        <v>0</v>
      </c>
    </row>
    <row r="8" spans="1:13" x14ac:dyDescent="0.35">
      <c r="A8" s="30"/>
      <c r="B8" s="31"/>
      <c r="C8" s="118"/>
      <c r="D8" s="6">
        <f t="shared" si="0"/>
        <v>0</v>
      </c>
      <c r="E8" s="355"/>
      <c r="F8" s="32">
        <v>800</v>
      </c>
      <c r="G8" s="32" t="s">
        <v>52</v>
      </c>
      <c r="H8" s="43">
        <v>1</v>
      </c>
      <c r="I8" s="140">
        <v>22</v>
      </c>
      <c r="J8" s="8">
        <f t="shared" si="1"/>
        <v>0</v>
      </c>
      <c r="K8" s="163">
        <f>J8/F8/22</f>
        <v>0</v>
      </c>
    </row>
    <row r="9" spans="1:13" x14ac:dyDescent="0.35">
      <c r="A9" s="30"/>
      <c r="B9" s="31"/>
      <c r="C9" s="118"/>
      <c r="D9" s="6">
        <f t="shared" si="0"/>
        <v>0</v>
      </c>
      <c r="E9" s="355"/>
      <c r="F9" s="32">
        <v>800</v>
      </c>
      <c r="G9" s="32" t="s">
        <v>52</v>
      </c>
      <c r="H9" s="43">
        <v>1</v>
      </c>
      <c r="I9" s="140">
        <v>22</v>
      </c>
      <c r="J9" s="8">
        <f t="shared" si="1"/>
        <v>0</v>
      </c>
      <c r="K9" s="163">
        <f t="shared" si="2"/>
        <v>0</v>
      </c>
    </row>
    <row r="10" spans="1:13" x14ac:dyDescent="0.35">
      <c r="A10" s="30"/>
      <c r="B10" s="31"/>
      <c r="C10" s="118"/>
      <c r="D10" s="6">
        <f t="shared" si="0"/>
        <v>0</v>
      </c>
      <c r="E10" s="355"/>
      <c r="F10" s="32">
        <v>800</v>
      </c>
      <c r="G10" s="32" t="s">
        <v>52</v>
      </c>
      <c r="H10" s="43">
        <v>1</v>
      </c>
      <c r="I10" s="140">
        <v>22</v>
      </c>
      <c r="J10" s="8">
        <f t="shared" si="1"/>
        <v>0</v>
      </c>
      <c r="K10" s="163">
        <f t="shared" si="2"/>
        <v>0</v>
      </c>
    </row>
    <row r="11" spans="1:13" x14ac:dyDescent="0.35">
      <c r="A11" s="30"/>
      <c r="B11" s="31"/>
      <c r="C11" s="118"/>
      <c r="D11" s="6">
        <f t="shared" si="0"/>
        <v>0</v>
      </c>
      <c r="E11" s="355"/>
      <c r="F11" s="32">
        <v>800</v>
      </c>
      <c r="G11" s="32" t="s">
        <v>52</v>
      </c>
      <c r="H11" s="43">
        <v>1</v>
      </c>
      <c r="I11" s="140">
        <v>22</v>
      </c>
      <c r="J11" s="8">
        <f t="shared" si="1"/>
        <v>0</v>
      </c>
      <c r="K11" s="163">
        <f t="shared" si="2"/>
        <v>0</v>
      </c>
    </row>
    <row r="12" spans="1:13" x14ac:dyDescent="0.35">
      <c r="A12" s="30" t="s">
        <v>66</v>
      </c>
      <c r="B12" s="31"/>
      <c r="C12" s="118"/>
      <c r="D12" s="6">
        <f t="shared" si="0"/>
        <v>0</v>
      </c>
      <c r="E12" s="355"/>
      <c r="F12" s="32">
        <v>800</v>
      </c>
      <c r="G12" s="32" t="s">
        <v>52</v>
      </c>
      <c r="H12" s="43">
        <v>1</v>
      </c>
      <c r="I12" s="140">
        <v>22</v>
      </c>
      <c r="J12" s="8">
        <f t="shared" si="1"/>
        <v>0</v>
      </c>
      <c r="K12" s="163">
        <f>J12/F12/22</f>
        <v>0</v>
      </c>
    </row>
    <row r="13" spans="1:13" x14ac:dyDescent="0.35">
      <c r="A13" s="30" t="s">
        <v>106</v>
      </c>
      <c r="B13" s="31">
        <v>1</v>
      </c>
      <c r="C13" s="118">
        <v>17</v>
      </c>
      <c r="D13" s="6">
        <f t="shared" si="0"/>
        <v>17</v>
      </c>
      <c r="E13" s="355"/>
      <c r="F13" s="32">
        <v>800</v>
      </c>
      <c r="G13" s="32" t="s">
        <v>52</v>
      </c>
      <c r="H13" s="43">
        <v>2</v>
      </c>
      <c r="I13" s="140">
        <v>44</v>
      </c>
      <c r="J13" s="8">
        <f t="shared" si="1"/>
        <v>748</v>
      </c>
      <c r="K13" s="163">
        <f t="shared" si="2"/>
        <v>4.2500000000000003E-2</v>
      </c>
    </row>
    <row r="14" spans="1:13" x14ac:dyDescent="0.35">
      <c r="A14" s="30"/>
      <c r="B14" s="31"/>
      <c r="C14" s="118"/>
      <c r="D14" s="6">
        <f t="shared" si="0"/>
        <v>0</v>
      </c>
      <c r="E14" s="355"/>
      <c r="F14" s="32">
        <v>800</v>
      </c>
      <c r="G14" s="32"/>
      <c r="H14" s="43"/>
      <c r="I14" s="140"/>
      <c r="J14" s="8">
        <f t="shared" si="1"/>
        <v>0</v>
      </c>
      <c r="K14" s="163">
        <f t="shared" si="2"/>
        <v>0</v>
      </c>
    </row>
    <row r="15" spans="1:13" x14ac:dyDescent="0.35">
      <c r="A15" s="30"/>
      <c r="B15" s="31"/>
      <c r="C15" s="118"/>
      <c r="D15" s="6">
        <f t="shared" si="0"/>
        <v>0</v>
      </c>
      <c r="E15" s="355"/>
      <c r="F15" s="32">
        <v>800</v>
      </c>
      <c r="G15" s="32"/>
      <c r="H15" s="43"/>
      <c r="I15" s="140"/>
      <c r="J15" s="8">
        <f t="shared" si="1"/>
        <v>0</v>
      </c>
      <c r="K15" s="163">
        <f t="shared" si="2"/>
        <v>0</v>
      </c>
    </row>
    <row r="16" spans="1:13" x14ac:dyDescent="0.35">
      <c r="A16" s="112"/>
      <c r="B16" s="113"/>
      <c r="C16" s="120"/>
      <c r="D16" s="6">
        <f t="shared" si="0"/>
        <v>0</v>
      </c>
      <c r="E16" s="375" t="s">
        <v>68</v>
      </c>
      <c r="F16" s="114">
        <v>360</v>
      </c>
      <c r="G16" s="52"/>
      <c r="H16" s="53"/>
      <c r="I16" s="143"/>
      <c r="J16" s="25">
        <f>D16*I16</f>
        <v>0</v>
      </c>
      <c r="K16" s="165">
        <f>J16/F16/22</f>
        <v>0</v>
      </c>
      <c r="M16" s="26"/>
    </row>
    <row r="17" spans="1:11" x14ac:dyDescent="0.35">
      <c r="A17" s="50"/>
      <c r="B17" s="51"/>
      <c r="C17" s="121"/>
      <c r="D17" s="6">
        <f t="shared" si="0"/>
        <v>0</v>
      </c>
      <c r="E17" s="364"/>
      <c r="F17" s="52">
        <v>360</v>
      </c>
      <c r="G17" s="52"/>
      <c r="H17" s="53"/>
      <c r="I17" s="143"/>
      <c r="J17" s="8">
        <f t="shared" ref="J17:J19" si="3">D17*I17</f>
        <v>0</v>
      </c>
      <c r="K17" s="166">
        <f t="shared" ref="K17:K19" si="4">J17/F17/22</f>
        <v>0</v>
      </c>
    </row>
    <row r="18" spans="1:11" x14ac:dyDescent="0.35">
      <c r="A18" s="50"/>
      <c r="B18" s="51"/>
      <c r="C18" s="121"/>
      <c r="D18" s="6">
        <f t="shared" si="0"/>
        <v>0</v>
      </c>
      <c r="E18" s="364"/>
      <c r="F18" s="52">
        <v>360</v>
      </c>
      <c r="G18" s="52"/>
      <c r="H18" s="53"/>
      <c r="I18" s="143"/>
      <c r="J18" s="8">
        <f t="shared" si="3"/>
        <v>0</v>
      </c>
      <c r="K18" s="166">
        <f t="shared" si="4"/>
        <v>0</v>
      </c>
    </row>
    <row r="19" spans="1:11" ht="15" thickBot="1" x14ac:dyDescent="0.4">
      <c r="A19" s="50"/>
      <c r="B19" s="51"/>
      <c r="C19" s="121"/>
      <c r="D19" s="6">
        <f t="shared" si="0"/>
        <v>0</v>
      </c>
      <c r="E19" s="364"/>
      <c r="F19" s="52">
        <v>360</v>
      </c>
      <c r="G19" s="52"/>
      <c r="H19" s="53"/>
      <c r="I19" s="143"/>
      <c r="J19" s="8">
        <f t="shared" si="3"/>
        <v>0</v>
      </c>
      <c r="K19" s="166">
        <f t="shared" si="4"/>
        <v>0</v>
      </c>
    </row>
    <row r="20" spans="1:11" x14ac:dyDescent="0.35">
      <c r="A20" s="77"/>
      <c r="B20" s="78"/>
      <c r="C20" s="123"/>
      <c r="D20" s="6">
        <f t="shared" si="0"/>
        <v>0</v>
      </c>
      <c r="E20" s="366" t="s">
        <v>69</v>
      </c>
      <c r="F20" s="79">
        <v>1500</v>
      </c>
      <c r="G20" s="79"/>
      <c r="H20" s="79"/>
      <c r="I20" s="145"/>
      <c r="J20" s="160">
        <f>D20*I20</f>
        <v>0</v>
      </c>
      <c r="K20" s="168">
        <f>J20/F20/22</f>
        <v>0</v>
      </c>
    </row>
    <row r="21" spans="1:11" ht="15" thickBot="1" x14ac:dyDescent="0.4">
      <c r="A21" s="58"/>
      <c r="B21" s="59"/>
      <c r="C21" s="124"/>
      <c r="D21" s="6">
        <f t="shared" si="0"/>
        <v>0</v>
      </c>
      <c r="E21" s="367"/>
      <c r="F21" s="60">
        <v>1500</v>
      </c>
      <c r="G21" s="60"/>
      <c r="H21" s="60"/>
      <c r="I21" s="146"/>
      <c r="J21" s="8">
        <f>D21*I21</f>
        <v>0</v>
      </c>
      <c r="K21" s="169">
        <f t="shared" ref="K21" si="5">J21/F21/22</f>
        <v>0</v>
      </c>
    </row>
    <row r="22" spans="1:11" x14ac:dyDescent="0.35">
      <c r="A22" s="58"/>
      <c r="B22" s="59"/>
      <c r="C22" s="124"/>
      <c r="D22" s="6">
        <f t="shared" si="0"/>
        <v>0</v>
      </c>
      <c r="E22" s="367"/>
      <c r="F22" s="79">
        <v>1500</v>
      </c>
      <c r="G22" s="60"/>
      <c r="H22" s="60"/>
      <c r="I22" s="146"/>
      <c r="J22" s="8"/>
      <c r="K22" s="169"/>
    </row>
    <row r="23" spans="1:11" ht="15" thickBot="1" x14ac:dyDescent="0.4">
      <c r="A23" s="58"/>
      <c r="B23" s="59"/>
      <c r="C23" s="124"/>
      <c r="D23" s="6">
        <f t="shared" si="0"/>
        <v>0</v>
      </c>
      <c r="E23" s="367"/>
      <c r="F23" s="60">
        <v>1500</v>
      </c>
      <c r="G23" s="60"/>
      <c r="H23" s="60"/>
      <c r="I23" s="146"/>
      <c r="J23" s="8"/>
      <c r="K23" s="169"/>
    </row>
    <row r="24" spans="1:11" ht="15" thickBot="1" x14ac:dyDescent="0.4">
      <c r="A24" s="58"/>
      <c r="B24" s="59"/>
      <c r="C24" s="124"/>
      <c r="D24" s="6">
        <f t="shared" si="0"/>
        <v>0</v>
      </c>
      <c r="E24" s="367"/>
      <c r="F24" s="79">
        <v>1500</v>
      </c>
      <c r="G24" s="60"/>
      <c r="H24" s="60"/>
      <c r="I24" s="146"/>
      <c r="J24" s="8"/>
      <c r="K24" s="169"/>
    </row>
    <row r="25" spans="1:11" x14ac:dyDescent="0.35">
      <c r="A25" s="80"/>
      <c r="B25" s="81"/>
      <c r="C25" s="126"/>
      <c r="D25" s="6">
        <f t="shared" si="0"/>
        <v>0</v>
      </c>
      <c r="E25" s="369" t="s">
        <v>70</v>
      </c>
      <c r="F25" s="82">
        <v>1200</v>
      </c>
      <c r="G25" s="82"/>
      <c r="H25" s="82"/>
      <c r="I25" s="148"/>
      <c r="J25" s="160">
        <f>D25*I25</f>
        <v>0</v>
      </c>
      <c r="K25" s="171">
        <f>J25/F25/22</f>
        <v>0</v>
      </c>
    </row>
    <row r="26" spans="1:11" x14ac:dyDescent="0.35">
      <c r="A26" s="64"/>
      <c r="B26" s="65"/>
      <c r="C26" s="127"/>
      <c r="D26" s="6">
        <f t="shared" si="0"/>
        <v>0</v>
      </c>
      <c r="E26" s="370"/>
      <c r="F26" s="66">
        <v>1200</v>
      </c>
      <c r="G26" s="66"/>
      <c r="H26" s="66"/>
      <c r="I26" s="149"/>
      <c r="J26" s="8">
        <f t="shared" ref="J26:J35" si="6">D26*I26</f>
        <v>0</v>
      </c>
      <c r="K26" s="172">
        <f t="shared" ref="K26:K34" si="7">J26/F26/22</f>
        <v>0</v>
      </c>
    </row>
    <row r="27" spans="1:11" ht="15" thickBot="1" x14ac:dyDescent="0.4">
      <c r="A27" s="64"/>
      <c r="B27" s="65"/>
      <c r="C27" s="127"/>
      <c r="D27" s="6">
        <f t="shared" si="0"/>
        <v>0</v>
      </c>
      <c r="E27" s="370"/>
      <c r="F27" s="66">
        <v>1200</v>
      </c>
      <c r="G27" s="66"/>
      <c r="H27" s="66"/>
      <c r="I27" s="149"/>
      <c r="J27" s="8">
        <f t="shared" si="6"/>
        <v>0</v>
      </c>
      <c r="K27" s="172">
        <f t="shared" si="7"/>
        <v>0</v>
      </c>
    </row>
    <row r="28" spans="1:11" x14ac:dyDescent="0.35">
      <c r="A28" s="68" t="s">
        <v>107</v>
      </c>
      <c r="B28" s="69">
        <v>1</v>
      </c>
      <c r="C28" s="130">
        <f>58.8+8</f>
        <v>66.8</v>
      </c>
      <c r="D28" s="6">
        <f t="shared" si="0"/>
        <v>66.8</v>
      </c>
      <c r="E28" s="373" t="s">
        <v>72</v>
      </c>
      <c r="F28" s="70">
        <v>1000</v>
      </c>
      <c r="G28" s="70" t="s">
        <v>52</v>
      </c>
      <c r="H28" s="70">
        <v>2</v>
      </c>
      <c r="I28" s="152">
        <v>44</v>
      </c>
      <c r="J28" s="8">
        <f t="shared" si="6"/>
        <v>2939.2</v>
      </c>
      <c r="K28" s="175">
        <f t="shared" si="7"/>
        <v>0.1336</v>
      </c>
    </row>
    <row r="29" spans="1:11" x14ac:dyDescent="0.35">
      <c r="A29" s="68"/>
      <c r="B29" s="69"/>
      <c r="C29" s="130"/>
      <c r="D29" s="6">
        <f t="shared" si="0"/>
        <v>0</v>
      </c>
      <c r="E29" s="374"/>
      <c r="F29" s="70">
        <v>1000</v>
      </c>
      <c r="G29" s="70"/>
      <c r="H29" s="70"/>
      <c r="I29" s="152"/>
      <c r="J29" s="8">
        <f t="shared" si="6"/>
        <v>0</v>
      </c>
      <c r="K29" s="175">
        <f t="shared" si="7"/>
        <v>0</v>
      </c>
    </row>
    <row r="30" spans="1:11" x14ac:dyDescent="0.35">
      <c r="A30" s="68"/>
      <c r="B30" s="69"/>
      <c r="C30" s="130"/>
      <c r="D30" s="6">
        <f t="shared" si="0"/>
        <v>0</v>
      </c>
      <c r="E30" s="374"/>
      <c r="F30" s="70">
        <v>1000</v>
      </c>
      <c r="G30" s="70"/>
      <c r="H30" s="70"/>
      <c r="I30" s="152"/>
      <c r="J30" s="8">
        <f t="shared" si="6"/>
        <v>0</v>
      </c>
      <c r="K30" s="175">
        <f t="shared" si="7"/>
        <v>0</v>
      </c>
    </row>
    <row r="31" spans="1:11" x14ac:dyDescent="0.35">
      <c r="A31" s="68"/>
      <c r="B31" s="69"/>
      <c r="C31" s="130"/>
      <c r="D31" s="6">
        <f t="shared" si="0"/>
        <v>0</v>
      </c>
      <c r="E31" s="374"/>
      <c r="F31" s="70">
        <v>1000</v>
      </c>
      <c r="G31" s="70"/>
      <c r="H31" s="70"/>
      <c r="I31" s="152"/>
      <c r="J31" s="8">
        <f t="shared" si="6"/>
        <v>0</v>
      </c>
      <c r="K31" s="175">
        <f t="shared" si="7"/>
        <v>0</v>
      </c>
    </row>
    <row r="32" spans="1:11" x14ac:dyDescent="0.35">
      <c r="A32" s="68"/>
      <c r="B32" s="69"/>
      <c r="C32" s="130"/>
      <c r="D32" s="6">
        <f t="shared" si="0"/>
        <v>0</v>
      </c>
      <c r="E32" s="374"/>
      <c r="F32" s="70">
        <v>1000</v>
      </c>
      <c r="G32" s="70"/>
      <c r="H32" s="70"/>
      <c r="I32" s="152"/>
      <c r="J32" s="8">
        <f t="shared" si="6"/>
        <v>0</v>
      </c>
      <c r="K32" s="175">
        <f t="shared" si="7"/>
        <v>0</v>
      </c>
    </row>
    <row r="33" spans="1:13" x14ac:dyDescent="0.35">
      <c r="A33" s="68"/>
      <c r="B33" s="69"/>
      <c r="C33" s="130"/>
      <c r="D33" s="6">
        <f t="shared" si="0"/>
        <v>0</v>
      </c>
      <c r="E33" s="374"/>
      <c r="F33" s="70">
        <v>1000</v>
      </c>
      <c r="G33" s="70"/>
      <c r="H33" s="70"/>
      <c r="I33" s="152"/>
      <c r="J33" s="8">
        <f t="shared" si="6"/>
        <v>0</v>
      </c>
      <c r="K33" s="175">
        <f t="shared" si="7"/>
        <v>0</v>
      </c>
    </row>
    <row r="34" spans="1:13" x14ac:dyDescent="0.35">
      <c r="A34" s="68"/>
      <c r="B34" s="69"/>
      <c r="C34" s="130"/>
      <c r="D34" s="6">
        <f t="shared" si="0"/>
        <v>0</v>
      </c>
      <c r="E34" s="374"/>
      <c r="F34" s="70">
        <v>1000</v>
      </c>
      <c r="G34" s="70"/>
      <c r="H34" s="70"/>
      <c r="I34" s="152"/>
      <c r="J34" s="8">
        <f t="shared" si="6"/>
        <v>0</v>
      </c>
      <c r="K34" s="175">
        <f t="shared" si="7"/>
        <v>0</v>
      </c>
    </row>
    <row r="35" spans="1:13" ht="15" thickBot="1" x14ac:dyDescent="0.4">
      <c r="A35" s="68"/>
      <c r="B35" s="69"/>
      <c r="C35" s="130"/>
      <c r="D35" s="6">
        <f t="shared" si="0"/>
        <v>0</v>
      </c>
      <c r="E35" s="374"/>
      <c r="F35" s="70">
        <v>1000</v>
      </c>
      <c r="G35" s="70"/>
      <c r="H35" s="70"/>
      <c r="I35" s="152"/>
      <c r="J35" s="8">
        <f t="shared" si="6"/>
        <v>0</v>
      </c>
      <c r="K35" s="175"/>
    </row>
    <row r="36" spans="1:13" x14ac:dyDescent="0.35">
      <c r="A36" s="86" t="s">
        <v>73</v>
      </c>
      <c r="B36" s="87">
        <v>1</v>
      </c>
      <c r="C36" s="131">
        <v>2.6</v>
      </c>
      <c r="D36" s="6">
        <f t="shared" si="0"/>
        <v>2.6</v>
      </c>
      <c r="E36" s="376" t="s">
        <v>74</v>
      </c>
      <c r="F36" s="88">
        <v>200</v>
      </c>
      <c r="G36" s="88" t="s">
        <v>52</v>
      </c>
      <c r="H36" s="88">
        <v>2</v>
      </c>
      <c r="I36" s="153">
        <v>44</v>
      </c>
      <c r="J36" s="160">
        <f>D36*I36</f>
        <v>114.4</v>
      </c>
      <c r="K36" s="176">
        <f>J36/F36/22</f>
        <v>2.6000000000000002E-2</v>
      </c>
    </row>
    <row r="37" spans="1:13" x14ac:dyDescent="0.35">
      <c r="A37" s="71" t="s">
        <v>75</v>
      </c>
      <c r="B37" s="72">
        <v>1</v>
      </c>
      <c r="C37" s="132">
        <v>2.29</v>
      </c>
      <c r="D37" s="6">
        <f t="shared" si="0"/>
        <v>2.29</v>
      </c>
      <c r="E37" s="377"/>
      <c r="F37" s="73">
        <v>200</v>
      </c>
      <c r="G37" s="73" t="s">
        <v>52</v>
      </c>
      <c r="H37" s="73">
        <v>2</v>
      </c>
      <c r="I37" s="154">
        <v>44</v>
      </c>
      <c r="J37" s="8">
        <f t="shared" ref="J37:J47" si="8">D37*I37</f>
        <v>100.76</v>
      </c>
      <c r="K37" s="177">
        <f t="shared" ref="K37:K47" si="9">J37/F37/22</f>
        <v>2.29E-2</v>
      </c>
    </row>
    <row r="38" spans="1:13" x14ac:dyDescent="0.35">
      <c r="A38" s="71" t="s">
        <v>76</v>
      </c>
      <c r="B38" s="72">
        <v>1</v>
      </c>
      <c r="C38" s="132">
        <v>2.29</v>
      </c>
      <c r="D38" s="6">
        <f t="shared" si="0"/>
        <v>2.29</v>
      </c>
      <c r="E38" s="377"/>
      <c r="F38" s="73">
        <v>200</v>
      </c>
      <c r="G38" s="73" t="s">
        <v>52</v>
      </c>
      <c r="H38" s="73">
        <v>2</v>
      </c>
      <c r="I38" s="154">
        <v>44</v>
      </c>
      <c r="J38" s="8">
        <f t="shared" si="8"/>
        <v>100.76</v>
      </c>
      <c r="K38" s="177">
        <f t="shared" si="9"/>
        <v>2.29E-2</v>
      </c>
    </row>
    <row r="39" spans="1:13" x14ac:dyDescent="0.35">
      <c r="A39" s="71" t="s">
        <v>77</v>
      </c>
      <c r="B39" s="72">
        <v>1</v>
      </c>
      <c r="C39" s="132">
        <v>5.09</v>
      </c>
      <c r="D39" s="6">
        <f t="shared" si="0"/>
        <v>5.09</v>
      </c>
      <c r="E39" s="377"/>
      <c r="F39" s="73">
        <v>200</v>
      </c>
      <c r="G39" s="73" t="s">
        <v>52</v>
      </c>
      <c r="H39" s="73">
        <v>2</v>
      </c>
      <c r="I39" s="154">
        <v>44</v>
      </c>
      <c r="J39" s="8">
        <f t="shared" si="8"/>
        <v>223.95999999999998</v>
      </c>
      <c r="K39" s="177">
        <f t="shared" si="9"/>
        <v>5.0899999999999994E-2</v>
      </c>
    </row>
    <row r="40" spans="1:13" x14ac:dyDescent="0.35">
      <c r="A40" s="71" t="s">
        <v>78</v>
      </c>
      <c r="B40" s="72">
        <v>1</v>
      </c>
      <c r="C40" s="132">
        <v>2.69</v>
      </c>
      <c r="D40" s="6">
        <f t="shared" si="0"/>
        <v>2.69</v>
      </c>
      <c r="E40" s="377"/>
      <c r="F40" s="73">
        <v>200</v>
      </c>
      <c r="G40" s="73" t="s">
        <v>52</v>
      </c>
      <c r="H40" s="73">
        <v>2</v>
      </c>
      <c r="I40" s="154">
        <v>44</v>
      </c>
      <c r="J40" s="8">
        <f t="shared" si="8"/>
        <v>118.36</v>
      </c>
      <c r="K40" s="177">
        <f t="shared" si="9"/>
        <v>2.69E-2</v>
      </c>
    </row>
    <row r="41" spans="1:13" x14ac:dyDescent="0.35">
      <c r="A41" s="71" t="s">
        <v>79</v>
      </c>
      <c r="B41" s="72">
        <v>1</v>
      </c>
      <c r="C41" s="132">
        <v>16</v>
      </c>
      <c r="D41" s="6">
        <f t="shared" si="0"/>
        <v>16</v>
      </c>
      <c r="E41" s="377"/>
      <c r="F41" s="73">
        <v>200</v>
      </c>
      <c r="G41" s="73" t="s">
        <v>52</v>
      </c>
      <c r="H41" s="73">
        <v>2</v>
      </c>
      <c r="I41" s="154">
        <v>44</v>
      </c>
      <c r="J41" s="8">
        <f t="shared" si="8"/>
        <v>704</v>
      </c>
      <c r="K41" s="177">
        <f t="shared" si="9"/>
        <v>0.16</v>
      </c>
    </row>
    <row r="42" spans="1:13" x14ac:dyDescent="0.35">
      <c r="A42" s="71"/>
      <c r="B42" s="72"/>
      <c r="C42" s="132"/>
      <c r="D42" s="6">
        <f t="shared" si="0"/>
        <v>0</v>
      </c>
      <c r="E42" s="377"/>
      <c r="F42" s="73">
        <v>200</v>
      </c>
      <c r="G42" s="73"/>
      <c r="H42" s="73"/>
      <c r="I42" s="154"/>
      <c r="J42" s="8">
        <f t="shared" si="8"/>
        <v>0</v>
      </c>
      <c r="K42" s="177">
        <f t="shared" si="9"/>
        <v>0</v>
      </c>
    </row>
    <row r="43" spans="1:13" x14ac:dyDescent="0.35">
      <c r="A43" s="71"/>
      <c r="B43" s="72"/>
      <c r="C43" s="132"/>
      <c r="D43" s="6">
        <f t="shared" si="0"/>
        <v>0</v>
      </c>
      <c r="E43" s="377"/>
      <c r="F43" s="73">
        <v>200</v>
      </c>
      <c r="G43" s="73"/>
      <c r="H43" s="73"/>
      <c r="I43" s="154"/>
      <c r="J43" s="8">
        <f t="shared" si="8"/>
        <v>0</v>
      </c>
      <c r="K43" s="177">
        <f t="shared" si="9"/>
        <v>0</v>
      </c>
    </row>
    <row r="44" spans="1:13" x14ac:dyDescent="0.35">
      <c r="A44" s="71"/>
      <c r="B44" s="72"/>
      <c r="C44" s="132"/>
      <c r="D44" s="6">
        <f t="shared" si="0"/>
        <v>0</v>
      </c>
      <c r="E44" s="377"/>
      <c r="F44" s="73">
        <v>200</v>
      </c>
      <c r="G44" s="73"/>
      <c r="H44" s="73"/>
      <c r="I44" s="154"/>
      <c r="J44" s="8">
        <f t="shared" si="8"/>
        <v>0</v>
      </c>
      <c r="K44" s="177">
        <f t="shared" si="9"/>
        <v>0</v>
      </c>
    </row>
    <row r="45" spans="1:13" x14ac:dyDescent="0.35">
      <c r="A45" s="71"/>
      <c r="B45" s="72"/>
      <c r="C45" s="132"/>
      <c r="D45" s="6">
        <f t="shared" si="0"/>
        <v>0</v>
      </c>
      <c r="E45" s="377"/>
      <c r="F45" s="73">
        <v>200</v>
      </c>
      <c r="G45" s="73"/>
      <c r="H45" s="73"/>
      <c r="I45" s="154"/>
      <c r="J45" s="8">
        <f t="shared" si="8"/>
        <v>0</v>
      </c>
      <c r="K45" s="177">
        <f t="shared" si="9"/>
        <v>0</v>
      </c>
    </row>
    <row r="46" spans="1:13" x14ac:dyDescent="0.35">
      <c r="A46" s="71"/>
      <c r="B46" s="72"/>
      <c r="C46" s="132"/>
      <c r="D46" s="6">
        <f t="shared" si="0"/>
        <v>0</v>
      </c>
      <c r="E46" s="377"/>
      <c r="F46" s="73">
        <v>200</v>
      </c>
      <c r="G46" s="73"/>
      <c r="H46" s="73"/>
      <c r="I46" s="154"/>
      <c r="J46" s="8">
        <f t="shared" si="8"/>
        <v>0</v>
      </c>
      <c r="K46" s="177">
        <f t="shared" si="9"/>
        <v>0</v>
      </c>
    </row>
    <row r="47" spans="1:13" ht="15" thickBot="1" x14ac:dyDescent="0.4">
      <c r="A47" s="74"/>
      <c r="B47" s="75"/>
      <c r="C47" s="133"/>
      <c r="D47" s="6">
        <f t="shared" si="0"/>
        <v>0</v>
      </c>
      <c r="E47" s="378"/>
      <c r="F47" s="76">
        <v>200</v>
      </c>
      <c r="G47" s="76"/>
      <c r="H47" s="76"/>
      <c r="I47" s="155"/>
      <c r="J47" s="161">
        <f t="shared" si="8"/>
        <v>0</v>
      </c>
      <c r="K47" s="178">
        <f t="shared" si="9"/>
        <v>0</v>
      </c>
    </row>
    <row r="48" spans="1:13" x14ac:dyDescent="0.35">
      <c r="A48" s="27"/>
      <c r="B48" s="28"/>
      <c r="C48" s="117"/>
      <c r="D48" s="6">
        <f t="shared" si="0"/>
        <v>0</v>
      </c>
      <c r="E48" s="354" t="s">
        <v>81</v>
      </c>
      <c r="F48" s="29">
        <v>1800</v>
      </c>
      <c r="G48" s="29"/>
      <c r="H48" s="44"/>
      <c r="I48" s="139"/>
      <c r="J48" s="160">
        <f>D48*I48</f>
        <v>0</v>
      </c>
      <c r="K48" s="162">
        <f>J48/F48/22</f>
        <v>0</v>
      </c>
      <c r="M48" s="26"/>
    </row>
    <row r="49" spans="1:13" x14ac:dyDescent="0.35">
      <c r="A49" s="30"/>
      <c r="B49" s="31"/>
      <c r="C49" s="118"/>
      <c r="D49" s="6">
        <f t="shared" si="0"/>
        <v>0</v>
      </c>
      <c r="E49" s="355"/>
      <c r="F49" s="32">
        <v>1800</v>
      </c>
      <c r="G49" s="32"/>
      <c r="H49" s="43"/>
      <c r="I49" s="140"/>
      <c r="J49" s="8">
        <f t="shared" ref="J49:J52" si="10">D49*I49</f>
        <v>0</v>
      </c>
      <c r="K49" s="163">
        <f t="shared" ref="K49:K54" si="11">J49/F49/22</f>
        <v>0</v>
      </c>
    </row>
    <row r="50" spans="1:13" x14ac:dyDescent="0.35">
      <c r="A50" s="30"/>
      <c r="B50" s="31"/>
      <c r="C50" s="118"/>
      <c r="D50" s="6">
        <f t="shared" si="0"/>
        <v>0</v>
      </c>
      <c r="E50" s="355"/>
      <c r="F50" s="32">
        <v>1800</v>
      </c>
      <c r="G50" s="32"/>
      <c r="H50" s="43"/>
      <c r="I50" s="140"/>
      <c r="J50" s="8">
        <f>D50*I50</f>
        <v>0</v>
      </c>
      <c r="K50" s="163">
        <f t="shared" si="11"/>
        <v>0</v>
      </c>
    </row>
    <row r="51" spans="1:13" x14ac:dyDescent="0.35">
      <c r="A51" s="30"/>
      <c r="B51" s="31"/>
      <c r="C51" s="118"/>
      <c r="D51" s="6">
        <f t="shared" si="0"/>
        <v>0</v>
      </c>
      <c r="E51" s="355"/>
      <c r="F51" s="32">
        <v>1800</v>
      </c>
      <c r="G51" s="32"/>
      <c r="H51" s="43"/>
      <c r="I51" s="140"/>
      <c r="J51" s="8">
        <f t="shared" si="10"/>
        <v>0</v>
      </c>
      <c r="K51" s="163">
        <f t="shared" si="11"/>
        <v>0</v>
      </c>
    </row>
    <row r="52" spans="1:13" x14ac:dyDescent="0.35">
      <c r="A52" s="30"/>
      <c r="B52" s="31"/>
      <c r="C52" s="118"/>
      <c r="D52" s="6">
        <f t="shared" si="0"/>
        <v>0</v>
      </c>
      <c r="E52" s="355"/>
      <c r="F52" s="32">
        <v>1800</v>
      </c>
      <c r="G52" s="32"/>
      <c r="H52" s="43"/>
      <c r="I52" s="140"/>
      <c r="J52" s="8">
        <f t="shared" si="10"/>
        <v>0</v>
      </c>
      <c r="K52" s="163">
        <f t="shared" si="11"/>
        <v>0</v>
      </c>
    </row>
    <row r="53" spans="1:13" x14ac:dyDescent="0.35">
      <c r="A53" s="30"/>
      <c r="B53" s="31"/>
      <c r="C53" s="118"/>
      <c r="D53" s="6">
        <f t="shared" si="0"/>
        <v>0</v>
      </c>
      <c r="E53" s="355"/>
      <c r="F53" s="32">
        <v>1800</v>
      </c>
      <c r="G53" s="32"/>
      <c r="H53" s="43"/>
      <c r="I53" s="140"/>
      <c r="J53" s="8">
        <f>D53*I53</f>
        <v>0</v>
      </c>
      <c r="K53" s="163">
        <f t="shared" si="11"/>
        <v>0</v>
      </c>
    </row>
    <row r="54" spans="1:13" ht="15" thickBot="1" x14ac:dyDescent="0.4">
      <c r="A54" s="33"/>
      <c r="B54" s="34"/>
      <c r="C54" s="119"/>
      <c r="D54" s="6">
        <f t="shared" si="0"/>
        <v>0</v>
      </c>
      <c r="E54" s="359"/>
      <c r="F54" s="35">
        <v>1800</v>
      </c>
      <c r="G54" s="35"/>
      <c r="H54" s="45"/>
      <c r="I54" s="141"/>
      <c r="J54" s="161">
        <f>D54*I54</f>
        <v>0</v>
      </c>
      <c r="K54" s="164">
        <f t="shared" si="11"/>
        <v>0</v>
      </c>
    </row>
    <row r="55" spans="1:13" x14ac:dyDescent="0.35">
      <c r="A55" s="89"/>
      <c r="B55" s="90"/>
      <c r="C55" s="134"/>
      <c r="D55" s="6">
        <f t="shared" si="0"/>
        <v>0</v>
      </c>
      <c r="E55" s="360" t="s">
        <v>82</v>
      </c>
      <c r="F55" s="91">
        <v>6000</v>
      </c>
      <c r="G55" s="91"/>
      <c r="H55" s="92"/>
      <c r="I55" s="156"/>
      <c r="J55" s="160">
        <f>D55*I55</f>
        <v>0</v>
      </c>
      <c r="K55" s="179">
        <f>J55/F55/22</f>
        <v>0</v>
      </c>
      <c r="M55" s="26"/>
    </row>
    <row r="56" spans="1:13" x14ac:dyDescent="0.35">
      <c r="A56" s="93"/>
      <c r="B56" s="94"/>
      <c r="C56" s="135"/>
      <c r="D56" s="6">
        <f t="shared" si="0"/>
        <v>0</v>
      </c>
      <c r="E56" s="361"/>
      <c r="F56" s="95">
        <v>6000</v>
      </c>
      <c r="G56" s="95"/>
      <c r="H56" s="96"/>
      <c r="I56" s="157"/>
      <c r="J56" s="8">
        <f t="shared" ref="J56:J58" si="12">D56*I56</f>
        <v>0</v>
      </c>
      <c r="K56" s="180">
        <f t="shared" ref="K56:K60" si="13">J56/F56/22</f>
        <v>0</v>
      </c>
    </row>
    <row r="57" spans="1:13" x14ac:dyDescent="0.35">
      <c r="A57" s="93"/>
      <c r="B57" s="94"/>
      <c r="C57" s="135"/>
      <c r="D57" s="6">
        <f t="shared" si="0"/>
        <v>0</v>
      </c>
      <c r="E57" s="361"/>
      <c r="F57" s="95">
        <v>6000</v>
      </c>
      <c r="G57" s="95"/>
      <c r="H57" s="96"/>
      <c r="I57" s="157"/>
      <c r="J57" s="8">
        <f t="shared" si="12"/>
        <v>0</v>
      </c>
      <c r="K57" s="180">
        <f t="shared" si="13"/>
        <v>0</v>
      </c>
    </row>
    <row r="58" spans="1:13" x14ac:dyDescent="0.35">
      <c r="A58" s="93"/>
      <c r="B58" s="94"/>
      <c r="C58" s="135"/>
      <c r="D58" s="6">
        <f t="shared" si="0"/>
        <v>0</v>
      </c>
      <c r="E58" s="361"/>
      <c r="F58" s="95">
        <v>6000</v>
      </c>
      <c r="G58" s="95"/>
      <c r="H58" s="96"/>
      <c r="I58" s="157"/>
      <c r="J58" s="8">
        <f t="shared" si="12"/>
        <v>0</v>
      </c>
      <c r="K58" s="180">
        <f t="shared" si="13"/>
        <v>0</v>
      </c>
    </row>
    <row r="59" spans="1:13" x14ac:dyDescent="0.35">
      <c r="A59" s="93"/>
      <c r="B59" s="94"/>
      <c r="C59" s="135"/>
      <c r="D59" s="6">
        <f t="shared" si="0"/>
        <v>0</v>
      </c>
      <c r="E59" s="361"/>
      <c r="F59" s="95">
        <v>6000</v>
      </c>
      <c r="G59" s="95"/>
      <c r="H59" s="96"/>
      <c r="I59" s="157"/>
      <c r="J59" s="8">
        <f>D59*I59</f>
        <v>0</v>
      </c>
      <c r="K59" s="180">
        <f t="shared" si="13"/>
        <v>0</v>
      </c>
    </row>
    <row r="60" spans="1:13" ht="15" thickBot="1" x14ac:dyDescent="0.4">
      <c r="A60" s="97"/>
      <c r="B60" s="98"/>
      <c r="C60" s="136"/>
      <c r="D60" s="6">
        <f t="shared" si="0"/>
        <v>0</v>
      </c>
      <c r="E60" s="362"/>
      <c r="F60" s="99">
        <v>6000</v>
      </c>
      <c r="G60" s="99"/>
      <c r="H60" s="100"/>
      <c r="I60" s="158"/>
      <c r="J60" s="161">
        <f>D60*I60</f>
        <v>0</v>
      </c>
      <c r="K60" s="181">
        <f t="shared" si="13"/>
        <v>0</v>
      </c>
    </row>
    <row r="61" spans="1:13" x14ac:dyDescent="0.35">
      <c r="A61" s="46"/>
      <c r="B61" s="47"/>
      <c r="C61" s="137"/>
      <c r="D61" s="6">
        <f t="shared" si="0"/>
        <v>0</v>
      </c>
      <c r="E61" s="363" t="s">
        <v>83</v>
      </c>
      <c r="F61" s="48">
        <v>1800</v>
      </c>
      <c r="G61" s="48"/>
      <c r="H61" s="49"/>
      <c r="I61" s="159"/>
      <c r="J61" s="160">
        <f>D61*I61</f>
        <v>0</v>
      </c>
      <c r="K61" s="182">
        <f>J61/F61/22</f>
        <v>0</v>
      </c>
      <c r="M61" s="26"/>
    </row>
    <row r="62" spans="1:13" x14ac:dyDescent="0.35">
      <c r="A62" s="50"/>
      <c r="B62" s="51"/>
      <c r="C62" s="121"/>
      <c r="D62" s="6">
        <f t="shared" si="0"/>
        <v>0</v>
      </c>
      <c r="E62" s="364"/>
      <c r="F62" s="52">
        <v>1800</v>
      </c>
      <c r="G62" s="52"/>
      <c r="H62" s="53"/>
      <c r="I62" s="143"/>
      <c r="J62" s="8">
        <f t="shared" ref="J62:J65" si="14">D62*I62</f>
        <v>0</v>
      </c>
      <c r="K62" s="166">
        <f t="shared" ref="K62:K67" si="15">J62/F62/22</f>
        <v>0</v>
      </c>
    </row>
    <row r="63" spans="1:13" x14ac:dyDescent="0.35">
      <c r="A63" s="50"/>
      <c r="B63" s="51"/>
      <c r="C63" s="121"/>
      <c r="D63" s="6">
        <f t="shared" si="0"/>
        <v>0</v>
      </c>
      <c r="E63" s="364"/>
      <c r="F63" s="52">
        <v>1800</v>
      </c>
      <c r="G63" s="52"/>
      <c r="H63" s="53"/>
      <c r="I63" s="143"/>
      <c r="J63" s="8">
        <f t="shared" si="14"/>
        <v>0</v>
      </c>
      <c r="K63" s="166">
        <f t="shared" si="15"/>
        <v>0</v>
      </c>
    </row>
    <row r="64" spans="1:13" x14ac:dyDescent="0.35">
      <c r="A64" s="50"/>
      <c r="B64" s="51"/>
      <c r="C64" s="121"/>
      <c r="D64" s="6">
        <f t="shared" si="0"/>
        <v>0</v>
      </c>
      <c r="E64" s="364"/>
      <c r="F64" s="52">
        <v>1800</v>
      </c>
      <c r="G64" s="52"/>
      <c r="H64" s="53"/>
      <c r="I64" s="143"/>
      <c r="J64" s="8">
        <f t="shared" si="14"/>
        <v>0</v>
      </c>
      <c r="K64" s="166">
        <f t="shared" si="15"/>
        <v>0</v>
      </c>
    </row>
    <row r="65" spans="1:11" x14ac:dyDescent="0.35">
      <c r="A65" s="50"/>
      <c r="B65" s="51"/>
      <c r="C65" s="121"/>
      <c r="D65" s="6">
        <f t="shared" si="0"/>
        <v>0</v>
      </c>
      <c r="E65" s="364"/>
      <c r="F65" s="52">
        <v>1800</v>
      </c>
      <c r="G65" s="52"/>
      <c r="H65" s="53"/>
      <c r="I65" s="143"/>
      <c r="J65" s="8">
        <f t="shared" si="14"/>
        <v>0</v>
      </c>
      <c r="K65" s="166">
        <f t="shared" si="15"/>
        <v>0</v>
      </c>
    </row>
    <row r="66" spans="1:11" x14ac:dyDescent="0.35">
      <c r="A66" s="50"/>
      <c r="B66" s="51"/>
      <c r="C66" s="121"/>
      <c r="D66" s="6">
        <f t="shared" si="0"/>
        <v>0</v>
      </c>
      <c r="E66" s="364"/>
      <c r="F66" s="52">
        <v>1800</v>
      </c>
      <c r="G66" s="52"/>
      <c r="H66" s="53"/>
      <c r="I66" s="143"/>
      <c r="J66" s="8">
        <f>D66*I66</f>
        <v>0</v>
      </c>
      <c r="K66" s="166">
        <f t="shared" si="15"/>
        <v>0</v>
      </c>
    </row>
    <row r="67" spans="1:11" ht="15" thickBot="1" x14ac:dyDescent="0.4">
      <c r="A67" s="54"/>
      <c r="B67" s="55"/>
      <c r="C67" s="122"/>
      <c r="D67" s="6">
        <f t="shared" ref="D67:D98" si="16">B67*C67</f>
        <v>0</v>
      </c>
      <c r="E67" s="365"/>
      <c r="F67" s="56">
        <v>1800</v>
      </c>
      <c r="G67" s="56"/>
      <c r="H67" s="57"/>
      <c r="I67" s="144"/>
      <c r="J67" s="161">
        <f>D67*I67</f>
        <v>0</v>
      </c>
      <c r="K67" s="167">
        <f t="shared" si="15"/>
        <v>0</v>
      </c>
    </row>
    <row r="68" spans="1:11" x14ac:dyDescent="0.35">
      <c r="A68" s="77"/>
      <c r="B68" s="78"/>
      <c r="C68" s="123"/>
      <c r="D68" s="6">
        <f t="shared" si="16"/>
        <v>0</v>
      </c>
      <c r="E68" s="366" t="s">
        <v>84</v>
      </c>
      <c r="F68" s="79">
        <v>100000</v>
      </c>
      <c r="G68" s="79"/>
      <c r="H68" s="101"/>
      <c r="I68" s="145"/>
      <c r="J68" s="160">
        <f>D68*I68</f>
        <v>0</v>
      </c>
      <c r="K68" s="168">
        <f>J68/F68/22</f>
        <v>0</v>
      </c>
    </row>
    <row r="69" spans="1:11" x14ac:dyDescent="0.35">
      <c r="A69" s="58"/>
      <c r="B69" s="59"/>
      <c r="C69" s="124"/>
      <c r="D69" s="6">
        <f t="shared" si="16"/>
        <v>0</v>
      </c>
      <c r="E69" s="367"/>
      <c r="F69" s="60">
        <v>100000</v>
      </c>
      <c r="G69" s="60"/>
      <c r="H69" s="102"/>
      <c r="I69" s="146"/>
      <c r="J69" s="8">
        <f t="shared" ref="J69:J72" si="17">D69*I69</f>
        <v>0</v>
      </c>
      <c r="K69" s="169">
        <f t="shared" ref="K69:K74" si="18">J69/F69/22</f>
        <v>0</v>
      </c>
    </row>
    <row r="70" spans="1:11" x14ac:dyDescent="0.35">
      <c r="A70" s="58"/>
      <c r="B70" s="59"/>
      <c r="C70" s="124"/>
      <c r="D70" s="6">
        <f t="shared" si="16"/>
        <v>0</v>
      </c>
      <c r="E70" s="367"/>
      <c r="F70" s="60">
        <v>100000</v>
      </c>
      <c r="G70" s="60"/>
      <c r="H70" s="102"/>
      <c r="I70" s="146"/>
      <c r="J70" s="8">
        <f t="shared" si="17"/>
        <v>0</v>
      </c>
      <c r="K70" s="169">
        <f t="shared" si="18"/>
        <v>0</v>
      </c>
    </row>
    <row r="71" spans="1:11" x14ac:dyDescent="0.35">
      <c r="A71" s="58"/>
      <c r="B71" s="59"/>
      <c r="C71" s="124"/>
      <c r="D71" s="6">
        <f t="shared" si="16"/>
        <v>0</v>
      </c>
      <c r="E71" s="367"/>
      <c r="F71" s="60">
        <v>100000</v>
      </c>
      <c r="G71" s="60"/>
      <c r="H71" s="102"/>
      <c r="I71" s="146"/>
      <c r="J71" s="8">
        <f t="shared" si="17"/>
        <v>0</v>
      </c>
      <c r="K71" s="169">
        <f t="shared" si="18"/>
        <v>0</v>
      </c>
    </row>
    <row r="72" spans="1:11" x14ac:dyDescent="0.35">
      <c r="A72" s="58"/>
      <c r="B72" s="59"/>
      <c r="C72" s="124"/>
      <c r="D72" s="6">
        <f t="shared" si="16"/>
        <v>0</v>
      </c>
      <c r="E72" s="367"/>
      <c r="F72" s="60">
        <v>100000</v>
      </c>
      <c r="G72" s="60"/>
      <c r="H72" s="102"/>
      <c r="I72" s="146"/>
      <c r="J72" s="8">
        <f t="shared" si="17"/>
        <v>0</v>
      </c>
      <c r="K72" s="169">
        <f t="shared" si="18"/>
        <v>0</v>
      </c>
    </row>
    <row r="73" spans="1:11" x14ac:dyDescent="0.35">
      <c r="A73" s="58"/>
      <c r="B73" s="59"/>
      <c r="C73" s="124"/>
      <c r="D73" s="6">
        <f t="shared" si="16"/>
        <v>0</v>
      </c>
      <c r="E73" s="367"/>
      <c r="F73" s="60">
        <v>100000</v>
      </c>
      <c r="G73" s="60"/>
      <c r="H73" s="102"/>
      <c r="I73" s="146"/>
      <c r="J73" s="8">
        <f>D73*I73</f>
        <v>0</v>
      </c>
      <c r="K73" s="169">
        <f t="shared" si="18"/>
        <v>0</v>
      </c>
    </row>
    <row r="74" spans="1:11" ht="15" thickBot="1" x14ac:dyDescent="0.4">
      <c r="A74" s="61"/>
      <c r="B74" s="62"/>
      <c r="C74" s="125"/>
      <c r="D74" s="6">
        <f t="shared" si="16"/>
        <v>0</v>
      </c>
      <c r="E74" s="368"/>
      <c r="F74" s="63">
        <v>100000</v>
      </c>
      <c r="G74" s="63"/>
      <c r="H74" s="103"/>
      <c r="I74" s="147"/>
      <c r="J74" s="161">
        <f>D74*I74</f>
        <v>0</v>
      </c>
      <c r="K74" s="170">
        <f t="shared" si="18"/>
        <v>0</v>
      </c>
    </row>
    <row r="75" spans="1:11" x14ac:dyDescent="0.35">
      <c r="A75" s="80"/>
      <c r="B75" s="81"/>
      <c r="C75" s="126"/>
      <c r="D75" s="6">
        <f t="shared" si="16"/>
        <v>0</v>
      </c>
      <c r="E75" s="369" t="s">
        <v>85</v>
      </c>
      <c r="F75" s="82">
        <v>130</v>
      </c>
      <c r="G75" s="82"/>
      <c r="H75" s="104"/>
      <c r="I75" s="148"/>
      <c r="J75" s="160">
        <f>D75*I75</f>
        <v>0</v>
      </c>
      <c r="K75" s="171">
        <f>J75/F75/22</f>
        <v>0</v>
      </c>
    </row>
    <row r="76" spans="1:11" x14ac:dyDescent="0.35">
      <c r="A76" s="64"/>
      <c r="B76" s="65"/>
      <c r="C76" s="127"/>
      <c r="D76" s="6">
        <f t="shared" si="16"/>
        <v>0</v>
      </c>
      <c r="E76" s="370"/>
      <c r="F76" s="66">
        <v>130</v>
      </c>
      <c r="G76" s="66"/>
      <c r="H76" s="105"/>
      <c r="I76" s="149"/>
      <c r="J76" s="8">
        <f t="shared" ref="J76:J79" si="19">D76*I76</f>
        <v>0</v>
      </c>
      <c r="K76" s="172">
        <f t="shared" ref="K76:K83" si="20">J76/F76/22</f>
        <v>0</v>
      </c>
    </row>
    <row r="77" spans="1:11" x14ac:dyDescent="0.35">
      <c r="A77" s="64"/>
      <c r="B77" s="65"/>
      <c r="C77" s="127"/>
      <c r="D77" s="6">
        <f t="shared" si="16"/>
        <v>0</v>
      </c>
      <c r="E77" s="370"/>
      <c r="F77" s="66">
        <v>130</v>
      </c>
      <c r="G77" s="66"/>
      <c r="H77" s="105"/>
      <c r="I77" s="149"/>
      <c r="J77" s="8">
        <f t="shared" si="19"/>
        <v>0</v>
      </c>
      <c r="K77" s="172">
        <f t="shared" si="20"/>
        <v>0</v>
      </c>
    </row>
    <row r="78" spans="1:11" x14ac:dyDescent="0.35">
      <c r="A78" s="64"/>
      <c r="B78" s="65"/>
      <c r="C78" s="127"/>
      <c r="D78" s="6">
        <f t="shared" si="16"/>
        <v>0</v>
      </c>
      <c r="E78" s="370"/>
      <c r="F78" s="66">
        <v>130</v>
      </c>
      <c r="G78" s="66"/>
      <c r="H78" s="105"/>
      <c r="I78" s="149"/>
      <c r="J78" s="8">
        <f t="shared" si="19"/>
        <v>0</v>
      </c>
      <c r="K78" s="172">
        <f t="shared" si="20"/>
        <v>0</v>
      </c>
    </row>
    <row r="79" spans="1:11" x14ac:dyDescent="0.35">
      <c r="A79" s="64"/>
      <c r="B79" s="65"/>
      <c r="C79" s="127"/>
      <c r="D79" s="6">
        <f t="shared" si="16"/>
        <v>0</v>
      </c>
      <c r="E79" s="370"/>
      <c r="F79" s="66">
        <v>130</v>
      </c>
      <c r="G79" s="66"/>
      <c r="H79" s="105"/>
      <c r="I79" s="149"/>
      <c r="J79" s="8">
        <f t="shared" si="19"/>
        <v>0</v>
      </c>
      <c r="K79" s="172">
        <f t="shared" si="20"/>
        <v>0</v>
      </c>
    </row>
    <row r="80" spans="1:11" x14ac:dyDescent="0.35">
      <c r="A80" s="64"/>
      <c r="B80" s="65"/>
      <c r="C80" s="127"/>
      <c r="D80" s="6">
        <f t="shared" si="16"/>
        <v>0</v>
      </c>
      <c r="E80" s="370"/>
      <c r="F80" s="66">
        <v>130</v>
      </c>
      <c r="G80" s="66"/>
      <c r="H80" s="105"/>
      <c r="I80" s="149"/>
      <c r="J80" s="8">
        <f>D80*I80</f>
        <v>0</v>
      </c>
      <c r="K80" s="172">
        <f t="shared" si="20"/>
        <v>0</v>
      </c>
    </row>
    <row r="81" spans="1:11" x14ac:dyDescent="0.35">
      <c r="A81" s="64"/>
      <c r="B81" s="65"/>
      <c r="C81" s="191"/>
      <c r="D81" s="6">
        <f t="shared" si="16"/>
        <v>0</v>
      </c>
      <c r="E81" s="371"/>
      <c r="F81" s="66">
        <v>130</v>
      </c>
      <c r="G81" s="192"/>
      <c r="H81" s="193"/>
      <c r="I81" s="194"/>
      <c r="J81" s="195"/>
      <c r="K81" s="196"/>
    </row>
    <row r="82" spans="1:11" x14ac:dyDescent="0.35">
      <c r="A82" s="64"/>
      <c r="B82" s="65"/>
      <c r="C82" s="191"/>
      <c r="D82" s="6">
        <f t="shared" si="16"/>
        <v>0</v>
      </c>
      <c r="E82" s="371"/>
      <c r="F82" s="66">
        <v>130</v>
      </c>
      <c r="G82" s="192"/>
      <c r="H82" s="193"/>
      <c r="I82" s="194"/>
      <c r="J82" s="195"/>
      <c r="K82" s="196"/>
    </row>
    <row r="83" spans="1:11" ht="15" thickBot="1" x14ac:dyDescent="0.4">
      <c r="A83" s="64"/>
      <c r="B83" s="65"/>
      <c r="C83" s="128"/>
      <c r="D83" s="6">
        <f t="shared" si="16"/>
        <v>0</v>
      </c>
      <c r="E83" s="372"/>
      <c r="F83" s="66">
        <v>130</v>
      </c>
      <c r="G83" s="67"/>
      <c r="H83" s="106"/>
      <c r="I83" s="150"/>
      <c r="J83" s="161">
        <f>D83*I83</f>
        <v>0</v>
      </c>
      <c r="K83" s="173">
        <f t="shared" si="20"/>
        <v>0</v>
      </c>
    </row>
    <row r="84" spans="1:11" x14ac:dyDescent="0.35">
      <c r="A84" s="83"/>
      <c r="B84" s="84"/>
      <c r="C84" s="129"/>
      <c r="D84" s="6">
        <f t="shared" si="16"/>
        <v>0</v>
      </c>
      <c r="E84" s="373" t="s">
        <v>86</v>
      </c>
      <c r="F84" s="85">
        <v>300</v>
      </c>
      <c r="G84" s="85"/>
      <c r="H84" s="107"/>
      <c r="I84" s="187"/>
      <c r="J84" s="160">
        <f>D84*I84</f>
        <v>0</v>
      </c>
      <c r="K84" s="174">
        <f>J84/F84/22</f>
        <v>0</v>
      </c>
    </row>
    <row r="85" spans="1:11" x14ac:dyDescent="0.35">
      <c r="A85" s="68"/>
      <c r="B85" s="69"/>
      <c r="C85" s="130"/>
      <c r="D85" s="6">
        <f t="shared" si="16"/>
        <v>0</v>
      </c>
      <c r="E85" s="374"/>
      <c r="F85" s="70">
        <v>300</v>
      </c>
      <c r="G85" s="70"/>
      <c r="H85" s="108"/>
      <c r="I85" s="152"/>
      <c r="J85" s="8">
        <f t="shared" ref="J85:J86" si="21">D85*I85</f>
        <v>0</v>
      </c>
      <c r="K85" s="175">
        <f t="shared" ref="K85:K86" si="22">J85/F85/22</f>
        <v>0</v>
      </c>
    </row>
    <row r="86" spans="1:11" ht="15" thickBot="1" x14ac:dyDescent="0.4">
      <c r="A86" s="68"/>
      <c r="B86" s="69"/>
      <c r="C86" s="130"/>
      <c r="D86" s="6">
        <f t="shared" si="16"/>
        <v>0</v>
      </c>
      <c r="E86" s="374"/>
      <c r="F86" s="70">
        <v>300</v>
      </c>
      <c r="G86" s="70"/>
      <c r="H86" s="108"/>
      <c r="I86" s="152"/>
      <c r="J86" s="8">
        <f t="shared" si="21"/>
        <v>0</v>
      </c>
      <c r="K86" s="175">
        <f t="shared" si="22"/>
        <v>0</v>
      </c>
    </row>
    <row r="87" spans="1:11" ht="15" thickBot="1" x14ac:dyDescent="0.4">
      <c r="A87" s="68"/>
      <c r="B87" s="69"/>
      <c r="C87" s="130"/>
      <c r="D87" s="6">
        <f t="shared" si="16"/>
        <v>0</v>
      </c>
      <c r="E87" s="374"/>
      <c r="F87" s="85">
        <v>300</v>
      </c>
      <c r="G87" s="70"/>
      <c r="H87" s="108"/>
      <c r="I87" s="152"/>
      <c r="J87" s="8"/>
      <c r="K87" s="175"/>
    </row>
    <row r="88" spans="1:11" x14ac:dyDescent="0.35">
      <c r="A88" s="68"/>
      <c r="B88" s="69"/>
      <c r="C88" s="130"/>
      <c r="D88" s="6">
        <f t="shared" si="16"/>
        <v>0</v>
      </c>
      <c r="E88" s="374"/>
      <c r="F88" s="85">
        <v>300</v>
      </c>
      <c r="G88" s="70"/>
      <c r="H88" s="108"/>
      <c r="I88" s="152"/>
      <c r="J88" s="8"/>
      <c r="K88" s="175"/>
    </row>
    <row r="89" spans="1:11" ht="15" thickBot="1" x14ac:dyDescent="0.4">
      <c r="A89" s="68"/>
      <c r="B89" s="69"/>
      <c r="C89" s="130"/>
      <c r="D89" s="6">
        <f t="shared" si="16"/>
        <v>0</v>
      </c>
      <c r="E89" s="374"/>
      <c r="F89" s="70">
        <v>300</v>
      </c>
      <c r="G89" s="70"/>
      <c r="H89" s="108"/>
      <c r="I89" s="152"/>
      <c r="J89" s="8"/>
      <c r="K89" s="175"/>
    </row>
    <row r="90" spans="1:11" x14ac:dyDescent="0.35">
      <c r="A90" s="86" t="s">
        <v>87</v>
      </c>
      <c r="B90" s="87">
        <v>1</v>
      </c>
      <c r="C90" s="131">
        <v>61.04</v>
      </c>
      <c r="D90" s="6">
        <f t="shared" si="16"/>
        <v>61.04</v>
      </c>
      <c r="E90" s="376" t="s">
        <v>88</v>
      </c>
      <c r="F90" s="88">
        <v>300</v>
      </c>
      <c r="G90" s="88" t="s">
        <v>89</v>
      </c>
      <c r="H90" s="109">
        <v>1</v>
      </c>
      <c r="I90" s="153">
        <v>2</v>
      </c>
      <c r="J90" s="160">
        <f>D90*I90</f>
        <v>122.08</v>
      </c>
      <c r="K90" s="176">
        <f>J90/F90/22</f>
        <v>1.8496969696969696E-2</v>
      </c>
    </row>
    <row r="91" spans="1:11" x14ac:dyDescent="0.35">
      <c r="A91" s="71" t="s">
        <v>90</v>
      </c>
      <c r="B91" s="72">
        <v>1</v>
      </c>
      <c r="C91" s="132">
        <v>90</v>
      </c>
      <c r="D91" s="6">
        <f t="shared" si="16"/>
        <v>90</v>
      </c>
      <c r="E91" s="377"/>
      <c r="F91" s="73">
        <v>300</v>
      </c>
      <c r="G91" s="73" t="s">
        <v>89</v>
      </c>
      <c r="H91" s="110">
        <v>1</v>
      </c>
      <c r="I91" s="154">
        <v>2</v>
      </c>
      <c r="J91" s="8">
        <f t="shared" ref="J91" si="23">D91*I91</f>
        <v>180</v>
      </c>
      <c r="K91" s="177">
        <f t="shared" ref="K91" si="24">J91/F91/22</f>
        <v>2.7272727272727271E-2</v>
      </c>
    </row>
    <row r="92" spans="1:11" x14ac:dyDescent="0.35">
      <c r="A92" s="71"/>
      <c r="B92" s="72"/>
      <c r="C92" s="132"/>
      <c r="D92" s="6">
        <f t="shared" si="16"/>
        <v>0</v>
      </c>
      <c r="E92" s="377"/>
      <c r="F92" s="73">
        <v>300</v>
      </c>
      <c r="G92" s="73"/>
      <c r="H92" s="110"/>
      <c r="I92" s="154"/>
      <c r="J92" s="8"/>
      <c r="K92" s="177"/>
    </row>
    <row r="93" spans="1:11" ht="15" thickBot="1" x14ac:dyDescent="0.4">
      <c r="A93" s="71"/>
      <c r="B93" s="72"/>
      <c r="C93" s="132"/>
      <c r="D93" s="6">
        <f t="shared" si="16"/>
        <v>0</v>
      </c>
      <c r="E93" s="377"/>
      <c r="F93" s="73">
        <v>300</v>
      </c>
      <c r="G93" s="73"/>
      <c r="H93" s="110"/>
      <c r="I93" s="154"/>
      <c r="J93" s="8"/>
      <c r="K93" s="177"/>
    </row>
    <row r="94" spans="1:11" x14ac:dyDescent="0.35">
      <c r="A94" s="71"/>
      <c r="B94" s="72"/>
      <c r="C94" s="132"/>
      <c r="D94" s="6">
        <f t="shared" si="16"/>
        <v>0</v>
      </c>
      <c r="E94" s="377"/>
      <c r="F94" s="88">
        <v>300</v>
      </c>
      <c r="G94" s="73"/>
      <c r="H94" s="110"/>
      <c r="I94" s="154"/>
      <c r="J94" s="8"/>
      <c r="K94" s="177"/>
    </row>
    <row r="95" spans="1:11" ht="15" thickBot="1" x14ac:dyDescent="0.4">
      <c r="A95" s="71"/>
      <c r="B95" s="72"/>
      <c r="C95" s="132"/>
      <c r="D95" s="6">
        <f t="shared" si="16"/>
        <v>0</v>
      </c>
      <c r="E95" s="377"/>
      <c r="F95" s="73">
        <v>300</v>
      </c>
      <c r="G95" s="73"/>
      <c r="H95" s="110"/>
      <c r="I95" s="154"/>
      <c r="J95" s="8"/>
      <c r="K95" s="177"/>
    </row>
    <row r="96" spans="1:11" x14ac:dyDescent="0.35">
      <c r="A96" s="27"/>
      <c r="B96" s="28"/>
      <c r="C96" s="117"/>
      <c r="D96" s="6">
        <f t="shared" si="16"/>
        <v>0</v>
      </c>
      <c r="E96" s="329" t="s">
        <v>24</v>
      </c>
      <c r="F96" s="29">
        <v>130</v>
      </c>
      <c r="G96" s="29"/>
      <c r="H96" s="44"/>
      <c r="I96" s="139"/>
      <c r="J96" s="160">
        <f>D96*I96</f>
        <v>0</v>
      </c>
      <c r="K96" s="162">
        <f>J96/F96/22</f>
        <v>0</v>
      </c>
    </row>
    <row r="97" spans="1:11" x14ac:dyDescent="0.35">
      <c r="A97" s="30"/>
      <c r="B97" s="31"/>
      <c r="C97" s="118"/>
      <c r="D97" s="6">
        <f t="shared" si="16"/>
        <v>0</v>
      </c>
      <c r="E97" s="330"/>
      <c r="F97" s="32">
        <v>130</v>
      </c>
      <c r="G97" s="32"/>
      <c r="H97" s="43"/>
      <c r="I97" s="140"/>
      <c r="J97" s="8">
        <f t="shared" ref="J97" si="25">D97*I97</f>
        <v>0</v>
      </c>
      <c r="K97" s="163">
        <f t="shared" ref="K97:K98" si="26">J97/F97/22</f>
        <v>0</v>
      </c>
    </row>
    <row r="98" spans="1:11" ht="15" thickBot="1" x14ac:dyDescent="0.4">
      <c r="A98" s="33"/>
      <c r="B98" s="34"/>
      <c r="C98" s="119"/>
      <c r="D98" s="6">
        <f t="shared" si="16"/>
        <v>0</v>
      </c>
      <c r="E98" s="331"/>
      <c r="F98" s="35">
        <v>130</v>
      </c>
      <c r="G98" s="35"/>
      <c r="H98" s="45"/>
      <c r="I98" s="189"/>
      <c r="J98" s="161">
        <f>D98*I98</f>
        <v>0</v>
      </c>
      <c r="K98" s="164">
        <f t="shared" si="26"/>
        <v>0</v>
      </c>
    </row>
    <row r="99" spans="1:11" ht="15" thickBot="1" x14ac:dyDescent="0.4">
      <c r="A99" s="337" t="s">
        <v>91</v>
      </c>
      <c r="B99" s="338"/>
      <c r="C99" s="338"/>
      <c r="D99" s="7">
        <f>SUM(D2:D98)</f>
        <v>610.80000000000007</v>
      </c>
      <c r="E99" s="347" t="s">
        <v>92</v>
      </c>
      <c r="F99" s="348"/>
      <c r="G99" s="348"/>
      <c r="I99" s="190">
        <f>SUM(D2:D74)</f>
        <v>459.76000000000005</v>
      </c>
      <c r="J99" s="188"/>
      <c r="K99" s="183" t="s">
        <v>93</v>
      </c>
    </row>
    <row r="100" spans="1:11" ht="15" thickBot="1" x14ac:dyDescent="0.4">
      <c r="A100" s="339" t="s">
        <v>94</v>
      </c>
      <c r="B100" s="340"/>
      <c r="C100" s="340"/>
      <c r="D100" s="340"/>
      <c r="E100" s="340"/>
      <c r="F100" s="340"/>
      <c r="G100" s="340"/>
      <c r="H100" s="340"/>
      <c r="I100" s="341"/>
      <c r="J100" s="138">
        <f>SUM(J2:J98)</f>
        <v>12941.52</v>
      </c>
      <c r="K100" s="184"/>
    </row>
    <row r="101" spans="1:11" ht="15" thickBot="1" x14ac:dyDescent="0.4">
      <c r="A101" s="342" t="s">
        <v>95</v>
      </c>
      <c r="B101" s="343"/>
      <c r="C101" s="343"/>
      <c r="D101" s="343"/>
      <c r="E101" s="343"/>
      <c r="F101" s="343"/>
      <c r="G101" s="343"/>
      <c r="H101" s="343"/>
      <c r="I101" s="343"/>
      <c r="J101" s="343"/>
      <c r="K101" s="185">
        <f>SUM(K2:K98)</f>
        <v>0.96271969696969706</v>
      </c>
    </row>
    <row r="102" spans="1:11" x14ac:dyDescent="0.35">
      <c r="B102" s="2"/>
      <c r="C102" s="2"/>
    </row>
    <row r="103" spans="1:11" ht="15" thickBot="1" x14ac:dyDescent="0.4">
      <c r="H103" s="9"/>
      <c r="J103" s="26"/>
      <c r="K103" s="26"/>
    </row>
    <row r="104" spans="1:11" ht="16" thickBot="1" x14ac:dyDescent="0.4">
      <c r="A104" s="356" t="s">
        <v>0</v>
      </c>
      <c r="B104" s="357"/>
      <c r="C104" s="357"/>
      <c r="D104" s="357"/>
      <c r="E104" s="358"/>
      <c r="J104" s="26"/>
    </row>
    <row r="105" spans="1:11" ht="15" thickBot="1" x14ac:dyDescent="0.4">
      <c r="A105" s="344" t="s">
        <v>1</v>
      </c>
      <c r="B105" s="345"/>
      <c r="C105" s="345"/>
      <c r="D105" s="345"/>
      <c r="E105" s="346"/>
    </row>
    <row r="106" spans="1:11" ht="6" customHeight="1" thickBot="1" x14ac:dyDescent="0.4"/>
    <row r="107" spans="1:11" ht="15.75" customHeight="1" x14ac:dyDescent="0.35">
      <c r="A107" s="334" t="s">
        <v>2</v>
      </c>
      <c r="B107" s="335"/>
      <c r="C107" s="335"/>
      <c r="D107" s="335"/>
      <c r="E107" s="336"/>
    </row>
    <row r="108" spans="1:11" ht="58" x14ac:dyDescent="0.35">
      <c r="A108" s="21" t="s">
        <v>3</v>
      </c>
      <c r="B108" s="10" t="s">
        <v>4</v>
      </c>
      <c r="C108" s="10" t="s">
        <v>5</v>
      </c>
      <c r="D108" s="11" t="s">
        <v>6</v>
      </c>
      <c r="E108" s="22" t="s">
        <v>7</v>
      </c>
    </row>
    <row r="109" spans="1:11" x14ac:dyDescent="0.35">
      <c r="A109" s="14" t="str">
        <f>E2</f>
        <v>INTERNA -Pisos Frios &amp; Acarpetados</v>
      </c>
      <c r="B109" s="26">
        <f>SUM(J2:J15)</f>
        <v>8338</v>
      </c>
      <c r="C109" s="18">
        <f>F2</f>
        <v>800</v>
      </c>
      <c r="D109" s="111">
        <f>((800*B109)/C109)/22</f>
        <v>379</v>
      </c>
      <c r="E109" s="351"/>
    </row>
    <row r="110" spans="1:11" x14ac:dyDescent="0.35">
      <c r="A110" s="14" t="str">
        <f>E16</f>
        <v>INTERNA -
Laboratórios</v>
      </c>
      <c r="B110" s="26">
        <f>SUM(J16:J19)</f>
        <v>0</v>
      </c>
      <c r="C110" s="18">
        <f>F16</f>
        <v>360</v>
      </c>
      <c r="D110" s="111">
        <f t="shared" ref="D110:D114" si="27">((800*B110)/C110)/22</f>
        <v>0</v>
      </c>
      <c r="E110" s="352"/>
    </row>
    <row r="111" spans="1:11" x14ac:dyDescent="0.35">
      <c r="A111" s="14" t="str">
        <f>E20</f>
        <v>INTERNA -
Almoxarifado / Galpões</v>
      </c>
      <c r="B111" s="26">
        <f>SUM(J20:J24)</f>
        <v>0</v>
      </c>
      <c r="C111" s="18">
        <f>F20</f>
        <v>1500</v>
      </c>
      <c r="D111" s="111">
        <f t="shared" si="27"/>
        <v>0</v>
      </c>
      <c r="E111" s="352"/>
    </row>
    <row r="112" spans="1:11" x14ac:dyDescent="0.35">
      <c r="A112" s="14" t="str">
        <f>E25</f>
        <v>INTERNA -
Oficinas</v>
      </c>
      <c r="B112" s="26">
        <f>SUM(J25:J27)</f>
        <v>0</v>
      </c>
      <c r="C112" s="18">
        <f>F25</f>
        <v>1200</v>
      </c>
      <c r="D112" s="111">
        <f t="shared" si="27"/>
        <v>0</v>
      </c>
      <c r="E112" s="352"/>
    </row>
    <row r="113" spans="1:15" x14ac:dyDescent="0.35">
      <c r="A113" s="14" t="str">
        <f>E28</f>
        <v>INTERNA -
Áreas com espaços livres - saguão, hall e salão</v>
      </c>
      <c r="B113" s="26">
        <f>SUM(J28:J35)</f>
        <v>2939.2</v>
      </c>
      <c r="C113" s="18">
        <f>F28</f>
        <v>1000</v>
      </c>
      <c r="D113" s="111">
        <f t="shared" si="27"/>
        <v>106.88000000000001</v>
      </c>
      <c r="E113" s="352"/>
    </row>
    <row r="114" spans="1:15" x14ac:dyDescent="0.35">
      <c r="A114" s="14" t="str">
        <f>E36</f>
        <v>INTERNA -
Banheiros</v>
      </c>
      <c r="B114" s="26">
        <f>SUM(J36:J47)</f>
        <v>1362.24</v>
      </c>
      <c r="C114" s="18">
        <f>F36</f>
        <v>200</v>
      </c>
      <c r="D114" s="111">
        <f t="shared" si="27"/>
        <v>247.68</v>
      </c>
      <c r="E114" s="352"/>
    </row>
    <row r="115" spans="1:15" x14ac:dyDescent="0.35">
      <c r="C115" s="18"/>
      <c r="D115" s="111"/>
      <c r="E115" s="353"/>
    </row>
    <row r="116" spans="1:15" ht="30.75" customHeight="1" thickBot="1" x14ac:dyDescent="0.4">
      <c r="A116" s="332" t="s">
        <v>13</v>
      </c>
      <c r="B116" s="333"/>
      <c r="C116" s="333"/>
      <c r="D116" s="116">
        <f>SUM(D109:D115)</f>
        <v>733.56</v>
      </c>
      <c r="E116" s="23">
        <f>D116/800</f>
        <v>0.91694999999999993</v>
      </c>
      <c r="G116" s="9"/>
      <c r="H116" s="9"/>
    </row>
    <row r="117" spans="1:15" x14ac:dyDescent="0.35">
      <c r="A117" s="12"/>
      <c r="B117" s="12"/>
      <c r="C117" s="12"/>
      <c r="D117" s="24"/>
      <c r="E117" s="5"/>
    </row>
    <row r="118" spans="1:15" ht="15.75" customHeight="1" thickBot="1" x14ac:dyDescent="0.4">
      <c r="A118" s="12"/>
      <c r="B118" s="12"/>
      <c r="C118" s="12"/>
      <c r="D118" s="13"/>
    </row>
    <row r="119" spans="1:15" ht="15.75" customHeight="1" x14ac:dyDescent="0.35">
      <c r="A119" s="334" t="s">
        <v>14</v>
      </c>
      <c r="B119" s="335"/>
      <c r="C119" s="335"/>
      <c r="D119" s="335"/>
      <c r="E119" s="336"/>
    </row>
    <row r="120" spans="1:15" ht="72.5" x14ac:dyDescent="0.35">
      <c r="A120" s="21" t="s">
        <v>3</v>
      </c>
      <c r="B120" s="10" t="s">
        <v>15</v>
      </c>
      <c r="C120" s="10" t="s">
        <v>16</v>
      </c>
      <c r="D120" s="11" t="s">
        <v>17</v>
      </c>
      <c r="E120" s="22" t="s">
        <v>7</v>
      </c>
    </row>
    <row r="121" spans="1:15" s="4" customFormat="1" ht="43.5" x14ac:dyDescent="0.35">
      <c r="A121" s="16" t="str">
        <f>E48</f>
        <v>EXTERNA - 
Pisos pavimentados adjacentes / contíguos às edificações</v>
      </c>
      <c r="B121" s="9">
        <f>SUM(J48:J54)</f>
        <v>0</v>
      </c>
      <c r="C121" s="19">
        <f>F48</f>
        <v>1800</v>
      </c>
      <c r="D121" s="20">
        <f>((1800*B121)/C121)/22</f>
        <v>0</v>
      </c>
      <c r="E121" s="351"/>
      <c r="I121" s="3"/>
      <c r="J121"/>
      <c r="K121"/>
      <c r="L121"/>
      <c r="M121"/>
      <c r="N121"/>
      <c r="O121"/>
    </row>
    <row r="122" spans="1:15" s="4" customFormat="1" ht="29" x14ac:dyDescent="0.35">
      <c r="A122" s="16" t="str">
        <f>E55</f>
        <v>EXTERNA - 
Varriação de passeios e arruamentos</v>
      </c>
      <c r="B122" s="9">
        <f>SUM(J55:J60)</f>
        <v>0</v>
      </c>
      <c r="C122" s="19">
        <f>F55</f>
        <v>6000</v>
      </c>
      <c r="D122" s="20">
        <f>((1800*B122)/C122)/22</f>
        <v>0</v>
      </c>
      <c r="E122" s="352"/>
      <c r="I122" s="3"/>
      <c r="J122"/>
      <c r="K122"/>
      <c r="L122"/>
      <c r="M122"/>
      <c r="N122"/>
      <c r="O122"/>
    </row>
    <row r="123" spans="1:15" s="4" customFormat="1" ht="43.5" x14ac:dyDescent="0.35">
      <c r="A123" s="16" t="str">
        <f>E61</f>
        <v>EXTERNA - 
Pátios e áreas verdes com alta, média ou baixa frequência</v>
      </c>
      <c r="B123" s="9">
        <f>SUM(J61:J67)</f>
        <v>0</v>
      </c>
      <c r="C123" s="19">
        <f>F61</f>
        <v>1800</v>
      </c>
      <c r="D123" s="20">
        <f>((1800*B123)/C123)/22</f>
        <v>0</v>
      </c>
      <c r="E123" s="352"/>
      <c r="I123" s="3"/>
      <c r="J123"/>
      <c r="K123"/>
      <c r="L123"/>
      <c r="M123"/>
      <c r="N123"/>
      <c r="O123"/>
    </row>
    <row r="124" spans="1:15" s="4" customFormat="1" ht="43.5" x14ac:dyDescent="0.35">
      <c r="A124" s="16" t="str">
        <f>E68</f>
        <v>EXTERNA - 
Coleta de detritos em pátios e áreas verdes com frequência diária</v>
      </c>
      <c r="B124" s="9">
        <f>SUM(J68:J74)</f>
        <v>0</v>
      </c>
      <c r="C124" s="19">
        <f>F68</f>
        <v>100000</v>
      </c>
      <c r="D124" s="20">
        <f>((1800*B124)/C124)/22</f>
        <v>0</v>
      </c>
      <c r="E124" s="352"/>
      <c r="I124" s="3"/>
      <c r="J124"/>
      <c r="K124"/>
      <c r="L124"/>
      <c r="M124"/>
      <c r="N124"/>
      <c r="O124"/>
    </row>
    <row r="125" spans="1:15" s="4" customFormat="1" x14ac:dyDescent="0.35">
      <c r="A125" s="16"/>
      <c r="B125" s="9"/>
      <c r="C125" s="19"/>
      <c r="D125" s="20"/>
      <c r="E125" s="353"/>
      <c r="I125" s="3"/>
      <c r="J125"/>
      <c r="K125"/>
      <c r="L125"/>
      <c r="M125"/>
      <c r="N125"/>
      <c r="O125"/>
    </row>
    <row r="126" spans="1:15" s="4" customFormat="1" ht="30.75" customHeight="1" thickBot="1" x14ac:dyDescent="0.4">
      <c r="A126" s="332" t="s">
        <v>18</v>
      </c>
      <c r="B126" s="333"/>
      <c r="C126" s="333"/>
      <c r="D126" s="116">
        <f>SUM(D121:D125)</f>
        <v>0</v>
      </c>
      <c r="E126" s="23">
        <f>D126/1800</f>
        <v>0</v>
      </c>
      <c r="I126" s="3"/>
      <c r="J126"/>
      <c r="K126"/>
      <c r="L126"/>
      <c r="M126"/>
      <c r="N126"/>
      <c r="O126"/>
    </row>
    <row r="127" spans="1:15" s="4" customFormat="1" ht="15.75" customHeight="1" x14ac:dyDescent="0.35">
      <c r="A127" s="12"/>
      <c r="B127" s="12"/>
      <c r="C127" s="12"/>
      <c r="D127" s="15"/>
      <c r="I127" s="3"/>
      <c r="J127"/>
      <c r="K127"/>
      <c r="L127"/>
      <c r="M127"/>
      <c r="N127"/>
      <c r="O127"/>
    </row>
    <row r="128" spans="1:15" s="4" customFormat="1" ht="15.75" customHeight="1" thickBot="1" x14ac:dyDescent="0.4">
      <c r="A128" s="12"/>
      <c r="B128" s="12"/>
      <c r="C128" s="12"/>
      <c r="D128" s="15"/>
      <c r="I128" s="3"/>
      <c r="J128"/>
      <c r="K128"/>
      <c r="L128"/>
      <c r="M128"/>
      <c r="N128"/>
      <c r="O128"/>
    </row>
    <row r="129" spans="1:15" s="4" customFormat="1" ht="15.75" customHeight="1" x14ac:dyDescent="0.35">
      <c r="A129" s="334" t="s">
        <v>19</v>
      </c>
      <c r="B129" s="335"/>
      <c r="C129" s="335"/>
      <c r="D129" s="335"/>
      <c r="E129" s="336"/>
      <c r="I129" s="3"/>
      <c r="J129"/>
      <c r="K129"/>
      <c r="L129"/>
      <c r="M129"/>
      <c r="N129"/>
      <c r="O129"/>
    </row>
    <row r="130" spans="1:15" s="4" customFormat="1" ht="72.5" x14ac:dyDescent="0.35">
      <c r="A130" s="21" t="s">
        <v>3</v>
      </c>
      <c r="B130" s="10" t="s">
        <v>15</v>
      </c>
      <c r="C130" s="10" t="s">
        <v>16</v>
      </c>
      <c r="D130" s="11" t="s">
        <v>20</v>
      </c>
      <c r="E130" s="22" t="s">
        <v>7</v>
      </c>
      <c r="I130" s="3"/>
      <c r="J130"/>
      <c r="K130"/>
      <c r="L130"/>
      <c r="M130"/>
      <c r="N130"/>
      <c r="O130"/>
    </row>
    <row r="131" spans="1:15" s="4" customFormat="1" ht="43.5" x14ac:dyDescent="0.35">
      <c r="A131" s="17" t="str">
        <f>E75</f>
        <v>ESQUADRIAS EXTERNAS - 
Face externa COM exposição a situação de risco</v>
      </c>
      <c r="B131" s="9">
        <f>SUM(J75:J83)</f>
        <v>0</v>
      </c>
      <c r="C131" s="18">
        <f>F75</f>
        <v>130</v>
      </c>
      <c r="D131" s="20">
        <f>((300*B131)/C131)/22</f>
        <v>0</v>
      </c>
      <c r="E131" s="351"/>
      <c r="I131" s="3"/>
      <c r="J131"/>
      <c r="K131"/>
      <c r="L131"/>
      <c r="M131"/>
      <c r="N131"/>
      <c r="O131"/>
    </row>
    <row r="132" spans="1:15" s="4" customFormat="1" ht="43.5" x14ac:dyDescent="0.35">
      <c r="A132" s="17" t="str">
        <f>E84</f>
        <v>ESQUADRIAS EXTERNAS - 
Face externa SEM exposição a situação de risco</v>
      </c>
      <c r="B132" s="9">
        <f>SUM(J84:J89)</f>
        <v>0</v>
      </c>
      <c r="C132" s="18">
        <f>F84</f>
        <v>300</v>
      </c>
      <c r="D132" s="20">
        <f>((300*B132)/C132)/22</f>
        <v>0</v>
      </c>
      <c r="E132" s="352"/>
      <c r="I132" s="3"/>
      <c r="J132"/>
      <c r="K132"/>
      <c r="L132"/>
      <c r="M132"/>
      <c r="N132"/>
      <c r="O132"/>
    </row>
    <row r="133" spans="1:15" s="4" customFormat="1" ht="29" x14ac:dyDescent="0.35">
      <c r="A133" s="17" t="str">
        <f>E90</f>
        <v>ESQUADRIAS EXTERNAS / INTERNAS - 
Face interna</v>
      </c>
      <c r="B133" s="9">
        <f>SUM(J90:J95)</f>
        <v>302.08</v>
      </c>
      <c r="C133" s="18">
        <f>F90</f>
        <v>300</v>
      </c>
      <c r="D133" s="20">
        <f>((300*B133)/C133)/22</f>
        <v>13.730909090909091</v>
      </c>
      <c r="E133" s="352"/>
      <c r="I133" s="3"/>
      <c r="J133"/>
      <c r="K133"/>
      <c r="L133"/>
      <c r="M133"/>
      <c r="N133"/>
      <c r="O133"/>
    </row>
    <row r="134" spans="1:15" s="4" customFormat="1" x14ac:dyDescent="0.35">
      <c r="A134" s="17"/>
      <c r="B134" s="9"/>
      <c r="C134" s="18"/>
      <c r="D134" s="20"/>
      <c r="E134" s="353"/>
      <c r="I134" s="3"/>
      <c r="J134"/>
      <c r="K134"/>
      <c r="L134"/>
      <c r="M134"/>
      <c r="N134"/>
      <c r="O134"/>
    </row>
    <row r="135" spans="1:15" s="4" customFormat="1" ht="30.75" customHeight="1" thickBot="1" x14ac:dyDescent="0.4">
      <c r="A135" s="332" t="s">
        <v>21</v>
      </c>
      <c r="B135" s="333"/>
      <c r="C135" s="333"/>
      <c r="D135" s="116">
        <f>SUM(D131:D134)</f>
        <v>13.730909090909091</v>
      </c>
      <c r="E135" s="23">
        <f>D135/300</f>
        <v>4.5769696969696967E-2</v>
      </c>
      <c r="I135" s="3"/>
      <c r="J135"/>
      <c r="K135"/>
      <c r="L135"/>
      <c r="M135"/>
      <c r="N135"/>
      <c r="O135"/>
    </row>
    <row r="137" spans="1:15" s="4" customFormat="1" ht="15" thickBot="1" x14ac:dyDescent="0.4">
      <c r="A137"/>
      <c r="B137"/>
      <c r="C137"/>
      <c r="D137" s="2"/>
      <c r="I137" s="3"/>
      <c r="J137"/>
      <c r="K137"/>
      <c r="L137"/>
      <c r="M137"/>
      <c r="N137"/>
      <c r="O137"/>
    </row>
    <row r="138" spans="1:15" s="4" customFormat="1" x14ac:dyDescent="0.35">
      <c r="A138" s="334" t="s">
        <v>22</v>
      </c>
      <c r="B138" s="335"/>
      <c r="C138" s="335"/>
      <c r="D138" s="335"/>
      <c r="E138" s="336"/>
      <c r="I138" s="3"/>
      <c r="J138"/>
      <c r="K138"/>
      <c r="L138"/>
      <c r="M138"/>
      <c r="N138"/>
      <c r="O138"/>
    </row>
    <row r="139" spans="1:15" s="4" customFormat="1" ht="72.5" x14ac:dyDescent="0.35">
      <c r="A139" s="21" t="s">
        <v>3</v>
      </c>
      <c r="B139" s="10" t="s">
        <v>15</v>
      </c>
      <c r="C139" s="10" t="s">
        <v>16</v>
      </c>
      <c r="D139" s="11" t="s">
        <v>23</v>
      </c>
      <c r="E139" s="22" t="s">
        <v>7</v>
      </c>
      <c r="I139" s="3"/>
      <c r="J139"/>
      <c r="K139"/>
      <c r="L139"/>
      <c r="M139"/>
      <c r="N139"/>
      <c r="O139"/>
    </row>
    <row r="140" spans="1:15" s="4" customFormat="1" x14ac:dyDescent="0.35">
      <c r="A140" s="17" t="str">
        <f>E96</f>
        <v>FACHADAS ENVIDRAÇADAS</v>
      </c>
      <c r="B140" s="9">
        <f>SUM(J96:J98)</f>
        <v>0</v>
      </c>
      <c r="C140" s="18">
        <f>F96</f>
        <v>130</v>
      </c>
      <c r="D140" s="20">
        <f>((130*B140)/C140)/22</f>
        <v>0</v>
      </c>
      <c r="E140" s="351"/>
      <c r="I140" s="3"/>
      <c r="J140"/>
      <c r="K140"/>
      <c r="L140"/>
      <c r="M140"/>
      <c r="N140"/>
      <c r="O140"/>
    </row>
    <row r="141" spans="1:15" s="4" customFormat="1" x14ac:dyDescent="0.35">
      <c r="A141" s="17"/>
      <c r="B141" s="9"/>
      <c r="C141" s="18"/>
      <c r="D141" s="20"/>
      <c r="E141" s="353"/>
      <c r="I141" s="3"/>
      <c r="J141"/>
      <c r="K141"/>
      <c r="L141"/>
      <c r="M141"/>
      <c r="N141"/>
      <c r="O141"/>
    </row>
    <row r="142" spans="1:15" s="4" customFormat="1" ht="30.75" customHeight="1" thickBot="1" x14ac:dyDescent="0.4">
      <c r="A142" s="332" t="s">
        <v>25</v>
      </c>
      <c r="B142" s="333"/>
      <c r="C142" s="333"/>
      <c r="D142" s="116">
        <f>SUM(D140:D141)</f>
        <v>0</v>
      </c>
      <c r="E142" s="23">
        <f>D142/130</f>
        <v>0</v>
      </c>
      <c r="I142" s="3"/>
      <c r="J142"/>
      <c r="K142"/>
      <c r="L142"/>
      <c r="M142"/>
      <c r="N142"/>
      <c r="O142"/>
    </row>
    <row r="143" spans="1:15" s="4" customFormat="1" ht="15" thickBot="1" x14ac:dyDescent="0.4">
      <c r="A143"/>
      <c r="B143"/>
      <c r="C143"/>
      <c r="D143" s="2"/>
      <c r="I143" s="3"/>
      <c r="J143"/>
      <c r="K143"/>
      <c r="L143"/>
      <c r="M143"/>
      <c r="N143"/>
      <c r="O143"/>
    </row>
    <row r="144" spans="1:15" s="4" customFormat="1" ht="15" thickBot="1" x14ac:dyDescent="0.4">
      <c r="A144" s="349" t="s">
        <v>26</v>
      </c>
      <c r="B144" s="350"/>
      <c r="C144" s="350"/>
      <c r="D144" s="350"/>
      <c r="E144" s="186">
        <f>E116+E126+E135+E142</f>
        <v>0.96271969696969695</v>
      </c>
      <c r="I144" s="3"/>
      <c r="J144"/>
      <c r="K144"/>
      <c r="L144"/>
      <c r="M144"/>
      <c r="N144"/>
      <c r="O144"/>
    </row>
  </sheetData>
  <mergeCells count="33">
    <mergeCell ref="E84:E89"/>
    <mergeCell ref="E2:E15"/>
    <mergeCell ref="E16:E19"/>
    <mergeCell ref="E20:E24"/>
    <mergeCell ref="E25:E27"/>
    <mergeCell ref="E28:E35"/>
    <mergeCell ref="E36:E47"/>
    <mergeCell ref="E48:E54"/>
    <mergeCell ref="E55:E60"/>
    <mergeCell ref="E61:E67"/>
    <mergeCell ref="E68:E74"/>
    <mergeCell ref="E75:E83"/>
    <mergeCell ref="A119:E119"/>
    <mergeCell ref="E90:E95"/>
    <mergeCell ref="E96:E98"/>
    <mergeCell ref="A99:C99"/>
    <mergeCell ref="E99:G99"/>
    <mergeCell ref="A100:I100"/>
    <mergeCell ref="A101:J101"/>
    <mergeCell ref="A104:E104"/>
    <mergeCell ref="A105:E105"/>
    <mergeCell ref="A107:E107"/>
    <mergeCell ref="E109:E115"/>
    <mergeCell ref="A116:C116"/>
    <mergeCell ref="E140:E141"/>
    <mergeCell ref="A142:C142"/>
    <mergeCell ref="A144:D144"/>
    <mergeCell ref="E121:E125"/>
    <mergeCell ref="A126:C126"/>
    <mergeCell ref="A129:E129"/>
    <mergeCell ref="E131:E134"/>
    <mergeCell ref="A135:C135"/>
    <mergeCell ref="A138:E138"/>
  </mergeCells>
  <pageMargins left="0.31496062992125984" right="0.31496062992125984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7A7E732-9CB0-4212-8A2B-893BE454BC63}">
          <x14:formula1>
            <xm:f>Parâmetros!$A$1:$A$9</xm:f>
          </x14:formula1>
          <xm:sqref>G2:G98</xm:sqref>
        </x14:dataValidation>
        <x14:dataValidation type="list" allowBlank="1" showInputMessage="1" showErrorMessage="1" xr:uid="{0FD0CC36-51ED-49BB-A1DA-2938C7538DEF}">
          <x14:formula1>
            <xm:f>Parâmetros!$A$15:$A$20</xm:f>
          </x14:formula1>
          <xm:sqref>H2:H99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E191C-434C-4AF8-8C18-027D7E4B6EC5}">
  <dimension ref="A1:O144"/>
  <sheetViews>
    <sheetView zoomScaleNormal="100" workbookViewId="0">
      <pane ySplit="1" topLeftCell="A83" activePane="bottomLeft" state="frozen"/>
      <selection activeCell="H105" sqref="H105"/>
      <selection pane="bottomLeft" activeCell="H105" sqref="H105"/>
    </sheetView>
  </sheetViews>
  <sheetFormatPr defaultRowHeight="14.5" x14ac:dyDescent="0.35"/>
  <cols>
    <col min="1" max="1" width="39.81640625" customWidth="1"/>
    <col min="2" max="2" width="18.1796875" customWidth="1"/>
    <col min="3" max="3" width="14.81640625" customWidth="1"/>
    <col min="4" max="4" width="13.453125" style="2" customWidth="1"/>
    <col min="5" max="5" width="17.1796875" style="4" customWidth="1"/>
    <col min="6" max="6" width="14.453125" style="4" customWidth="1"/>
    <col min="7" max="7" width="13.26953125" style="4" customWidth="1"/>
    <col min="8" max="8" width="11.453125" style="4" customWidth="1"/>
    <col min="9" max="9" width="11.54296875" style="3" customWidth="1"/>
    <col min="10" max="10" width="18.81640625" customWidth="1"/>
    <col min="11" max="11" width="11.54296875" bestFit="1" customWidth="1"/>
  </cols>
  <sheetData>
    <row r="1" spans="1:13" s="1" customFormat="1" ht="64.5" customHeight="1" thickBot="1" x14ac:dyDescent="0.4">
      <c r="A1" s="37" t="s">
        <v>39</v>
      </c>
      <c r="B1" s="38" t="s">
        <v>40</v>
      </c>
      <c r="C1" s="36" t="s">
        <v>41</v>
      </c>
      <c r="D1" s="39" t="s">
        <v>42</v>
      </c>
      <c r="E1" s="40" t="s">
        <v>43</v>
      </c>
      <c r="F1" s="38" t="s">
        <v>44</v>
      </c>
      <c r="G1" s="36" t="s">
        <v>45</v>
      </c>
      <c r="H1" s="36" t="s">
        <v>46</v>
      </c>
      <c r="I1" s="36" t="s">
        <v>47</v>
      </c>
      <c r="J1" s="41" t="s">
        <v>48</v>
      </c>
      <c r="K1" s="42" t="s">
        <v>49</v>
      </c>
    </row>
    <row r="2" spans="1:13" ht="15" customHeight="1" x14ac:dyDescent="0.35">
      <c r="A2" s="27" t="s">
        <v>96</v>
      </c>
      <c r="B2" s="28">
        <v>1</v>
      </c>
      <c r="C2" s="117">
        <v>18</v>
      </c>
      <c r="D2" s="6">
        <f>B2*C2</f>
        <v>18</v>
      </c>
      <c r="E2" s="354" t="s">
        <v>51</v>
      </c>
      <c r="F2" s="29">
        <v>800</v>
      </c>
      <c r="G2" s="29" t="s">
        <v>52</v>
      </c>
      <c r="H2" s="44">
        <v>1</v>
      </c>
      <c r="I2" s="139">
        <v>22</v>
      </c>
      <c r="J2" s="160">
        <f>D2*I2</f>
        <v>396</v>
      </c>
      <c r="K2" s="162">
        <f>J2/F2/22</f>
        <v>2.2499999999999999E-2</v>
      </c>
      <c r="M2" s="26"/>
    </row>
    <row r="3" spans="1:13" x14ac:dyDescent="0.35">
      <c r="A3" s="30" t="s">
        <v>97</v>
      </c>
      <c r="B3" s="31">
        <v>1</v>
      </c>
      <c r="C3" s="118">
        <v>9</v>
      </c>
      <c r="D3" s="6">
        <f t="shared" ref="D3:D62" si="0">B3*C3</f>
        <v>9</v>
      </c>
      <c r="E3" s="355"/>
      <c r="F3" s="32">
        <v>800</v>
      </c>
      <c r="G3" s="32" t="s">
        <v>52</v>
      </c>
      <c r="H3" s="43">
        <v>1</v>
      </c>
      <c r="I3" s="140">
        <v>22</v>
      </c>
      <c r="J3" s="8">
        <f t="shared" ref="J3:J5" si="1">D3*I3</f>
        <v>198</v>
      </c>
      <c r="K3" s="163">
        <f t="shared" ref="K3:K15" si="2">J3/F3/22</f>
        <v>1.125E-2</v>
      </c>
    </row>
    <row r="4" spans="1:13" x14ac:dyDescent="0.35">
      <c r="A4" s="30" t="s">
        <v>98</v>
      </c>
      <c r="B4" s="31">
        <v>1</v>
      </c>
      <c r="C4" s="118">
        <v>51</v>
      </c>
      <c r="D4" s="6">
        <f t="shared" si="0"/>
        <v>51</v>
      </c>
      <c r="E4" s="355"/>
      <c r="F4" s="32">
        <v>800</v>
      </c>
      <c r="G4" s="32" t="s">
        <v>52</v>
      </c>
      <c r="H4" s="43">
        <v>1</v>
      </c>
      <c r="I4" s="140">
        <v>22</v>
      </c>
      <c r="J4" s="8">
        <f t="shared" si="1"/>
        <v>1122</v>
      </c>
      <c r="K4" s="163">
        <f t="shared" si="2"/>
        <v>6.3750000000000001E-2</v>
      </c>
    </row>
    <row r="5" spans="1:13" x14ac:dyDescent="0.35">
      <c r="A5" s="30" t="s">
        <v>99</v>
      </c>
      <c r="B5" s="31">
        <v>1</v>
      </c>
      <c r="C5" s="118">
        <v>17</v>
      </c>
      <c r="D5" s="6">
        <f t="shared" si="0"/>
        <v>17</v>
      </c>
      <c r="E5" s="355"/>
      <c r="F5" s="32">
        <v>800</v>
      </c>
      <c r="G5" s="32" t="s">
        <v>52</v>
      </c>
      <c r="H5" s="43">
        <v>1</v>
      </c>
      <c r="I5" s="140">
        <v>22</v>
      </c>
      <c r="J5" s="8">
        <f t="shared" si="1"/>
        <v>374</v>
      </c>
      <c r="K5" s="163">
        <f t="shared" si="2"/>
        <v>2.1250000000000002E-2</v>
      </c>
    </row>
    <row r="6" spans="1:13" x14ac:dyDescent="0.35">
      <c r="A6" s="30" t="s">
        <v>100</v>
      </c>
      <c r="B6" s="31">
        <v>1</v>
      </c>
      <c r="C6" s="118">
        <v>23</v>
      </c>
      <c r="D6" s="6">
        <f t="shared" si="0"/>
        <v>23</v>
      </c>
      <c r="E6" s="355"/>
      <c r="F6" s="32">
        <v>800</v>
      </c>
      <c r="G6" s="32" t="s">
        <v>52</v>
      </c>
      <c r="H6" s="43">
        <v>1</v>
      </c>
      <c r="I6" s="140">
        <v>22</v>
      </c>
      <c r="J6" s="8">
        <f t="shared" ref="J6:J12" si="3">D6*I6</f>
        <v>506</v>
      </c>
      <c r="K6" s="163">
        <f t="shared" si="2"/>
        <v>2.8749999999999998E-2</v>
      </c>
    </row>
    <row r="7" spans="1:13" x14ac:dyDescent="0.35">
      <c r="A7" s="30" t="s">
        <v>101</v>
      </c>
      <c r="B7" s="31">
        <v>1</v>
      </c>
      <c r="C7" s="118">
        <v>42</v>
      </c>
      <c r="D7" s="6">
        <f t="shared" si="0"/>
        <v>42</v>
      </c>
      <c r="E7" s="355"/>
      <c r="F7" s="32">
        <v>800</v>
      </c>
      <c r="G7" s="32" t="s">
        <v>52</v>
      </c>
      <c r="H7" s="43">
        <v>1</v>
      </c>
      <c r="I7" s="140">
        <v>22</v>
      </c>
      <c r="J7" s="8">
        <f t="shared" si="3"/>
        <v>924</v>
      </c>
      <c r="K7" s="163">
        <f t="shared" si="2"/>
        <v>5.2499999999999998E-2</v>
      </c>
    </row>
    <row r="8" spans="1:13" x14ac:dyDescent="0.35">
      <c r="A8" s="30" t="s">
        <v>102</v>
      </c>
      <c r="B8" s="31">
        <v>1</v>
      </c>
      <c r="C8" s="118">
        <v>40</v>
      </c>
      <c r="D8" s="6">
        <f t="shared" si="0"/>
        <v>40</v>
      </c>
      <c r="E8" s="355"/>
      <c r="F8" s="32">
        <v>800</v>
      </c>
      <c r="G8" s="32" t="s">
        <v>52</v>
      </c>
      <c r="H8" s="43">
        <v>1</v>
      </c>
      <c r="I8" s="140">
        <v>22</v>
      </c>
      <c r="J8" s="8">
        <f t="shared" si="3"/>
        <v>880</v>
      </c>
      <c r="K8" s="163">
        <f>J8/F8/22</f>
        <v>0.05</v>
      </c>
    </row>
    <row r="9" spans="1:13" x14ac:dyDescent="0.35">
      <c r="A9" s="30" t="s">
        <v>103</v>
      </c>
      <c r="B9" s="31">
        <v>1</v>
      </c>
      <c r="C9" s="118">
        <v>20</v>
      </c>
      <c r="D9" s="6">
        <f t="shared" si="0"/>
        <v>20</v>
      </c>
      <c r="E9" s="355"/>
      <c r="F9" s="32">
        <v>800</v>
      </c>
      <c r="G9" s="32" t="s">
        <v>52</v>
      </c>
      <c r="H9" s="43">
        <v>1</v>
      </c>
      <c r="I9" s="140">
        <v>22</v>
      </c>
      <c r="J9" s="8">
        <f t="shared" si="3"/>
        <v>440</v>
      </c>
      <c r="K9" s="163">
        <f t="shared" si="2"/>
        <v>2.5000000000000001E-2</v>
      </c>
    </row>
    <row r="10" spans="1:13" x14ac:dyDescent="0.35">
      <c r="A10" s="30" t="s">
        <v>104</v>
      </c>
      <c r="B10" s="31">
        <v>1</v>
      </c>
      <c r="C10" s="118">
        <v>102</v>
      </c>
      <c r="D10" s="6">
        <f t="shared" si="0"/>
        <v>102</v>
      </c>
      <c r="E10" s="355"/>
      <c r="F10" s="32">
        <v>800</v>
      </c>
      <c r="G10" s="32" t="s">
        <v>52</v>
      </c>
      <c r="H10" s="43">
        <v>1</v>
      </c>
      <c r="I10" s="140">
        <v>22</v>
      </c>
      <c r="J10" s="8">
        <f t="shared" si="3"/>
        <v>2244</v>
      </c>
      <c r="K10" s="163">
        <f t="shared" si="2"/>
        <v>0.1275</v>
      </c>
    </row>
    <row r="11" spans="1:13" x14ac:dyDescent="0.35">
      <c r="A11" s="30" t="s">
        <v>105</v>
      </c>
      <c r="B11" s="31">
        <v>1</v>
      </c>
      <c r="C11" s="118">
        <v>18</v>
      </c>
      <c r="D11" s="6">
        <f t="shared" si="0"/>
        <v>18</v>
      </c>
      <c r="E11" s="355"/>
      <c r="F11" s="32">
        <v>800</v>
      </c>
      <c r="G11" s="32" t="s">
        <v>52</v>
      </c>
      <c r="H11" s="43">
        <v>1</v>
      </c>
      <c r="I11" s="140">
        <v>22</v>
      </c>
      <c r="J11" s="8">
        <f t="shared" si="3"/>
        <v>396</v>
      </c>
      <c r="K11" s="163">
        <f t="shared" si="2"/>
        <v>2.2499999999999999E-2</v>
      </c>
    </row>
    <row r="12" spans="1:13" x14ac:dyDescent="0.35">
      <c r="A12" s="30" t="s">
        <v>66</v>
      </c>
      <c r="B12" s="31">
        <v>1</v>
      </c>
      <c r="C12" s="118">
        <v>6</v>
      </c>
      <c r="D12" s="6">
        <f t="shared" si="0"/>
        <v>6</v>
      </c>
      <c r="E12" s="355"/>
      <c r="F12" s="32">
        <v>800</v>
      </c>
      <c r="G12" s="32" t="s">
        <v>52</v>
      </c>
      <c r="H12" s="43">
        <v>1</v>
      </c>
      <c r="I12" s="140">
        <v>22</v>
      </c>
      <c r="J12" s="8">
        <f t="shared" si="3"/>
        <v>132</v>
      </c>
      <c r="K12" s="163">
        <f>J12/F12/22</f>
        <v>7.5000000000000006E-3</v>
      </c>
    </row>
    <row r="13" spans="1:13" x14ac:dyDescent="0.35">
      <c r="A13" s="30" t="s">
        <v>106</v>
      </c>
      <c r="B13" s="31">
        <v>1</v>
      </c>
      <c r="C13" s="118">
        <v>17</v>
      </c>
      <c r="D13" s="6">
        <f t="shared" si="0"/>
        <v>17</v>
      </c>
      <c r="E13" s="355"/>
      <c r="F13" s="32">
        <v>800</v>
      </c>
      <c r="G13" s="32" t="s">
        <v>52</v>
      </c>
      <c r="H13" s="43">
        <v>2</v>
      </c>
      <c r="I13" s="140">
        <v>44</v>
      </c>
      <c r="J13" s="8">
        <f t="shared" ref="J13:J15" si="4">D13*I13</f>
        <v>748</v>
      </c>
      <c r="K13" s="163">
        <f t="shared" si="2"/>
        <v>4.2500000000000003E-2</v>
      </c>
    </row>
    <row r="14" spans="1:13" x14ac:dyDescent="0.35">
      <c r="A14" s="30"/>
      <c r="B14" s="31"/>
      <c r="C14" s="118"/>
      <c r="D14" s="6">
        <f t="shared" si="0"/>
        <v>0</v>
      </c>
      <c r="E14" s="355"/>
      <c r="F14" s="32">
        <v>800</v>
      </c>
      <c r="G14" s="32"/>
      <c r="H14" s="43"/>
      <c r="I14" s="140"/>
      <c r="J14" s="8">
        <f t="shared" si="4"/>
        <v>0</v>
      </c>
      <c r="K14" s="163">
        <f t="shared" si="2"/>
        <v>0</v>
      </c>
    </row>
    <row r="15" spans="1:13" x14ac:dyDescent="0.35">
      <c r="A15" s="30"/>
      <c r="B15" s="31"/>
      <c r="C15" s="118"/>
      <c r="D15" s="6">
        <f t="shared" si="0"/>
        <v>0</v>
      </c>
      <c r="E15" s="355"/>
      <c r="F15" s="32">
        <v>800</v>
      </c>
      <c r="G15" s="32"/>
      <c r="H15" s="43"/>
      <c r="I15" s="140"/>
      <c r="J15" s="8">
        <f t="shared" si="4"/>
        <v>0</v>
      </c>
      <c r="K15" s="163">
        <f t="shared" si="2"/>
        <v>0</v>
      </c>
    </row>
    <row r="16" spans="1:13" x14ac:dyDescent="0.35">
      <c r="A16" s="112"/>
      <c r="B16" s="113"/>
      <c r="C16" s="120"/>
      <c r="D16" s="6">
        <f t="shared" si="0"/>
        <v>0</v>
      </c>
      <c r="E16" s="375" t="s">
        <v>68</v>
      </c>
      <c r="F16" s="114">
        <v>360</v>
      </c>
      <c r="G16" s="52"/>
      <c r="H16" s="53"/>
      <c r="I16" s="143"/>
      <c r="J16" s="25">
        <f>D16*I16</f>
        <v>0</v>
      </c>
      <c r="K16" s="165">
        <f>J16/F16/22</f>
        <v>0</v>
      </c>
      <c r="M16" s="26"/>
    </row>
    <row r="17" spans="1:11" x14ac:dyDescent="0.35">
      <c r="A17" s="50"/>
      <c r="B17" s="51"/>
      <c r="C17" s="121"/>
      <c r="D17" s="6">
        <f t="shared" si="0"/>
        <v>0</v>
      </c>
      <c r="E17" s="364"/>
      <c r="F17" s="52">
        <v>360</v>
      </c>
      <c r="G17" s="52"/>
      <c r="H17" s="53"/>
      <c r="I17" s="143"/>
      <c r="J17" s="8">
        <f t="shared" ref="J17:J19" si="5">D17*I17</f>
        <v>0</v>
      </c>
      <c r="K17" s="166">
        <f t="shared" ref="K17:K19" si="6">J17/F17/22</f>
        <v>0</v>
      </c>
    </row>
    <row r="18" spans="1:11" x14ac:dyDescent="0.35">
      <c r="A18" s="50"/>
      <c r="B18" s="51"/>
      <c r="C18" s="121"/>
      <c r="D18" s="6">
        <f t="shared" si="0"/>
        <v>0</v>
      </c>
      <c r="E18" s="364"/>
      <c r="F18" s="52">
        <v>360</v>
      </c>
      <c r="G18" s="52"/>
      <c r="H18" s="53"/>
      <c r="I18" s="143"/>
      <c r="J18" s="8">
        <f t="shared" si="5"/>
        <v>0</v>
      </c>
      <c r="K18" s="166">
        <f t="shared" si="6"/>
        <v>0</v>
      </c>
    </row>
    <row r="19" spans="1:11" ht="15" thickBot="1" x14ac:dyDescent="0.4">
      <c r="A19" s="50"/>
      <c r="B19" s="51"/>
      <c r="C19" s="121"/>
      <c r="D19" s="6">
        <f t="shared" si="0"/>
        <v>0</v>
      </c>
      <c r="E19" s="364"/>
      <c r="F19" s="52">
        <v>360</v>
      </c>
      <c r="G19" s="52"/>
      <c r="H19" s="53"/>
      <c r="I19" s="143"/>
      <c r="J19" s="8">
        <f t="shared" si="5"/>
        <v>0</v>
      </c>
      <c r="K19" s="166">
        <f t="shared" si="6"/>
        <v>0</v>
      </c>
    </row>
    <row r="20" spans="1:11" x14ac:dyDescent="0.35">
      <c r="A20" s="77"/>
      <c r="B20" s="78"/>
      <c r="C20" s="123"/>
      <c r="D20" s="6">
        <f t="shared" si="0"/>
        <v>0</v>
      </c>
      <c r="E20" s="366" t="s">
        <v>69</v>
      </c>
      <c r="F20" s="79">
        <v>1500</v>
      </c>
      <c r="G20" s="79"/>
      <c r="H20" s="79"/>
      <c r="I20" s="145"/>
      <c r="J20" s="160">
        <f>D20*I20</f>
        <v>0</v>
      </c>
      <c r="K20" s="168">
        <f>J20/F20/22</f>
        <v>0</v>
      </c>
    </row>
    <row r="21" spans="1:11" ht="15" thickBot="1" x14ac:dyDescent="0.4">
      <c r="A21" s="58"/>
      <c r="B21" s="59"/>
      <c r="C21" s="124"/>
      <c r="D21" s="6">
        <f t="shared" si="0"/>
        <v>0</v>
      </c>
      <c r="E21" s="367"/>
      <c r="F21" s="60">
        <v>1500</v>
      </c>
      <c r="G21" s="60"/>
      <c r="H21" s="60"/>
      <c r="I21" s="146"/>
      <c r="J21" s="8">
        <f>D21*I21</f>
        <v>0</v>
      </c>
      <c r="K21" s="169">
        <f t="shared" ref="K21" si="7">J21/F21/22</f>
        <v>0</v>
      </c>
    </row>
    <row r="22" spans="1:11" x14ac:dyDescent="0.35">
      <c r="A22" s="58"/>
      <c r="B22" s="59"/>
      <c r="C22" s="124"/>
      <c r="D22" s="6">
        <f t="shared" si="0"/>
        <v>0</v>
      </c>
      <c r="E22" s="367"/>
      <c r="F22" s="79">
        <v>1500</v>
      </c>
      <c r="G22" s="60"/>
      <c r="H22" s="60"/>
      <c r="I22" s="146"/>
      <c r="J22" s="8"/>
      <c r="K22" s="169"/>
    </row>
    <row r="23" spans="1:11" ht="15" thickBot="1" x14ac:dyDescent="0.4">
      <c r="A23" s="58"/>
      <c r="B23" s="59"/>
      <c r="C23" s="124"/>
      <c r="D23" s="6">
        <f t="shared" si="0"/>
        <v>0</v>
      </c>
      <c r="E23" s="367"/>
      <c r="F23" s="60">
        <v>1500</v>
      </c>
      <c r="G23" s="60"/>
      <c r="H23" s="60"/>
      <c r="I23" s="146"/>
      <c r="J23" s="8"/>
      <c r="K23" s="169"/>
    </row>
    <row r="24" spans="1:11" ht="15" thickBot="1" x14ac:dyDescent="0.4">
      <c r="A24" s="58"/>
      <c r="B24" s="59"/>
      <c r="C24" s="124"/>
      <c r="D24" s="6">
        <f t="shared" si="0"/>
        <v>0</v>
      </c>
      <c r="E24" s="367"/>
      <c r="F24" s="79">
        <v>1500</v>
      </c>
      <c r="G24" s="60"/>
      <c r="H24" s="60"/>
      <c r="I24" s="146"/>
      <c r="J24" s="8"/>
      <c r="K24" s="169"/>
    </row>
    <row r="25" spans="1:11" x14ac:dyDescent="0.35">
      <c r="A25" s="80"/>
      <c r="B25" s="81"/>
      <c r="C25" s="126"/>
      <c r="D25" s="6">
        <f t="shared" si="0"/>
        <v>0</v>
      </c>
      <c r="E25" s="369" t="s">
        <v>70</v>
      </c>
      <c r="F25" s="82">
        <v>1200</v>
      </c>
      <c r="G25" s="82"/>
      <c r="H25" s="82"/>
      <c r="I25" s="148"/>
      <c r="J25" s="160">
        <f>D25*I25</f>
        <v>0</v>
      </c>
      <c r="K25" s="171">
        <f>J25/F25/22</f>
        <v>0</v>
      </c>
    </row>
    <row r="26" spans="1:11" x14ac:dyDescent="0.35">
      <c r="A26" s="64"/>
      <c r="B26" s="65"/>
      <c r="C26" s="127"/>
      <c r="D26" s="6">
        <f t="shared" si="0"/>
        <v>0</v>
      </c>
      <c r="E26" s="370"/>
      <c r="F26" s="66">
        <v>1200</v>
      </c>
      <c r="G26" s="66"/>
      <c r="H26" s="66"/>
      <c r="I26" s="149"/>
      <c r="J26" s="8">
        <f t="shared" ref="J26:J27" si="8">D26*I26</f>
        <v>0</v>
      </c>
      <c r="K26" s="172">
        <f t="shared" ref="K26:K27" si="9">J26/F26/22</f>
        <v>0</v>
      </c>
    </row>
    <row r="27" spans="1:11" ht="15" thickBot="1" x14ac:dyDescent="0.4">
      <c r="A27" s="64"/>
      <c r="B27" s="65"/>
      <c r="C27" s="127"/>
      <c r="D27" s="6">
        <f t="shared" si="0"/>
        <v>0</v>
      </c>
      <c r="E27" s="370"/>
      <c r="F27" s="66">
        <v>1200</v>
      </c>
      <c r="G27" s="66"/>
      <c r="H27" s="66"/>
      <c r="I27" s="149"/>
      <c r="J27" s="8">
        <f t="shared" si="8"/>
        <v>0</v>
      </c>
      <c r="K27" s="172">
        <f t="shared" si="9"/>
        <v>0</v>
      </c>
    </row>
    <row r="28" spans="1:11" x14ac:dyDescent="0.35">
      <c r="A28" s="68" t="s">
        <v>107</v>
      </c>
      <c r="B28" s="69">
        <v>1</v>
      </c>
      <c r="C28" s="130">
        <f>58.8+8</f>
        <v>66.8</v>
      </c>
      <c r="D28" s="6">
        <f t="shared" si="0"/>
        <v>66.8</v>
      </c>
      <c r="E28" s="373" t="s">
        <v>72</v>
      </c>
      <c r="F28" s="70">
        <v>1000</v>
      </c>
      <c r="G28" s="70" t="s">
        <v>52</v>
      </c>
      <c r="H28" s="70">
        <v>2</v>
      </c>
      <c r="I28" s="152">
        <v>44</v>
      </c>
      <c r="J28" s="8">
        <f t="shared" ref="J28:J35" si="10">D28*I28</f>
        <v>2939.2</v>
      </c>
      <c r="K28" s="175">
        <f t="shared" ref="K28:K34" si="11">J28/F28/22</f>
        <v>0.1336</v>
      </c>
    </row>
    <row r="29" spans="1:11" x14ac:dyDescent="0.35">
      <c r="A29" s="68"/>
      <c r="B29" s="69"/>
      <c r="C29" s="130"/>
      <c r="D29" s="6">
        <f t="shared" si="0"/>
        <v>0</v>
      </c>
      <c r="E29" s="374"/>
      <c r="F29" s="70">
        <v>1000</v>
      </c>
      <c r="G29" s="70"/>
      <c r="H29" s="70"/>
      <c r="I29" s="152"/>
      <c r="J29" s="8">
        <f t="shared" si="10"/>
        <v>0</v>
      </c>
      <c r="K29" s="175">
        <f t="shared" si="11"/>
        <v>0</v>
      </c>
    </row>
    <row r="30" spans="1:11" x14ac:dyDescent="0.35">
      <c r="A30" s="68"/>
      <c r="B30" s="69"/>
      <c r="C30" s="130"/>
      <c r="D30" s="6">
        <f t="shared" si="0"/>
        <v>0</v>
      </c>
      <c r="E30" s="374"/>
      <c r="F30" s="70">
        <v>1000</v>
      </c>
      <c r="G30" s="70"/>
      <c r="H30" s="70"/>
      <c r="I30" s="152"/>
      <c r="J30" s="8">
        <f t="shared" si="10"/>
        <v>0</v>
      </c>
      <c r="K30" s="175">
        <f t="shared" si="11"/>
        <v>0</v>
      </c>
    </row>
    <row r="31" spans="1:11" x14ac:dyDescent="0.35">
      <c r="A31" s="68"/>
      <c r="B31" s="69"/>
      <c r="C31" s="130"/>
      <c r="D31" s="6">
        <f t="shared" si="0"/>
        <v>0</v>
      </c>
      <c r="E31" s="374"/>
      <c r="F31" s="70">
        <v>1000</v>
      </c>
      <c r="G31" s="70"/>
      <c r="H31" s="70"/>
      <c r="I31" s="152"/>
      <c r="J31" s="8">
        <f t="shared" si="10"/>
        <v>0</v>
      </c>
      <c r="K31" s="175">
        <f t="shared" si="11"/>
        <v>0</v>
      </c>
    </row>
    <row r="32" spans="1:11" x14ac:dyDescent="0.35">
      <c r="A32" s="68"/>
      <c r="B32" s="69"/>
      <c r="C32" s="130"/>
      <c r="D32" s="6">
        <f t="shared" si="0"/>
        <v>0</v>
      </c>
      <c r="E32" s="374"/>
      <c r="F32" s="70">
        <v>1000</v>
      </c>
      <c r="G32" s="70"/>
      <c r="H32" s="70"/>
      <c r="I32" s="152"/>
      <c r="J32" s="8">
        <f t="shared" si="10"/>
        <v>0</v>
      </c>
      <c r="K32" s="175">
        <f t="shared" si="11"/>
        <v>0</v>
      </c>
    </row>
    <row r="33" spans="1:13" x14ac:dyDescent="0.35">
      <c r="A33" s="68"/>
      <c r="B33" s="69"/>
      <c r="C33" s="130"/>
      <c r="D33" s="6">
        <f t="shared" si="0"/>
        <v>0</v>
      </c>
      <c r="E33" s="374"/>
      <c r="F33" s="70">
        <v>1000</v>
      </c>
      <c r="G33" s="70"/>
      <c r="H33" s="70"/>
      <c r="I33" s="152"/>
      <c r="J33" s="8">
        <f t="shared" si="10"/>
        <v>0</v>
      </c>
      <c r="K33" s="175">
        <f t="shared" si="11"/>
        <v>0</v>
      </c>
    </row>
    <row r="34" spans="1:13" x14ac:dyDescent="0.35">
      <c r="A34" s="68"/>
      <c r="B34" s="69"/>
      <c r="C34" s="130"/>
      <c r="D34" s="6">
        <f t="shared" si="0"/>
        <v>0</v>
      </c>
      <c r="E34" s="374"/>
      <c r="F34" s="70">
        <v>1000</v>
      </c>
      <c r="G34" s="70"/>
      <c r="H34" s="70"/>
      <c r="I34" s="152"/>
      <c r="J34" s="8">
        <f t="shared" si="10"/>
        <v>0</v>
      </c>
      <c r="K34" s="175">
        <f t="shared" si="11"/>
        <v>0</v>
      </c>
    </row>
    <row r="35" spans="1:13" ht="15" thickBot="1" x14ac:dyDescent="0.4">
      <c r="A35" s="68"/>
      <c r="B35" s="69"/>
      <c r="C35" s="130"/>
      <c r="D35" s="6">
        <f t="shared" si="0"/>
        <v>0</v>
      </c>
      <c r="E35" s="374"/>
      <c r="F35" s="70">
        <v>1000</v>
      </c>
      <c r="G35" s="70"/>
      <c r="H35" s="70"/>
      <c r="I35" s="152"/>
      <c r="J35" s="8">
        <f t="shared" si="10"/>
        <v>0</v>
      </c>
      <c r="K35" s="175"/>
    </row>
    <row r="36" spans="1:13" x14ac:dyDescent="0.35">
      <c r="A36" s="86" t="s">
        <v>73</v>
      </c>
      <c r="B36" s="87">
        <v>1</v>
      </c>
      <c r="C36" s="131">
        <v>2.6</v>
      </c>
      <c r="D36" s="6">
        <f t="shared" si="0"/>
        <v>2.6</v>
      </c>
      <c r="E36" s="376" t="s">
        <v>74</v>
      </c>
      <c r="F36" s="88">
        <v>200</v>
      </c>
      <c r="G36" s="88" t="s">
        <v>52</v>
      </c>
      <c r="H36" s="88">
        <v>2</v>
      </c>
      <c r="I36" s="153">
        <v>44</v>
      </c>
      <c r="J36" s="160">
        <f>D36*I36</f>
        <v>114.4</v>
      </c>
      <c r="K36" s="176">
        <f>J36/F36/22</f>
        <v>2.6000000000000002E-2</v>
      </c>
    </row>
    <row r="37" spans="1:13" x14ac:dyDescent="0.35">
      <c r="A37" s="71" t="s">
        <v>75</v>
      </c>
      <c r="B37" s="72">
        <v>1</v>
      </c>
      <c r="C37" s="132">
        <v>2.29</v>
      </c>
      <c r="D37" s="6">
        <f t="shared" si="0"/>
        <v>2.29</v>
      </c>
      <c r="E37" s="377"/>
      <c r="F37" s="73">
        <v>200</v>
      </c>
      <c r="G37" s="73" t="s">
        <v>52</v>
      </c>
      <c r="H37" s="73">
        <v>2</v>
      </c>
      <c r="I37" s="154">
        <v>44</v>
      </c>
      <c r="J37" s="8">
        <f t="shared" ref="J37:J47" si="12">D37*I37</f>
        <v>100.76</v>
      </c>
      <c r="K37" s="177">
        <f t="shared" ref="K37:K47" si="13">J37/F37/22</f>
        <v>2.29E-2</v>
      </c>
    </row>
    <row r="38" spans="1:13" x14ac:dyDescent="0.35">
      <c r="A38" s="71" t="s">
        <v>76</v>
      </c>
      <c r="B38" s="72">
        <v>1</v>
      </c>
      <c r="C38" s="132">
        <v>2.29</v>
      </c>
      <c r="D38" s="6">
        <f t="shared" si="0"/>
        <v>2.29</v>
      </c>
      <c r="E38" s="377"/>
      <c r="F38" s="73">
        <v>200</v>
      </c>
      <c r="G38" s="73" t="s">
        <v>52</v>
      </c>
      <c r="H38" s="73">
        <v>2</v>
      </c>
      <c r="I38" s="154">
        <v>44</v>
      </c>
      <c r="J38" s="8">
        <f t="shared" si="12"/>
        <v>100.76</v>
      </c>
      <c r="K38" s="177">
        <f t="shared" si="13"/>
        <v>2.29E-2</v>
      </c>
    </row>
    <row r="39" spans="1:13" x14ac:dyDescent="0.35">
      <c r="A39" s="71" t="s">
        <v>77</v>
      </c>
      <c r="B39" s="72">
        <v>1</v>
      </c>
      <c r="C39" s="132">
        <v>5.09</v>
      </c>
      <c r="D39" s="6">
        <f t="shared" si="0"/>
        <v>5.09</v>
      </c>
      <c r="E39" s="377"/>
      <c r="F39" s="73">
        <v>200</v>
      </c>
      <c r="G39" s="73" t="s">
        <v>52</v>
      </c>
      <c r="H39" s="73">
        <v>2</v>
      </c>
      <c r="I39" s="154">
        <v>44</v>
      </c>
      <c r="J39" s="8">
        <f t="shared" si="12"/>
        <v>223.95999999999998</v>
      </c>
      <c r="K39" s="177">
        <f t="shared" si="13"/>
        <v>5.0899999999999994E-2</v>
      </c>
    </row>
    <row r="40" spans="1:13" x14ac:dyDescent="0.35">
      <c r="A40" s="71" t="s">
        <v>78</v>
      </c>
      <c r="B40" s="72">
        <v>1</v>
      </c>
      <c r="C40" s="132">
        <v>2.69</v>
      </c>
      <c r="D40" s="6">
        <f t="shared" si="0"/>
        <v>2.69</v>
      </c>
      <c r="E40" s="377"/>
      <c r="F40" s="73">
        <v>200</v>
      </c>
      <c r="G40" s="73" t="s">
        <v>52</v>
      </c>
      <c r="H40" s="73">
        <v>2</v>
      </c>
      <c r="I40" s="154">
        <v>44</v>
      </c>
      <c r="J40" s="8">
        <f t="shared" si="12"/>
        <v>118.36</v>
      </c>
      <c r="K40" s="177">
        <f t="shared" si="13"/>
        <v>2.69E-2</v>
      </c>
    </row>
    <row r="41" spans="1:13" x14ac:dyDescent="0.35">
      <c r="A41" s="71" t="s">
        <v>79</v>
      </c>
      <c r="B41" s="72">
        <v>1</v>
      </c>
      <c r="C41" s="132">
        <v>16</v>
      </c>
      <c r="D41" s="6">
        <f t="shared" si="0"/>
        <v>16</v>
      </c>
      <c r="E41" s="377"/>
      <c r="F41" s="73">
        <v>200</v>
      </c>
      <c r="G41" s="73" t="s">
        <v>52</v>
      </c>
      <c r="H41" s="73">
        <v>2</v>
      </c>
      <c r="I41" s="154">
        <v>44</v>
      </c>
      <c r="J41" s="8">
        <f t="shared" si="12"/>
        <v>704</v>
      </c>
      <c r="K41" s="177">
        <f t="shared" si="13"/>
        <v>0.16</v>
      </c>
    </row>
    <row r="42" spans="1:13" x14ac:dyDescent="0.35">
      <c r="A42" s="71"/>
      <c r="B42" s="72"/>
      <c r="C42" s="132"/>
      <c r="D42" s="6">
        <f t="shared" si="0"/>
        <v>0</v>
      </c>
      <c r="E42" s="377"/>
      <c r="F42" s="73">
        <v>200</v>
      </c>
      <c r="G42" s="73"/>
      <c r="H42" s="73"/>
      <c r="I42" s="154"/>
      <c r="J42" s="8">
        <f t="shared" si="12"/>
        <v>0</v>
      </c>
      <c r="K42" s="177">
        <f t="shared" si="13"/>
        <v>0</v>
      </c>
    </row>
    <row r="43" spans="1:13" x14ac:dyDescent="0.35">
      <c r="A43" s="71"/>
      <c r="B43" s="72"/>
      <c r="C43" s="132"/>
      <c r="D43" s="6">
        <f t="shared" si="0"/>
        <v>0</v>
      </c>
      <c r="E43" s="377"/>
      <c r="F43" s="73">
        <v>200</v>
      </c>
      <c r="G43" s="73"/>
      <c r="H43" s="73"/>
      <c r="I43" s="154"/>
      <c r="J43" s="8">
        <f t="shared" si="12"/>
        <v>0</v>
      </c>
      <c r="K43" s="177">
        <f t="shared" si="13"/>
        <v>0</v>
      </c>
    </row>
    <row r="44" spans="1:13" x14ac:dyDescent="0.35">
      <c r="A44" s="71"/>
      <c r="B44" s="72"/>
      <c r="C44" s="132"/>
      <c r="D44" s="6">
        <f t="shared" si="0"/>
        <v>0</v>
      </c>
      <c r="E44" s="377"/>
      <c r="F44" s="73">
        <v>200</v>
      </c>
      <c r="G44" s="73"/>
      <c r="H44" s="73"/>
      <c r="I44" s="154"/>
      <c r="J44" s="8">
        <f t="shared" si="12"/>
        <v>0</v>
      </c>
      <c r="K44" s="177">
        <f t="shared" si="13"/>
        <v>0</v>
      </c>
    </row>
    <row r="45" spans="1:13" x14ac:dyDescent="0.35">
      <c r="A45" s="71"/>
      <c r="B45" s="72"/>
      <c r="C45" s="132"/>
      <c r="D45" s="6">
        <f t="shared" si="0"/>
        <v>0</v>
      </c>
      <c r="E45" s="377"/>
      <c r="F45" s="73">
        <v>200</v>
      </c>
      <c r="G45" s="73"/>
      <c r="H45" s="73"/>
      <c r="I45" s="154"/>
      <c r="J45" s="8">
        <f t="shared" si="12"/>
        <v>0</v>
      </c>
      <c r="K45" s="177">
        <f t="shared" si="13"/>
        <v>0</v>
      </c>
    </row>
    <row r="46" spans="1:13" x14ac:dyDescent="0.35">
      <c r="A46" s="71"/>
      <c r="B46" s="72"/>
      <c r="C46" s="132"/>
      <c r="D46" s="6">
        <f t="shared" si="0"/>
        <v>0</v>
      </c>
      <c r="E46" s="377"/>
      <c r="F46" s="73">
        <v>200</v>
      </c>
      <c r="G46" s="73"/>
      <c r="H46" s="73"/>
      <c r="I46" s="154"/>
      <c r="J46" s="8">
        <f t="shared" si="12"/>
        <v>0</v>
      </c>
      <c r="K46" s="177">
        <f t="shared" si="13"/>
        <v>0</v>
      </c>
    </row>
    <row r="47" spans="1:13" ht="15" thickBot="1" x14ac:dyDescent="0.4">
      <c r="A47" s="74"/>
      <c r="B47" s="75"/>
      <c r="C47" s="133"/>
      <c r="D47" s="6">
        <f t="shared" si="0"/>
        <v>0</v>
      </c>
      <c r="E47" s="378"/>
      <c r="F47" s="76">
        <v>200</v>
      </c>
      <c r="G47" s="76"/>
      <c r="H47" s="76"/>
      <c r="I47" s="155"/>
      <c r="J47" s="161">
        <f t="shared" si="12"/>
        <v>0</v>
      </c>
      <c r="K47" s="178">
        <f t="shared" si="13"/>
        <v>0</v>
      </c>
    </row>
    <row r="48" spans="1:13" x14ac:dyDescent="0.35">
      <c r="A48" s="27"/>
      <c r="B48" s="28"/>
      <c r="C48" s="117"/>
      <c r="D48" s="6">
        <f t="shared" si="0"/>
        <v>0</v>
      </c>
      <c r="E48" s="354" t="s">
        <v>81</v>
      </c>
      <c r="F48" s="29">
        <v>1800</v>
      </c>
      <c r="G48" s="29"/>
      <c r="H48" s="44"/>
      <c r="I48" s="139"/>
      <c r="J48" s="160">
        <f>D48*I48</f>
        <v>0</v>
      </c>
      <c r="K48" s="162">
        <f>J48/F48/22</f>
        <v>0</v>
      </c>
      <c r="M48" s="26"/>
    </row>
    <row r="49" spans="1:13" x14ac:dyDescent="0.35">
      <c r="A49" s="30"/>
      <c r="B49" s="31"/>
      <c r="C49" s="118"/>
      <c r="D49" s="6">
        <f t="shared" si="0"/>
        <v>0</v>
      </c>
      <c r="E49" s="355"/>
      <c r="F49" s="32">
        <v>1800</v>
      </c>
      <c r="G49" s="32"/>
      <c r="H49" s="43"/>
      <c r="I49" s="140"/>
      <c r="J49" s="8">
        <f t="shared" ref="J49:J52" si="14">D49*I49</f>
        <v>0</v>
      </c>
      <c r="K49" s="163">
        <f t="shared" ref="K49:K54" si="15">J49/F49/22</f>
        <v>0</v>
      </c>
    </row>
    <row r="50" spans="1:13" x14ac:dyDescent="0.35">
      <c r="A50" s="30"/>
      <c r="B50" s="31"/>
      <c r="C50" s="118"/>
      <c r="D50" s="6">
        <f t="shared" si="0"/>
        <v>0</v>
      </c>
      <c r="E50" s="355"/>
      <c r="F50" s="32">
        <v>1800</v>
      </c>
      <c r="G50" s="32"/>
      <c r="H50" s="43"/>
      <c r="I50" s="140"/>
      <c r="J50" s="8">
        <f>D50*I50</f>
        <v>0</v>
      </c>
      <c r="K50" s="163">
        <f t="shared" si="15"/>
        <v>0</v>
      </c>
    </row>
    <row r="51" spans="1:13" x14ac:dyDescent="0.35">
      <c r="A51" s="30"/>
      <c r="B51" s="31"/>
      <c r="C51" s="118"/>
      <c r="D51" s="6">
        <f t="shared" si="0"/>
        <v>0</v>
      </c>
      <c r="E51" s="355"/>
      <c r="F51" s="32">
        <v>1800</v>
      </c>
      <c r="G51" s="32"/>
      <c r="H51" s="43"/>
      <c r="I51" s="140"/>
      <c r="J51" s="8">
        <f t="shared" si="14"/>
        <v>0</v>
      </c>
      <c r="K51" s="163">
        <f t="shared" si="15"/>
        <v>0</v>
      </c>
    </row>
    <row r="52" spans="1:13" x14ac:dyDescent="0.35">
      <c r="A52" s="30"/>
      <c r="B52" s="31"/>
      <c r="C52" s="118"/>
      <c r="D52" s="6">
        <f t="shared" si="0"/>
        <v>0</v>
      </c>
      <c r="E52" s="355"/>
      <c r="F52" s="32">
        <v>1800</v>
      </c>
      <c r="G52" s="32"/>
      <c r="H52" s="43"/>
      <c r="I52" s="140"/>
      <c r="J52" s="8">
        <f t="shared" si="14"/>
        <v>0</v>
      </c>
      <c r="K52" s="163">
        <f t="shared" si="15"/>
        <v>0</v>
      </c>
    </row>
    <row r="53" spans="1:13" x14ac:dyDescent="0.35">
      <c r="A53" s="30"/>
      <c r="B53" s="31"/>
      <c r="C53" s="118"/>
      <c r="D53" s="6">
        <f t="shared" si="0"/>
        <v>0</v>
      </c>
      <c r="E53" s="355"/>
      <c r="F53" s="32">
        <v>1800</v>
      </c>
      <c r="G53" s="32"/>
      <c r="H53" s="43"/>
      <c r="I53" s="140"/>
      <c r="J53" s="8">
        <f>D53*I53</f>
        <v>0</v>
      </c>
      <c r="K53" s="163">
        <f t="shared" si="15"/>
        <v>0</v>
      </c>
    </row>
    <row r="54" spans="1:13" ht="15" thickBot="1" x14ac:dyDescent="0.4">
      <c r="A54" s="33"/>
      <c r="B54" s="34"/>
      <c r="C54" s="119"/>
      <c r="D54" s="6">
        <f t="shared" si="0"/>
        <v>0</v>
      </c>
      <c r="E54" s="359"/>
      <c r="F54" s="35">
        <v>1800</v>
      </c>
      <c r="G54" s="35"/>
      <c r="H54" s="45"/>
      <c r="I54" s="141"/>
      <c r="J54" s="161">
        <f>D54*I54</f>
        <v>0</v>
      </c>
      <c r="K54" s="164">
        <f t="shared" si="15"/>
        <v>0</v>
      </c>
    </row>
    <row r="55" spans="1:13" x14ac:dyDescent="0.35">
      <c r="A55" s="89"/>
      <c r="B55" s="90"/>
      <c r="C55" s="134"/>
      <c r="D55" s="6">
        <f t="shared" si="0"/>
        <v>0</v>
      </c>
      <c r="E55" s="360" t="s">
        <v>82</v>
      </c>
      <c r="F55" s="91">
        <v>6000</v>
      </c>
      <c r="G55" s="91"/>
      <c r="H55" s="92"/>
      <c r="I55" s="156"/>
      <c r="J55" s="160">
        <f>D55*I55</f>
        <v>0</v>
      </c>
      <c r="K55" s="179">
        <f>J55/F55/22</f>
        <v>0</v>
      </c>
      <c r="M55" s="26"/>
    </row>
    <row r="56" spans="1:13" x14ac:dyDescent="0.35">
      <c r="A56" s="93"/>
      <c r="B56" s="94"/>
      <c r="C56" s="135"/>
      <c r="D56" s="6">
        <f t="shared" si="0"/>
        <v>0</v>
      </c>
      <c r="E56" s="361"/>
      <c r="F56" s="95">
        <v>6000</v>
      </c>
      <c r="G56" s="95"/>
      <c r="H56" s="96"/>
      <c r="I56" s="157"/>
      <c r="J56" s="8">
        <f t="shared" ref="J56:J58" si="16">D56*I56</f>
        <v>0</v>
      </c>
      <c r="K56" s="180">
        <f t="shared" ref="K56:K60" si="17">J56/F56/22</f>
        <v>0</v>
      </c>
    </row>
    <row r="57" spans="1:13" x14ac:dyDescent="0.35">
      <c r="A57" s="93"/>
      <c r="B57" s="94"/>
      <c r="C57" s="135"/>
      <c r="D57" s="6">
        <f t="shared" si="0"/>
        <v>0</v>
      </c>
      <c r="E57" s="361"/>
      <c r="F57" s="95">
        <v>6000</v>
      </c>
      <c r="G57" s="95"/>
      <c r="H57" s="96"/>
      <c r="I57" s="157"/>
      <c r="J57" s="8">
        <f t="shared" si="16"/>
        <v>0</v>
      </c>
      <c r="K57" s="180">
        <f t="shared" si="17"/>
        <v>0</v>
      </c>
    </row>
    <row r="58" spans="1:13" x14ac:dyDescent="0.35">
      <c r="A58" s="93"/>
      <c r="B58" s="94"/>
      <c r="C58" s="135"/>
      <c r="D58" s="6">
        <f t="shared" si="0"/>
        <v>0</v>
      </c>
      <c r="E58" s="361"/>
      <c r="F58" s="95">
        <v>6000</v>
      </c>
      <c r="G58" s="95"/>
      <c r="H58" s="96"/>
      <c r="I58" s="157"/>
      <c r="J58" s="8">
        <f t="shared" si="16"/>
        <v>0</v>
      </c>
      <c r="K58" s="180">
        <f t="shared" si="17"/>
        <v>0</v>
      </c>
    </row>
    <row r="59" spans="1:13" x14ac:dyDescent="0.35">
      <c r="A59" s="93"/>
      <c r="B59" s="94"/>
      <c r="C59" s="135"/>
      <c r="D59" s="6">
        <f t="shared" si="0"/>
        <v>0</v>
      </c>
      <c r="E59" s="361"/>
      <c r="F59" s="95">
        <v>6000</v>
      </c>
      <c r="G59" s="95"/>
      <c r="H59" s="96"/>
      <c r="I59" s="157"/>
      <c r="J59" s="8">
        <f>D59*I59</f>
        <v>0</v>
      </c>
      <c r="K59" s="180">
        <f t="shared" si="17"/>
        <v>0</v>
      </c>
    </row>
    <row r="60" spans="1:13" ht="15" thickBot="1" x14ac:dyDescent="0.4">
      <c r="A60" s="97"/>
      <c r="B60" s="98"/>
      <c r="C60" s="136"/>
      <c r="D60" s="6">
        <f t="shared" si="0"/>
        <v>0</v>
      </c>
      <c r="E60" s="362"/>
      <c r="F60" s="99">
        <v>6000</v>
      </c>
      <c r="G60" s="99"/>
      <c r="H60" s="100"/>
      <c r="I60" s="158"/>
      <c r="J60" s="161">
        <f>D60*I60</f>
        <v>0</v>
      </c>
      <c r="K60" s="181">
        <f t="shared" si="17"/>
        <v>0</v>
      </c>
    </row>
    <row r="61" spans="1:13" x14ac:dyDescent="0.35">
      <c r="A61" s="46"/>
      <c r="B61" s="47"/>
      <c r="C61" s="137"/>
      <c r="D61" s="6">
        <f t="shared" si="0"/>
        <v>0</v>
      </c>
      <c r="E61" s="363" t="s">
        <v>83</v>
      </c>
      <c r="F61" s="48">
        <v>1800</v>
      </c>
      <c r="G61" s="48"/>
      <c r="H61" s="49"/>
      <c r="I61" s="159"/>
      <c r="J61" s="160">
        <f>D61*I61</f>
        <v>0</v>
      </c>
      <c r="K61" s="182">
        <f>J61/F61/22</f>
        <v>0</v>
      </c>
      <c r="M61" s="26"/>
    </row>
    <row r="62" spans="1:13" x14ac:dyDescent="0.35">
      <c r="A62" s="50"/>
      <c r="B62" s="51"/>
      <c r="C62" s="121"/>
      <c r="D62" s="6">
        <f t="shared" si="0"/>
        <v>0</v>
      </c>
      <c r="E62" s="364"/>
      <c r="F62" s="52">
        <v>1800</v>
      </c>
      <c r="G62" s="52"/>
      <c r="H62" s="53"/>
      <c r="I62" s="143"/>
      <c r="J62" s="8">
        <f t="shared" ref="J62:J65" si="18">D62*I62</f>
        <v>0</v>
      </c>
      <c r="K62" s="166">
        <f t="shared" ref="K62:K67" si="19">J62/F62/22</f>
        <v>0</v>
      </c>
    </row>
    <row r="63" spans="1:13" x14ac:dyDescent="0.35">
      <c r="A63" s="50"/>
      <c r="B63" s="51"/>
      <c r="C63" s="121"/>
      <c r="D63" s="6">
        <f t="shared" ref="D63:D98" si="20">B63*C63</f>
        <v>0</v>
      </c>
      <c r="E63" s="364"/>
      <c r="F63" s="52">
        <v>1800</v>
      </c>
      <c r="G63" s="52"/>
      <c r="H63" s="53"/>
      <c r="I63" s="143"/>
      <c r="J63" s="8">
        <f t="shared" si="18"/>
        <v>0</v>
      </c>
      <c r="K63" s="166">
        <f t="shared" si="19"/>
        <v>0</v>
      </c>
    </row>
    <row r="64" spans="1:13" x14ac:dyDescent="0.35">
      <c r="A64" s="50"/>
      <c r="B64" s="51"/>
      <c r="C64" s="121"/>
      <c r="D64" s="6">
        <f t="shared" si="20"/>
        <v>0</v>
      </c>
      <c r="E64" s="364"/>
      <c r="F64" s="52">
        <v>1800</v>
      </c>
      <c r="G64" s="52"/>
      <c r="H64" s="53"/>
      <c r="I64" s="143"/>
      <c r="J64" s="8">
        <f t="shared" si="18"/>
        <v>0</v>
      </c>
      <c r="K64" s="166">
        <f t="shared" si="19"/>
        <v>0</v>
      </c>
    </row>
    <row r="65" spans="1:11" x14ac:dyDescent="0.35">
      <c r="A65" s="50"/>
      <c r="B65" s="51"/>
      <c r="C65" s="121"/>
      <c r="D65" s="6">
        <f t="shared" si="20"/>
        <v>0</v>
      </c>
      <c r="E65" s="364"/>
      <c r="F65" s="52">
        <v>1800</v>
      </c>
      <c r="G65" s="52"/>
      <c r="H65" s="53"/>
      <c r="I65" s="143"/>
      <c r="J65" s="8">
        <f t="shared" si="18"/>
        <v>0</v>
      </c>
      <c r="K65" s="166">
        <f t="shared" si="19"/>
        <v>0</v>
      </c>
    </row>
    <row r="66" spans="1:11" x14ac:dyDescent="0.35">
      <c r="A66" s="50"/>
      <c r="B66" s="51"/>
      <c r="C66" s="121"/>
      <c r="D66" s="6">
        <f t="shared" si="20"/>
        <v>0</v>
      </c>
      <c r="E66" s="364"/>
      <c r="F66" s="52">
        <v>1800</v>
      </c>
      <c r="G66" s="52"/>
      <c r="H66" s="53"/>
      <c r="I66" s="143"/>
      <c r="J66" s="8">
        <f>D66*I66</f>
        <v>0</v>
      </c>
      <c r="K66" s="166">
        <f t="shared" si="19"/>
        <v>0</v>
      </c>
    </row>
    <row r="67" spans="1:11" ht="15" thickBot="1" x14ac:dyDescent="0.4">
      <c r="A67" s="54"/>
      <c r="B67" s="55"/>
      <c r="C67" s="122"/>
      <c r="D67" s="6">
        <f t="shared" si="20"/>
        <v>0</v>
      </c>
      <c r="E67" s="365"/>
      <c r="F67" s="56">
        <v>1800</v>
      </c>
      <c r="G67" s="56"/>
      <c r="H67" s="57"/>
      <c r="I67" s="144"/>
      <c r="J67" s="161">
        <f>D67*I67</f>
        <v>0</v>
      </c>
      <c r="K67" s="167">
        <f t="shared" si="19"/>
        <v>0</v>
      </c>
    </row>
    <row r="68" spans="1:11" x14ac:dyDescent="0.35">
      <c r="A68" s="77"/>
      <c r="B68" s="78"/>
      <c r="C68" s="123"/>
      <c r="D68" s="6">
        <f t="shared" si="20"/>
        <v>0</v>
      </c>
      <c r="E68" s="366" t="s">
        <v>84</v>
      </c>
      <c r="F68" s="79">
        <v>100000</v>
      </c>
      <c r="G68" s="79"/>
      <c r="H68" s="101"/>
      <c r="I68" s="145"/>
      <c r="J68" s="160">
        <f>D68*I68</f>
        <v>0</v>
      </c>
      <c r="K68" s="168">
        <f>J68/F68/22</f>
        <v>0</v>
      </c>
    </row>
    <row r="69" spans="1:11" x14ac:dyDescent="0.35">
      <c r="A69" s="58"/>
      <c r="B69" s="59"/>
      <c r="C69" s="124"/>
      <c r="D69" s="6">
        <f t="shared" si="20"/>
        <v>0</v>
      </c>
      <c r="E69" s="367"/>
      <c r="F69" s="60">
        <v>100000</v>
      </c>
      <c r="G69" s="60"/>
      <c r="H69" s="102"/>
      <c r="I69" s="146"/>
      <c r="J69" s="8">
        <f t="shared" ref="J69:J72" si="21">D69*I69</f>
        <v>0</v>
      </c>
      <c r="K69" s="169">
        <f t="shared" ref="K69:K74" si="22">J69/F69/22</f>
        <v>0</v>
      </c>
    </row>
    <row r="70" spans="1:11" x14ac:dyDescent="0.35">
      <c r="A70" s="58"/>
      <c r="B70" s="59"/>
      <c r="C70" s="124"/>
      <c r="D70" s="6">
        <f t="shared" si="20"/>
        <v>0</v>
      </c>
      <c r="E70" s="367"/>
      <c r="F70" s="60">
        <v>100000</v>
      </c>
      <c r="G70" s="60"/>
      <c r="H70" s="102"/>
      <c r="I70" s="146"/>
      <c r="J70" s="8">
        <f t="shared" si="21"/>
        <v>0</v>
      </c>
      <c r="K70" s="169">
        <f t="shared" si="22"/>
        <v>0</v>
      </c>
    </row>
    <row r="71" spans="1:11" x14ac:dyDescent="0.35">
      <c r="A71" s="58"/>
      <c r="B71" s="59"/>
      <c r="C71" s="124"/>
      <c r="D71" s="6">
        <f t="shared" si="20"/>
        <v>0</v>
      </c>
      <c r="E71" s="367"/>
      <c r="F71" s="60">
        <v>100000</v>
      </c>
      <c r="G71" s="60"/>
      <c r="H71" s="102"/>
      <c r="I71" s="146"/>
      <c r="J71" s="8">
        <f t="shared" si="21"/>
        <v>0</v>
      </c>
      <c r="K71" s="169">
        <f t="shared" si="22"/>
        <v>0</v>
      </c>
    </row>
    <row r="72" spans="1:11" x14ac:dyDescent="0.35">
      <c r="A72" s="58"/>
      <c r="B72" s="59"/>
      <c r="C72" s="124"/>
      <c r="D72" s="6">
        <f t="shared" si="20"/>
        <v>0</v>
      </c>
      <c r="E72" s="367"/>
      <c r="F72" s="60">
        <v>100000</v>
      </c>
      <c r="G72" s="60"/>
      <c r="H72" s="102"/>
      <c r="I72" s="146"/>
      <c r="J72" s="8">
        <f t="shared" si="21"/>
        <v>0</v>
      </c>
      <c r="K72" s="169">
        <f t="shared" si="22"/>
        <v>0</v>
      </c>
    </row>
    <row r="73" spans="1:11" x14ac:dyDescent="0.35">
      <c r="A73" s="58"/>
      <c r="B73" s="59"/>
      <c r="C73" s="124"/>
      <c r="D73" s="6">
        <f t="shared" si="20"/>
        <v>0</v>
      </c>
      <c r="E73" s="367"/>
      <c r="F73" s="60">
        <v>100000</v>
      </c>
      <c r="G73" s="60"/>
      <c r="H73" s="102"/>
      <c r="I73" s="146"/>
      <c r="J73" s="8">
        <f>D73*I73</f>
        <v>0</v>
      </c>
      <c r="K73" s="169">
        <f t="shared" si="22"/>
        <v>0</v>
      </c>
    </row>
    <row r="74" spans="1:11" ht="15" thickBot="1" x14ac:dyDescent="0.4">
      <c r="A74" s="61"/>
      <c r="B74" s="62"/>
      <c r="C74" s="125"/>
      <c r="D74" s="6">
        <f t="shared" si="20"/>
        <v>0</v>
      </c>
      <c r="E74" s="368"/>
      <c r="F74" s="63">
        <v>100000</v>
      </c>
      <c r="G74" s="63"/>
      <c r="H74" s="103"/>
      <c r="I74" s="147"/>
      <c r="J74" s="161">
        <f>D74*I74</f>
        <v>0</v>
      </c>
      <c r="K74" s="170">
        <f t="shared" si="22"/>
        <v>0</v>
      </c>
    </row>
    <row r="75" spans="1:11" x14ac:dyDescent="0.35">
      <c r="A75" s="80"/>
      <c r="B75" s="81"/>
      <c r="C75" s="126"/>
      <c r="D75" s="6">
        <f t="shared" si="20"/>
        <v>0</v>
      </c>
      <c r="E75" s="369" t="s">
        <v>85</v>
      </c>
      <c r="F75" s="82">
        <v>130</v>
      </c>
      <c r="G75" s="82"/>
      <c r="H75" s="104"/>
      <c r="I75" s="148"/>
      <c r="J75" s="160">
        <f>D75*I75</f>
        <v>0</v>
      </c>
      <c r="K75" s="171">
        <f>J75/F75/22</f>
        <v>0</v>
      </c>
    </row>
    <row r="76" spans="1:11" x14ac:dyDescent="0.35">
      <c r="A76" s="64"/>
      <c r="B76" s="65"/>
      <c r="C76" s="127"/>
      <c r="D76" s="6">
        <f t="shared" si="20"/>
        <v>0</v>
      </c>
      <c r="E76" s="370"/>
      <c r="F76" s="66">
        <v>130</v>
      </c>
      <c r="G76" s="66"/>
      <c r="H76" s="105"/>
      <c r="I76" s="149"/>
      <c r="J76" s="8">
        <f t="shared" ref="J76:J79" si="23">D76*I76</f>
        <v>0</v>
      </c>
      <c r="K76" s="172">
        <f t="shared" ref="K76:K83" si="24">J76/F76/22</f>
        <v>0</v>
      </c>
    </row>
    <row r="77" spans="1:11" x14ac:dyDescent="0.35">
      <c r="A77" s="64"/>
      <c r="B77" s="65"/>
      <c r="C77" s="127"/>
      <c r="D77" s="6">
        <f t="shared" si="20"/>
        <v>0</v>
      </c>
      <c r="E77" s="370"/>
      <c r="F77" s="66">
        <v>130</v>
      </c>
      <c r="G77" s="66"/>
      <c r="H77" s="105"/>
      <c r="I77" s="149"/>
      <c r="J77" s="8">
        <f t="shared" si="23"/>
        <v>0</v>
      </c>
      <c r="K77" s="172">
        <f t="shared" si="24"/>
        <v>0</v>
      </c>
    </row>
    <row r="78" spans="1:11" x14ac:dyDescent="0.35">
      <c r="A78" s="64"/>
      <c r="B78" s="65"/>
      <c r="C78" s="127"/>
      <c r="D78" s="6">
        <f t="shared" si="20"/>
        <v>0</v>
      </c>
      <c r="E78" s="370"/>
      <c r="F78" s="66">
        <v>130</v>
      </c>
      <c r="G78" s="66"/>
      <c r="H78" s="105"/>
      <c r="I78" s="149"/>
      <c r="J78" s="8">
        <f t="shared" si="23"/>
        <v>0</v>
      </c>
      <c r="K78" s="172">
        <f t="shared" si="24"/>
        <v>0</v>
      </c>
    </row>
    <row r="79" spans="1:11" x14ac:dyDescent="0.35">
      <c r="A79" s="64"/>
      <c r="B79" s="65"/>
      <c r="C79" s="127"/>
      <c r="D79" s="6">
        <f t="shared" si="20"/>
        <v>0</v>
      </c>
      <c r="E79" s="370"/>
      <c r="F79" s="66">
        <v>130</v>
      </c>
      <c r="G79" s="66"/>
      <c r="H79" s="105"/>
      <c r="I79" s="149"/>
      <c r="J79" s="8">
        <f t="shared" si="23"/>
        <v>0</v>
      </c>
      <c r="K79" s="172">
        <f t="shared" si="24"/>
        <v>0</v>
      </c>
    </row>
    <row r="80" spans="1:11" x14ac:dyDescent="0.35">
      <c r="A80" s="64"/>
      <c r="B80" s="65"/>
      <c r="C80" s="127"/>
      <c r="D80" s="6">
        <f t="shared" si="20"/>
        <v>0</v>
      </c>
      <c r="E80" s="370"/>
      <c r="F80" s="66">
        <v>130</v>
      </c>
      <c r="G80" s="66"/>
      <c r="H80" s="105"/>
      <c r="I80" s="149"/>
      <c r="J80" s="8">
        <f>D80*I80</f>
        <v>0</v>
      </c>
      <c r="K80" s="172">
        <f t="shared" si="24"/>
        <v>0</v>
      </c>
    </row>
    <row r="81" spans="1:11" x14ac:dyDescent="0.35">
      <c r="A81" s="64"/>
      <c r="B81" s="65"/>
      <c r="C81" s="191"/>
      <c r="D81" s="6">
        <f t="shared" si="20"/>
        <v>0</v>
      </c>
      <c r="E81" s="371"/>
      <c r="F81" s="66">
        <v>130</v>
      </c>
      <c r="G81" s="192"/>
      <c r="H81" s="193"/>
      <c r="I81" s="194"/>
      <c r="J81" s="195"/>
      <c r="K81" s="196"/>
    </row>
    <row r="82" spans="1:11" x14ac:dyDescent="0.35">
      <c r="A82" s="64"/>
      <c r="B82" s="65"/>
      <c r="C82" s="191"/>
      <c r="D82" s="6">
        <f t="shared" si="20"/>
        <v>0</v>
      </c>
      <c r="E82" s="371"/>
      <c r="F82" s="66">
        <v>130</v>
      </c>
      <c r="G82" s="192"/>
      <c r="H82" s="193"/>
      <c r="I82" s="194"/>
      <c r="J82" s="195"/>
      <c r="K82" s="196"/>
    </row>
    <row r="83" spans="1:11" ht="15" thickBot="1" x14ac:dyDescent="0.4">
      <c r="A83" s="64"/>
      <c r="B83" s="65"/>
      <c r="C83" s="128"/>
      <c r="D83" s="6">
        <f t="shared" si="20"/>
        <v>0</v>
      </c>
      <c r="E83" s="372"/>
      <c r="F83" s="66">
        <v>130</v>
      </c>
      <c r="G83" s="67"/>
      <c r="H83" s="106"/>
      <c r="I83" s="150"/>
      <c r="J83" s="161">
        <f>D83*I83</f>
        <v>0</v>
      </c>
      <c r="K83" s="173">
        <f t="shared" si="24"/>
        <v>0</v>
      </c>
    </row>
    <row r="84" spans="1:11" x14ac:dyDescent="0.35">
      <c r="A84" s="83"/>
      <c r="B84" s="84"/>
      <c r="C84" s="129"/>
      <c r="D84" s="6">
        <f t="shared" si="20"/>
        <v>0</v>
      </c>
      <c r="E84" s="373" t="s">
        <v>86</v>
      </c>
      <c r="F84" s="85">
        <v>300</v>
      </c>
      <c r="G84" s="85"/>
      <c r="H84" s="107"/>
      <c r="I84" s="187"/>
      <c r="J84" s="160">
        <f>D84*I84</f>
        <v>0</v>
      </c>
      <c r="K84" s="174">
        <f>J84/F84/22</f>
        <v>0</v>
      </c>
    </row>
    <row r="85" spans="1:11" x14ac:dyDescent="0.35">
      <c r="A85" s="68"/>
      <c r="B85" s="69"/>
      <c r="C85" s="130"/>
      <c r="D85" s="6">
        <f t="shared" si="20"/>
        <v>0</v>
      </c>
      <c r="E85" s="374"/>
      <c r="F85" s="70">
        <v>300</v>
      </c>
      <c r="G85" s="70"/>
      <c r="H85" s="108"/>
      <c r="I85" s="152"/>
      <c r="J85" s="8">
        <f t="shared" ref="J85:J86" si="25">D85*I85</f>
        <v>0</v>
      </c>
      <c r="K85" s="175">
        <f t="shared" ref="K85:K86" si="26">J85/F85/22</f>
        <v>0</v>
      </c>
    </row>
    <row r="86" spans="1:11" ht="15" thickBot="1" x14ac:dyDescent="0.4">
      <c r="A86" s="68"/>
      <c r="B86" s="69"/>
      <c r="C86" s="130"/>
      <c r="D86" s="6">
        <f t="shared" si="20"/>
        <v>0</v>
      </c>
      <c r="E86" s="374"/>
      <c r="F86" s="70">
        <v>300</v>
      </c>
      <c r="G86" s="70"/>
      <c r="H86" s="108"/>
      <c r="I86" s="152"/>
      <c r="J86" s="8">
        <f t="shared" si="25"/>
        <v>0</v>
      </c>
      <c r="K86" s="175">
        <f t="shared" si="26"/>
        <v>0</v>
      </c>
    </row>
    <row r="87" spans="1:11" ht="15" thickBot="1" x14ac:dyDescent="0.4">
      <c r="A87" s="68"/>
      <c r="B87" s="69"/>
      <c r="C87" s="130"/>
      <c r="D87" s="6">
        <f t="shared" si="20"/>
        <v>0</v>
      </c>
      <c r="E87" s="374"/>
      <c r="F87" s="85">
        <v>300</v>
      </c>
      <c r="G87" s="70"/>
      <c r="H87" s="108"/>
      <c r="I87" s="152"/>
      <c r="J87" s="8"/>
      <c r="K87" s="175"/>
    </row>
    <row r="88" spans="1:11" x14ac:dyDescent="0.35">
      <c r="A88" s="68"/>
      <c r="B88" s="69"/>
      <c r="C88" s="130"/>
      <c r="D88" s="6">
        <f t="shared" si="20"/>
        <v>0</v>
      </c>
      <c r="E88" s="374"/>
      <c r="F88" s="85">
        <v>300</v>
      </c>
      <c r="G88" s="70"/>
      <c r="H88" s="108"/>
      <c r="I88" s="152"/>
      <c r="J88" s="8"/>
      <c r="K88" s="175"/>
    </row>
    <row r="89" spans="1:11" ht="15" thickBot="1" x14ac:dyDescent="0.4">
      <c r="A89" s="68"/>
      <c r="B89" s="69"/>
      <c r="C89" s="130"/>
      <c r="D89" s="6">
        <f t="shared" si="20"/>
        <v>0</v>
      </c>
      <c r="E89" s="374"/>
      <c r="F89" s="70">
        <v>300</v>
      </c>
      <c r="G89" s="70"/>
      <c r="H89" s="108"/>
      <c r="I89" s="152"/>
      <c r="J89" s="8"/>
      <c r="K89" s="175"/>
    </row>
    <row r="90" spans="1:11" x14ac:dyDescent="0.35">
      <c r="A90" s="86" t="s">
        <v>87</v>
      </c>
      <c r="B90" s="87">
        <v>1</v>
      </c>
      <c r="C90" s="131">
        <v>61.04</v>
      </c>
      <c r="D90" s="6">
        <f t="shared" si="20"/>
        <v>61.04</v>
      </c>
      <c r="E90" s="376" t="s">
        <v>88</v>
      </c>
      <c r="F90" s="88">
        <v>300</v>
      </c>
      <c r="G90" s="88" t="s">
        <v>89</v>
      </c>
      <c r="H90" s="109">
        <v>1</v>
      </c>
      <c r="I90" s="153">
        <v>2</v>
      </c>
      <c r="J90" s="160">
        <f>D90*I90</f>
        <v>122.08</v>
      </c>
      <c r="K90" s="176">
        <f>J90/F90/22</f>
        <v>1.8496969696969696E-2</v>
      </c>
    </row>
    <row r="91" spans="1:11" x14ac:dyDescent="0.35">
      <c r="A91" s="71" t="s">
        <v>90</v>
      </c>
      <c r="B91" s="72">
        <v>1</v>
      </c>
      <c r="C91" s="132">
        <v>90</v>
      </c>
      <c r="D91" s="6">
        <f t="shared" si="20"/>
        <v>90</v>
      </c>
      <c r="E91" s="377"/>
      <c r="F91" s="73">
        <v>300</v>
      </c>
      <c r="G91" s="73" t="s">
        <v>89</v>
      </c>
      <c r="H91" s="110">
        <v>1</v>
      </c>
      <c r="I91" s="154">
        <v>2</v>
      </c>
      <c r="J91" s="8">
        <f t="shared" ref="J91" si="27">D91*I91</f>
        <v>180</v>
      </c>
      <c r="K91" s="177">
        <f t="shared" ref="K91" si="28">J91/F91/22</f>
        <v>2.7272727272727271E-2</v>
      </c>
    </row>
    <row r="92" spans="1:11" x14ac:dyDescent="0.35">
      <c r="A92" s="71"/>
      <c r="B92" s="72"/>
      <c r="C92" s="132"/>
      <c r="D92" s="6">
        <f t="shared" si="20"/>
        <v>0</v>
      </c>
      <c r="E92" s="377"/>
      <c r="F92" s="73">
        <v>300</v>
      </c>
      <c r="G92" s="73"/>
      <c r="H92" s="110"/>
      <c r="I92" s="154"/>
      <c r="J92" s="8"/>
      <c r="K92" s="177"/>
    </row>
    <row r="93" spans="1:11" ht="15" thickBot="1" x14ac:dyDescent="0.4">
      <c r="A93" s="71"/>
      <c r="B93" s="72"/>
      <c r="C93" s="132"/>
      <c r="D93" s="6">
        <f t="shared" si="20"/>
        <v>0</v>
      </c>
      <c r="E93" s="377"/>
      <c r="F93" s="73">
        <v>300</v>
      </c>
      <c r="G93" s="73"/>
      <c r="H93" s="110"/>
      <c r="I93" s="154"/>
      <c r="J93" s="8"/>
      <c r="K93" s="177"/>
    </row>
    <row r="94" spans="1:11" x14ac:dyDescent="0.35">
      <c r="A94" s="71"/>
      <c r="B94" s="72"/>
      <c r="C94" s="132"/>
      <c r="D94" s="6">
        <f t="shared" si="20"/>
        <v>0</v>
      </c>
      <c r="E94" s="377"/>
      <c r="F94" s="88">
        <v>300</v>
      </c>
      <c r="G94" s="73"/>
      <c r="H94" s="110"/>
      <c r="I94" s="154"/>
      <c r="J94" s="8"/>
      <c r="K94" s="177"/>
    </row>
    <row r="95" spans="1:11" ht="15" thickBot="1" x14ac:dyDescent="0.4">
      <c r="A95" s="71"/>
      <c r="B95" s="72"/>
      <c r="C95" s="132"/>
      <c r="D95" s="6">
        <f t="shared" si="20"/>
        <v>0</v>
      </c>
      <c r="E95" s="377"/>
      <c r="F95" s="73">
        <v>300</v>
      </c>
      <c r="G95" s="73"/>
      <c r="H95" s="110"/>
      <c r="I95" s="154"/>
      <c r="J95" s="8"/>
      <c r="K95" s="177"/>
    </row>
    <row r="96" spans="1:11" x14ac:dyDescent="0.35">
      <c r="A96" s="27"/>
      <c r="B96" s="28"/>
      <c r="C96" s="117"/>
      <c r="D96" s="6">
        <f t="shared" si="20"/>
        <v>0</v>
      </c>
      <c r="E96" s="329" t="s">
        <v>24</v>
      </c>
      <c r="F96" s="29">
        <v>130</v>
      </c>
      <c r="G96" s="29"/>
      <c r="H96" s="44"/>
      <c r="I96" s="139"/>
      <c r="J96" s="160">
        <f>D96*I96</f>
        <v>0</v>
      </c>
      <c r="K96" s="162">
        <f>J96/F96/22</f>
        <v>0</v>
      </c>
    </row>
    <row r="97" spans="1:11" x14ac:dyDescent="0.35">
      <c r="A97" s="30"/>
      <c r="B97" s="31"/>
      <c r="C97" s="118"/>
      <c r="D97" s="6">
        <f t="shared" si="20"/>
        <v>0</v>
      </c>
      <c r="E97" s="330"/>
      <c r="F97" s="32">
        <v>130</v>
      </c>
      <c r="G97" s="32"/>
      <c r="H97" s="43"/>
      <c r="I97" s="140"/>
      <c r="J97" s="8">
        <f t="shared" ref="J97" si="29">D97*I97</f>
        <v>0</v>
      </c>
      <c r="K97" s="163">
        <f t="shared" ref="K97:K98" si="30">J97/F97/22</f>
        <v>0</v>
      </c>
    </row>
    <row r="98" spans="1:11" ht="15" thickBot="1" x14ac:dyDescent="0.4">
      <c r="A98" s="33"/>
      <c r="B98" s="34"/>
      <c r="C98" s="119"/>
      <c r="D98" s="6">
        <f t="shared" si="20"/>
        <v>0</v>
      </c>
      <c r="E98" s="331"/>
      <c r="F98" s="35">
        <v>130</v>
      </c>
      <c r="G98" s="35"/>
      <c r="H98" s="45"/>
      <c r="I98" s="189"/>
      <c r="J98" s="161">
        <f>D98*I98</f>
        <v>0</v>
      </c>
      <c r="K98" s="164">
        <f t="shared" si="30"/>
        <v>0</v>
      </c>
    </row>
    <row r="99" spans="1:11" ht="15" thickBot="1" x14ac:dyDescent="0.4">
      <c r="A99" s="337" t="s">
        <v>91</v>
      </c>
      <c r="B99" s="338"/>
      <c r="C99" s="338"/>
      <c r="D99" s="7">
        <f>SUM(D2:D98)</f>
        <v>611.80000000000007</v>
      </c>
      <c r="E99" s="347" t="s">
        <v>92</v>
      </c>
      <c r="F99" s="348"/>
      <c r="G99" s="348"/>
      <c r="I99" s="190">
        <f>SUM(D2:D74)</f>
        <v>460.76000000000005</v>
      </c>
      <c r="J99" s="188"/>
      <c r="K99" s="183" t="s">
        <v>93</v>
      </c>
    </row>
    <row r="100" spans="1:11" ht="15" thickBot="1" x14ac:dyDescent="0.4">
      <c r="A100" s="339" t="s">
        <v>94</v>
      </c>
      <c r="B100" s="340"/>
      <c r="C100" s="340"/>
      <c r="D100" s="340"/>
      <c r="E100" s="340"/>
      <c r="F100" s="340"/>
      <c r="G100" s="340"/>
      <c r="H100" s="340"/>
      <c r="I100" s="341"/>
      <c r="J100" s="138">
        <f>SUM(J2:J98)</f>
        <v>12963.52</v>
      </c>
      <c r="K100" s="184"/>
    </row>
    <row r="101" spans="1:11" ht="15" thickBot="1" x14ac:dyDescent="0.4">
      <c r="A101" s="342" t="s">
        <v>95</v>
      </c>
      <c r="B101" s="343"/>
      <c r="C101" s="343"/>
      <c r="D101" s="343"/>
      <c r="E101" s="343"/>
      <c r="F101" s="343"/>
      <c r="G101" s="343"/>
      <c r="H101" s="343"/>
      <c r="I101" s="343"/>
      <c r="J101" s="343"/>
      <c r="K101" s="185">
        <f>SUM(K2:K98)</f>
        <v>0.96396969696969703</v>
      </c>
    </row>
    <row r="102" spans="1:11" x14ac:dyDescent="0.35">
      <c r="B102" s="2"/>
      <c r="C102" s="2"/>
    </row>
    <row r="103" spans="1:11" ht="15" thickBot="1" x14ac:dyDescent="0.4">
      <c r="H103" s="9"/>
      <c r="J103" s="26"/>
      <c r="K103" s="26"/>
    </row>
    <row r="104" spans="1:11" ht="16" thickBot="1" x14ac:dyDescent="0.4">
      <c r="A104" s="356" t="s">
        <v>0</v>
      </c>
      <c r="B104" s="357"/>
      <c r="C104" s="357"/>
      <c r="D104" s="357"/>
      <c r="E104" s="358"/>
      <c r="J104" s="26"/>
    </row>
    <row r="105" spans="1:11" ht="15" thickBot="1" x14ac:dyDescent="0.4">
      <c r="A105" s="344" t="s">
        <v>1</v>
      </c>
      <c r="B105" s="345"/>
      <c r="C105" s="345"/>
      <c r="D105" s="345"/>
      <c r="E105" s="346"/>
    </row>
    <row r="106" spans="1:11" ht="6" customHeight="1" thickBot="1" x14ac:dyDescent="0.4"/>
    <row r="107" spans="1:11" ht="15.75" customHeight="1" x14ac:dyDescent="0.35">
      <c r="A107" s="334" t="s">
        <v>2</v>
      </c>
      <c r="B107" s="335"/>
      <c r="C107" s="335"/>
      <c r="D107" s="335"/>
      <c r="E107" s="336"/>
    </row>
    <row r="108" spans="1:11" ht="58" x14ac:dyDescent="0.35">
      <c r="A108" s="21" t="s">
        <v>3</v>
      </c>
      <c r="B108" s="10" t="s">
        <v>4</v>
      </c>
      <c r="C108" s="10" t="s">
        <v>5</v>
      </c>
      <c r="D108" s="11" t="s">
        <v>6</v>
      </c>
      <c r="E108" s="22" t="s">
        <v>7</v>
      </c>
    </row>
    <row r="109" spans="1:11" x14ac:dyDescent="0.35">
      <c r="A109" s="14" t="str">
        <f>E2</f>
        <v>INTERNA -Pisos Frios &amp; Acarpetados</v>
      </c>
      <c r="B109" s="26">
        <f>SUM(J2:J15)</f>
        <v>8360</v>
      </c>
      <c r="C109" s="18">
        <f>F2</f>
        <v>800</v>
      </c>
      <c r="D109" s="111">
        <f>((800*B109)/C109)/22</f>
        <v>380</v>
      </c>
      <c r="E109" s="351"/>
    </row>
    <row r="110" spans="1:11" x14ac:dyDescent="0.35">
      <c r="A110" s="14" t="str">
        <f>E16</f>
        <v>INTERNA -
Laboratórios</v>
      </c>
      <c r="B110" s="26">
        <f>SUM(J16:J19)</f>
        <v>0</v>
      </c>
      <c r="C110" s="18">
        <f>F16</f>
        <v>360</v>
      </c>
      <c r="D110" s="111">
        <f t="shared" ref="D110:D114" si="31">((800*B110)/C110)/22</f>
        <v>0</v>
      </c>
      <c r="E110" s="352"/>
    </row>
    <row r="111" spans="1:11" x14ac:dyDescent="0.35">
      <c r="A111" s="14" t="str">
        <f>E20</f>
        <v>INTERNA -
Almoxarifado / Galpões</v>
      </c>
      <c r="B111" s="26">
        <f>SUM(J20:J24)</f>
        <v>0</v>
      </c>
      <c r="C111" s="18">
        <f>F20</f>
        <v>1500</v>
      </c>
      <c r="D111" s="111">
        <f t="shared" si="31"/>
        <v>0</v>
      </c>
      <c r="E111" s="352"/>
    </row>
    <row r="112" spans="1:11" x14ac:dyDescent="0.35">
      <c r="A112" s="14" t="str">
        <f>E25</f>
        <v>INTERNA -
Oficinas</v>
      </c>
      <c r="B112" s="26">
        <f>SUM(J25:J27)</f>
        <v>0</v>
      </c>
      <c r="C112" s="18">
        <f>F25</f>
        <v>1200</v>
      </c>
      <c r="D112" s="111">
        <f t="shared" si="31"/>
        <v>0</v>
      </c>
      <c r="E112" s="352"/>
    </row>
    <row r="113" spans="1:15" x14ac:dyDescent="0.35">
      <c r="A113" s="14" t="str">
        <f>E28</f>
        <v>INTERNA -
Áreas com espaços livres - saguão, hall e salão</v>
      </c>
      <c r="B113" s="26">
        <f>SUM(J28:J35)</f>
        <v>2939.2</v>
      </c>
      <c r="C113" s="18">
        <f>F28</f>
        <v>1000</v>
      </c>
      <c r="D113" s="111">
        <f t="shared" si="31"/>
        <v>106.88000000000001</v>
      </c>
      <c r="E113" s="352"/>
    </row>
    <row r="114" spans="1:15" x14ac:dyDescent="0.35">
      <c r="A114" s="14" t="str">
        <f>E36</f>
        <v>INTERNA -
Banheiros</v>
      </c>
      <c r="B114" s="26">
        <f>SUM(J36:J47)</f>
        <v>1362.24</v>
      </c>
      <c r="C114" s="18">
        <f>F36</f>
        <v>200</v>
      </c>
      <c r="D114" s="111">
        <f t="shared" si="31"/>
        <v>247.68</v>
      </c>
      <c r="E114" s="352"/>
    </row>
    <row r="115" spans="1:15" x14ac:dyDescent="0.35">
      <c r="C115" s="18"/>
      <c r="D115" s="111"/>
      <c r="E115" s="353"/>
    </row>
    <row r="116" spans="1:15" ht="30.75" customHeight="1" thickBot="1" x14ac:dyDescent="0.4">
      <c r="A116" s="332" t="s">
        <v>13</v>
      </c>
      <c r="B116" s="333"/>
      <c r="C116" s="333"/>
      <c r="D116" s="116">
        <f>SUM(D109:D115)</f>
        <v>734.56</v>
      </c>
      <c r="E116" s="23">
        <f>D116/800</f>
        <v>0.91819999999999991</v>
      </c>
      <c r="G116" s="9"/>
      <c r="H116" s="9"/>
    </row>
    <row r="117" spans="1:15" x14ac:dyDescent="0.35">
      <c r="A117" s="12"/>
      <c r="B117" s="12"/>
      <c r="C117" s="12"/>
      <c r="D117" s="24"/>
      <c r="E117" s="5"/>
    </row>
    <row r="118" spans="1:15" ht="15.75" customHeight="1" thickBot="1" x14ac:dyDescent="0.4">
      <c r="A118" s="12"/>
      <c r="B118" s="12"/>
      <c r="C118" s="12"/>
      <c r="D118" s="13"/>
    </row>
    <row r="119" spans="1:15" ht="15.75" customHeight="1" x14ac:dyDescent="0.35">
      <c r="A119" s="334" t="s">
        <v>14</v>
      </c>
      <c r="B119" s="335"/>
      <c r="C119" s="335"/>
      <c r="D119" s="335"/>
      <c r="E119" s="336"/>
    </row>
    <row r="120" spans="1:15" ht="72.5" x14ac:dyDescent="0.35">
      <c r="A120" s="21" t="s">
        <v>3</v>
      </c>
      <c r="B120" s="10" t="s">
        <v>15</v>
      </c>
      <c r="C120" s="10" t="s">
        <v>16</v>
      </c>
      <c r="D120" s="11" t="s">
        <v>17</v>
      </c>
      <c r="E120" s="22" t="s">
        <v>7</v>
      </c>
    </row>
    <row r="121" spans="1:15" s="4" customFormat="1" ht="43.5" x14ac:dyDescent="0.35">
      <c r="A121" s="16" t="str">
        <f>E48</f>
        <v>EXTERNA - 
Pisos pavimentados adjacentes / contíguos às edificações</v>
      </c>
      <c r="B121" s="9">
        <f>SUM(J48:J54)</f>
        <v>0</v>
      </c>
      <c r="C121" s="19">
        <f>F48</f>
        <v>1800</v>
      </c>
      <c r="D121" s="20">
        <f>((1800*B121)/C121)/22</f>
        <v>0</v>
      </c>
      <c r="E121" s="351"/>
      <c r="I121" s="3"/>
      <c r="J121"/>
      <c r="K121"/>
      <c r="L121"/>
      <c r="M121"/>
      <c r="N121"/>
      <c r="O121"/>
    </row>
    <row r="122" spans="1:15" s="4" customFormat="1" ht="29" x14ac:dyDescent="0.35">
      <c r="A122" s="16" t="str">
        <f>E55</f>
        <v>EXTERNA - 
Varriação de passeios e arruamentos</v>
      </c>
      <c r="B122" s="9">
        <f>SUM(J55:J60)</f>
        <v>0</v>
      </c>
      <c r="C122" s="19">
        <f>F55</f>
        <v>6000</v>
      </c>
      <c r="D122" s="20">
        <f>((1800*B122)/C122)/22</f>
        <v>0</v>
      </c>
      <c r="E122" s="352"/>
      <c r="I122" s="3"/>
      <c r="J122"/>
      <c r="K122"/>
      <c r="L122"/>
      <c r="M122"/>
      <c r="N122"/>
      <c r="O122"/>
    </row>
    <row r="123" spans="1:15" s="4" customFormat="1" ht="43.5" x14ac:dyDescent="0.35">
      <c r="A123" s="16" t="str">
        <f>E61</f>
        <v>EXTERNA - 
Pátios e áreas verdes com alta, média ou baixa frequência</v>
      </c>
      <c r="B123" s="9">
        <f>SUM(J61:J67)</f>
        <v>0</v>
      </c>
      <c r="C123" s="19">
        <f>F61</f>
        <v>1800</v>
      </c>
      <c r="D123" s="20">
        <f>((1800*B123)/C123)/22</f>
        <v>0</v>
      </c>
      <c r="E123" s="352"/>
      <c r="I123" s="3"/>
      <c r="J123"/>
      <c r="K123"/>
      <c r="L123"/>
      <c r="M123"/>
      <c r="N123"/>
      <c r="O123"/>
    </row>
    <row r="124" spans="1:15" s="4" customFormat="1" ht="43.5" x14ac:dyDescent="0.35">
      <c r="A124" s="16" t="str">
        <f>E68</f>
        <v>EXTERNA - 
Coleta de detritos em pátios e áreas verdes com frequência diária</v>
      </c>
      <c r="B124" s="9">
        <f>SUM(J68:J74)</f>
        <v>0</v>
      </c>
      <c r="C124" s="19">
        <f>F68</f>
        <v>100000</v>
      </c>
      <c r="D124" s="20">
        <f>((1800*B124)/C124)/22</f>
        <v>0</v>
      </c>
      <c r="E124" s="352"/>
      <c r="I124" s="3"/>
      <c r="J124"/>
      <c r="K124"/>
      <c r="L124"/>
      <c r="M124"/>
      <c r="N124"/>
      <c r="O124"/>
    </row>
    <row r="125" spans="1:15" s="4" customFormat="1" x14ac:dyDescent="0.35">
      <c r="A125" s="16"/>
      <c r="B125" s="9"/>
      <c r="C125" s="19"/>
      <c r="D125" s="20"/>
      <c r="E125" s="353"/>
      <c r="I125" s="3"/>
      <c r="J125"/>
      <c r="K125"/>
      <c r="L125"/>
      <c r="M125"/>
      <c r="N125"/>
      <c r="O125"/>
    </row>
    <row r="126" spans="1:15" s="4" customFormat="1" ht="30.75" customHeight="1" thickBot="1" x14ac:dyDescent="0.4">
      <c r="A126" s="332" t="s">
        <v>18</v>
      </c>
      <c r="B126" s="333"/>
      <c r="C126" s="333"/>
      <c r="D126" s="116">
        <f>SUM(D121:D125)</f>
        <v>0</v>
      </c>
      <c r="E126" s="23">
        <f>D126/1800</f>
        <v>0</v>
      </c>
      <c r="I126" s="3"/>
      <c r="J126"/>
      <c r="K126"/>
      <c r="L126"/>
      <c r="M126"/>
      <c r="N126"/>
      <c r="O126"/>
    </row>
    <row r="127" spans="1:15" s="4" customFormat="1" ht="15.75" customHeight="1" x14ac:dyDescent="0.35">
      <c r="A127" s="12"/>
      <c r="B127" s="12"/>
      <c r="C127" s="12"/>
      <c r="D127" s="15"/>
      <c r="I127" s="3"/>
      <c r="J127"/>
      <c r="K127"/>
      <c r="L127"/>
      <c r="M127"/>
      <c r="N127"/>
      <c r="O127"/>
    </row>
    <row r="128" spans="1:15" s="4" customFormat="1" ht="15.75" customHeight="1" thickBot="1" x14ac:dyDescent="0.4">
      <c r="A128" s="12"/>
      <c r="B128" s="12"/>
      <c r="C128" s="12"/>
      <c r="D128" s="15"/>
      <c r="I128" s="3"/>
      <c r="J128"/>
      <c r="K128"/>
      <c r="L128"/>
      <c r="M128"/>
      <c r="N128"/>
      <c r="O128"/>
    </row>
    <row r="129" spans="1:15" s="4" customFormat="1" ht="15.75" customHeight="1" x14ac:dyDescent="0.35">
      <c r="A129" s="334" t="s">
        <v>19</v>
      </c>
      <c r="B129" s="335"/>
      <c r="C129" s="335"/>
      <c r="D129" s="335"/>
      <c r="E129" s="336"/>
      <c r="I129" s="3"/>
      <c r="J129"/>
      <c r="K129"/>
      <c r="L129"/>
      <c r="M129"/>
      <c r="N129"/>
      <c r="O129"/>
    </row>
    <row r="130" spans="1:15" s="4" customFormat="1" ht="72.5" x14ac:dyDescent="0.35">
      <c r="A130" s="21" t="s">
        <v>3</v>
      </c>
      <c r="B130" s="10" t="s">
        <v>15</v>
      </c>
      <c r="C130" s="10" t="s">
        <v>16</v>
      </c>
      <c r="D130" s="11" t="s">
        <v>20</v>
      </c>
      <c r="E130" s="22" t="s">
        <v>7</v>
      </c>
      <c r="I130" s="3"/>
      <c r="J130"/>
      <c r="K130"/>
      <c r="L130"/>
      <c r="M130"/>
      <c r="N130"/>
      <c r="O130"/>
    </row>
    <row r="131" spans="1:15" s="4" customFormat="1" ht="43.5" x14ac:dyDescent="0.35">
      <c r="A131" s="17" t="str">
        <f>E75</f>
        <v>ESQUADRIAS EXTERNAS - 
Face externa COM exposição a situação de risco</v>
      </c>
      <c r="B131" s="9">
        <f>SUM(J75:J83)</f>
        <v>0</v>
      </c>
      <c r="C131" s="18">
        <f>F75</f>
        <v>130</v>
      </c>
      <c r="D131" s="20">
        <f>((300*B131)/C131)/22</f>
        <v>0</v>
      </c>
      <c r="E131" s="351"/>
      <c r="I131" s="3"/>
      <c r="J131"/>
      <c r="K131"/>
      <c r="L131"/>
      <c r="M131"/>
      <c r="N131"/>
      <c r="O131"/>
    </row>
    <row r="132" spans="1:15" s="4" customFormat="1" ht="43.5" x14ac:dyDescent="0.35">
      <c r="A132" s="17" t="str">
        <f>E84</f>
        <v>ESQUADRIAS EXTERNAS - 
Face externa SEM exposição a situação de risco</v>
      </c>
      <c r="B132" s="9">
        <f>SUM(J84:J89)</f>
        <v>0</v>
      </c>
      <c r="C132" s="18">
        <f>F84</f>
        <v>300</v>
      </c>
      <c r="D132" s="20">
        <f>((300*B132)/C132)/22</f>
        <v>0</v>
      </c>
      <c r="E132" s="352"/>
      <c r="I132" s="3"/>
      <c r="J132"/>
      <c r="K132"/>
      <c r="L132"/>
      <c r="M132"/>
      <c r="N132"/>
      <c r="O132"/>
    </row>
    <row r="133" spans="1:15" s="4" customFormat="1" ht="29" x14ac:dyDescent="0.35">
      <c r="A133" s="17" t="str">
        <f>E90</f>
        <v>ESQUADRIAS EXTERNAS / INTERNAS - 
Face interna</v>
      </c>
      <c r="B133" s="9">
        <f>SUM(J90:J95)</f>
        <v>302.08</v>
      </c>
      <c r="C133" s="18">
        <f>F90</f>
        <v>300</v>
      </c>
      <c r="D133" s="20">
        <f>((300*B133)/C133)/22</f>
        <v>13.730909090909091</v>
      </c>
      <c r="E133" s="352"/>
      <c r="I133" s="3"/>
      <c r="J133"/>
      <c r="K133"/>
      <c r="L133"/>
      <c r="M133"/>
      <c r="N133"/>
      <c r="O133"/>
    </row>
    <row r="134" spans="1:15" s="4" customFormat="1" x14ac:dyDescent="0.35">
      <c r="A134" s="17"/>
      <c r="B134" s="9"/>
      <c r="C134" s="18"/>
      <c r="D134" s="20"/>
      <c r="E134" s="353"/>
      <c r="I134" s="3"/>
      <c r="J134"/>
      <c r="K134"/>
      <c r="L134"/>
      <c r="M134"/>
      <c r="N134"/>
      <c r="O134"/>
    </row>
    <row r="135" spans="1:15" s="4" customFormat="1" ht="30.75" customHeight="1" thickBot="1" x14ac:dyDescent="0.4">
      <c r="A135" s="332" t="s">
        <v>21</v>
      </c>
      <c r="B135" s="333"/>
      <c r="C135" s="333"/>
      <c r="D135" s="116">
        <f>SUM(D131:D134)</f>
        <v>13.730909090909091</v>
      </c>
      <c r="E135" s="23">
        <f>D135/300</f>
        <v>4.5769696969696967E-2</v>
      </c>
      <c r="I135" s="3"/>
      <c r="J135"/>
      <c r="K135"/>
      <c r="L135"/>
      <c r="M135"/>
      <c r="N135"/>
      <c r="O135"/>
    </row>
    <row r="137" spans="1:15" s="4" customFormat="1" ht="15" thickBot="1" x14ac:dyDescent="0.4">
      <c r="A137"/>
      <c r="B137"/>
      <c r="C137"/>
      <c r="D137" s="2"/>
      <c r="I137" s="3"/>
      <c r="J137"/>
      <c r="K137"/>
      <c r="L137"/>
      <c r="M137"/>
      <c r="N137"/>
      <c r="O137"/>
    </row>
    <row r="138" spans="1:15" s="4" customFormat="1" x14ac:dyDescent="0.35">
      <c r="A138" s="334" t="s">
        <v>22</v>
      </c>
      <c r="B138" s="335"/>
      <c r="C138" s="335"/>
      <c r="D138" s="335"/>
      <c r="E138" s="336"/>
      <c r="I138" s="3"/>
      <c r="J138"/>
      <c r="K138"/>
      <c r="L138"/>
      <c r="M138"/>
      <c r="N138"/>
      <c r="O138"/>
    </row>
    <row r="139" spans="1:15" s="4" customFormat="1" ht="72.5" x14ac:dyDescent="0.35">
      <c r="A139" s="21" t="s">
        <v>3</v>
      </c>
      <c r="B139" s="10" t="s">
        <v>15</v>
      </c>
      <c r="C139" s="10" t="s">
        <v>16</v>
      </c>
      <c r="D139" s="11" t="s">
        <v>23</v>
      </c>
      <c r="E139" s="22" t="s">
        <v>7</v>
      </c>
      <c r="I139" s="3"/>
      <c r="J139"/>
      <c r="K139"/>
      <c r="L139"/>
      <c r="M139"/>
      <c r="N139"/>
      <c r="O139"/>
    </row>
    <row r="140" spans="1:15" s="4" customFormat="1" x14ac:dyDescent="0.35">
      <c r="A140" s="17" t="str">
        <f>E96</f>
        <v>FACHADAS ENVIDRAÇADAS</v>
      </c>
      <c r="B140" s="9">
        <f>SUM(J96:J98)</f>
        <v>0</v>
      </c>
      <c r="C140" s="18">
        <f>F96</f>
        <v>130</v>
      </c>
      <c r="D140" s="20">
        <f>((130*B140)/C140)/22</f>
        <v>0</v>
      </c>
      <c r="E140" s="351"/>
      <c r="I140" s="3"/>
      <c r="J140"/>
      <c r="K140"/>
      <c r="L140"/>
      <c r="M140"/>
      <c r="N140"/>
      <c r="O140"/>
    </row>
    <row r="141" spans="1:15" s="4" customFormat="1" x14ac:dyDescent="0.35">
      <c r="A141" s="17"/>
      <c r="B141" s="9"/>
      <c r="C141" s="18"/>
      <c r="D141" s="20"/>
      <c r="E141" s="353"/>
      <c r="I141" s="3"/>
      <c r="J141"/>
      <c r="K141"/>
      <c r="L141"/>
      <c r="M141"/>
      <c r="N141"/>
      <c r="O141"/>
    </row>
    <row r="142" spans="1:15" s="4" customFormat="1" ht="30.75" customHeight="1" thickBot="1" x14ac:dyDescent="0.4">
      <c r="A142" s="332" t="s">
        <v>25</v>
      </c>
      <c r="B142" s="333"/>
      <c r="C142" s="333"/>
      <c r="D142" s="116">
        <f>SUM(D140:D141)</f>
        <v>0</v>
      </c>
      <c r="E142" s="23">
        <f>D142/130</f>
        <v>0</v>
      </c>
      <c r="I142" s="3"/>
      <c r="J142"/>
      <c r="K142"/>
      <c r="L142"/>
      <c r="M142"/>
      <c r="N142"/>
      <c r="O142"/>
    </row>
    <row r="143" spans="1:15" s="4" customFormat="1" ht="15" thickBot="1" x14ac:dyDescent="0.4">
      <c r="A143"/>
      <c r="B143"/>
      <c r="C143"/>
      <c r="D143" s="2"/>
      <c r="I143" s="3"/>
      <c r="J143"/>
      <c r="K143"/>
      <c r="L143"/>
      <c r="M143"/>
      <c r="N143"/>
      <c r="O143"/>
    </row>
    <row r="144" spans="1:15" s="4" customFormat="1" ht="15" thickBot="1" x14ac:dyDescent="0.4">
      <c r="A144" s="349" t="s">
        <v>26</v>
      </c>
      <c r="B144" s="350"/>
      <c r="C144" s="350"/>
      <c r="D144" s="350"/>
      <c r="E144" s="186">
        <f>E116+E126+E135+E142</f>
        <v>0.96396969696969692</v>
      </c>
      <c r="I144" s="3"/>
      <c r="J144"/>
      <c r="K144"/>
      <c r="L144"/>
      <c r="M144"/>
      <c r="N144"/>
      <c r="O144"/>
    </row>
  </sheetData>
  <mergeCells count="33">
    <mergeCell ref="E84:E89"/>
    <mergeCell ref="E2:E15"/>
    <mergeCell ref="E16:E19"/>
    <mergeCell ref="E20:E24"/>
    <mergeCell ref="E25:E27"/>
    <mergeCell ref="E28:E35"/>
    <mergeCell ref="E36:E47"/>
    <mergeCell ref="E48:E54"/>
    <mergeCell ref="E55:E60"/>
    <mergeCell ref="E61:E67"/>
    <mergeCell ref="E68:E74"/>
    <mergeCell ref="E75:E83"/>
    <mergeCell ref="A119:E119"/>
    <mergeCell ref="E90:E95"/>
    <mergeCell ref="E96:E98"/>
    <mergeCell ref="A99:C99"/>
    <mergeCell ref="E99:G99"/>
    <mergeCell ref="A100:I100"/>
    <mergeCell ref="A101:J101"/>
    <mergeCell ref="A104:E104"/>
    <mergeCell ref="A105:E105"/>
    <mergeCell ref="A107:E107"/>
    <mergeCell ref="E109:E115"/>
    <mergeCell ref="A116:C116"/>
    <mergeCell ref="E140:E141"/>
    <mergeCell ref="A142:C142"/>
    <mergeCell ref="A144:D144"/>
    <mergeCell ref="E121:E125"/>
    <mergeCell ref="A126:C126"/>
    <mergeCell ref="A129:E129"/>
    <mergeCell ref="E131:E134"/>
    <mergeCell ref="A135:C135"/>
    <mergeCell ref="A138:E138"/>
  </mergeCells>
  <phoneticPr fontId="12" type="noConversion"/>
  <pageMargins left="0.31496062992125984" right="0.31496062992125984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70B00CC-5ED5-4A93-A518-A87D6BE0EA55}">
          <x14:formula1>
            <xm:f>Parâmetros!$A$15:$A$20</xm:f>
          </x14:formula1>
          <xm:sqref>H2:H99</xm:sqref>
        </x14:dataValidation>
        <x14:dataValidation type="list" allowBlank="1" showInputMessage="1" showErrorMessage="1" xr:uid="{E026E4E5-16FA-4EFA-B9EB-B3581937C757}">
          <x14:formula1>
            <xm:f>Parâmetros!$A$1:$A$9</xm:f>
          </x14:formula1>
          <xm:sqref>G2:G98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2651E-FF71-45BB-B82A-932268D07B07}">
  <dimension ref="A1:O165"/>
  <sheetViews>
    <sheetView topLeftCell="B1" zoomScaleNormal="100" workbookViewId="0">
      <pane ySplit="1" topLeftCell="A87" activePane="bottomLeft" state="frozen"/>
      <selection pane="bottomLeft" activeCell="J16" sqref="J16"/>
    </sheetView>
  </sheetViews>
  <sheetFormatPr defaultRowHeight="14.5" x14ac:dyDescent="0.35"/>
  <cols>
    <col min="1" max="1" width="39.54296875" customWidth="1"/>
    <col min="2" max="2" width="18.1796875" customWidth="1"/>
    <col min="3" max="3" width="14.81640625" customWidth="1"/>
    <col min="4" max="4" width="13.453125" style="2" customWidth="1"/>
    <col min="5" max="5" width="17.1796875" style="4" customWidth="1"/>
    <col min="6" max="6" width="14.453125" style="4" customWidth="1"/>
    <col min="7" max="7" width="13.26953125" style="4" customWidth="1"/>
    <col min="8" max="8" width="11.453125" style="4" customWidth="1"/>
    <col min="9" max="9" width="11.54296875" style="3" customWidth="1"/>
    <col min="10" max="10" width="18.81640625" customWidth="1"/>
    <col min="11" max="11" width="11.54296875" bestFit="1" customWidth="1"/>
  </cols>
  <sheetData>
    <row r="1" spans="1:13" s="1" customFormat="1" ht="64.5" customHeight="1" thickBot="1" x14ac:dyDescent="0.4">
      <c r="A1" s="37" t="s">
        <v>39</v>
      </c>
      <c r="B1" s="38" t="s">
        <v>40</v>
      </c>
      <c r="C1" s="36" t="s">
        <v>41</v>
      </c>
      <c r="D1" s="39" t="s">
        <v>42</v>
      </c>
      <c r="E1" s="40" t="s">
        <v>43</v>
      </c>
      <c r="F1" s="38" t="s">
        <v>44</v>
      </c>
      <c r="G1" s="36" t="s">
        <v>45</v>
      </c>
      <c r="H1" s="36" t="s">
        <v>46</v>
      </c>
      <c r="I1" s="36" t="s">
        <v>47</v>
      </c>
      <c r="J1" s="41" t="s">
        <v>48</v>
      </c>
      <c r="K1" s="42" t="s">
        <v>49</v>
      </c>
    </row>
    <row r="2" spans="1:13" ht="15" customHeight="1" x14ac:dyDescent="0.35">
      <c r="A2" s="27" t="s">
        <v>108</v>
      </c>
      <c r="B2" s="28">
        <v>1</v>
      </c>
      <c r="C2" s="117">
        <v>65</v>
      </c>
      <c r="D2" s="6">
        <f>B2*C2</f>
        <v>65</v>
      </c>
      <c r="E2" s="354" t="s">
        <v>51</v>
      </c>
      <c r="F2" s="29">
        <v>800</v>
      </c>
      <c r="G2" s="29" t="s">
        <v>52</v>
      </c>
      <c r="H2" s="44">
        <v>1</v>
      </c>
      <c r="I2" s="139">
        <v>22</v>
      </c>
      <c r="J2" s="160">
        <f>D2*I2</f>
        <v>1430</v>
      </c>
      <c r="K2" s="162">
        <f>J2/F2/22</f>
        <v>8.1250000000000003E-2</v>
      </c>
      <c r="M2" s="26"/>
    </row>
    <row r="3" spans="1:13" x14ac:dyDescent="0.35">
      <c r="A3" s="30" t="s">
        <v>100</v>
      </c>
      <c r="B3" s="31">
        <v>1</v>
      </c>
      <c r="C3" s="118">
        <v>25</v>
      </c>
      <c r="D3" s="6">
        <f t="shared" ref="D3:D72" si="0">B3*C3</f>
        <v>25</v>
      </c>
      <c r="E3" s="355"/>
      <c r="F3" s="32">
        <v>800</v>
      </c>
      <c r="G3" s="32" t="s">
        <v>52</v>
      </c>
      <c r="H3" s="43">
        <v>1</v>
      </c>
      <c r="I3" s="140">
        <v>22</v>
      </c>
      <c r="J3" s="8">
        <f t="shared" ref="J3:J5" si="1">D3*I3</f>
        <v>550</v>
      </c>
      <c r="K3" s="163">
        <f t="shared" ref="K3:K18" si="2">J3/F3/22</f>
        <v>3.125E-2</v>
      </c>
    </row>
    <row r="4" spans="1:13" x14ac:dyDescent="0.35">
      <c r="A4" s="30" t="s">
        <v>109</v>
      </c>
      <c r="B4" s="31">
        <v>1</v>
      </c>
      <c r="C4" s="118">
        <v>17</v>
      </c>
      <c r="D4" s="6">
        <f t="shared" si="0"/>
        <v>17</v>
      </c>
      <c r="E4" s="355"/>
      <c r="F4" s="32">
        <v>800</v>
      </c>
      <c r="G4" s="32" t="s">
        <v>52</v>
      </c>
      <c r="H4" s="43">
        <v>1</v>
      </c>
      <c r="I4" s="140">
        <v>22</v>
      </c>
      <c r="J4" s="8">
        <f t="shared" si="1"/>
        <v>374</v>
      </c>
      <c r="K4" s="163">
        <f t="shared" si="2"/>
        <v>2.1250000000000002E-2</v>
      </c>
    </row>
    <row r="5" spans="1:13" x14ac:dyDescent="0.35">
      <c r="A5" s="30" t="s">
        <v>102</v>
      </c>
      <c r="B5" s="31">
        <v>1</v>
      </c>
      <c r="C5" s="118">
        <v>32</v>
      </c>
      <c r="D5" s="6">
        <f t="shared" si="0"/>
        <v>32</v>
      </c>
      <c r="E5" s="355"/>
      <c r="F5" s="32">
        <v>800</v>
      </c>
      <c r="G5" s="32" t="s">
        <v>52</v>
      </c>
      <c r="H5" s="43">
        <v>1</v>
      </c>
      <c r="I5" s="140">
        <v>22</v>
      </c>
      <c r="J5" s="8">
        <f t="shared" si="1"/>
        <v>704</v>
      </c>
      <c r="K5" s="163">
        <f t="shared" si="2"/>
        <v>0.04</v>
      </c>
    </row>
    <row r="6" spans="1:13" x14ac:dyDescent="0.35">
      <c r="A6" s="30" t="s">
        <v>110</v>
      </c>
      <c r="B6" s="31">
        <v>1</v>
      </c>
      <c r="C6" s="118">
        <v>17</v>
      </c>
      <c r="D6" s="6">
        <f t="shared" si="0"/>
        <v>17</v>
      </c>
      <c r="E6" s="355"/>
      <c r="F6" s="32">
        <v>800</v>
      </c>
      <c r="G6" s="32" t="s">
        <v>52</v>
      </c>
      <c r="H6" s="43">
        <v>1</v>
      </c>
      <c r="I6" s="140">
        <v>22</v>
      </c>
      <c r="J6" s="8">
        <f t="shared" ref="J6:J12" si="3">D6*I6</f>
        <v>374</v>
      </c>
      <c r="K6" s="163">
        <f t="shared" si="2"/>
        <v>2.1250000000000002E-2</v>
      </c>
    </row>
    <row r="7" spans="1:13" x14ac:dyDescent="0.35">
      <c r="A7" s="30" t="s">
        <v>111</v>
      </c>
      <c r="B7" s="31">
        <v>1</v>
      </c>
      <c r="C7" s="118">
        <v>27</v>
      </c>
      <c r="D7" s="6">
        <f t="shared" si="0"/>
        <v>27</v>
      </c>
      <c r="E7" s="355"/>
      <c r="F7" s="32">
        <v>800</v>
      </c>
      <c r="G7" s="32" t="s">
        <v>52</v>
      </c>
      <c r="H7" s="43">
        <v>1</v>
      </c>
      <c r="I7" s="140">
        <v>22</v>
      </c>
      <c r="J7" s="8">
        <f t="shared" si="3"/>
        <v>594</v>
      </c>
      <c r="K7" s="163">
        <f t="shared" si="2"/>
        <v>3.3750000000000002E-2</v>
      </c>
    </row>
    <row r="8" spans="1:13" x14ac:dyDescent="0.35">
      <c r="A8" s="30" t="s">
        <v>112</v>
      </c>
      <c r="B8" s="31">
        <v>1</v>
      </c>
      <c r="C8" s="118">
        <v>35</v>
      </c>
      <c r="D8" s="6">
        <f t="shared" si="0"/>
        <v>35</v>
      </c>
      <c r="E8" s="355"/>
      <c r="F8" s="32">
        <v>800</v>
      </c>
      <c r="G8" s="32" t="s">
        <v>52</v>
      </c>
      <c r="H8" s="43">
        <v>1</v>
      </c>
      <c r="I8" s="140">
        <v>22</v>
      </c>
      <c r="J8" s="8">
        <f t="shared" si="3"/>
        <v>770</v>
      </c>
      <c r="K8" s="163">
        <f>J8/F8/22</f>
        <v>4.3750000000000004E-2</v>
      </c>
    </row>
    <row r="9" spans="1:13" x14ac:dyDescent="0.35">
      <c r="A9" s="30" t="s">
        <v>113</v>
      </c>
      <c r="B9" s="31">
        <v>1</v>
      </c>
      <c r="C9" s="118">
        <f>2.98*1.87+(3.3*1.96)</f>
        <v>12.040600000000001</v>
      </c>
      <c r="D9" s="6">
        <f t="shared" si="0"/>
        <v>12.040600000000001</v>
      </c>
      <c r="E9" s="355"/>
      <c r="F9" s="32">
        <v>800</v>
      </c>
      <c r="G9" s="32" t="s">
        <v>52</v>
      </c>
      <c r="H9" s="43">
        <v>1</v>
      </c>
      <c r="I9" s="140">
        <v>22</v>
      </c>
      <c r="J9" s="8">
        <f t="shared" si="3"/>
        <v>264.89320000000004</v>
      </c>
      <c r="K9" s="163">
        <f t="shared" si="2"/>
        <v>1.5050750000000002E-2</v>
      </c>
    </row>
    <row r="10" spans="1:13" x14ac:dyDescent="0.35">
      <c r="A10" s="30" t="s">
        <v>114</v>
      </c>
      <c r="B10" s="31">
        <v>1</v>
      </c>
      <c r="C10" s="118">
        <v>17</v>
      </c>
      <c r="D10" s="6">
        <f t="shared" si="0"/>
        <v>17</v>
      </c>
      <c r="E10" s="355"/>
      <c r="F10" s="32">
        <v>800</v>
      </c>
      <c r="G10" s="32" t="s">
        <v>52</v>
      </c>
      <c r="H10" s="43">
        <v>1</v>
      </c>
      <c r="I10" s="140">
        <v>22</v>
      </c>
      <c r="J10" s="8">
        <f t="shared" si="3"/>
        <v>374</v>
      </c>
      <c r="K10" s="163">
        <f t="shared" si="2"/>
        <v>2.1250000000000002E-2</v>
      </c>
    </row>
    <row r="11" spans="1:13" x14ac:dyDescent="0.35">
      <c r="A11" s="30" t="s">
        <v>115</v>
      </c>
      <c r="B11" s="31">
        <v>1</v>
      </c>
      <c r="C11" s="118">
        <v>28</v>
      </c>
      <c r="D11" s="6">
        <f t="shared" si="0"/>
        <v>28</v>
      </c>
      <c r="E11" s="355"/>
      <c r="F11" s="32">
        <v>800</v>
      </c>
      <c r="G11" s="32" t="s">
        <v>52</v>
      </c>
      <c r="H11" s="43">
        <v>1</v>
      </c>
      <c r="I11" s="140">
        <v>22</v>
      </c>
      <c r="J11" s="8">
        <f t="shared" si="3"/>
        <v>616</v>
      </c>
      <c r="K11" s="163">
        <f t="shared" si="2"/>
        <v>3.5000000000000003E-2</v>
      </c>
    </row>
    <row r="12" spans="1:13" x14ac:dyDescent="0.35">
      <c r="A12" s="30" t="s">
        <v>116</v>
      </c>
      <c r="B12" s="31">
        <v>1</v>
      </c>
      <c r="C12" s="118">
        <v>35</v>
      </c>
      <c r="D12" s="6">
        <f t="shared" si="0"/>
        <v>35</v>
      </c>
      <c r="E12" s="355"/>
      <c r="F12" s="32">
        <v>800</v>
      </c>
      <c r="G12" s="32" t="s">
        <v>52</v>
      </c>
      <c r="H12" s="43">
        <v>1</v>
      </c>
      <c r="I12" s="140">
        <v>22</v>
      </c>
      <c r="J12" s="8">
        <f t="shared" si="3"/>
        <v>770</v>
      </c>
      <c r="K12" s="163">
        <f t="shared" si="2"/>
        <v>4.3750000000000004E-2</v>
      </c>
    </row>
    <row r="13" spans="1:13" x14ac:dyDescent="0.35">
      <c r="A13" s="30" t="s">
        <v>117</v>
      </c>
      <c r="B13" s="31">
        <v>1</v>
      </c>
      <c r="C13" s="118">
        <v>25</v>
      </c>
      <c r="D13" s="6">
        <f t="shared" si="0"/>
        <v>25</v>
      </c>
      <c r="E13" s="355"/>
      <c r="F13" s="32">
        <v>800</v>
      </c>
      <c r="G13" s="32" t="s">
        <v>52</v>
      </c>
      <c r="H13" s="43">
        <v>1</v>
      </c>
      <c r="I13" s="140">
        <v>22</v>
      </c>
      <c r="J13" s="8">
        <f t="shared" ref="J13:J18" si="4">D13*I13</f>
        <v>550</v>
      </c>
      <c r="K13" s="163">
        <f t="shared" si="2"/>
        <v>3.125E-2</v>
      </c>
    </row>
    <row r="14" spans="1:13" x14ac:dyDescent="0.35">
      <c r="A14" s="30" t="s">
        <v>118</v>
      </c>
      <c r="B14" s="31">
        <v>1</v>
      </c>
      <c r="C14" s="118">
        <v>15</v>
      </c>
      <c r="D14" s="6">
        <f t="shared" si="0"/>
        <v>15</v>
      </c>
      <c r="E14" s="355"/>
      <c r="F14" s="32">
        <v>800</v>
      </c>
      <c r="G14" s="32" t="s">
        <v>52</v>
      </c>
      <c r="H14" s="43">
        <v>1</v>
      </c>
      <c r="I14" s="140">
        <v>22</v>
      </c>
      <c r="J14" s="8">
        <f t="shared" si="4"/>
        <v>330</v>
      </c>
      <c r="K14" s="163">
        <f t="shared" si="2"/>
        <v>1.8749999999999999E-2</v>
      </c>
    </row>
    <row r="15" spans="1:13" x14ac:dyDescent="0.35">
      <c r="A15" s="30" t="s">
        <v>66</v>
      </c>
      <c r="B15" s="31">
        <v>1</v>
      </c>
      <c r="C15" s="118">
        <v>6</v>
      </c>
      <c r="D15" s="6">
        <f t="shared" si="0"/>
        <v>6</v>
      </c>
      <c r="E15" s="355"/>
      <c r="F15" s="32">
        <v>800</v>
      </c>
      <c r="G15" s="32" t="s">
        <v>52</v>
      </c>
      <c r="H15" s="43">
        <v>1</v>
      </c>
      <c r="I15" s="140">
        <v>22</v>
      </c>
      <c r="J15" s="8">
        <f t="shared" si="4"/>
        <v>132</v>
      </c>
      <c r="K15" s="163">
        <f t="shared" si="2"/>
        <v>7.5000000000000006E-3</v>
      </c>
    </row>
    <row r="16" spans="1:13" x14ac:dyDescent="0.35">
      <c r="A16" s="30" t="s">
        <v>106</v>
      </c>
      <c r="B16" s="31">
        <v>1</v>
      </c>
      <c r="C16" s="118">
        <v>17</v>
      </c>
      <c r="D16" s="6">
        <f t="shared" si="0"/>
        <v>17</v>
      </c>
      <c r="E16" s="355"/>
      <c r="F16" s="32">
        <v>800</v>
      </c>
      <c r="G16" s="32" t="s">
        <v>52</v>
      </c>
      <c r="H16" s="43">
        <v>2</v>
      </c>
      <c r="I16" s="140">
        <v>44</v>
      </c>
      <c r="J16" s="8">
        <f t="shared" si="4"/>
        <v>748</v>
      </c>
      <c r="K16" s="163">
        <f t="shared" si="2"/>
        <v>4.2500000000000003E-2</v>
      </c>
    </row>
    <row r="17" spans="1:13" x14ac:dyDescent="0.35">
      <c r="A17" s="30"/>
      <c r="B17" s="31"/>
      <c r="C17" s="118"/>
      <c r="D17" s="6">
        <f t="shared" si="0"/>
        <v>0</v>
      </c>
      <c r="E17" s="355"/>
      <c r="F17" s="32">
        <v>800</v>
      </c>
      <c r="G17" s="32"/>
      <c r="H17" s="43"/>
      <c r="I17" s="140"/>
      <c r="J17" s="8">
        <f t="shared" si="4"/>
        <v>0</v>
      </c>
      <c r="K17" s="163">
        <f t="shared" si="2"/>
        <v>0</v>
      </c>
    </row>
    <row r="18" spans="1:13" x14ac:dyDescent="0.35">
      <c r="A18" s="30"/>
      <c r="B18" s="31"/>
      <c r="C18" s="118"/>
      <c r="D18" s="6">
        <f t="shared" si="0"/>
        <v>0</v>
      </c>
      <c r="E18" s="355"/>
      <c r="F18" s="32">
        <v>800</v>
      </c>
      <c r="G18" s="32"/>
      <c r="H18" s="43"/>
      <c r="I18" s="140"/>
      <c r="J18" s="8">
        <f t="shared" si="4"/>
        <v>0</v>
      </c>
      <c r="K18" s="163">
        <f t="shared" si="2"/>
        <v>0</v>
      </c>
    </row>
    <row r="19" spans="1:13" x14ac:dyDescent="0.35">
      <c r="A19" s="112"/>
      <c r="B19" s="113"/>
      <c r="C19" s="120"/>
      <c r="D19" s="6">
        <f t="shared" si="0"/>
        <v>0</v>
      </c>
      <c r="E19" s="375" t="s">
        <v>68</v>
      </c>
      <c r="F19" s="114">
        <v>360</v>
      </c>
      <c r="G19" s="114"/>
      <c r="H19" s="115"/>
      <c r="I19" s="142"/>
      <c r="J19" s="25">
        <f>D19*I19</f>
        <v>0</v>
      </c>
      <c r="K19" s="165">
        <f>J19/F19/22</f>
        <v>0</v>
      </c>
      <c r="M19" s="26"/>
    </row>
    <row r="20" spans="1:13" x14ac:dyDescent="0.35">
      <c r="A20" s="50"/>
      <c r="B20" s="51"/>
      <c r="C20" s="121"/>
      <c r="D20" s="6">
        <f t="shared" si="0"/>
        <v>0</v>
      </c>
      <c r="E20" s="364"/>
      <c r="F20" s="52">
        <v>360</v>
      </c>
      <c r="G20" s="52"/>
      <c r="H20" s="53"/>
      <c r="I20" s="143"/>
      <c r="J20" s="8">
        <f t="shared" ref="J20:J22" si="5">D20*I20</f>
        <v>0</v>
      </c>
      <c r="K20" s="166">
        <f t="shared" ref="K20:K22" si="6">J20/F20/22</f>
        <v>0</v>
      </c>
    </row>
    <row r="21" spans="1:13" x14ac:dyDescent="0.35">
      <c r="A21" s="50"/>
      <c r="B21" s="51"/>
      <c r="C21" s="121"/>
      <c r="D21" s="6">
        <f t="shared" si="0"/>
        <v>0</v>
      </c>
      <c r="E21" s="364"/>
      <c r="F21" s="52">
        <v>360</v>
      </c>
      <c r="G21" s="52"/>
      <c r="H21" s="53"/>
      <c r="I21" s="143"/>
      <c r="J21" s="8">
        <f t="shared" si="5"/>
        <v>0</v>
      </c>
      <c r="K21" s="166">
        <f t="shared" si="6"/>
        <v>0</v>
      </c>
    </row>
    <row r="22" spans="1:13" ht="15" thickBot="1" x14ac:dyDescent="0.4">
      <c r="A22" s="50"/>
      <c r="B22" s="51"/>
      <c r="C22" s="121"/>
      <c r="D22" s="6">
        <f t="shared" si="0"/>
        <v>0</v>
      </c>
      <c r="E22" s="364"/>
      <c r="F22" s="52">
        <v>360</v>
      </c>
      <c r="G22" s="52"/>
      <c r="H22" s="53"/>
      <c r="I22" s="143"/>
      <c r="J22" s="8">
        <f t="shared" si="5"/>
        <v>0</v>
      </c>
      <c r="K22" s="166">
        <f t="shared" si="6"/>
        <v>0</v>
      </c>
    </row>
    <row r="23" spans="1:13" x14ac:dyDescent="0.35">
      <c r="A23" s="77"/>
      <c r="B23" s="78"/>
      <c r="C23" s="123"/>
      <c r="D23" s="6">
        <f t="shared" si="0"/>
        <v>0</v>
      </c>
      <c r="E23" s="366" t="s">
        <v>69</v>
      </c>
      <c r="F23" s="79">
        <v>1500</v>
      </c>
      <c r="G23" s="79"/>
      <c r="H23" s="79"/>
      <c r="I23" s="145"/>
      <c r="J23" s="160">
        <f>D23*I23</f>
        <v>0</v>
      </c>
      <c r="K23" s="168">
        <f>J23/F23/22</f>
        <v>0</v>
      </c>
    </row>
    <row r="24" spans="1:13" ht="15" thickBot="1" x14ac:dyDescent="0.4">
      <c r="A24" s="58"/>
      <c r="B24" s="59"/>
      <c r="C24" s="124"/>
      <c r="D24" s="6">
        <f t="shared" si="0"/>
        <v>0</v>
      </c>
      <c r="E24" s="367"/>
      <c r="F24" s="60">
        <v>1500</v>
      </c>
      <c r="G24" s="60"/>
      <c r="H24" s="60"/>
      <c r="I24" s="146"/>
      <c r="J24" s="8">
        <f>D24*I24</f>
        <v>0</v>
      </c>
      <c r="K24" s="169">
        <f t="shared" ref="K24" si="7">J24/F24/22</f>
        <v>0</v>
      </c>
    </row>
    <row r="25" spans="1:13" x14ac:dyDescent="0.35">
      <c r="A25" s="58"/>
      <c r="B25" s="59"/>
      <c r="C25" s="124"/>
      <c r="D25" s="6">
        <f t="shared" si="0"/>
        <v>0</v>
      </c>
      <c r="E25" s="367"/>
      <c r="F25" s="79">
        <v>1500</v>
      </c>
      <c r="G25" s="60"/>
      <c r="H25" s="60"/>
      <c r="I25" s="146"/>
      <c r="J25" s="8"/>
      <c r="K25" s="169"/>
    </row>
    <row r="26" spans="1:13" ht="15" thickBot="1" x14ac:dyDescent="0.4">
      <c r="A26" s="58"/>
      <c r="B26" s="59"/>
      <c r="C26" s="124"/>
      <c r="D26" s="6">
        <f t="shared" si="0"/>
        <v>0</v>
      </c>
      <c r="E26" s="367"/>
      <c r="F26" s="60">
        <v>1500</v>
      </c>
      <c r="G26" s="60"/>
      <c r="H26" s="60"/>
      <c r="I26" s="146"/>
      <c r="J26" s="8"/>
      <c r="K26" s="169"/>
    </row>
    <row r="27" spans="1:13" ht="15" thickBot="1" x14ac:dyDescent="0.4">
      <c r="A27" s="58"/>
      <c r="B27" s="59"/>
      <c r="C27" s="124"/>
      <c r="D27" s="6">
        <f t="shared" si="0"/>
        <v>0</v>
      </c>
      <c r="E27" s="367"/>
      <c r="F27" s="79">
        <v>1500</v>
      </c>
      <c r="G27" s="60"/>
      <c r="H27" s="60"/>
      <c r="I27" s="146"/>
      <c r="J27" s="8"/>
      <c r="K27" s="169"/>
    </row>
    <row r="28" spans="1:13" x14ac:dyDescent="0.35">
      <c r="A28" s="80"/>
      <c r="B28" s="81"/>
      <c r="C28" s="126"/>
      <c r="D28" s="6">
        <f t="shared" si="0"/>
        <v>0</v>
      </c>
      <c r="E28" s="369" t="s">
        <v>70</v>
      </c>
      <c r="F28" s="82">
        <v>1200</v>
      </c>
      <c r="G28" s="82"/>
      <c r="H28" s="82"/>
      <c r="I28" s="148"/>
      <c r="J28" s="160">
        <f>D28*I28</f>
        <v>0</v>
      </c>
      <c r="K28" s="171">
        <f>J28/F28/22</f>
        <v>0</v>
      </c>
    </row>
    <row r="29" spans="1:13" x14ac:dyDescent="0.35">
      <c r="A29" s="64"/>
      <c r="B29" s="65"/>
      <c r="C29" s="127"/>
      <c r="D29" s="6">
        <f t="shared" si="0"/>
        <v>0</v>
      </c>
      <c r="E29" s="370"/>
      <c r="F29" s="66">
        <v>1200</v>
      </c>
      <c r="G29" s="66"/>
      <c r="H29" s="66"/>
      <c r="I29" s="149"/>
      <c r="J29" s="8">
        <f t="shared" ref="J29:J30" si="8">D29*I29</f>
        <v>0</v>
      </c>
      <c r="K29" s="172">
        <f t="shared" ref="K29:K30" si="9">J29/F29/22</f>
        <v>0</v>
      </c>
    </row>
    <row r="30" spans="1:13" ht="15" thickBot="1" x14ac:dyDescent="0.4">
      <c r="A30" s="64"/>
      <c r="B30" s="65"/>
      <c r="C30" s="127"/>
      <c r="D30" s="6">
        <f t="shared" si="0"/>
        <v>0</v>
      </c>
      <c r="E30" s="370"/>
      <c r="F30" s="66">
        <v>1200</v>
      </c>
      <c r="G30" s="66"/>
      <c r="H30" s="66"/>
      <c r="I30" s="149"/>
      <c r="J30" s="8">
        <f t="shared" si="8"/>
        <v>0</v>
      </c>
      <c r="K30" s="172">
        <f t="shared" si="9"/>
        <v>0</v>
      </c>
    </row>
    <row r="31" spans="1:13" x14ac:dyDescent="0.35">
      <c r="A31" s="83" t="s">
        <v>71</v>
      </c>
      <c r="B31" s="84">
        <v>1</v>
      </c>
      <c r="C31" s="129">
        <v>54.61</v>
      </c>
      <c r="D31" s="6">
        <f t="shared" si="0"/>
        <v>54.61</v>
      </c>
      <c r="E31" s="373" t="s">
        <v>72</v>
      </c>
      <c r="F31" s="85">
        <v>1000</v>
      </c>
      <c r="G31" s="85" t="s">
        <v>52</v>
      </c>
      <c r="H31" s="85">
        <v>2</v>
      </c>
      <c r="I31" s="151">
        <v>44</v>
      </c>
      <c r="J31" s="160">
        <f>D31*I31</f>
        <v>2402.84</v>
      </c>
      <c r="K31" s="174">
        <f>J31/F31/22</f>
        <v>0.10922000000000001</v>
      </c>
    </row>
    <row r="32" spans="1:13" x14ac:dyDescent="0.35">
      <c r="A32" s="68"/>
      <c r="B32" s="69"/>
      <c r="C32" s="130"/>
      <c r="D32" s="6">
        <f t="shared" si="0"/>
        <v>0</v>
      </c>
      <c r="E32" s="374"/>
      <c r="F32" s="70">
        <v>1000</v>
      </c>
      <c r="G32" s="70"/>
      <c r="H32" s="70"/>
      <c r="I32" s="152"/>
      <c r="J32" s="8">
        <f t="shared" ref="J32:J45" si="10">D32*I32</f>
        <v>0</v>
      </c>
      <c r="K32" s="175">
        <f t="shared" ref="K32:K40" si="11">J32/F32/22</f>
        <v>0</v>
      </c>
    </row>
    <row r="33" spans="1:11" x14ac:dyDescent="0.35">
      <c r="A33" s="68"/>
      <c r="B33" s="69"/>
      <c r="C33" s="130"/>
      <c r="D33" s="6">
        <f t="shared" si="0"/>
        <v>0</v>
      </c>
      <c r="E33" s="374"/>
      <c r="F33" s="70">
        <v>1000</v>
      </c>
      <c r="G33" s="70"/>
      <c r="H33" s="70"/>
      <c r="I33" s="152"/>
      <c r="J33" s="8">
        <f t="shared" si="10"/>
        <v>0</v>
      </c>
      <c r="K33" s="175">
        <f t="shared" si="11"/>
        <v>0</v>
      </c>
    </row>
    <row r="34" spans="1:11" x14ac:dyDescent="0.35">
      <c r="A34" s="68"/>
      <c r="B34" s="69"/>
      <c r="C34" s="130"/>
      <c r="D34" s="6">
        <f t="shared" si="0"/>
        <v>0</v>
      </c>
      <c r="E34" s="374"/>
      <c r="F34" s="70">
        <v>1000</v>
      </c>
      <c r="G34" s="70"/>
      <c r="H34" s="70"/>
      <c r="I34" s="152"/>
      <c r="J34" s="8">
        <f t="shared" si="10"/>
        <v>0</v>
      </c>
      <c r="K34" s="175">
        <f t="shared" si="11"/>
        <v>0</v>
      </c>
    </row>
    <row r="35" spans="1:11" x14ac:dyDescent="0.35">
      <c r="A35" s="68"/>
      <c r="B35" s="69"/>
      <c r="C35" s="130"/>
      <c r="D35" s="6">
        <f t="shared" si="0"/>
        <v>0</v>
      </c>
      <c r="E35" s="374"/>
      <c r="F35" s="70">
        <v>1000</v>
      </c>
      <c r="G35" s="70"/>
      <c r="H35" s="70"/>
      <c r="I35" s="152"/>
      <c r="J35" s="8">
        <f t="shared" si="10"/>
        <v>0</v>
      </c>
      <c r="K35" s="175">
        <f t="shared" si="11"/>
        <v>0</v>
      </c>
    </row>
    <row r="36" spans="1:11" x14ac:dyDescent="0.35">
      <c r="A36" s="68"/>
      <c r="B36" s="69"/>
      <c r="C36" s="130"/>
      <c r="D36" s="6">
        <f t="shared" si="0"/>
        <v>0</v>
      </c>
      <c r="E36" s="374"/>
      <c r="F36" s="70">
        <v>1000</v>
      </c>
      <c r="G36" s="70"/>
      <c r="H36" s="70"/>
      <c r="I36" s="152"/>
      <c r="J36" s="8">
        <f t="shared" si="10"/>
        <v>0</v>
      </c>
      <c r="K36" s="175">
        <f t="shared" si="11"/>
        <v>0</v>
      </c>
    </row>
    <row r="37" spans="1:11" x14ac:dyDescent="0.35">
      <c r="A37" s="68"/>
      <c r="B37" s="69"/>
      <c r="C37" s="130"/>
      <c r="D37" s="6">
        <f t="shared" si="0"/>
        <v>0</v>
      </c>
      <c r="E37" s="374"/>
      <c r="F37" s="70">
        <v>1000</v>
      </c>
      <c r="G37" s="70"/>
      <c r="H37" s="70"/>
      <c r="I37" s="152"/>
      <c r="J37" s="8">
        <f t="shared" si="10"/>
        <v>0</v>
      </c>
      <c r="K37" s="175">
        <f t="shared" si="11"/>
        <v>0</v>
      </c>
    </row>
    <row r="38" spans="1:11" x14ac:dyDescent="0.35">
      <c r="A38" s="68"/>
      <c r="B38" s="69"/>
      <c r="C38" s="130"/>
      <c r="D38" s="6">
        <f t="shared" si="0"/>
        <v>0</v>
      </c>
      <c r="E38" s="374"/>
      <c r="F38" s="70">
        <v>1000</v>
      </c>
      <c r="G38" s="70"/>
      <c r="H38" s="70"/>
      <c r="I38" s="152"/>
      <c r="J38" s="8">
        <f t="shared" si="10"/>
        <v>0</v>
      </c>
      <c r="K38" s="175">
        <f t="shared" si="11"/>
        <v>0</v>
      </c>
    </row>
    <row r="39" spans="1:11" x14ac:dyDescent="0.35">
      <c r="A39" s="68"/>
      <c r="B39" s="69"/>
      <c r="C39" s="130"/>
      <c r="D39" s="6">
        <f t="shared" si="0"/>
        <v>0</v>
      </c>
      <c r="E39" s="374"/>
      <c r="F39" s="70">
        <v>1000</v>
      </c>
      <c r="G39" s="70"/>
      <c r="H39" s="70"/>
      <c r="I39" s="152"/>
      <c r="J39" s="8">
        <f t="shared" si="10"/>
        <v>0</v>
      </c>
      <c r="K39" s="175">
        <f t="shared" si="11"/>
        <v>0</v>
      </c>
    </row>
    <row r="40" spans="1:11" x14ac:dyDescent="0.35">
      <c r="A40" s="68"/>
      <c r="B40" s="69"/>
      <c r="C40" s="130"/>
      <c r="D40" s="6">
        <f t="shared" si="0"/>
        <v>0</v>
      </c>
      <c r="E40" s="374"/>
      <c r="F40" s="70">
        <v>1000</v>
      </c>
      <c r="G40" s="70"/>
      <c r="H40" s="70"/>
      <c r="I40" s="152"/>
      <c r="J40" s="8">
        <f t="shared" si="10"/>
        <v>0</v>
      </c>
      <c r="K40" s="175">
        <f t="shared" si="11"/>
        <v>0</v>
      </c>
    </row>
    <row r="41" spans="1:11" x14ac:dyDescent="0.35">
      <c r="A41" s="68"/>
      <c r="B41" s="69"/>
      <c r="C41" s="130"/>
      <c r="D41" s="6">
        <f t="shared" si="0"/>
        <v>0</v>
      </c>
      <c r="E41" s="374"/>
      <c r="F41" s="70">
        <v>1000</v>
      </c>
      <c r="G41" s="70"/>
      <c r="H41" s="70"/>
      <c r="I41" s="152"/>
      <c r="J41" s="8">
        <f t="shared" si="10"/>
        <v>0</v>
      </c>
      <c r="K41" s="175"/>
    </row>
    <row r="42" spans="1:11" x14ac:dyDescent="0.35">
      <c r="A42" s="68"/>
      <c r="B42" s="69"/>
      <c r="C42" s="130"/>
      <c r="D42" s="6">
        <f t="shared" si="0"/>
        <v>0</v>
      </c>
      <c r="E42" s="374"/>
      <c r="F42" s="70">
        <v>1000</v>
      </c>
      <c r="G42" s="70"/>
      <c r="H42" s="70"/>
      <c r="I42" s="152"/>
      <c r="J42" s="8">
        <f t="shared" si="10"/>
        <v>0</v>
      </c>
      <c r="K42" s="175"/>
    </row>
    <row r="43" spans="1:11" x14ac:dyDescent="0.35">
      <c r="A43" s="68"/>
      <c r="B43" s="69"/>
      <c r="C43" s="130"/>
      <c r="D43" s="6">
        <f t="shared" si="0"/>
        <v>0</v>
      </c>
      <c r="E43" s="374"/>
      <c r="F43" s="70">
        <v>1000</v>
      </c>
      <c r="G43" s="70"/>
      <c r="H43" s="70"/>
      <c r="I43" s="152"/>
      <c r="J43" s="8">
        <f t="shared" si="10"/>
        <v>0</v>
      </c>
      <c r="K43" s="175"/>
    </row>
    <row r="44" spans="1:11" x14ac:dyDescent="0.35">
      <c r="A44" s="68"/>
      <c r="B44" s="69"/>
      <c r="C44" s="130"/>
      <c r="D44" s="6">
        <f t="shared" si="0"/>
        <v>0</v>
      </c>
      <c r="E44" s="374"/>
      <c r="F44" s="70">
        <v>1000</v>
      </c>
      <c r="G44" s="70"/>
      <c r="H44" s="70"/>
      <c r="I44" s="152"/>
      <c r="J44" s="8">
        <f t="shared" si="10"/>
        <v>0</v>
      </c>
      <c r="K44" s="175"/>
    </row>
    <row r="45" spans="1:11" ht="15" thickBot="1" x14ac:dyDescent="0.4">
      <c r="A45" s="68"/>
      <c r="B45" s="69"/>
      <c r="C45" s="130"/>
      <c r="D45" s="6">
        <f t="shared" si="0"/>
        <v>0</v>
      </c>
      <c r="E45" s="374"/>
      <c r="F45" s="70">
        <v>1000</v>
      </c>
      <c r="G45" s="70"/>
      <c r="H45" s="70"/>
      <c r="I45" s="152"/>
      <c r="J45" s="8">
        <f t="shared" si="10"/>
        <v>0</v>
      </c>
      <c r="K45" s="175"/>
    </row>
    <row r="46" spans="1:11" x14ac:dyDescent="0.35">
      <c r="A46" s="86" t="s">
        <v>73</v>
      </c>
      <c r="B46" s="87">
        <v>1</v>
      </c>
      <c r="C46" s="131">
        <v>2.6</v>
      </c>
      <c r="D46" s="6">
        <f t="shared" si="0"/>
        <v>2.6</v>
      </c>
      <c r="E46" s="376" t="s">
        <v>74</v>
      </c>
      <c r="F46" s="88">
        <v>200</v>
      </c>
      <c r="G46" s="88" t="s">
        <v>52</v>
      </c>
      <c r="H46" s="88">
        <v>2</v>
      </c>
      <c r="I46" s="153">
        <v>44</v>
      </c>
      <c r="J46" s="160">
        <f>D46*I46</f>
        <v>114.4</v>
      </c>
      <c r="K46" s="176">
        <f>J46/F46/22</f>
        <v>2.6000000000000002E-2</v>
      </c>
    </row>
    <row r="47" spans="1:11" x14ac:dyDescent="0.35">
      <c r="A47" s="71" t="s">
        <v>75</v>
      </c>
      <c r="B47" s="72">
        <v>1</v>
      </c>
      <c r="C47" s="132">
        <v>2.29</v>
      </c>
      <c r="D47" s="6">
        <f t="shared" si="0"/>
        <v>2.29</v>
      </c>
      <c r="E47" s="377"/>
      <c r="F47" s="73">
        <v>200</v>
      </c>
      <c r="G47" s="73" t="s">
        <v>52</v>
      </c>
      <c r="H47" s="73">
        <v>2</v>
      </c>
      <c r="I47" s="154">
        <v>44</v>
      </c>
      <c r="J47" s="8">
        <f t="shared" ref="J47:J57" si="12">D47*I47</f>
        <v>100.76</v>
      </c>
      <c r="K47" s="177">
        <f t="shared" ref="K47:K57" si="13">J47/F47/22</f>
        <v>2.29E-2</v>
      </c>
    </row>
    <row r="48" spans="1:11" x14ac:dyDescent="0.35">
      <c r="A48" s="71" t="s">
        <v>76</v>
      </c>
      <c r="B48" s="72">
        <v>1</v>
      </c>
      <c r="C48" s="132">
        <v>2.29</v>
      </c>
      <c r="D48" s="6">
        <f t="shared" si="0"/>
        <v>2.29</v>
      </c>
      <c r="E48" s="377"/>
      <c r="F48" s="73">
        <v>200</v>
      </c>
      <c r="G48" s="73" t="s">
        <v>52</v>
      </c>
      <c r="H48" s="73">
        <v>2</v>
      </c>
      <c r="I48" s="154">
        <v>44</v>
      </c>
      <c r="J48" s="8">
        <f t="shared" si="12"/>
        <v>100.76</v>
      </c>
      <c r="K48" s="177">
        <f t="shared" si="13"/>
        <v>2.29E-2</v>
      </c>
    </row>
    <row r="49" spans="1:13" x14ac:dyDescent="0.35">
      <c r="A49" s="71" t="s">
        <v>77</v>
      </c>
      <c r="B49" s="72">
        <v>1</v>
      </c>
      <c r="C49" s="132">
        <v>5.09</v>
      </c>
      <c r="D49" s="6">
        <f t="shared" si="0"/>
        <v>5.09</v>
      </c>
      <c r="E49" s="377"/>
      <c r="F49" s="73">
        <v>200</v>
      </c>
      <c r="G49" s="73" t="s">
        <v>52</v>
      </c>
      <c r="H49" s="73">
        <v>2</v>
      </c>
      <c r="I49" s="154">
        <v>44</v>
      </c>
      <c r="J49" s="8">
        <f t="shared" si="12"/>
        <v>223.95999999999998</v>
      </c>
      <c r="K49" s="177">
        <f t="shared" si="13"/>
        <v>5.0899999999999994E-2</v>
      </c>
    </row>
    <row r="50" spans="1:13" x14ac:dyDescent="0.35">
      <c r="A50" s="71" t="s">
        <v>78</v>
      </c>
      <c r="B50" s="72">
        <v>1</v>
      </c>
      <c r="C50" s="132">
        <v>2.69</v>
      </c>
      <c r="D50" s="6">
        <f t="shared" si="0"/>
        <v>2.69</v>
      </c>
      <c r="E50" s="377"/>
      <c r="F50" s="73">
        <v>200</v>
      </c>
      <c r="G50" s="73" t="s">
        <v>52</v>
      </c>
      <c r="H50" s="73">
        <v>2</v>
      </c>
      <c r="I50" s="154">
        <v>44</v>
      </c>
      <c r="J50" s="8">
        <f t="shared" si="12"/>
        <v>118.36</v>
      </c>
      <c r="K50" s="177">
        <f t="shared" si="13"/>
        <v>2.69E-2</v>
      </c>
    </row>
    <row r="51" spans="1:13" x14ac:dyDescent="0.35">
      <c r="A51" s="71" t="s">
        <v>79</v>
      </c>
      <c r="B51" s="72">
        <v>1</v>
      </c>
      <c r="C51" s="132">
        <v>16</v>
      </c>
      <c r="D51" s="6">
        <f t="shared" si="0"/>
        <v>16</v>
      </c>
      <c r="E51" s="377"/>
      <c r="F51" s="73">
        <v>200</v>
      </c>
      <c r="G51" s="73" t="s">
        <v>52</v>
      </c>
      <c r="H51" s="73">
        <v>2</v>
      </c>
      <c r="I51" s="154">
        <v>44</v>
      </c>
      <c r="J51" s="8">
        <f t="shared" si="12"/>
        <v>704</v>
      </c>
      <c r="K51" s="177">
        <f t="shared" si="13"/>
        <v>0.16</v>
      </c>
    </row>
    <row r="52" spans="1:13" x14ac:dyDescent="0.35">
      <c r="A52" s="71"/>
      <c r="B52" s="72"/>
      <c r="C52" s="132"/>
      <c r="D52" s="6">
        <f t="shared" si="0"/>
        <v>0</v>
      </c>
      <c r="E52" s="377"/>
      <c r="F52" s="73">
        <v>200</v>
      </c>
      <c r="G52" s="73"/>
      <c r="H52" s="73"/>
      <c r="I52" s="154"/>
      <c r="J52" s="8">
        <f t="shared" si="12"/>
        <v>0</v>
      </c>
      <c r="K52" s="177">
        <f t="shared" si="13"/>
        <v>0</v>
      </c>
    </row>
    <row r="53" spans="1:13" x14ac:dyDescent="0.35">
      <c r="A53" s="71"/>
      <c r="B53" s="72"/>
      <c r="C53" s="132"/>
      <c r="D53" s="6">
        <f t="shared" si="0"/>
        <v>0</v>
      </c>
      <c r="E53" s="377"/>
      <c r="F53" s="73">
        <v>200</v>
      </c>
      <c r="G53" s="73"/>
      <c r="H53" s="73"/>
      <c r="I53" s="154"/>
      <c r="J53" s="8">
        <f t="shared" si="12"/>
        <v>0</v>
      </c>
      <c r="K53" s="177">
        <f t="shared" si="13"/>
        <v>0</v>
      </c>
    </row>
    <row r="54" spans="1:13" x14ac:dyDescent="0.35">
      <c r="A54" s="71"/>
      <c r="B54" s="72"/>
      <c r="C54" s="132"/>
      <c r="D54" s="6">
        <f t="shared" si="0"/>
        <v>0</v>
      </c>
      <c r="E54" s="377"/>
      <c r="F54" s="73">
        <v>200</v>
      </c>
      <c r="G54" s="73"/>
      <c r="H54" s="73"/>
      <c r="I54" s="154"/>
      <c r="J54" s="8">
        <f t="shared" si="12"/>
        <v>0</v>
      </c>
      <c r="K54" s="177">
        <f t="shared" si="13"/>
        <v>0</v>
      </c>
    </row>
    <row r="55" spans="1:13" x14ac:dyDescent="0.35">
      <c r="A55" s="71"/>
      <c r="B55" s="72"/>
      <c r="C55" s="132"/>
      <c r="D55" s="6">
        <f t="shared" si="0"/>
        <v>0</v>
      </c>
      <c r="E55" s="377"/>
      <c r="F55" s="73">
        <v>200</v>
      </c>
      <c r="G55" s="73"/>
      <c r="H55" s="73"/>
      <c r="I55" s="154"/>
      <c r="J55" s="8">
        <f t="shared" si="12"/>
        <v>0</v>
      </c>
      <c r="K55" s="177">
        <f t="shared" si="13"/>
        <v>0</v>
      </c>
    </row>
    <row r="56" spans="1:13" x14ac:dyDescent="0.35">
      <c r="A56" s="71"/>
      <c r="B56" s="72"/>
      <c r="C56" s="132"/>
      <c r="D56" s="6">
        <f t="shared" si="0"/>
        <v>0</v>
      </c>
      <c r="E56" s="377"/>
      <c r="F56" s="73">
        <v>200</v>
      </c>
      <c r="G56" s="73"/>
      <c r="H56" s="73"/>
      <c r="I56" s="154"/>
      <c r="J56" s="8">
        <f t="shared" si="12"/>
        <v>0</v>
      </c>
      <c r="K56" s="177">
        <f t="shared" si="13"/>
        <v>0</v>
      </c>
    </row>
    <row r="57" spans="1:13" ht="15" thickBot="1" x14ac:dyDescent="0.4">
      <c r="A57" s="74"/>
      <c r="B57" s="75"/>
      <c r="C57" s="133"/>
      <c r="D57" s="6">
        <f t="shared" si="0"/>
        <v>0</v>
      </c>
      <c r="E57" s="378"/>
      <c r="F57" s="76">
        <v>200</v>
      </c>
      <c r="G57" s="76"/>
      <c r="H57" s="76"/>
      <c r="I57" s="155"/>
      <c r="J57" s="161">
        <f t="shared" si="12"/>
        <v>0</v>
      </c>
      <c r="K57" s="178">
        <f t="shared" si="13"/>
        <v>0</v>
      </c>
    </row>
    <row r="58" spans="1:13" x14ac:dyDescent="0.35">
      <c r="A58" s="27"/>
      <c r="B58" s="28"/>
      <c r="C58" s="117"/>
      <c r="D58" s="6">
        <f t="shared" si="0"/>
        <v>0</v>
      </c>
      <c r="E58" s="354" t="s">
        <v>81</v>
      </c>
      <c r="F58" s="29">
        <v>1800</v>
      </c>
      <c r="G58" s="29"/>
      <c r="H58" s="44"/>
      <c r="I58" s="139"/>
      <c r="J58" s="160">
        <f>D58*I58</f>
        <v>0</v>
      </c>
      <c r="K58" s="162">
        <f>J58/F58/22</f>
        <v>0</v>
      </c>
      <c r="M58" s="26"/>
    </row>
    <row r="59" spans="1:13" x14ac:dyDescent="0.35">
      <c r="A59" s="30"/>
      <c r="B59" s="31"/>
      <c r="C59" s="118"/>
      <c r="D59" s="6">
        <f t="shared" si="0"/>
        <v>0</v>
      </c>
      <c r="E59" s="355"/>
      <c r="F59" s="32">
        <v>1800</v>
      </c>
      <c r="G59" s="32"/>
      <c r="H59" s="43"/>
      <c r="I59" s="140"/>
      <c r="J59" s="8">
        <f t="shared" ref="J59:J62" si="14">D59*I59</f>
        <v>0</v>
      </c>
      <c r="K59" s="163">
        <f t="shared" ref="K59:K64" si="15">J59/F59/22</f>
        <v>0</v>
      </c>
    </row>
    <row r="60" spans="1:13" x14ac:dyDescent="0.35">
      <c r="A60" s="30"/>
      <c r="B60" s="31"/>
      <c r="C60" s="118"/>
      <c r="D60" s="6">
        <f t="shared" si="0"/>
        <v>0</v>
      </c>
      <c r="E60" s="355"/>
      <c r="F60" s="32">
        <v>1800</v>
      </c>
      <c r="G60" s="32"/>
      <c r="H60" s="43"/>
      <c r="I60" s="140"/>
      <c r="J60" s="8">
        <f>D60*I60</f>
        <v>0</v>
      </c>
      <c r="K60" s="163">
        <f t="shared" si="15"/>
        <v>0</v>
      </c>
    </row>
    <row r="61" spans="1:13" x14ac:dyDescent="0.35">
      <c r="A61" s="30"/>
      <c r="B61" s="31"/>
      <c r="C61" s="118"/>
      <c r="D61" s="6">
        <f t="shared" si="0"/>
        <v>0</v>
      </c>
      <c r="E61" s="355"/>
      <c r="F61" s="32">
        <v>1800</v>
      </c>
      <c r="G61" s="32"/>
      <c r="H61" s="43"/>
      <c r="I61" s="140"/>
      <c r="J61" s="8">
        <f t="shared" si="14"/>
        <v>0</v>
      </c>
      <c r="K61" s="163">
        <f t="shared" si="15"/>
        <v>0</v>
      </c>
    </row>
    <row r="62" spans="1:13" x14ac:dyDescent="0.35">
      <c r="A62" s="30"/>
      <c r="B62" s="31"/>
      <c r="C62" s="118"/>
      <c r="D62" s="6">
        <f t="shared" si="0"/>
        <v>0</v>
      </c>
      <c r="E62" s="355"/>
      <c r="F62" s="32">
        <v>1800</v>
      </c>
      <c r="G62" s="32"/>
      <c r="H62" s="43"/>
      <c r="I62" s="140"/>
      <c r="J62" s="8">
        <f t="shared" si="14"/>
        <v>0</v>
      </c>
      <c r="K62" s="163">
        <f t="shared" si="15"/>
        <v>0</v>
      </c>
    </row>
    <row r="63" spans="1:13" x14ac:dyDescent="0.35">
      <c r="A63" s="30"/>
      <c r="B63" s="31"/>
      <c r="C63" s="118"/>
      <c r="D63" s="6">
        <f t="shared" si="0"/>
        <v>0</v>
      </c>
      <c r="E63" s="355"/>
      <c r="F63" s="32">
        <v>1800</v>
      </c>
      <c r="G63" s="32"/>
      <c r="H63" s="43"/>
      <c r="I63" s="140"/>
      <c r="J63" s="8">
        <f>D63*I63</f>
        <v>0</v>
      </c>
      <c r="K63" s="163">
        <f t="shared" si="15"/>
        <v>0</v>
      </c>
    </row>
    <row r="64" spans="1:13" ht="15" thickBot="1" x14ac:dyDescent="0.4">
      <c r="A64" s="33"/>
      <c r="B64" s="34"/>
      <c r="C64" s="119"/>
      <c r="D64" s="6">
        <f t="shared" si="0"/>
        <v>0</v>
      </c>
      <c r="E64" s="359"/>
      <c r="F64" s="35">
        <v>1800</v>
      </c>
      <c r="G64" s="35"/>
      <c r="H64" s="45"/>
      <c r="I64" s="141"/>
      <c r="J64" s="161">
        <f>D64*I64</f>
        <v>0</v>
      </c>
      <c r="K64" s="164">
        <f t="shared" si="15"/>
        <v>0</v>
      </c>
    </row>
    <row r="65" spans="1:13" x14ac:dyDescent="0.35">
      <c r="A65" s="89"/>
      <c r="B65" s="90"/>
      <c r="C65" s="134"/>
      <c r="D65" s="6">
        <f t="shared" si="0"/>
        <v>0</v>
      </c>
      <c r="E65" s="360" t="s">
        <v>82</v>
      </c>
      <c r="F65" s="91">
        <v>6000</v>
      </c>
      <c r="G65" s="91"/>
      <c r="H65" s="92"/>
      <c r="I65" s="156"/>
      <c r="J65" s="160">
        <f>D65*I65</f>
        <v>0</v>
      </c>
      <c r="K65" s="179">
        <f>J65/F65/22</f>
        <v>0</v>
      </c>
      <c r="M65" s="26"/>
    </row>
    <row r="66" spans="1:13" x14ac:dyDescent="0.35">
      <c r="A66" s="93"/>
      <c r="B66" s="94"/>
      <c r="C66" s="135"/>
      <c r="D66" s="6">
        <f t="shared" si="0"/>
        <v>0</v>
      </c>
      <c r="E66" s="361"/>
      <c r="F66" s="95">
        <v>6000</v>
      </c>
      <c r="G66" s="95"/>
      <c r="H66" s="96"/>
      <c r="I66" s="157"/>
      <c r="J66" s="8">
        <f t="shared" ref="J66:J68" si="16">D66*I66</f>
        <v>0</v>
      </c>
      <c r="K66" s="180">
        <f t="shared" ref="K66:K70" si="17">J66/F66/22</f>
        <v>0</v>
      </c>
    </row>
    <row r="67" spans="1:13" x14ac:dyDescent="0.35">
      <c r="A67" s="93"/>
      <c r="B67" s="94"/>
      <c r="C67" s="135"/>
      <c r="D67" s="6">
        <f t="shared" si="0"/>
        <v>0</v>
      </c>
      <c r="E67" s="361"/>
      <c r="F67" s="95">
        <v>6000</v>
      </c>
      <c r="G67" s="95"/>
      <c r="H67" s="96"/>
      <c r="I67" s="157"/>
      <c r="J67" s="8">
        <f t="shared" si="16"/>
        <v>0</v>
      </c>
      <c r="K67" s="180">
        <f t="shared" si="17"/>
        <v>0</v>
      </c>
    </row>
    <row r="68" spans="1:13" x14ac:dyDescent="0.35">
      <c r="A68" s="93"/>
      <c r="B68" s="94"/>
      <c r="C68" s="135"/>
      <c r="D68" s="6">
        <f t="shared" si="0"/>
        <v>0</v>
      </c>
      <c r="E68" s="361"/>
      <c r="F68" s="95">
        <v>6000</v>
      </c>
      <c r="G68" s="95"/>
      <c r="H68" s="96"/>
      <c r="I68" s="157"/>
      <c r="J68" s="8">
        <f t="shared" si="16"/>
        <v>0</v>
      </c>
      <c r="K68" s="180">
        <f t="shared" si="17"/>
        <v>0</v>
      </c>
    </row>
    <row r="69" spans="1:13" x14ac:dyDescent="0.35">
      <c r="A69" s="93"/>
      <c r="B69" s="94"/>
      <c r="C69" s="135"/>
      <c r="D69" s="6">
        <f t="shared" si="0"/>
        <v>0</v>
      </c>
      <c r="E69" s="361"/>
      <c r="F69" s="95">
        <v>6000</v>
      </c>
      <c r="G69" s="95"/>
      <c r="H69" s="96"/>
      <c r="I69" s="157"/>
      <c r="J69" s="8">
        <f>D69*I69</f>
        <v>0</v>
      </c>
      <c r="K69" s="180">
        <f t="shared" si="17"/>
        <v>0</v>
      </c>
    </row>
    <row r="70" spans="1:13" ht="15" thickBot="1" x14ac:dyDescent="0.4">
      <c r="A70" s="97"/>
      <c r="B70" s="98"/>
      <c r="C70" s="136"/>
      <c r="D70" s="6">
        <f t="shared" si="0"/>
        <v>0</v>
      </c>
      <c r="E70" s="362"/>
      <c r="F70" s="99">
        <v>6000</v>
      </c>
      <c r="G70" s="99"/>
      <c r="H70" s="100"/>
      <c r="I70" s="158"/>
      <c r="J70" s="161">
        <f>D70*I70</f>
        <v>0</v>
      </c>
      <c r="K70" s="181">
        <f t="shared" si="17"/>
        <v>0</v>
      </c>
    </row>
    <row r="71" spans="1:13" x14ac:dyDescent="0.35">
      <c r="A71" s="46"/>
      <c r="B71" s="47"/>
      <c r="C71" s="137"/>
      <c r="D71" s="6">
        <f t="shared" si="0"/>
        <v>0</v>
      </c>
      <c r="E71" s="363" t="s">
        <v>83</v>
      </c>
      <c r="F71" s="48">
        <v>1800</v>
      </c>
      <c r="G71" s="48"/>
      <c r="H71" s="49"/>
      <c r="I71" s="159"/>
      <c r="J71" s="160">
        <f>D71*I71</f>
        <v>0</v>
      </c>
      <c r="K71" s="182">
        <f>J71/F71/22</f>
        <v>0</v>
      </c>
      <c r="M71" s="26"/>
    </row>
    <row r="72" spans="1:13" x14ac:dyDescent="0.35">
      <c r="A72" s="50"/>
      <c r="B72" s="51"/>
      <c r="C72" s="121"/>
      <c r="D72" s="6">
        <f t="shared" si="0"/>
        <v>0</v>
      </c>
      <c r="E72" s="364"/>
      <c r="F72" s="52">
        <v>1800</v>
      </c>
      <c r="G72" s="52"/>
      <c r="H72" s="53"/>
      <c r="I72" s="143"/>
      <c r="J72" s="8">
        <f t="shared" ref="J72:J75" si="18">D72*I72</f>
        <v>0</v>
      </c>
      <c r="K72" s="166">
        <f t="shared" ref="K72:K77" si="19">J72/F72/22</f>
        <v>0</v>
      </c>
    </row>
    <row r="73" spans="1:13" x14ac:dyDescent="0.35">
      <c r="A73" s="50"/>
      <c r="B73" s="51"/>
      <c r="C73" s="121"/>
      <c r="D73" s="6">
        <f t="shared" ref="D73:D119" si="20">B73*C73</f>
        <v>0</v>
      </c>
      <c r="E73" s="364"/>
      <c r="F73" s="52">
        <v>1800</v>
      </c>
      <c r="G73" s="52"/>
      <c r="H73" s="53"/>
      <c r="I73" s="143"/>
      <c r="J73" s="8">
        <f t="shared" si="18"/>
        <v>0</v>
      </c>
      <c r="K73" s="166">
        <f t="shared" si="19"/>
        <v>0</v>
      </c>
    </row>
    <row r="74" spans="1:13" x14ac:dyDescent="0.35">
      <c r="A74" s="50"/>
      <c r="B74" s="51"/>
      <c r="C74" s="121"/>
      <c r="D74" s="6">
        <f t="shared" si="20"/>
        <v>0</v>
      </c>
      <c r="E74" s="364"/>
      <c r="F74" s="52">
        <v>1800</v>
      </c>
      <c r="G74" s="52"/>
      <c r="H74" s="53"/>
      <c r="I74" s="143"/>
      <c r="J74" s="8">
        <f t="shared" si="18"/>
        <v>0</v>
      </c>
      <c r="K74" s="166">
        <f t="shared" si="19"/>
        <v>0</v>
      </c>
    </row>
    <row r="75" spans="1:13" x14ac:dyDescent="0.35">
      <c r="A75" s="50"/>
      <c r="B75" s="51"/>
      <c r="C75" s="121"/>
      <c r="D75" s="6">
        <f t="shared" si="20"/>
        <v>0</v>
      </c>
      <c r="E75" s="364"/>
      <c r="F75" s="52">
        <v>1800</v>
      </c>
      <c r="G75" s="52"/>
      <c r="H75" s="53"/>
      <c r="I75" s="143"/>
      <c r="J75" s="8">
        <f t="shared" si="18"/>
        <v>0</v>
      </c>
      <c r="K75" s="166">
        <f t="shared" si="19"/>
        <v>0</v>
      </c>
    </row>
    <row r="76" spans="1:13" x14ac:dyDescent="0.35">
      <c r="A76" s="50"/>
      <c r="B76" s="51"/>
      <c r="C76" s="121"/>
      <c r="D76" s="6">
        <f t="shared" si="20"/>
        <v>0</v>
      </c>
      <c r="E76" s="364"/>
      <c r="F76" s="52">
        <v>1800</v>
      </c>
      <c r="G76" s="52"/>
      <c r="H76" s="53"/>
      <c r="I76" s="143"/>
      <c r="J76" s="8">
        <f>D76*I76</f>
        <v>0</v>
      </c>
      <c r="K76" s="166">
        <f t="shared" si="19"/>
        <v>0</v>
      </c>
    </row>
    <row r="77" spans="1:13" ht="15" thickBot="1" x14ac:dyDescent="0.4">
      <c r="A77" s="54"/>
      <c r="B77" s="55"/>
      <c r="C77" s="122"/>
      <c r="D77" s="6">
        <f t="shared" si="20"/>
        <v>0</v>
      </c>
      <c r="E77" s="365"/>
      <c r="F77" s="56">
        <v>1800</v>
      </c>
      <c r="G77" s="56"/>
      <c r="H77" s="57"/>
      <c r="I77" s="144"/>
      <c r="J77" s="161">
        <f>D77*I77</f>
        <v>0</v>
      </c>
      <c r="K77" s="167">
        <f t="shared" si="19"/>
        <v>0</v>
      </c>
    </row>
    <row r="78" spans="1:13" x14ac:dyDescent="0.35">
      <c r="A78" s="77"/>
      <c r="B78" s="78"/>
      <c r="C78" s="123"/>
      <c r="D78" s="6">
        <f t="shared" si="20"/>
        <v>0</v>
      </c>
      <c r="E78" s="366" t="s">
        <v>84</v>
      </c>
      <c r="F78" s="79">
        <v>100000</v>
      </c>
      <c r="G78" s="79"/>
      <c r="H78" s="101"/>
      <c r="I78" s="145"/>
      <c r="J78" s="160">
        <f>D78*I78</f>
        <v>0</v>
      </c>
      <c r="K78" s="168">
        <f>J78/F78/22</f>
        <v>0</v>
      </c>
    </row>
    <row r="79" spans="1:13" x14ac:dyDescent="0.35">
      <c r="A79" s="58"/>
      <c r="B79" s="59"/>
      <c r="C79" s="124"/>
      <c r="D79" s="6">
        <f t="shared" si="20"/>
        <v>0</v>
      </c>
      <c r="E79" s="367"/>
      <c r="F79" s="60">
        <v>100000</v>
      </c>
      <c r="G79" s="60"/>
      <c r="H79" s="102"/>
      <c r="I79" s="146"/>
      <c r="J79" s="8">
        <f t="shared" ref="J79:J82" si="21">D79*I79</f>
        <v>0</v>
      </c>
      <c r="K79" s="169">
        <f t="shared" ref="K79:K84" si="22">J79/F79/22</f>
        <v>0</v>
      </c>
    </row>
    <row r="80" spans="1:13" x14ac:dyDescent="0.35">
      <c r="A80" s="58"/>
      <c r="B80" s="59"/>
      <c r="C80" s="124"/>
      <c r="D80" s="6">
        <f t="shared" si="20"/>
        <v>0</v>
      </c>
      <c r="E80" s="367"/>
      <c r="F80" s="60">
        <v>100000</v>
      </c>
      <c r="G80" s="60"/>
      <c r="H80" s="102"/>
      <c r="I80" s="146"/>
      <c r="J80" s="8">
        <f t="shared" si="21"/>
        <v>0</v>
      </c>
      <c r="K80" s="169">
        <f t="shared" si="22"/>
        <v>0</v>
      </c>
    </row>
    <row r="81" spans="1:11" x14ac:dyDescent="0.35">
      <c r="A81" s="58"/>
      <c r="B81" s="59"/>
      <c r="C81" s="124"/>
      <c r="D81" s="6">
        <f t="shared" si="20"/>
        <v>0</v>
      </c>
      <c r="E81" s="367"/>
      <c r="F81" s="60">
        <v>100000</v>
      </c>
      <c r="G81" s="60"/>
      <c r="H81" s="102"/>
      <c r="I81" s="146"/>
      <c r="J81" s="8">
        <f t="shared" si="21"/>
        <v>0</v>
      </c>
      <c r="K81" s="169">
        <f t="shared" si="22"/>
        <v>0</v>
      </c>
    </row>
    <row r="82" spans="1:11" x14ac:dyDescent="0.35">
      <c r="A82" s="58"/>
      <c r="B82" s="59"/>
      <c r="C82" s="124"/>
      <c r="D82" s="6">
        <f t="shared" si="20"/>
        <v>0</v>
      </c>
      <c r="E82" s="367"/>
      <c r="F82" s="60">
        <v>100000</v>
      </c>
      <c r="G82" s="60"/>
      <c r="H82" s="102"/>
      <c r="I82" s="146"/>
      <c r="J82" s="8">
        <f t="shared" si="21"/>
        <v>0</v>
      </c>
      <c r="K82" s="169">
        <f t="shared" si="22"/>
        <v>0</v>
      </c>
    </row>
    <row r="83" spans="1:11" x14ac:dyDescent="0.35">
      <c r="A83" s="58"/>
      <c r="B83" s="59"/>
      <c r="C83" s="124"/>
      <c r="D83" s="6">
        <f t="shared" si="20"/>
        <v>0</v>
      </c>
      <c r="E83" s="367"/>
      <c r="F83" s="60">
        <v>100000</v>
      </c>
      <c r="G83" s="60"/>
      <c r="H83" s="102"/>
      <c r="I83" s="146"/>
      <c r="J83" s="8">
        <f>D83*I83</f>
        <v>0</v>
      </c>
      <c r="K83" s="169">
        <f t="shared" si="22"/>
        <v>0</v>
      </c>
    </row>
    <row r="84" spans="1:11" ht="15" thickBot="1" x14ac:dyDescent="0.4">
      <c r="A84" s="61"/>
      <c r="B84" s="62"/>
      <c r="C84" s="125"/>
      <c r="D84" s="6">
        <f t="shared" si="20"/>
        <v>0</v>
      </c>
      <c r="E84" s="368"/>
      <c r="F84" s="63">
        <v>100000</v>
      </c>
      <c r="G84" s="63"/>
      <c r="H84" s="103"/>
      <c r="I84" s="147"/>
      <c r="J84" s="161">
        <f>D84*I84</f>
        <v>0</v>
      </c>
      <c r="K84" s="170">
        <f t="shared" si="22"/>
        <v>0</v>
      </c>
    </row>
    <row r="85" spans="1:11" x14ac:dyDescent="0.35">
      <c r="A85" s="80"/>
      <c r="B85" s="81"/>
      <c r="C85" s="126"/>
      <c r="D85" s="6">
        <f t="shared" si="20"/>
        <v>0</v>
      </c>
      <c r="E85" s="369" t="s">
        <v>85</v>
      </c>
      <c r="F85" s="82">
        <v>130</v>
      </c>
      <c r="G85" s="82"/>
      <c r="H85" s="104"/>
      <c r="I85" s="148"/>
      <c r="J85" s="160">
        <f>D85*I85</f>
        <v>0</v>
      </c>
      <c r="K85" s="171">
        <f>J85/F85/22</f>
        <v>0</v>
      </c>
    </row>
    <row r="86" spans="1:11" x14ac:dyDescent="0.35">
      <c r="A86" s="64"/>
      <c r="B86" s="65"/>
      <c r="C86" s="127"/>
      <c r="D86" s="6">
        <f t="shared" si="20"/>
        <v>0</v>
      </c>
      <c r="E86" s="370"/>
      <c r="F86" s="66">
        <v>130</v>
      </c>
      <c r="G86" s="66"/>
      <c r="H86" s="105"/>
      <c r="I86" s="149"/>
      <c r="J86" s="8">
        <f t="shared" ref="J86:J89" si="23">D86*I86</f>
        <v>0</v>
      </c>
      <c r="K86" s="172">
        <f t="shared" ref="K86:K93" si="24">J86/F86/22</f>
        <v>0</v>
      </c>
    </row>
    <row r="87" spans="1:11" x14ac:dyDescent="0.35">
      <c r="A87" s="64"/>
      <c r="B87" s="65"/>
      <c r="C87" s="127"/>
      <c r="D87" s="6">
        <f t="shared" si="20"/>
        <v>0</v>
      </c>
      <c r="E87" s="370"/>
      <c r="F87" s="66">
        <v>130</v>
      </c>
      <c r="G87" s="66"/>
      <c r="H87" s="105"/>
      <c r="I87" s="149"/>
      <c r="J87" s="8">
        <f t="shared" si="23"/>
        <v>0</v>
      </c>
      <c r="K87" s="172">
        <f t="shared" si="24"/>
        <v>0</v>
      </c>
    </row>
    <row r="88" spans="1:11" x14ac:dyDescent="0.35">
      <c r="A88" s="64"/>
      <c r="B88" s="65"/>
      <c r="C88" s="127"/>
      <c r="D88" s="6">
        <f t="shared" si="20"/>
        <v>0</v>
      </c>
      <c r="E88" s="370"/>
      <c r="F88" s="66">
        <v>130</v>
      </c>
      <c r="G88" s="66"/>
      <c r="H88" s="105"/>
      <c r="I88" s="149"/>
      <c r="J88" s="8">
        <f t="shared" si="23"/>
        <v>0</v>
      </c>
      <c r="K88" s="172">
        <f t="shared" si="24"/>
        <v>0</v>
      </c>
    </row>
    <row r="89" spans="1:11" x14ac:dyDescent="0.35">
      <c r="A89" s="64"/>
      <c r="B89" s="65"/>
      <c r="C89" s="127"/>
      <c r="D89" s="6">
        <f t="shared" si="20"/>
        <v>0</v>
      </c>
      <c r="E89" s="370"/>
      <c r="F89" s="66">
        <v>130</v>
      </c>
      <c r="G89" s="66"/>
      <c r="H89" s="105"/>
      <c r="I89" s="149"/>
      <c r="J89" s="8">
        <f t="shared" si="23"/>
        <v>0</v>
      </c>
      <c r="K89" s="172">
        <f t="shared" si="24"/>
        <v>0</v>
      </c>
    </row>
    <row r="90" spans="1:11" x14ac:dyDescent="0.35">
      <c r="A90" s="64"/>
      <c r="B90" s="65"/>
      <c r="C90" s="127"/>
      <c r="D90" s="6">
        <f t="shared" si="20"/>
        <v>0</v>
      </c>
      <c r="E90" s="370"/>
      <c r="F90" s="66">
        <v>130</v>
      </c>
      <c r="G90" s="66"/>
      <c r="H90" s="105"/>
      <c r="I90" s="149"/>
      <c r="J90" s="8">
        <f>D90*I90</f>
        <v>0</v>
      </c>
      <c r="K90" s="172">
        <f t="shared" si="24"/>
        <v>0</v>
      </c>
    </row>
    <row r="91" spans="1:11" x14ac:dyDescent="0.35">
      <c r="A91" s="64"/>
      <c r="B91" s="65"/>
      <c r="C91" s="191"/>
      <c r="D91" s="6">
        <f t="shared" si="20"/>
        <v>0</v>
      </c>
      <c r="E91" s="371"/>
      <c r="F91" s="66">
        <v>130</v>
      </c>
      <c r="G91" s="192"/>
      <c r="H91" s="193"/>
      <c r="I91" s="194"/>
      <c r="J91" s="195"/>
      <c r="K91" s="196"/>
    </row>
    <row r="92" spans="1:11" x14ac:dyDescent="0.35">
      <c r="A92" s="64"/>
      <c r="B92" s="65"/>
      <c r="C92" s="191"/>
      <c r="D92" s="6">
        <f t="shared" si="20"/>
        <v>0</v>
      </c>
      <c r="E92" s="371"/>
      <c r="F92" s="66">
        <v>130</v>
      </c>
      <c r="G92" s="192"/>
      <c r="H92" s="193"/>
      <c r="I92" s="194"/>
      <c r="J92" s="195"/>
      <c r="K92" s="196"/>
    </row>
    <row r="93" spans="1:11" ht="15" thickBot="1" x14ac:dyDescent="0.4">
      <c r="A93" s="64"/>
      <c r="B93" s="65"/>
      <c r="C93" s="128"/>
      <c r="D93" s="6">
        <f t="shared" si="20"/>
        <v>0</v>
      </c>
      <c r="E93" s="372"/>
      <c r="F93" s="66">
        <v>130</v>
      </c>
      <c r="G93" s="67"/>
      <c r="H93" s="106"/>
      <c r="I93" s="150"/>
      <c r="J93" s="161">
        <f>D93*I93</f>
        <v>0</v>
      </c>
      <c r="K93" s="173">
        <f t="shared" si="24"/>
        <v>0</v>
      </c>
    </row>
    <row r="94" spans="1:11" x14ac:dyDescent="0.35">
      <c r="A94" s="83"/>
      <c r="B94" s="84"/>
      <c r="C94" s="129"/>
      <c r="D94" s="6">
        <f t="shared" si="20"/>
        <v>0</v>
      </c>
      <c r="E94" s="373" t="s">
        <v>86</v>
      </c>
      <c r="F94" s="85">
        <v>300</v>
      </c>
      <c r="G94" s="85"/>
      <c r="H94" s="107"/>
      <c r="I94" s="187"/>
      <c r="J94" s="160">
        <f>D94*I94</f>
        <v>0</v>
      </c>
      <c r="K94" s="174">
        <f>J94/F94/22</f>
        <v>0</v>
      </c>
    </row>
    <row r="95" spans="1:11" x14ac:dyDescent="0.35">
      <c r="A95" s="68"/>
      <c r="B95" s="69"/>
      <c r="C95" s="130"/>
      <c r="D95" s="6">
        <f t="shared" si="20"/>
        <v>0</v>
      </c>
      <c r="E95" s="374"/>
      <c r="F95" s="70">
        <v>300</v>
      </c>
      <c r="G95" s="70"/>
      <c r="H95" s="108"/>
      <c r="I95" s="152"/>
      <c r="J95" s="8">
        <f t="shared" ref="J95:J96" si="25">D95*I95</f>
        <v>0</v>
      </c>
      <c r="K95" s="175">
        <f t="shared" ref="K95:K96" si="26">J95/F95/22</f>
        <v>0</v>
      </c>
    </row>
    <row r="96" spans="1:11" ht="15" thickBot="1" x14ac:dyDescent="0.4">
      <c r="A96" s="68"/>
      <c r="B96" s="69"/>
      <c r="C96" s="130"/>
      <c r="D96" s="6">
        <f t="shared" si="20"/>
        <v>0</v>
      </c>
      <c r="E96" s="374"/>
      <c r="F96" s="70">
        <v>300</v>
      </c>
      <c r="G96" s="70"/>
      <c r="H96" s="108"/>
      <c r="I96" s="152"/>
      <c r="J96" s="8">
        <f t="shared" si="25"/>
        <v>0</v>
      </c>
      <c r="K96" s="175">
        <f t="shared" si="26"/>
        <v>0</v>
      </c>
    </row>
    <row r="97" spans="1:13" x14ac:dyDescent="0.35">
      <c r="A97" s="68"/>
      <c r="B97" s="69"/>
      <c r="C97" s="130"/>
      <c r="D97" s="6">
        <f t="shared" si="20"/>
        <v>0</v>
      </c>
      <c r="E97" s="374"/>
      <c r="F97" s="85">
        <v>300</v>
      </c>
      <c r="G97" s="70"/>
      <c r="H97" s="108"/>
      <c r="I97" s="152"/>
      <c r="J97" s="8"/>
      <c r="K97" s="175"/>
    </row>
    <row r="98" spans="1:13" x14ac:dyDescent="0.35">
      <c r="A98" s="68"/>
      <c r="B98" s="69"/>
      <c r="C98" s="130"/>
      <c r="D98" s="6">
        <f t="shared" si="20"/>
        <v>0</v>
      </c>
      <c r="E98" s="374"/>
      <c r="F98" s="70">
        <v>300</v>
      </c>
      <c r="G98" s="70"/>
      <c r="H98" s="108"/>
      <c r="I98" s="152"/>
      <c r="J98" s="8"/>
      <c r="K98" s="175"/>
      <c r="M98" s="26"/>
    </row>
    <row r="99" spans="1:13" ht="15" thickBot="1" x14ac:dyDescent="0.4">
      <c r="A99" s="68"/>
      <c r="B99" s="69"/>
      <c r="C99" s="130"/>
      <c r="D99" s="6">
        <f t="shared" si="20"/>
        <v>0</v>
      </c>
      <c r="E99" s="374"/>
      <c r="F99" s="70">
        <v>300</v>
      </c>
      <c r="G99" s="70"/>
      <c r="H99" s="108"/>
      <c r="I99" s="152"/>
      <c r="J99" s="8"/>
      <c r="K99" s="175"/>
    </row>
    <row r="100" spans="1:13" x14ac:dyDescent="0.35">
      <c r="A100" s="68"/>
      <c r="B100" s="69"/>
      <c r="C100" s="130"/>
      <c r="D100" s="6">
        <f t="shared" si="20"/>
        <v>0</v>
      </c>
      <c r="E100" s="374"/>
      <c r="F100" s="85">
        <v>300</v>
      </c>
      <c r="G100" s="70"/>
      <c r="H100" s="108"/>
      <c r="I100" s="152"/>
      <c r="J100" s="8"/>
      <c r="K100" s="175"/>
    </row>
    <row r="101" spans="1:13" x14ac:dyDescent="0.35">
      <c r="A101" s="68"/>
      <c r="B101" s="69"/>
      <c r="C101" s="130"/>
      <c r="D101" s="6">
        <f t="shared" si="20"/>
        <v>0</v>
      </c>
      <c r="E101" s="374"/>
      <c r="F101" s="70">
        <v>300</v>
      </c>
      <c r="G101" s="70"/>
      <c r="H101" s="108"/>
      <c r="I101" s="152"/>
      <c r="J101" s="8"/>
      <c r="K101" s="175"/>
    </row>
    <row r="102" spans="1:13" ht="15" thickBot="1" x14ac:dyDescent="0.4">
      <c r="A102" s="68"/>
      <c r="B102" s="69"/>
      <c r="C102" s="130"/>
      <c r="D102" s="6">
        <f t="shared" si="20"/>
        <v>0</v>
      </c>
      <c r="E102" s="374"/>
      <c r="F102" s="70">
        <v>300</v>
      </c>
      <c r="G102" s="70"/>
      <c r="H102" s="108"/>
      <c r="I102" s="152"/>
      <c r="J102" s="8"/>
      <c r="K102" s="175"/>
    </row>
    <row r="103" spans="1:13" x14ac:dyDescent="0.35">
      <c r="A103" s="68"/>
      <c r="B103" s="69"/>
      <c r="C103" s="130"/>
      <c r="D103" s="6">
        <f t="shared" si="20"/>
        <v>0</v>
      </c>
      <c r="E103" s="374"/>
      <c r="F103" s="85">
        <v>300</v>
      </c>
      <c r="G103" s="70"/>
      <c r="H103" s="108"/>
      <c r="I103" s="152"/>
      <c r="J103" s="8"/>
      <c r="K103" s="175"/>
    </row>
    <row r="104" spans="1:13" ht="15" thickBot="1" x14ac:dyDescent="0.4">
      <c r="A104" s="68"/>
      <c r="B104" s="69"/>
      <c r="C104" s="130"/>
      <c r="D104" s="6">
        <f t="shared" si="20"/>
        <v>0</v>
      </c>
      <c r="E104" s="374"/>
      <c r="F104" s="70">
        <v>300</v>
      </c>
      <c r="G104" s="70"/>
      <c r="H104" s="108"/>
      <c r="I104" s="152"/>
      <c r="J104" s="8"/>
      <c r="K104" s="175"/>
    </row>
    <row r="105" spans="1:13" ht="18.75" customHeight="1" x14ac:dyDescent="0.35">
      <c r="A105" s="86" t="s">
        <v>87</v>
      </c>
      <c r="B105" s="87">
        <v>1</v>
      </c>
      <c r="C105" s="131">
        <v>67.37</v>
      </c>
      <c r="D105" s="6">
        <f t="shared" si="20"/>
        <v>67.37</v>
      </c>
      <c r="E105" s="376" t="s">
        <v>88</v>
      </c>
      <c r="F105" s="88">
        <v>300</v>
      </c>
      <c r="G105" s="88" t="s">
        <v>89</v>
      </c>
      <c r="H105" s="109">
        <v>1</v>
      </c>
      <c r="I105" s="153">
        <v>2</v>
      </c>
      <c r="J105" s="160">
        <f>D105*I105</f>
        <v>134.74</v>
      </c>
      <c r="K105" s="176">
        <f>J105/F105/22</f>
        <v>2.0415151515151518E-2</v>
      </c>
    </row>
    <row r="106" spans="1:13" x14ac:dyDescent="0.35">
      <c r="A106" s="71" t="s">
        <v>90</v>
      </c>
      <c r="B106" s="72">
        <v>1</v>
      </c>
      <c r="C106" s="132">
        <v>90</v>
      </c>
      <c r="D106" s="6">
        <f t="shared" si="20"/>
        <v>90</v>
      </c>
      <c r="E106" s="377"/>
      <c r="F106" s="73">
        <v>300</v>
      </c>
      <c r="G106" s="73" t="s">
        <v>89</v>
      </c>
      <c r="H106" s="110">
        <v>1</v>
      </c>
      <c r="I106" s="154">
        <v>2</v>
      </c>
      <c r="J106" s="8">
        <f t="shared" ref="J106" si="27">D106*I106</f>
        <v>180</v>
      </c>
      <c r="K106" s="177">
        <f t="shared" ref="K106" si="28">J106/F106/22</f>
        <v>2.7272727272727271E-2</v>
      </c>
    </row>
    <row r="107" spans="1:13" x14ac:dyDescent="0.35">
      <c r="A107" s="71"/>
      <c r="B107" s="72"/>
      <c r="C107" s="132"/>
      <c r="D107" s="6">
        <f t="shared" si="20"/>
        <v>0</v>
      </c>
      <c r="E107" s="377"/>
      <c r="F107" s="73">
        <v>300</v>
      </c>
      <c r="G107" s="73"/>
      <c r="H107" s="110"/>
      <c r="I107" s="154"/>
      <c r="J107" s="8"/>
      <c r="K107" s="177"/>
    </row>
    <row r="108" spans="1:13" ht="15" thickBot="1" x14ac:dyDescent="0.4">
      <c r="A108" s="71"/>
      <c r="B108" s="72"/>
      <c r="C108" s="132"/>
      <c r="D108" s="6">
        <f t="shared" si="20"/>
        <v>0</v>
      </c>
      <c r="E108" s="377"/>
      <c r="F108" s="73">
        <v>300</v>
      </c>
      <c r="G108" s="73"/>
      <c r="H108" s="110"/>
      <c r="I108" s="154"/>
      <c r="J108" s="8"/>
      <c r="K108" s="177"/>
    </row>
    <row r="109" spans="1:13" x14ac:dyDescent="0.35">
      <c r="A109" s="71"/>
      <c r="B109" s="72"/>
      <c r="C109" s="132"/>
      <c r="D109" s="6">
        <f t="shared" si="20"/>
        <v>0</v>
      </c>
      <c r="E109" s="377"/>
      <c r="F109" s="88">
        <v>300</v>
      </c>
      <c r="G109" s="73"/>
      <c r="H109" s="110"/>
      <c r="I109" s="154"/>
      <c r="J109" s="8"/>
      <c r="K109" s="177"/>
    </row>
    <row r="110" spans="1:13" x14ac:dyDescent="0.35">
      <c r="A110" s="71"/>
      <c r="B110" s="72"/>
      <c r="C110" s="132"/>
      <c r="D110" s="6">
        <f t="shared" si="20"/>
        <v>0</v>
      </c>
      <c r="E110" s="377"/>
      <c r="F110" s="73">
        <v>300</v>
      </c>
      <c r="G110" s="73"/>
      <c r="H110" s="110"/>
      <c r="I110" s="154"/>
      <c r="J110" s="8"/>
      <c r="K110" s="177"/>
    </row>
    <row r="111" spans="1:13" x14ac:dyDescent="0.35">
      <c r="A111" s="71"/>
      <c r="B111" s="72"/>
      <c r="C111" s="132"/>
      <c r="D111" s="6">
        <f t="shared" si="20"/>
        <v>0</v>
      </c>
      <c r="E111" s="377"/>
      <c r="F111" s="73">
        <v>300</v>
      </c>
      <c r="G111" s="73"/>
      <c r="H111" s="110"/>
      <c r="I111" s="154"/>
      <c r="J111" s="8"/>
      <c r="K111" s="177"/>
    </row>
    <row r="112" spans="1:13" ht="15" thickBot="1" x14ac:dyDescent="0.4">
      <c r="A112" s="71"/>
      <c r="B112" s="72"/>
      <c r="C112" s="132"/>
      <c r="D112" s="6">
        <f t="shared" si="20"/>
        <v>0</v>
      </c>
      <c r="E112" s="377"/>
      <c r="F112" s="73">
        <v>300</v>
      </c>
      <c r="G112" s="73"/>
      <c r="H112" s="110"/>
      <c r="I112" s="154"/>
      <c r="J112" s="8"/>
      <c r="K112" s="177"/>
    </row>
    <row r="113" spans="1:11" x14ac:dyDescent="0.35">
      <c r="A113" s="71"/>
      <c r="B113" s="72"/>
      <c r="C113" s="132"/>
      <c r="D113" s="6">
        <f t="shared" si="20"/>
        <v>0</v>
      </c>
      <c r="E113" s="377"/>
      <c r="F113" s="88">
        <v>300</v>
      </c>
      <c r="G113" s="73"/>
      <c r="H113" s="110"/>
      <c r="I113" s="154"/>
      <c r="J113" s="8"/>
      <c r="K113" s="177"/>
    </row>
    <row r="114" spans="1:11" x14ac:dyDescent="0.35">
      <c r="A114" s="71"/>
      <c r="B114" s="72"/>
      <c r="C114" s="132"/>
      <c r="D114" s="6">
        <f t="shared" si="20"/>
        <v>0</v>
      </c>
      <c r="E114" s="377"/>
      <c r="F114" s="73">
        <v>300</v>
      </c>
      <c r="G114" s="73"/>
      <c r="H114" s="110"/>
      <c r="I114" s="154"/>
      <c r="J114" s="8"/>
      <c r="K114" s="177"/>
    </row>
    <row r="115" spans="1:11" x14ac:dyDescent="0.35">
      <c r="A115" s="71"/>
      <c r="B115" s="72"/>
      <c r="C115" s="132"/>
      <c r="D115" s="6">
        <f t="shared" si="20"/>
        <v>0</v>
      </c>
      <c r="E115" s="377"/>
      <c r="F115" s="73">
        <v>300</v>
      </c>
      <c r="G115" s="73"/>
      <c r="H115" s="110"/>
      <c r="I115" s="154"/>
      <c r="J115" s="8"/>
      <c r="K115" s="177"/>
    </row>
    <row r="116" spans="1:11" ht="15" thickBot="1" x14ac:dyDescent="0.4">
      <c r="A116" s="71"/>
      <c r="B116" s="72"/>
      <c r="C116" s="132"/>
      <c r="D116" s="6">
        <f t="shared" si="20"/>
        <v>0</v>
      </c>
      <c r="E116" s="377"/>
      <c r="F116" s="73">
        <v>300</v>
      </c>
      <c r="G116" s="73"/>
      <c r="H116" s="110"/>
      <c r="I116" s="154"/>
      <c r="J116" s="8"/>
      <c r="K116" s="177"/>
    </row>
    <row r="117" spans="1:11" x14ac:dyDescent="0.35">
      <c r="A117" s="27"/>
      <c r="B117" s="28"/>
      <c r="C117" s="117"/>
      <c r="D117" s="6">
        <f t="shared" si="20"/>
        <v>0</v>
      </c>
      <c r="E117" s="329" t="s">
        <v>24</v>
      </c>
      <c r="F117" s="29">
        <v>130</v>
      </c>
      <c r="G117" s="29"/>
      <c r="H117" s="44"/>
      <c r="I117" s="139"/>
      <c r="J117" s="160">
        <f>D117*I117</f>
        <v>0</v>
      </c>
      <c r="K117" s="162">
        <f>J117/F117/22</f>
        <v>0</v>
      </c>
    </row>
    <row r="118" spans="1:11" x14ac:dyDescent="0.35">
      <c r="A118" s="30"/>
      <c r="B118" s="31"/>
      <c r="C118" s="118"/>
      <c r="D118" s="6">
        <f t="shared" si="20"/>
        <v>0</v>
      </c>
      <c r="E118" s="330"/>
      <c r="F118" s="32">
        <v>130</v>
      </c>
      <c r="G118" s="32"/>
      <c r="H118" s="43"/>
      <c r="I118" s="140"/>
      <c r="J118" s="8">
        <f t="shared" ref="J118" si="29">D118*I118</f>
        <v>0</v>
      </c>
      <c r="K118" s="163">
        <f t="shared" ref="K118:K119" si="30">J118/F118/22</f>
        <v>0</v>
      </c>
    </row>
    <row r="119" spans="1:11" ht="15" thickBot="1" x14ac:dyDescent="0.4">
      <c r="A119" s="33"/>
      <c r="B119" s="34"/>
      <c r="C119" s="119"/>
      <c r="D119" s="6">
        <f t="shared" si="20"/>
        <v>0</v>
      </c>
      <c r="E119" s="331"/>
      <c r="F119" s="35">
        <v>130</v>
      </c>
      <c r="G119" s="35"/>
      <c r="H119" s="45"/>
      <c r="I119" s="189"/>
      <c r="J119" s="161">
        <f>D119*I119</f>
        <v>0</v>
      </c>
      <c r="K119" s="164">
        <f t="shared" si="30"/>
        <v>0</v>
      </c>
    </row>
    <row r="120" spans="1:11" ht="15" thickBot="1" x14ac:dyDescent="0.4">
      <c r="A120" s="337" t="s">
        <v>91</v>
      </c>
      <c r="B120" s="338"/>
      <c r="C120" s="338"/>
      <c r="D120" s="7">
        <f>SUM(D2:D119)</f>
        <v>615.98060000000009</v>
      </c>
      <c r="E120" s="347" t="s">
        <v>92</v>
      </c>
      <c r="F120" s="348"/>
      <c r="G120" s="348"/>
      <c r="I120" s="190">
        <f>SUM(D2:D84)</f>
        <v>458.61060000000009</v>
      </c>
      <c r="J120" s="188"/>
      <c r="K120" s="183" t="s">
        <v>93</v>
      </c>
    </row>
    <row r="121" spans="1:11" ht="15" thickBot="1" x14ac:dyDescent="0.4">
      <c r="A121" s="339" t="s">
        <v>94</v>
      </c>
      <c r="B121" s="340"/>
      <c r="C121" s="340"/>
      <c r="D121" s="340"/>
      <c r="E121" s="340"/>
      <c r="F121" s="340"/>
      <c r="G121" s="340"/>
      <c r="H121" s="340"/>
      <c r="I121" s="341"/>
      <c r="J121" s="138">
        <f>SUM(J2:J119)</f>
        <v>12660.7132</v>
      </c>
      <c r="K121" s="184"/>
    </row>
    <row r="122" spans="1:11" ht="15" thickBot="1" x14ac:dyDescent="0.4">
      <c r="A122" s="342" t="s">
        <v>95</v>
      </c>
      <c r="B122" s="343"/>
      <c r="C122" s="343"/>
      <c r="D122" s="343"/>
      <c r="E122" s="343"/>
      <c r="F122" s="343"/>
      <c r="G122" s="343"/>
      <c r="H122" s="343"/>
      <c r="I122" s="343"/>
      <c r="J122" s="343"/>
      <c r="K122" s="185">
        <f>SUM(K2:K119)</f>
        <v>0.95405862878787884</v>
      </c>
    </row>
    <row r="123" spans="1:11" x14ac:dyDescent="0.35">
      <c r="B123" s="2"/>
      <c r="C123" s="2"/>
    </row>
    <row r="124" spans="1:11" ht="15" thickBot="1" x14ac:dyDescent="0.4">
      <c r="H124" s="9"/>
      <c r="J124" s="26"/>
      <c r="K124" s="26"/>
    </row>
    <row r="125" spans="1:11" ht="16" thickBot="1" x14ac:dyDescent="0.4">
      <c r="A125" s="356" t="s">
        <v>0</v>
      </c>
      <c r="B125" s="357"/>
      <c r="C125" s="357"/>
      <c r="D125" s="357"/>
      <c r="E125" s="358"/>
      <c r="J125" s="26"/>
    </row>
    <row r="126" spans="1:11" ht="15" thickBot="1" x14ac:dyDescent="0.4">
      <c r="A126" s="344" t="s">
        <v>1</v>
      </c>
      <c r="B126" s="345"/>
      <c r="C126" s="345"/>
      <c r="D126" s="345"/>
      <c r="E126" s="346"/>
    </row>
    <row r="127" spans="1:11" ht="6" customHeight="1" thickBot="1" x14ac:dyDescent="0.4"/>
    <row r="128" spans="1:11" ht="15.75" customHeight="1" x14ac:dyDescent="0.35">
      <c r="A128" s="334" t="s">
        <v>2</v>
      </c>
      <c r="B128" s="335"/>
      <c r="C128" s="335"/>
      <c r="D128" s="335"/>
      <c r="E128" s="336"/>
    </row>
    <row r="129" spans="1:15" ht="58" x14ac:dyDescent="0.35">
      <c r="A129" s="21" t="s">
        <v>3</v>
      </c>
      <c r="B129" s="10" t="s">
        <v>4</v>
      </c>
      <c r="C129" s="10" t="s">
        <v>5</v>
      </c>
      <c r="D129" s="11" t="s">
        <v>6</v>
      </c>
      <c r="E129" s="22" t="s">
        <v>7</v>
      </c>
    </row>
    <row r="130" spans="1:15" x14ac:dyDescent="0.35">
      <c r="A130" s="14" t="str">
        <f>E2</f>
        <v>INTERNA -Pisos Frios &amp; Acarpetados</v>
      </c>
      <c r="B130" s="26">
        <f>SUM(J2:J18)</f>
        <v>8580.8932000000004</v>
      </c>
      <c r="C130" s="18">
        <f>F2</f>
        <v>800</v>
      </c>
      <c r="D130" s="111">
        <f>((800*B130)/C130)/22</f>
        <v>390.04060000000004</v>
      </c>
      <c r="E130" s="351"/>
    </row>
    <row r="131" spans="1:15" x14ac:dyDescent="0.35">
      <c r="A131" s="14" t="str">
        <f>E19</f>
        <v>INTERNA -
Laboratórios</v>
      </c>
      <c r="B131" s="26">
        <f>SUM(J19:J22)</f>
        <v>0</v>
      </c>
      <c r="C131" s="18">
        <f>F19</f>
        <v>360</v>
      </c>
      <c r="D131" s="111">
        <f t="shared" ref="D131:D135" si="31">((800*B131)/C131)/22</f>
        <v>0</v>
      </c>
      <c r="E131" s="352"/>
    </row>
    <row r="132" spans="1:15" x14ac:dyDescent="0.35">
      <c r="A132" s="14" t="str">
        <f>E23</f>
        <v>INTERNA -
Almoxarifado / Galpões</v>
      </c>
      <c r="B132" s="26">
        <f>SUM(J23:J27)</f>
        <v>0</v>
      </c>
      <c r="C132" s="18">
        <f>F23</f>
        <v>1500</v>
      </c>
      <c r="D132" s="111">
        <f t="shared" si="31"/>
        <v>0</v>
      </c>
      <c r="E132" s="352"/>
    </row>
    <row r="133" spans="1:15" x14ac:dyDescent="0.35">
      <c r="A133" s="14" t="str">
        <f>E28</f>
        <v>INTERNA -
Oficinas</v>
      </c>
      <c r="B133" s="26">
        <f>SUM(J28:J30)</f>
        <v>0</v>
      </c>
      <c r="C133" s="18">
        <f>F28</f>
        <v>1200</v>
      </c>
      <c r="D133" s="111">
        <f t="shared" si="31"/>
        <v>0</v>
      </c>
      <c r="E133" s="352"/>
    </row>
    <row r="134" spans="1:15" x14ac:dyDescent="0.35">
      <c r="A134" s="14" t="str">
        <f>E31</f>
        <v>INTERNA -
Áreas com espaços livres - saguão, hall e salão</v>
      </c>
      <c r="B134" s="26">
        <f>SUM(J31:J45)</f>
        <v>2402.84</v>
      </c>
      <c r="C134" s="18">
        <f>F31</f>
        <v>1000</v>
      </c>
      <c r="D134" s="111">
        <f t="shared" si="31"/>
        <v>87.375999999999991</v>
      </c>
      <c r="E134" s="352"/>
    </row>
    <row r="135" spans="1:15" x14ac:dyDescent="0.35">
      <c r="A135" s="14" t="str">
        <f>E46</f>
        <v>INTERNA -
Banheiros</v>
      </c>
      <c r="B135" s="26">
        <f>SUM(J46:J57)</f>
        <v>1362.24</v>
      </c>
      <c r="C135" s="18">
        <f>F46</f>
        <v>200</v>
      </c>
      <c r="D135" s="111">
        <f t="shared" si="31"/>
        <v>247.68</v>
      </c>
      <c r="E135" s="352"/>
    </row>
    <row r="136" spans="1:15" x14ac:dyDescent="0.35">
      <c r="C136" s="18"/>
      <c r="D136" s="111"/>
      <c r="E136" s="353"/>
    </row>
    <row r="137" spans="1:15" ht="30.75" customHeight="1" thickBot="1" x14ac:dyDescent="0.4">
      <c r="A137" s="332" t="s">
        <v>13</v>
      </c>
      <c r="B137" s="333"/>
      <c r="C137" s="333"/>
      <c r="D137" s="116">
        <f>SUM(D130:D136)</f>
        <v>725.09660000000008</v>
      </c>
      <c r="E137" s="23">
        <f>D137/800</f>
        <v>0.90637075000000011</v>
      </c>
      <c r="G137" s="9"/>
      <c r="H137" s="9"/>
    </row>
    <row r="138" spans="1:15" x14ac:dyDescent="0.35">
      <c r="A138" s="12"/>
      <c r="B138" s="12"/>
      <c r="C138" s="12"/>
      <c r="D138" s="24"/>
      <c r="E138" s="5"/>
    </row>
    <row r="139" spans="1:15" ht="15.75" customHeight="1" thickBot="1" x14ac:dyDescent="0.4">
      <c r="A139" s="12"/>
      <c r="B139" s="12"/>
      <c r="C139" s="12"/>
      <c r="D139" s="13"/>
    </row>
    <row r="140" spans="1:15" ht="15.75" customHeight="1" x14ac:dyDescent="0.35">
      <c r="A140" s="334" t="s">
        <v>14</v>
      </c>
      <c r="B140" s="335"/>
      <c r="C140" s="335"/>
      <c r="D140" s="335"/>
      <c r="E140" s="336"/>
    </row>
    <row r="141" spans="1:15" ht="72.5" x14ac:dyDescent="0.35">
      <c r="A141" s="21" t="s">
        <v>3</v>
      </c>
      <c r="B141" s="10" t="s">
        <v>15</v>
      </c>
      <c r="C141" s="10" t="s">
        <v>16</v>
      </c>
      <c r="D141" s="11" t="s">
        <v>17</v>
      </c>
      <c r="E141" s="22" t="s">
        <v>7</v>
      </c>
    </row>
    <row r="142" spans="1:15" s="4" customFormat="1" ht="43.5" x14ac:dyDescent="0.35">
      <c r="A142" s="16" t="str">
        <f>E58</f>
        <v>EXTERNA - 
Pisos pavimentados adjacentes / contíguos às edificações</v>
      </c>
      <c r="B142" s="9">
        <f>SUM(J58:J64)</f>
        <v>0</v>
      </c>
      <c r="C142" s="19">
        <f>F58</f>
        <v>1800</v>
      </c>
      <c r="D142" s="20">
        <f>((1800*B142)/C142)/22</f>
        <v>0</v>
      </c>
      <c r="E142" s="351"/>
      <c r="I142" s="3"/>
      <c r="J142"/>
      <c r="K142"/>
      <c r="L142"/>
      <c r="M142"/>
      <c r="N142"/>
      <c r="O142"/>
    </row>
    <row r="143" spans="1:15" s="4" customFormat="1" ht="29" x14ac:dyDescent="0.35">
      <c r="A143" s="16" t="str">
        <f>E65</f>
        <v>EXTERNA - 
Varriação de passeios e arruamentos</v>
      </c>
      <c r="B143" s="9">
        <f>SUM(J65:J70)</f>
        <v>0</v>
      </c>
      <c r="C143" s="19">
        <f>F65</f>
        <v>6000</v>
      </c>
      <c r="D143" s="20">
        <f>((1800*B143)/C143)/22</f>
        <v>0</v>
      </c>
      <c r="E143" s="352"/>
      <c r="I143" s="3"/>
      <c r="J143"/>
      <c r="K143"/>
      <c r="L143"/>
      <c r="M143"/>
      <c r="N143"/>
      <c r="O143"/>
    </row>
    <row r="144" spans="1:15" s="4" customFormat="1" ht="43.5" x14ac:dyDescent="0.35">
      <c r="A144" s="16" t="str">
        <f>E71</f>
        <v>EXTERNA - 
Pátios e áreas verdes com alta, média ou baixa frequência</v>
      </c>
      <c r="B144" s="9">
        <f>SUM(J71:J77)</f>
        <v>0</v>
      </c>
      <c r="C144" s="19">
        <f>F71</f>
        <v>1800</v>
      </c>
      <c r="D144" s="20">
        <f>((1800*B144)/C144)/22</f>
        <v>0</v>
      </c>
      <c r="E144" s="352"/>
      <c r="I144" s="3"/>
      <c r="J144"/>
      <c r="K144"/>
      <c r="L144"/>
      <c r="M144"/>
      <c r="N144"/>
      <c r="O144"/>
    </row>
    <row r="145" spans="1:15" s="4" customFormat="1" ht="43.5" x14ac:dyDescent="0.35">
      <c r="A145" s="16" t="str">
        <f>E78</f>
        <v>EXTERNA - 
Coleta de detritos em pátios e áreas verdes com frequência diária</v>
      </c>
      <c r="B145" s="9">
        <f>SUM(J78:J84)</f>
        <v>0</v>
      </c>
      <c r="C145" s="19">
        <f>F78</f>
        <v>100000</v>
      </c>
      <c r="D145" s="20">
        <f>((1800*B145)/C145)/22</f>
        <v>0</v>
      </c>
      <c r="E145" s="352"/>
      <c r="I145" s="3"/>
      <c r="J145"/>
      <c r="K145"/>
      <c r="L145"/>
      <c r="M145"/>
      <c r="N145"/>
      <c r="O145"/>
    </row>
    <row r="146" spans="1:15" s="4" customFormat="1" x14ac:dyDescent="0.35">
      <c r="A146" s="16"/>
      <c r="B146" s="9"/>
      <c r="C146" s="19"/>
      <c r="D146" s="20"/>
      <c r="E146" s="353"/>
      <c r="I146" s="3"/>
      <c r="J146"/>
      <c r="K146"/>
      <c r="L146"/>
      <c r="M146"/>
      <c r="N146"/>
      <c r="O146"/>
    </row>
    <row r="147" spans="1:15" s="4" customFormat="1" ht="30.75" customHeight="1" thickBot="1" x14ac:dyDescent="0.4">
      <c r="A147" s="332" t="s">
        <v>18</v>
      </c>
      <c r="B147" s="333"/>
      <c r="C147" s="333"/>
      <c r="D147" s="116">
        <f>SUM(D142:D146)</f>
        <v>0</v>
      </c>
      <c r="E147" s="23">
        <f>D147/1800</f>
        <v>0</v>
      </c>
      <c r="I147" s="3"/>
      <c r="J147"/>
      <c r="K147"/>
      <c r="L147"/>
      <c r="M147"/>
      <c r="N147"/>
      <c r="O147"/>
    </row>
    <row r="148" spans="1:15" s="4" customFormat="1" ht="15.75" customHeight="1" x14ac:dyDescent="0.35">
      <c r="A148" s="12"/>
      <c r="B148" s="12"/>
      <c r="C148" s="12"/>
      <c r="D148" s="15"/>
      <c r="I148" s="3"/>
      <c r="J148"/>
      <c r="K148"/>
      <c r="L148"/>
      <c r="M148"/>
      <c r="N148"/>
      <c r="O148"/>
    </row>
    <row r="149" spans="1:15" s="4" customFormat="1" ht="15.75" customHeight="1" thickBot="1" x14ac:dyDescent="0.4">
      <c r="A149" s="12"/>
      <c r="B149" s="12"/>
      <c r="C149" s="12"/>
      <c r="D149" s="15"/>
      <c r="I149" s="3"/>
      <c r="J149"/>
      <c r="K149"/>
      <c r="L149"/>
      <c r="M149"/>
      <c r="N149"/>
      <c r="O149"/>
    </row>
    <row r="150" spans="1:15" s="4" customFormat="1" ht="15.75" customHeight="1" x14ac:dyDescent="0.35">
      <c r="A150" s="334" t="s">
        <v>19</v>
      </c>
      <c r="B150" s="335"/>
      <c r="C150" s="335"/>
      <c r="D150" s="335"/>
      <c r="E150" s="336"/>
      <c r="I150" s="3"/>
      <c r="J150"/>
      <c r="K150"/>
      <c r="L150"/>
      <c r="M150"/>
      <c r="N150"/>
      <c r="O150"/>
    </row>
    <row r="151" spans="1:15" s="4" customFormat="1" ht="72.5" x14ac:dyDescent="0.35">
      <c r="A151" s="21" t="s">
        <v>3</v>
      </c>
      <c r="B151" s="10" t="s">
        <v>15</v>
      </c>
      <c r="C151" s="10" t="s">
        <v>16</v>
      </c>
      <c r="D151" s="11" t="s">
        <v>20</v>
      </c>
      <c r="E151" s="22" t="s">
        <v>7</v>
      </c>
      <c r="I151" s="3"/>
      <c r="J151"/>
      <c r="K151"/>
      <c r="L151"/>
      <c r="M151"/>
      <c r="N151"/>
      <c r="O151"/>
    </row>
    <row r="152" spans="1:15" s="4" customFormat="1" ht="43.5" x14ac:dyDescent="0.35">
      <c r="A152" s="17" t="str">
        <f>E85</f>
        <v>ESQUADRIAS EXTERNAS - 
Face externa COM exposição a situação de risco</v>
      </c>
      <c r="B152" s="9">
        <f>SUM(J85:J93)</f>
        <v>0</v>
      </c>
      <c r="C152" s="18">
        <f>F85</f>
        <v>130</v>
      </c>
      <c r="D152" s="20">
        <f>((300*B152)/C152)/22</f>
        <v>0</v>
      </c>
      <c r="E152" s="351"/>
      <c r="I152" s="3"/>
      <c r="J152"/>
      <c r="K152"/>
      <c r="L152"/>
      <c r="M152"/>
      <c r="N152"/>
      <c r="O152"/>
    </row>
    <row r="153" spans="1:15" s="4" customFormat="1" ht="43.5" x14ac:dyDescent="0.35">
      <c r="A153" s="17" t="str">
        <f>E94</f>
        <v>ESQUADRIAS EXTERNAS - 
Face externa SEM exposição a situação de risco</v>
      </c>
      <c r="B153" s="9">
        <f>SUM(J94:J104)</f>
        <v>0</v>
      </c>
      <c r="C153" s="18">
        <f>F94</f>
        <v>300</v>
      </c>
      <c r="D153" s="20">
        <f>((300*B153)/C153)/22</f>
        <v>0</v>
      </c>
      <c r="E153" s="352"/>
      <c r="I153" s="3"/>
      <c r="J153"/>
      <c r="K153"/>
      <c r="L153"/>
      <c r="M153"/>
      <c r="N153"/>
      <c r="O153"/>
    </row>
    <row r="154" spans="1:15" s="4" customFormat="1" ht="29" x14ac:dyDescent="0.35">
      <c r="A154" s="17" t="str">
        <f>E105</f>
        <v>ESQUADRIAS EXTERNAS / INTERNAS - 
Face interna</v>
      </c>
      <c r="B154" s="9">
        <f>SUM(J105:J116)</f>
        <v>314.74</v>
      </c>
      <c r="C154" s="18">
        <f>F105</f>
        <v>300</v>
      </c>
      <c r="D154" s="20">
        <f>((300*B154)/C154)/22</f>
        <v>14.306363636363637</v>
      </c>
      <c r="E154" s="352"/>
      <c r="I154" s="3"/>
      <c r="J154"/>
      <c r="K154"/>
      <c r="L154"/>
      <c r="M154"/>
      <c r="N154"/>
      <c r="O154"/>
    </row>
    <row r="155" spans="1:15" s="4" customFormat="1" x14ac:dyDescent="0.35">
      <c r="A155" s="17"/>
      <c r="B155" s="9"/>
      <c r="C155" s="18"/>
      <c r="D155" s="20"/>
      <c r="E155" s="353"/>
      <c r="I155" s="3"/>
      <c r="J155"/>
      <c r="K155"/>
      <c r="L155"/>
      <c r="M155"/>
      <c r="N155"/>
      <c r="O155"/>
    </row>
    <row r="156" spans="1:15" s="4" customFormat="1" ht="30.75" customHeight="1" thickBot="1" x14ac:dyDescent="0.4">
      <c r="A156" s="332" t="s">
        <v>21</v>
      </c>
      <c r="B156" s="333"/>
      <c r="C156" s="333"/>
      <c r="D156" s="116">
        <f>SUM(D152:D155)</f>
        <v>14.306363636363637</v>
      </c>
      <c r="E156" s="23">
        <f>D156/300</f>
        <v>4.7687878787878786E-2</v>
      </c>
      <c r="I156" s="3"/>
      <c r="J156"/>
      <c r="K156"/>
      <c r="L156"/>
      <c r="M156"/>
      <c r="N156"/>
      <c r="O156"/>
    </row>
    <row r="158" spans="1:15" s="4" customFormat="1" ht="15" thickBot="1" x14ac:dyDescent="0.4">
      <c r="A158"/>
      <c r="B158"/>
      <c r="C158"/>
      <c r="D158" s="2"/>
      <c r="I158" s="3"/>
      <c r="J158"/>
      <c r="K158"/>
      <c r="L158"/>
      <c r="M158"/>
      <c r="N158"/>
      <c r="O158"/>
    </row>
    <row r="159" spans="1:15" s="4" customFormat="1" x14ac:dyDescent="0.35">
      <c r="A159" s="334" t="s">
        <v>22</v>
      </c>
      <c r="B159" s="335"/>
      <c r="C159" s="335"/>
      <c r="D159" s="335"/>
      <c r="E159" s="336"/>
      <c r="I159" s="3"/>
      <c r="J159"/>
      <c r="K159"/>
      <c r="L159"/>
      <c r="M159"/>
      <c r="N159"/>
      <c r="O159"/>
    </row>
    <row r="160" spans="1:15" s="4" customFormat="1" ht="72.5" x14ac:dyDescent="0.35">
      <c r="A160" s="21" t="s">
        <v>3</v>
      </c>
      <c r="B160" s="10" t="s">
        <v>15</v>
      </c>
      <c r="C160" s="10" t="s">
        <v>16</v>
      </c>
      <c r="D160" s="11" t="s">
        <v>23</v>
      </c>
      <c r="E160" s="22" t="s">
        <v>7</v>
      </c>
      <c r="I160" s="3"/>
      <c r="J160"/>
      <c r="K160"/>
      <c r="L160"/>
      <c r="M160"/>
      <c r="N160"/>
      <c r="O160"/>
    </row>
    <row r="161" spans="1:15" s="4" customFormat="1" x14ac:dyDescent="0.35">
      <c r="A161" s="17" t="str">
        <f>E117</f>
        <v>FACHADAS ENVIDRAÇADAS</v>
      </c>
      <c r="B161" s="9">
        <f>SUM(J117:J119)</f>
        <v>0</v>
      </c>
      <c r="C161" s="18">
        <f>F117</f>
        <v>130</v>
      </c>
      <c r="D161" s="20">
        <f>((130*B161)/C161)/22</f>
        <v>0</v>
      </c>
      <c r="E161" s="351"/>
      <c r="I161" s="3"/>
      <c r="J161"/>
      <c r="K161"/>
      <c r="L161"/>
      <c r="M161"/>
      <c r="N161"/>
      <c r="O161"/>
    </row>
    <row r="162" spans="1:15" s="4" customFormat="1" x14ac:dyDescent="0.35">
      <c r="A162" s="17"/>
      <c r="B162" s="9"/>
      <c r="C162" s="18"/>
      <c r="D162" s="20"/>
      <c r="E162" s="353"/>
      <c r="I162" s="3"/>
      <c r="J162"/>
      <c r="K162"/>
      <c r="L162"/>
      <c r="M162"/>
      <c r="N162"/>
      <c r="O162"/>
    </row>
    <row r="163" spans="1:15" s="4" customFormat="1" ht="30.75" customHeight="1" thickBot="1" x14ac:dyDescent="0.4">
      <c r="A163" s="332" t="s">
        <v>25</v>
      </c>
      <c r="B163" s="333"/>
      <c r="C163" s="333"/>
      <c r="D163" s="116">
        <f>SUM(D161:D162)</f>
        <v>0</v>
      </c>
      <c r="E163" s="23">
        <f>D163/130</f>
        <v>0</v>
      </c>
      <c r="I163" s="3"/>
      <c r="J163"/>
      <c r="K163"/>
      <c r="L163"/>
      <c r="M163"/>
      <c r="N163"/>
      <c r="O163"/>
    </row>
    <row r="164" spans="1:15" s="4" customFormat="1" ht="15" thickBot="1" x14ac:dyDescent="0.4">
      <c r="A164"/>
      <c r="B164"/>
      <c r="C164"/>
      <c r="D164" s="2"/>
      <c r="I164" s="3"/>
      <c r="J164"/>
      <c r="K164"/>
      <c r="L164"/>
      <c r="M164"/>
      <c r="N164"/>
      <c r="O164"/>
    </row>
    <row r="165" spans="1:15" s="4" customFormat="1" ht="15" thickBot="1" x14ac:dyDescent="0.4">
      <c r="A165" s="349" t="s">
        <v>26</v>
      </c>
      <c r="B165" s="350"/>
      <c r="C165" s="350"/>
      <c r="D165" s="350"/>
      <c r="E165" s="186">
        <f>E137+E147+E156+E163</f>
        <v>0.95405862878787895</v>
      </c>
      <c r="I165" s="3"/>
      <c r="J165"/>
      <c r="K165"/>
      <c r="L165"/>
      <c r="M165"/>
      <c r="N165"/>
      <c r="O165"/>
    </row>
  </sheetData>
  <mergeCells count="33">
    <mergeCell ref="E94:E104"/>
    <mergeCell ref="E2:E18"/>
    <mergeCell ref="E19:E22"/>
    <mergeCell ref="E23:E27"/>
    <mergeCell ref="E28:E30"/>
    <mergeCell ref="E31:E45"/>
    <mergeCell ref="E46:E57"/>
    <mergeCell ref="E58:E64"/>
    <mergeCell ref="E65:E70"/>
    <mergeCell ref="E71:E77"/>
    <mergeCell ref="E78:E84"/>
    <mergeCell ref="E85:E93"/>
    <mergeCell ref="A140:E140"/>
    <mergeCell ref="E105:E116"/>
    <mergeCell ref="E117:E119"/>
    <mergeCell ref="A120:C120"/>
    <mergeCell ref="E120:G120"/>
    <mergeCell ref="A121:I121"/>
    <mergeCell ref="A122:J122"/>
    <mergeCell ref="A125:E125"/>
    <mergeCell ref="A126:E126"/>
    <mergeCell ref="A128:E128"/>
    <mergeCell ref="E130:E136"/>
    <mergeCell ref="A137:C137"/>
    <mergeCell ref="E161:E162"/>
    <mergeCell ref="A163:C163"/>
    <mergeCell ref="A165:D165"/>
    <mergeCell ref="E142:E146"/>
    <mergeCell ref="A147:C147"/>
    <mergeCell ref="A150:E150"/>
    <mergeCell ref="E152:E155"/>
    <mergeCell ref="A156:C156"/>
    <mergeCell ref="A159:E159"/>
  </mergeCells>
  <phoneticPr fontId="12" type="noConversion"/>
  <pageMargins left="0.31496062992125984" right="0.31496062992125984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1DF6A829-C74D-4C47-A737-AC4499FFFC94}">
          <x14:formula1>
            <xm:f>Parâmetros!$A$15:$A$20</xm:f>
          </x14:formula1>
          <xm:sqref>H2:H120</xm:sqref>
        </x14:dataValidation>
        <x14:dataValidation type="list" allowBlank="1" showInputMessage="1" showErrorMessage="1" xr:uid="{C104EE23-B88B-4AD1-8EC8-65FCFA39C639}">
          <x14:formula1>
            <xm:f>Parâmetros!$A$1:$A$9</xm:f>
          </x14:formula1>
          <xm:sqref>G2:G119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1C33A-E9FE-4B11-8EEC-CF7D80F41A85}">
  <dimension ref="A1:O159"/>
  <sheetViews>
    <sheetView zoomScaleNormal="100" workbookViewId="0">
      <pane ySplit="1" topLeftCell="A99" activePane="bottomLeft" state="frozen"/>
      <selection pane="bottomLeft" activeCell="C26" sqref="C26"/>
    </sheetView>
  </sheetViews>
  <sheetFormatPr defaultRowHeight="14.5" x14ac:dyDescent="0.35"/>
  <cols>
    <col min="1" max="1" width="39.7265625" customWidth="1"/>
    <col min="2" max="2" width="18.1796875" customWidth="1"/>
    <col min="3" max="3" width="14.81640625" customWidth="1"/>
    <col min="4" max="4" width="13.453125" style="2" customWidth="1"/>
    <col min="5" max="5" width="17.1796875" style="4" customWidth="1"/>
    <col min="6" max="6" width="14.453125" style="4" customWidth="1"/>
    <col min="7" max="7" width="13.26953125" style="4" customWidth="1"/>
    <col min="8" max="8" width="11.453125" style="4" customWidth="1"/>
    <col min="9" max="9" width="11.54296875" style="3" customWidth="1"/>
    <col min="10" max="10" width="18.81640625" customWidth="1"/>
    <col min="11" max="11" width="11.54296875" bestFit="1" customWidth="1"/>
  </cols>
  <sheetData>
    <row r="1" spans="1:13" s="1" customFormat="1" ht="64.5" customHeight="1" thickBot="1" x14ac:dyDescent="0.4">
      <c r="A1" s="37" t="s">
        <v>39</v>
      </c>
      <c r="B1" s="38" t="s">
        <v>40</v>
      </c>
      <c r="C1" s="36" t="s">
        <v>41</v>
      </c>
      <c r="D1" s="39" t="s">
        <v>42</v>
      </c>
      <c r="E1" s="40" t="s">
        <v>43</v>
      </c>
      <c r="F1" s="38" t="s">
        <v>44</v>
      </c>
      <c r="G1" s="36" t="s">
        <v>45</v>
      </c>
      <c r="H1" s="36" t="s">
        <v>46</v>
      </c>
      <c r="I1" s="36" t="s">
        <v>47</v>
      </c>
      <c r="J1" s="41" t="s">
        <v>48</v>
      </c>
      <c r="K1" s="42" t="s">
        <v>49</v>
      </c>
    </row>
    <row r="2" spans="1:13" ht="15" customHeight="1" x14ac:dyDescent="0.35">
      <c r="A2" s="27" t="s">
        <v>119</v>
      </c>
      <c r="B2" s="28">
        <v>1</v>
      </c>
      <c r="C2" s="117">
        <v>121</v>
      </c>
      <c r="D2" s="6">
        <f>B2*C2</f>
        <v>121</v>
      </c>
      <c r="E2" s="354" t="s">
        <v>51</v>
      </c>
      <c r="F2" s="29">
        <v>800</v>
      </c>
      <c r="G2" s="29" t="s">
        <v>52</v>
      </c>
      <c r="H2" s="44">
        <v>1</v>
      </c>
      <c r="I2" s="139">
        <v>22</v>
      </c>
      <c r="J2" s="160">
        <f>D2*I2</f>
        <v>2662</v>
      </c>
      <c r="K2" s="162">
        <f>J2/F2/22</f>
        <v>0.15125</v>
      </c>
      <c r="M2" s="26"/>
    </row>
    <row r="3" spans="1:13" x14ac:dyDescent="0.35">
      <c r="A3" s="30" t="s">
        <v>120</v>
      </c>
      <c r="B3" s="31">
        <v>1</v>
      </c>
      <c r="C3" s="118">
        <v>17</v>
      </c>
      <c r="D3" s="6">
        <f t="shared" ref="D3:D66" si="0">B3*C3</f>
        <v>17</v>
      </c>
      <c r="E3" s="355"/>
      <c r="F3" s="32">
        <v>800</v>
      </c>
      <c r="G3" s="32" t="s">
        <v>52</v>
      </c>
      <c r="H3" s="43">
        <v>1</v>
      </c>
      <c r="I3" s="140">
        <v>22</v>
      </c>
      <c r="J3" s="8">
        <f t="shared" ref="J3:J5" si="1">D3*I3</f>
        <v>374</v>
      </c>
      <c r="K3" s="163">
        <f t="shared" ref="K3:K12" si="2">J3/F3/22</f>
        <v>2.1250000000000002E-2</v>
      </c>
    </row>
    <row r="4" spans="1:13" x14ac:dyDescent="0.35">
      <c r="A4" s="30" t="s">
        <v>102</v>
      </c>
      <c r="B4" s="31">
        <v>1</v>
      </c>
      <c r="C4" s="118">
        <v>36</v>
      </c>
      <c r="D4" s="6">
        <f t="shared" si="0"/>
        <v>36</v>
      </c>
      <c r="E4" s="355"/>
      <c r="F4" s="32">
        <v>800</v>
      </c>
      <c r="G4" s="32" t="s">
        <v>52</v>
      </c>
      <c r="H4" s="43">
        <v>1</v>
      </c>
      <c r="I4" s="140">
        <v>22</v>
      </c>
      <c r="J4" s="8">
        <f t="shared" si="1"/>
        <v>792</v>
      </c>
      <c r="K4" s="163">
        <f t="shared" si="2"/>
        <v>4.4999999999999998E-2</v>
      </c>
    </row>
    <row r="5" spans="1:13" x14ac:dyDescent="0.35">
      <c r="A5" s="30" t="s">
        <v>121</v>
      </c>
      <c r="B5" s="31">
        <v>1</v>
      </c>
      <c r="C5" s="118">
        <v>22</v>
      </c>
      <c r="D5" s="6">
        <f t="shared" si="0"/>
        <v>22</v>
      </c>
      <c r="E5" s="355"/>
      <c r="F5" s="32">
        <v>800</v>
      </c>
      <c r="G5" s="32" t="s">
        <v>52</v>
      </c>
      <c r="H5" s="43">
        <v>1</v>
      </c>
      <c r="I5" s="140">
        <v>22</v>
      </c>
      <c r="J5" s="8">
        <f t="shared" si="1"/>
        <v>484</v>
      </c>
      <c r="K5" s="163">
        <f t="shared" si="2"/>
        <v>2.75E-2</v>
      </c>
    </row>
    <row r="6" spans="1:13" x14ac:dyDescent="0.35">
      <c r="A6" s="30" t="s">
        <v>122</v>
      </c>
      <c r="B6" s="31">
        <v>1</v>
      </c>
      <c r="C6" s="118">
        <v>9</v>
      </c>
      <c r="D6" s="6">
        <f t="shared" si="0"/>
        <v>9</v>
      </c>
      <c r="E6" s="355"/>
      <c r="F6" s="32">
        <v>800</v>
      </c>
      <c r="G6" s="32" t="s">
        <v>52</v>
      </c>
      <c r="H6" s="43">
        <v>1</v>
      </c>
      <c r="I6" s="140">
        <v>22</v>
      </c>
      <c r="J6" s="8">
        <f>D6*I6</f>
        <v>198</v>
      </c>
      <c r="K6" s="163">
        <f t="shared" si="2"/>
        <v>1.125E-2</v>
      </c>
    </row>
    <row r="7" spans="1:13" x14ac:dyDescent="0.35">
      <c r="A7" s="30" t="s">
        <v>100</v>
      </c>
      <c r="B7" s="31">
        <v>1</v>
      </c>
      <c r="C7" s="118">
        <v>18</v>
      </c>
      <c r="D7" s="6">
        <f t="shared" si="0"/>
        <v>18</v>
      </c>
      <c r="E7" s="355"/>
      <c r="F7" s="32">
        <v>800</v>
      </c>
      <c r="G7" s="32" t="s">
        <v>52</v>
      </c>
      <c r="H7" s="43">
        <v>1</v>
      </c>
      <c r="I7" s="140">
        <v>22</v>
      </c>
      <c r="J7" s="8">
        <f>D7*I7</f>
        <v>396</v>
      </c>
      <c r="K7" s="163">
        <f t="shared" si="2"/>
        <v>2.2499999999999999E-2</v>
      </c>
    </row>
    <row r="8" spans="1:13" x14ac:dyDescent="0.35">
      <c r="A8" s="30" t="s">
        <v>123</v>
      </c>
      <c r="B8" s="31">
        <v>1</v>
      </c>
      <c r="C8" s="118">
        <v>79</v>
      </c>
      <c r="D8" s="6">
        <f t="shared" si="0"/>
        <v>79</v>
      </c>
      <c r="E8" s="355"/>
      <c r="F8" s="32">
        <v>800</v>
      </c>
      <c r="G8" s="32" t="s">
        <v>52</v>
      </c>
      <c r="H8" s="43">
        <v>1</v>
      </c>
      <c r="I8" s="140">
        <v>22</v>
      </c>
      <c r="J8" s="8">
        <f>D8*I8</f>
        <v>1738</v>
      </c>
      <c r="K8" s="163">
        <f>J8/F8/22</f>
        <v>9.8749999999999991E-2</v>
      </c>
    </row>
    <row r="9" spans="1:13" x14ac:dyDescent="0.35">
      <c r="A9" s="30" t="s">
        <v>124</v>
      </c>
      <c r="B9" s="31">
        <v>1</v>
      </c>
      <c r="C9" s="118">
        <v>17</v>
      </c>
      <c r="D9" s="6">
        <f t="shared" si="0"/>
        <v>17</v>
      </c>
      <c r="E9" s="355"/>
      <c r="F9" s="32">
        <v>800</v>
      </c>
      <c r="G9" s="32" t="s">
        <v>52</v>
      </c>
      <c r="H9" s="43">
        <v>1</v>
      </c>
      <c r="I9" s="140">
        <v>22</v>
      </c>
      <c r="J9" s="8">
        <f t="shared" ref="J9:J12" si="3">D9*I9</f>
        <v>374</v>
      </c>
      <c r="K9" s="163">
        <f t="shared" si="2"/>
        <v>2.1250000000000002E-2</v>
      </c>
    </row>
    <row r="10" spans="1:13" x14ac:dyDescent="0.35">
      <c r="A10" s="30" t="s">
        <v>125</v>
      </c>
      <c r="B10" s="31">
        <v>1</v>
      </c>
      <c r="C10" s="118">
        <v>16</v>
      </c>
      <c r="D10" s="6">
        <f t="shared" si="0"/>
        <v>16</v>
      </c>
      <c r="E10" s="355"/>
      <c r="F10" s="32">
        <v>800</v>
      </c>
      <c r="G10" s="32" t="s">
        <v>52</v>
      </c>
      <c r="H10" s="43">
        <v>1</v>
      </c>
      <c r="I10" s="140">
        <v>22</v>
      </c>
      <c r="J10" s="8">
        <f t="shared" si="3"/>
        <v>352</v>
      </c>
      <c r="K10" s="163">
        <f t="shared" si="2"/>
        <v>0.02</v>
      </c>
    </row>
    <row r="11" spans="1:13" x14ac:dyDescent="0.35">
      <c r="A11" s="30" t="s">
        <v>66</v>
      </c>
      <c r="B11" s="31">
        <v>1</v>
      </c>
      <c r="C11" s="118">
        <v>6</v>
      </c>
      <c r="D11" s="6">
        <f t="shared" si="0"/>
        <v>6</v>
      </c>
      <c r="E11" s="355"/>
      <c r="F11" s="32">
        <v>800</v>
      </c>
      <c r="G11" s="32" t="s">
        <v>52</v>
      </c>
      <c r="H11" s="43">
        <v>1</v>
      </c>
      <c r="I11" s="140">
        <v>22</v>
      </c>
      <c r="J11" s="8">
        <f t="shared" si="3"/>
        <v>132</v>
      </c>
      <c r="K11" s="163">
        <f t="shared" si="2"/>
        <v>7.5000000000000006E-3</v>
      </c>
    </row>
    <row r="12" spans="1:13" x14ac:dyDescent="0.35">
      <c r="A12" s="30" t="s">
        <v>106</v>
      </c>
      <c r="B12" s="31">
        <v>1</v>
      </c>
      <c r="C12" s="118">
        <v>19</v>
      </c>
      <c r="D12" s="6">
        <f t="shared" si="0"/>
        <v>19</v>
      </c>
      <c r="E12" s="355"/>
      <c r="F12" s="32">
        <v>800</v>
      </c>
      <c r="G12" s="32" t="s">
        <v>52</v>
      </c>
      <c r="H12" s="43">
        <v>2</v>
      </c>
      <c r="I12" s="140">
        <v>44</v>
      </c>
      <c r="J12" s="8">
        <f t="shared" si="3"/>
        <v>836</v>
      </c>
      <c r="K12" s="163">
        <f t="shared" si="2"/>
        <v>4.7499999999999994E-2</v>
      </c>
    </row>
    <row r="13" spans="1:13" x14ac:dyDescent="0.35">
      <c r="A13" s="112"/>
      <c r="B13" s="113"/>
      <c r="C13" s="120"/>
      <c r="D13" s="6">
        <f t="shared" si="0"/>
        <v>0</v>
      </c>
      <c r="E13" s="375" t="s">
        <v>68</v>
      </c>
      <c r="F13" s="114">
        <v>360</v>
      </c>
      <c r="G13" s="114"/>
      <c r="H13" s="115"/>
      <c r="I13" s="142"/>
      <c r="J13" s="25">
        <f>D13*I13</f>
        <v>0</v>
      </c>
      <c r="K13" s="165">
        <f>J13/F13/22</f>
        <v>0</v>
      </c>
      <c r="M13" s="26"/>
    </row>
    <row r="14" spans="1:13" x14ac:dyDescent="0.35">
      <c r="A14" s="50"/>
      <c r="B14" s="51"/>
      <c r="C14" s="121"/>
      <c r="D14" s="6">
        <f t="shared" si="0"/>
        <v>0</v>
      </c>
      <c r="E14" s="364"/>
      <c r="F14" s="52">
        <v>360</v>
      </c>
      <c r="G14" s="52"/>
      <c r="H14" s="53"/>
      <c r="I14" s="143"/>
      <c r="J14" s="8">
        <f t="shared" ref="J14:J16" si="4">D14*I14</f>
        <v>0</v>
      </c>
      <c r="K14" s="166">
        <f t="shared" ref="K14:K16" si="5">J14/F14/22</f>
        <v>0</v>
      </c>
    </row>
    <row r="15" spans="1:13" x14ac:dyDescent="0.35">
      <c r="A15" s="50"/>
      <c r="B15" s="51"/>
      <c r="C15" s="121"/>
      <c r="D15" s="6">
        <f t="shared" si="0"/>
        <v>0</v>
      </c>
      <c r="E15" s="364"/>
      <c r="F15" s="52">
        <v>360</v>
      </c>
      <c r="G15" s="52"/>
      <c r="H15" s="53"/>
      <c r="I15" s="143"/>
      <c r="J15" s="8">
        <f t="shared" si="4"/>
        <v>0</v>
      </c>
      <c r="K15" s="166">
        <f t="shared" si="5"/>
        <v>0</v>
      </c>
    </row>
    <row r="16" spans="1:13" ht="15" thickBot="1" x14ac:dyDescent="0.4">
      <c r="A16" s="50"/>
      <c r="B16" s="51"/>
      <c r="C16" s="121"/>
      <c r="D16" s="6">
        <f t="shared" si="0"/>
        <v>0</v>
      </c>
      <c r="E16" s="364"/>
      <c r="F16" s="52">
        <v>360</v>
      </c>
      <c r="G16" s="52"/>
      <c r="H16" s="53"/>
      <c r="I16" s="143"/>
      <c r="J16" s="8">
        <f t="shared" si="4"/>
        <v>0</v>
      </c>
      <c r="K16" s="166">
        <f t="shared" si="5"/>
        <v>0</v>
      </c>
    </row>
    <row r="17" spans="1:11" x14ac:dyDescent="0.35">
      <c r="A17" s="77"/>
      <c r="B17" s="78"/>
      <c r="C17" s="123"/>
      <c r="D17" s="6">
        <f t="shared" si="0"/>
        <v>0</v>
      </c>
      <c r="E17" s="366" t="s">
        <v>69</v>
      </c>
      <c r="F17" s="79">
        <v>1500</v>
      </c>
      <c r="G17" s="79"/>
      <c r="H17" s="79"/>
      <c r="I17" s="145"/>
      <c r="J17" s="160">
        <f>D17*I17</f>
        <v>0</v>
      </c>
      <c r="K17" s="168">
        <f>J17/F17/22</f>
        <v>0</v>
      </c>
    </row>
    <row r="18" spans="1:11" ht="15" thickBot="1" x14ac:dyDescent="0.4">
      <c r="A18" s="58"/>
      <c r="B18" s="59"/>
      <c r="C18" s="124"/>
      <c r="D18" s="6">
        <f t="shared" si="0"/>
        <v>0</v>
      </c>
      <c r="E18" s="367"/>
      <c r="F18" s="60">
        <v>1500</v>
      </c>
      <c r="G18" s="60"/>
      <c r="H18" s="60"/>
      <c r="I18" s="146"/>
      <c r="J18" s="8">
        <f>D18*I18</f>
        <v>0</v>
      </c>
      <c r="K18" s="169">
        <f t="shared" ref="K18" si="6">J18/F18/22</f>
        <v>0</v>
      </c>
    </row>
    <row r="19" spans="1:11" x14ac:dyDescent="0.35">
      <c r="A19" s="58"/>
      <c r="B19" s="59"/>
      <c r="C19" s="124"/>
      <c r="D19" s="6">
        <f t="shared" si="0"/>
        <v>0</v>
      </c>
      <c r="E19" s="367"/>
      <c r="F19" s="79">
        <v>1500</v>
      </c>
      <c r="G19" s="60"/>
      <c r="H19" s="60"/>
      <c r="I19" s="146"/>
      <c r="J19" s="8"/>
      <c r="K19" s="169"/>
    </row>
    <row r="20" spans="1:11" ht="15" thickBot="1" x14ac:dyDescent="0.4">
      <c r="A20" s="58"/>
      <c r="B20" s="59"/>
      <c r="C20" s="124"/>
      <c r="D20" s="6">
        <f t="shared" si="0"/>
        <v>0</v>
      </c>
      <c r="E20" s="367"/>
      <c r="F20" s="60">
        <v>1500</v>
      </c>
      <c r="G20" s="60"/>
      <c r="H20" s="60"/>
      <c r="I20" s="146"/>
      <c r="J20" s="8"/>
      <c r="K20" s="169"/>
    </row>
    <row r="21" spans="1:11" ht="15" thickBot="1" x14ac:dyDescent="0.4">
      <c r="A21" s="58"/>
      <c r="B21" s="59"/>
      <c r="C21" s="124"/>
      <c r="D21" s="6">
        <f t="shared" si="0"/>
        <v>0</v>
      </c>
      <c r="E21" s="367"/>
      <c r="F21" s="79">
        <v>1500</v>
      </c>
      <c r="G21" s="60"/>
      <c r="H21" s="60"/>
      <c r="I21" s="146"/>
      <c r="J21" s="8"/>
      <c r="K21" s="169"/>
    </row>
    <row r="22" spans="1:11" x14ac:dyDescent="0.35">
      <c r="A22" s="80"/>
      <c r="B22" s="81"/>
      <c r="C22" s="126"/>
      <c r="D22" s="6">
        <f t="shared" si="0"/>
        <v>0</v>
      </c>
      <c r="E22" s="369" t="s">
        <v>70</v>
      </c>
      <c r="F22" s="82">
        <v>1200</v>
      </c>
      <c r="G22" s="82"/>
      <c r="H22" s="82"/>
      <c r="I22" s="148"/>
      <c r="J22" s="160">
        <f>D22*I22</f>
        <v>0</v>
      </c>
      <c r="K22" s="171">
        <f>J22/F22/22</f>
        <v>0</v>
      </c>
    </row>
    <row r="23" spans="1:11" x14ac:dyDescent="0.35">
      <c r="A23" s="64"/>
      <c r="B23" s="65"/>
      <c r="C23" s="127"/>
      <c r="D23" s="6">
        <f t="shared" si="0"/>
        <v>0</v>
      </c>
      <c r="E23" s="370"/>
      <c r="F23" s="66">
        <v>1200</v>
      </c>
      <c r="G23" s="66"/>
      <c r="H23" s="66"/>
      <c r="I23" s="149"/>
      <c r="J23" s="8">
        <f t="shared" ref="J23:J24" si="7">D23*I23</f>
        <v>0</v>
      </c>
      <c r="K23" s="172">
        <f t="shared" ref="K23:K24" si="8">J23/F23/22</f>
        <v>0</v>
      </c>
    </row>
    <row r="24" spans="1:11" ht="15" thickBot="1" x14ac:dyDescent="0.4">
      <c r="A24" s="64"/>
      <c r="B24" s="65"/>
      <c r="C24" s="127"/>
      <c r="D24" s="6">
        <f t="shared" si="0"/>
        <v>0</v>
      </c>
      <c r="E24" s="370"/>
      <c r="F24" s="66">
        <v>1200</v>
      </c>
      <c r="G24" s="66"/>
      <c r="H24" s="66"/>
      <c r="I24" s="149"/>
      <c r="J24" s="8">
        <f t="shared" si="7"/>
        <v>0</v>
      </c>
      <c r="K24" s="172">
        <f t="shared" si="8"/>
        <v>0</v>
      </c>
    </row>
    <row r="25" spans="1:11" x14ac:dyDescent="0.35">
      <c r="A25" s="83" t="s">
        <v>107</v>
      </c>
      <c r="B25" s="84">
        <v>1</v>
      </c>
      <c r="C25" s="129">
        <f>50.99+19</f>
        <v>69.990000000000009</v>
      </c>
      <c r="D25" s="6">
        <f t="shared" si="0"/>
        <v>69.990000000000009</v>
      </c>
      <c r="E25" s="373" t="s">
        <v>72</v>
      </c>
      <c r="F25" s="85">
        <v>1000</v>
      </c>
      <c r="G25" s="85" t="s">
        <v>52</v>
      </c>
      <c r="H25" s="85">
        <v>2</v>
      </c>
      <c r="I25" s="151">
        <v>44</v>
      </c>
      <c r="J25" s="160">
        <f>D25*I25</f>
        <v>3079.5600000000004</v>
      </c>
      <c r="K25" s="174">
        <f>J25/F25/22</f>
        <v>0.13998000000000002</v>
      </c>
    </row>
    <row r="26" spans="1:11" x14ac:dyDescent="0.35">
      <c r="A26" s="68"/>
      <c r="B26" s="69"/>
      <c r="C26" s="130"/>
      <c r="D26" s="6">
        <f t="shared" si="0"/>
        <v>0</v>
      </c>
      <c r="E26" s="374"/>
      <c r="F26" s="70">
        <v>1000</v>
      </c>
      <c r="G26" s="70"/>
      <c r="H26" s="70"/>
      <c r="I26" s="152"/>
      <c r="J26" s="8">
        <f t="shared" ref="J26:J39" si="9">D26*I26</f>
        <v>0</v>
      </c>
      <c r="K26" s="175">
        <f t="shared" ref="K26:K34" si="10">J26/F26/22</f>
        <v>0</v>
      </c>
    </row>
    <row r="27" spans="1:11" x14ac:dyDescent="0.35">
      <c r="A27" s="68"/>
      <c r="B27" s="69"/>
      <c r="C27" s="130"/>
      <c r="D27" s="6">
        <f t="shared" si="0"/>
        <v>0</v>
      </c>
      <c r="E27" s="374"/>
      <c r="F27" s="70">
        <v>1000</v>
      </c>
      <c r="G27" s="70"/>
      <c r="H27" s="70"/>
      <c r="I27" s="152"/>
      <c r="J27" s="8">
        <f t="shared" si="9"/>
        <v>0</v>
      </c>
      <c r="K27" s="175">
        <f t="shared" si="10"/>
        <v>0</v>
      </c>
    </row>
    <row r="28" spans="1:11" x14ac:dyDescent="0.35">
      <c r="A28" s="68"/>
      <c r="B28" s="69"/>
      <c r="C28" s="130"/>
      <c r="D28" s="6">
        <f t="shared" si="0"/>
        <v>0</v>
      </c>
      <c r="E28" s="374"/>
      <c r="F28" s="70">
        <v>1000</v>
      </c>
      <c r="G28" s="70"/>
      <c r="H28" s="70"/>
      <c r="I28" s="152"/>
      <c r="J28" s="8">
        <f t="shared" si="9"/>
        <v>0</v>
      </c>
      <c r="K28" s="175">
        <f t="shared" si="10"/>
        <v>0</v>
      </c>
    </row>
    <row r="29" spans="1:11" x14ac:dyDescent="0.35">
      <c r="A29" s="68"/>
      <c r="B29" s="69"/>
      <c r="C29" s="130"/>
      <c r="D29" s="6">
        <f t="shared" si="0"/>
        <v>0</v>
      </c>
      <c r="E29" s="374"/>
      <c r="F29" s="70">
        <v>1000</v>
      </c>
      <c r="G29" s="70"/>
      <c r="H29" s="70"/>
      <c r="I29" s="152"/>
      <c r="J29" s="8">
        <f t="shared" si="9"/>
        <v>0</v>
      </c>
      <c r="K29" s="175">
        <f t="shared" si="10"/>
        <v>0</v>
      </c>
    </row>
    <row r="30" spans="1:11" x14ac:dyDescent="0.35">
      <c r="A30" s="68"/>
      <c r="B30" s="69"/>
      <c r="C30" s="130"/>
      <c r="D30" s="6">
        <f t="shared" si="0"/>
        <v>0</v>
      </c>
      <c r="E30" s="374"/>
      <c r="F30" s="70">
        <v>1000</v>
      </c>
      <c r="G30" s="70"/>
      <c r="H30" s="70"/>
      <c r="I30" s="152"/>
      <c r="J30" s="8">
        <f t="shared" si="9"/>
        <v>0</v>
      </c>
      <c r="K30" s="175">
        <f t="shared" si="10"/>
        <v>0</v>
      </c>
    </row>
    <row r="31" spans="1:11" x14ac:dyDescent="0.35">
      <c r="A31" s="68"/>
      <c r="B31" s="69"/>
      <c r="C31" s="130"/>
      <c r="D31" s="6">
        <f t="shared" si="0"/>
        <v>0</v>
      </c>
      <c r="E31" s="374"/>
      <c r="F31" s="70">
        <v>1000</v>
      </c>
      <c r="G31" s="70"/>
      <c r="H31" s="70"/>
      <c r="I31" s="152"/>
      <c r="J31" s="8">
        <f t="shared" si="9"/>
        <v>0</v>
      </c>
      <c r="K31" s="175">
        <f t="shared" si="10"/>
        <v>0</v>
      </c>
    </row>
    <row r="32" spans="1:11" x14ac:dyDescent="0.35">
      <c r="A32" s="68"/>
      <c r="B32" s="69"/>
      <c r="C32" s="130"/>
      <c r="D32" s="6">
        <f t="shared" si="0"/>
        <v>0</v>
      </c>
      <c r="E32" s="374"/>
      <c r="F32" s="70">
        <v>1000</v>
      </c>
      <c r="G32" s="70"/>
      <c r="H32" s="70"/>
      <c r="I32" s="152"/>
      <c r="J32" s="8">
        <f t="shared" si="9"/>
        <v>0</v>
      </c>
      <c r="K32" s="175">
        <f t="shared" si="10"/>
        <v>0</v>
      </c>
    </row>
    <row r="33" spans="1:11" x14ac:dyDescent="0.35">
      <c r="A33" s="68"/>
      <c r="B33" s="69"/>
      <c r="C33" s="130"/>
      <c r="D33" s="6">
        <f t="shared" si="0"/>
        <v>0</v>
      </c>
      <c r="E33" s="374"/>
      <c r="F33" s="70">
        <v>1000</v>
      </c>
      <c r="G33" s="70"/>
      <c r="H33" s="70"/>
      <c r="I33" s="152"/>
      <c r="J33" s="8">
        <f t="shared" si="9"/>
        <v>0</v>
      </c>
      <c r="K33" s="175">
        <f t="shared" si="10"/>
        <v>0</v>
      </c>
    </row>
    <row r="34" spans="1:11" x14ac:dyDescent="0.35">
      <c r="A34" s="68"/>
      <c r="B34" s="69"/>
      <c r="C34" s="130"/>
      <c r="D34" s="6">
        <f t="shared" si="0"/>
        <v>0</v>
      </c>
      <c r="E34" s="374"/>
      <c r="F34" s="70">
        <v>1000</v>
      </c>
      <c r="G34" s="70"/>
      <c r="H34" s="70"/>
      <c r="I34" s="152"/>
      <c r="J34" s="8">
        <f t="shared" si="9"/>
        <v>0</v>
      </c>
      <c r="K34" s="175">
        <f t="shared" si="10"/>
        <v>0</v>
      </c>
    </row>
    <row r="35" spans="1:11" x14ac:dyDescent="0.35">
      <c r="A35" s="68"/>
      <c r="B35" s="69"/>
      <c r="C35" s="130"/>
      <c r="D35" s="6">
        <f t="shared" si="0"/>
        <v>0</v>
      </c>
      <c r="E35" s="374"/>
      <c r="F35" s="70">
        <v>1000</v>
      </c>
      <c r="G35" s="70"/>
      <c r="H35" s="70"/>
      <c r="I35" s="152"/>
      <c r="J35" s="8">
        <f t="shared" si="9"/>
        <v>0</v>
      </c>
      <c r="K35" s="175"/>
    </row>
    <row r="36" spans="1:11" x14ac:dyDescent="0.35">
      <c r="A36" s="68"/>
      <c r="B36" s="69"/>
      <c r="C36" s="130"/>
      <c r="D36" s="6">
        <f t="shared" si="0"/>
        <v>0</v>
      </c>
      <c r="E36" s="374"/>
      <c r="F36" s="70">
        <v>1000</v>
      </c>
      <c r="G36" s="70"/>
      <c r="H36" s="70"/>
      <c r="I36" s="152"/>
      <c r="J36" s="8">
        <f t="shared" si="9"/>
        <v>0</v>
      </c>
      <c r="K36" s="175"/>
    </row>
    <row r="37" spans="1:11" x14ac:dyDescent="0.35">
      <c r="A37" s="68"/>
      <c r="B37" s="69"/>
      <c r="C37" s="130"/>
      <c r="D37" s="6">
        <f t="shared" si="0"/>
        <v>0</v>
      </c>
      <c r="E37" s="374"/>
      <c r="F37" s="70">
        <v>1000</v>
      </c>
      <c r="G37" s="70"/>
      <c r="H37" s="70"/>
      <c r="I37" s="152"/>
      <c r="J37" s="8">
        <f t="shared" si="9"/>
        <v>0</v>
      </c>
      <c r="K37" s="175"/>
    </row>
    <row r="38" spans="1:11" x14ac:dyDescent="0.35">
      <c r="A38" s="68"/>
      <c r="B38" s="69"/>
      <c r="C38" s="130"/>
      <c r="D38" s="6">
        <f t="shared" si="0"/>
        <v>0</v>
      </c>
      <c r="E38" s="374"/>
      <c r="F38" s="70">
        <v>1000</v>
      </c>
      <c r="G38" s="70"/>
      <c r="H38" s="70"/>
      <c r="I38" s="152"/>
      <c r="J38" s="8">
        <f t="shared" si="9"/>
        <v>0</v>
      </c>
      <c r="K38" s="175"/>
    </row>
    <row r="39" spans="1:11" ht="15" thickBot="1" x14ac:dyDescent="0.4">
      <c r="A39" s="68"/>
      <c r="B39" s="69"/>
      <c r="C39" s="130"/>
      <c r="D39" s="6">
        <f t="shared" si="0"/>
        <v>0</v>
      </c>
      <c r="E39" s="374"/>
      <c r="F39" s="70">
        <v>1000</v>
      </c>
      <c r="G39" s="70"/>
      <c r="H39" s="70"/>
      <c r="I39" s="152"/>
      <c r="J39" s="8">
        <f t="shared" si="9"/>
        <v>0</v>
      </c>
      <c r="K39" s="175"/>
    </row>
    <row r="40" spans="1:11" x14ac:dyDescent="0.35">
      <c r="A40" s="86" t="s">
        <v>126</v>
      </c>
      <c r="B40" s="87">
        <v>1</v>
      </c>
      <c r="C40" s="131">
        <v>2.6</v>
      </c>
      <c r="D40" s="6">
        <f t="shared" si="0"/>
        <v>2.6</v>
      </c>
      <c r="E40" s="376" t="s">
        <v>74</v>
      </c>
      <c r="F40" s="88">
        <v>200</v>
      </c>
      <c r="G40" s="88" t="s">
        <v>52</v>
      </c>
      <c r="H40" s="88">
        <v>2</v>
      </c>
      <c r="I40" s="153">
        <v>44</v>
      </c>
      <c r="J40" s="160">
        <f>D40*I40</f>
        <v>114.4</v>
      </c>
      <c r="K40" s="176">
        <f>J40/F40/22</f>
        <v>2.6000000000000002E-2</v>
      </c>
    </row>
    <row r="41" spans="1:11" ht="15" thickBot="1" x14ac:dyDescent="0.4">
      <c r="A41" s="71" t="s">
        <v>127</v>
      </c>
      <c r="B41" s="72">
        <v>1</v>
      </c>
      <c r="C41" s="132">
        <v>2.29</v>
      </c>
      <c r="D41" s="6">
        <f t="shared" si="0"/>
        <v>2.29</v>
      </c>
      <c r="E41" s="377"/>
      <c r="F41" s="73">
        <v>200</v>
      </c>
      <c r="G41" s="73" t="s">
        <v>52</v>
      </c>
      <c r="H41" s="73">
        <v>2</v>
      </c>
      <c r="I41" s="154">
        <v>44</v>
      </c>
      <c r="J41" s="8">
        <f t="shared" ref="J41:J51" si="11">D41*I41</f>
        <v>100.76</v>
      </c>
      <c r="K41" s="177">
        <f t="shared" ref="K41:K51" si="12">J41/F41/22</f>
        <v>2.29E-2</v>
      </c>
    </row>
    <row r="42" spans="1:11" x14ac:dyDescent="0.35">
      <c r="A42" s="86" t="s">
        <v>128</v>
      </c>
      <c r="B42" s="72">
        <v>1</v>
      </c>
      <c r="C42" s="132">
        <v>2.29</v>
      </c>
      <c r="D42" s="6">
        <f t="shared" si="0"/>
        <v>2.29</v>
      </c>
      <c r="E42" s="377"/>
      <c r="F42" s="73">
        <v>200</v>
      </c>
      <c r="G42" s="73" t="s">
        <v>52</v>
      </c>
      <c r="H42" s="73">
        <v>2</v>
      </c>
      <c r="I42" s="154">
        <v>44</v>
      </c>
      <c r="J42" s="8">
        <f t="shared" si="11"/>
        <v>100.76</v>
      </c>
      <c r="K42" s="177">
        <f t="shared" si="12"/>
        <v>2.29E-2</v>
      </c>
    </row>
    <row r="43" spans="1:11" ht="15" thickBot="1" x14ac:dyDescent="0.4">
      <c r="A43" s="71" t="s">
        <v>129</v>
      </c>
      <c r="B43" s="72">
        <v>1</v>
      </c>
      <c r="C43" s="132">
        <v>5.09</v>
      </c>
      <c r="D43" s="6">
        <f t="shared" si="0"/>
        <v>5.09</v>
      </c>
      <c r="E43" s="377"/>
      <c r="F43" s="73">
        <v>200</v>
      </c>
      <c r="G43" s="73" t="s">
        <v>52</v>
      </c>
      <c r="H43" s="73">
        <v>2</v>
      </c>
      <c r="I43" s="154">
        <v>44</v>
      </c>
      <c r="J43" s="8">
        <f t="shared" si="11"/>
        <v>223.95999999999998</v>
      </c>
      <c r="K43" s="177">
        <f t="shared" si="12"/>
        <v>5.0899999999999994E-2</v>
      </c>
    </row>
    <row r="44" spans="1:11" x14ac:dyDescent="0.35">
      <c r="A44" s="86" t="s">
        <v>130</v>
      </c>
      <c r="B44" s="72">
        <v>1</v>
      </c>
      <c r="C44" s="132">
        <v>2.69</v>
      </c>
      <c r="D44" s="6">
        <f t="shared" si="0"/>
        <v>2.69</v>
      </c>
      <c r="E44" s="377"/>
      <c r="F44" s="73">
        <v>200</v>
      </c>
      <c r="G44" s="73" t="s">
        <v>52</v>
      </c>
      <c r="H44" s="73">
        <v>2</v>
      </c>
      <c r="I44" s="154">
        <v>44</v>
      </c>
      <c r="J44" s="8">
        <f t="shared" si="11"/>
        <v>118.36</v>
      </c>
      <c r="K44" s="177">
        <f t="shared" si="12"/>
        <v>2.69E-2</v>
      </c>
    </row>
    <row r="45" spans="1:11" x14ac:dyDescent="0.35">
      <c r="A45" s="71" t="s">
        <v>79</v>
      </c>
      <c r="B45" s="72">
        <v>1</v>
      </c>
      <c r="C45" s="132">
        <v>16</v>
      </c>
      <c r="D45" s="6">
        <f t="shared" si="0"/>
        <v>16</v>
      </c>
      <c r="E45" s="377"/>
      <c r="F45" s="73">
        <v>200</v>
      </c>
      <c r="G45" s="73" t="s">
        <v>52</v>
      </c>
      <c r="H45" s="73">
        <v>2</v>
      </c>
      <c r="I45" s="154">
        <v>44</v>
      </c>
      <c r="J45" s="8">
        <f t="shared" si="11"/>
        <v>704</v>
      </c>
      <c r="K45" s="177">
        <f t="shared" si="12"/>
        <v>0.16</v>
      </c>
    </row>
    <row r="46" spans="1:11" x14ac:dyDescent="0.35">
      <c r="A46" s="71"/>
      <c r="B46" s="72"/>
      <c r="C46" s="132"/>
      <c r="D46" s="6">
        <f t="shared" si="0"/>
        <v>0</v>
      </c>
      <c r="E46" s="377"/>
      <c r="F46" s="73">
        <v>200</v>
      </c>
      <c r="G46" s="73"/>
      <c r="H46" s="73"/>
      <c r="I46" s="154"/>
      <c r="J46" s="8">
        <f t="shared" si="11"/>
        <v>0</v>
      </c>
      <c r="K46" s="177">
        <f t="shared" si="12"/>
        <v>0</v>
      </c>
    </row>
    <row r="47" spans="1:11" x14ac:dyDescent="0.35">
      <c r="A47" s="71"/>
      <c r="B47" s="72"/>
      <c r="C47" s="132"/>
      <c r="D47" s="6">
        <f t="shared" si="0"/>
        <v>0</v>
      </c>
      <c r="E47" s="377"/>
      <c r="F47" s="73">
        <v>200</v>
      </c>
      <c r="G47" s="73"/>
      <c r="H47" s="73"/>
      <c r="I47" s="154"/>
      <c r="J47" s="8">
        <f t="shared" si="11"/>
        <v>0</v>
      </c>
      <c r="K47" s="177">
        <f t="shared" si="12"/>
        <v>0</v>
      </c>
    </row>
    <row r="48" spans="1:11" x14ac:dyDescent="0.35">
      <c r="A48" s="71"/>
      <c r="B48" s="72"/>
      <c r="C48" s="132"/>
      <c r="D48" s="6">
        <f t="shared" si="0"/>
        <v>0</v>
      </c>
      <c r="E48" s="377"/>
      <c r="F48" s="73">
        <v>200</v>
      </c>
      <c r="G48" s="73"/>
      <c r="H48" s="73"/>
      <c r="I48" s="154"/>
      <c r="J48" s="8">
        <f t="shared" si="11"/>
        <v>0</v>
      </c>
      <c r="K48" s="177">
        <f t="shared" si="12"/>
        <v>0</v>
      </c>
    </row>
    <row r="49" spans="1:13" x14ac:dyDescent="0.35">
      <c r="A49" s="71"/>
      <c r="B49" s="72"/>
      <c r="C49" s="132"/>
      <c r="D49" s="6">
        <f t="shared" si="0"/>
        <v>0</v>
      </c>
      <c r="E49" s="377"/>
      <c r="F49" s="73">
        <v>200</v>
      </c>
      <c r="G49" s="73"/>
      <c r="H49" s="73"/>
      <c r="I49" s="154"/>
      <c r="J49" s="8">
        <f t="shared" si="11"/>
        <v>0</v>
      </c>
      <c r="K49" s="177">
        <f t="shared" si="12"/>
        <v>0</v>
      </c>
    </row>
    <row r="50" spans="1:13" x14ac:dyDescent="0.35">
      <c r="A50" s="71"/>
      <c r="B50" s="72"/>
      <c r="C50" s="132"/>
      <c r="D50" s="6">
        <f t="shared" si="0"/>
        <v>0</v>
      </c>
      <c r="E50" s="377"/>
      <c r="F50" s="73">
        <v>200</v>
      </c>
      <c r="G50" s="73"/>
      <c r="H50" s="73"/>
      <c r="I50" s="154"/>
      <c r="J50" s="8">
        <f t="shared" si="11"/>
        <v>0</v>
      </c>
      <c r="K50" s="177">
        <f t="shared" si="12"/>
        <v>0</v>
      </c>
    </row>
    <row r="51" spans="1:13" ht="15" thickBot="1" x14ac:dyDescent="0.4">
      <c r="A51" s="74"/>
      <c r="B51" s="75"/>
      <c r="C51" s="133"/>
      <c r="D51" s="6">
        <f t="shared" si="0"/>
        <v>0</v>
      </c>
      <c r="E51" s="378"/>
      <c r="F51" s="76">
        <v>200</v>
      </c>
      <c r="G51" s="76"/>
      <c r="H51" s="76"/>
      <c r="I51" s="155"/>
      <c r="J51" s="161">
        <f t="shared" si="11"/>
        <v>0</v>
      </c>
      <c r="K51" s="178">
        <f t="shared" si="12"/>
        <v>0</v>
      </c>
    </row>
    <row r="52" spans="1:13" x14ac:dyDescent="0.35">
      <c r="A52" s="27"/>
      <c r="B52" s="28"/>
      <c r="C52" s="117"/>
      <c r="D52" s="6">
        <f t="shared" si="0"/>
        <v>0</v>
      </c>
      <c r="E52" s="354" t="s">
        <v>81</v>
      </c>
      <c r="F52" s="29">
        <v>1800</v>
      </c>
      <c r="G52" s="29"/>
      <c r="H52" s="44"/>
      <c r="I52" s="139"/>
      <c r="J52" s="160">
        <f>D52*I52</f>
        <v>0</v>
      </c>
      <c r="K52" s="162">
        <f>J52/F52/22</f>
        <v>0</v>
      </c>
      <c r="M52" s="26"/>
    </row>
    <row r="53" spans="1:13" x14ac:dyDescent="0.35">
      <c r="A53" s="30"/>
      <c r="B53" s="31"/>
      <c r="C53" s="118"/>
      <c r="D53" s="6">
        <f t="shared" si="0"/>
        <v>0</v>
      </c>
      <c r="E53" s="355"/>
      <c r="F53" s="32">
        <v>1800</v>
      </c>
      <c r="G53" s="32"/>
      <c r="H53" s="43"/>
      <c r="I53" s="140"/>
      <c r="J53" s="8">
        <f t="shared" ref="J53:J56" si="13">D53*I53</f>
        <v>0</v>
      </c>
      <c r="K53" s="163">
        <f t="shared" ref="K53:K58" si="14">J53/F53/22</f>
        <v>0</v>
      </c>
    </row>
    <row r="54" spans="1:13" x14ac:dyDescent="0.35">
      <c r="A54" s="30"/>
      <c r="B54" s="31"/>
      <c r="C54" s="118"/>
      <c r="D54" s="6">
        <f t="shared" si="0"/>
        <v>0</v>
      </c>
      <c r="E54" s="355"/>
      <c r="F54" s="32">
        <v>1800</v>
      </c>
      <c r="G54" s="32"/>
      <c r="H54" s="43"/>
      <c r="I54" s="140"/>
      <c r="J54" s="8">
        <f>D54*I54</f>
        <v>0</v>
      </c>
      <c r="K54" s="163">
        <f t="shared" si="14"/>
        <v>0</v>
      </c>
    </row>
    <row r="55" spans="1:13" x14ac:dyDescent="0.35">
      <c r="A55" s="30"/>
      <c r="B55" s="31"/>
      <c r="C55" s="118"/>
      <c r="D55" s="6">
        <f t="shared" si="0"/>
        <v>0</v>
      </c>
      <c r="E55" s="355"/>
      <c r="F55" s="32">
        <v>1800</v>
      </c>
      <c r="G55" s="32"/>
      <c r="H55" s="43"/>
      <c r="I55" s="140"/>
      <c r="J55" s="8">
        <f t="shared" si="13"/>
        <v>0</v>
      </c>
      <c r="K55" s="163">
        <f t="shared" si="14"/>
        <v>0</v>
      </c>
    </row>
    <row r="56" spans="1:13" x14ac:dyDescent="0.35">
      <c r="A56" s="30"/>
      <c r="B56" s="31"/>
      <c r="C56" s="118"/>
      <c r="D56" s="6">
        <f t="shared" si="0"/>
        <v>0</v>
      </c>
      <c r="E56" s="355"/>
      <c r="F56" s="32">
        <v>1800</v>
      </c>
      <c r="G56" s="32"/>
      <c r="H56" s="43"/>
      <c r="I56" s="140"/>
      <c r="J56" s="8">
        <f t="shared" si="13"/>
        <v>0</v>
      </c>
      <c r="K56" s="163">
        <f t="shared" si="14"/>
        <v>0</v>
      </c>
    </row>
    <row r="57" spans="1:13" x14ac:dyDescent="0.35">
      <c r="A57" s="30"/>
      <c r="B57" s="31"/>
      <c r="C57" s="118"/>
      <c r="D57" s="6">
        <f t="shared" si="0"/>
        <v>0</v>
      </c>
      <c r="E57" s="355"/>
      <c r="F57" s="32">
        <v>1800</v>
      </c>
      <c r="G57" s="32"/>
      <c r="H57" s="43"/>
      <c r="I57" s="140"/>
      <c r="J57" s="8">
        <f>D57*I57</f>
        <v>0</v>
      </c>
      <c r="K57" s="163">
        <f t="shared" si="14"/>
        <v>0</v>
      </c>
    </row>
    <row r="58" spans="1:13" ht="15" thickBot="1" x14ac:dyDescent="0.4">
      <c r="A58" s="33"/>
      <c r="B58" s="34"/>
      <c r="C58" s="119"/>
      <c r="D58" s="6">
        <f t="shared" si="0"/>
        <v>0</v>
      </c>
      <c r="E58" s="359"/>
      <c r="F58" s="35">
        <v>1800</v>
      </c>
      <c r="G58" s="35"/>
      <c r="H58" s="45"/>
      <c r="I58" s="141"/>
      <c r="J58" s="161">
        <f>D58*I58</f>
        <v>0</v>
      </c>
      <c r="K58" s="164">
        <f t="shared" si="14"/>
        <v>0</v>
      </c>
    </row>
    <row r="59" spans="1:13" x14ac:dyDescent="0.35">
      <c r="A59" s="89"/>
      <c r="B59" s="90"/>
      <c r="C59" s="134"/>
      <c r="D59" s="6">
        <f t="shared" si="0"/>
        <v>0</v>
      </c>
      <c r="E59" s="360" t="s">
        <v>82</v>
      </c>
      <c r="F59" s="91">
        <v>6000</v>
      </c>
      <c r="G59" s="91"/>
      <c r="H59" s="92"/>
      <c r="I59" s="156"/>
      <c r="J59" s="160">
        <f>D59*I59</f>
        <v>0</v>
      </c>
      <c r="K59" s="179">
        <f>J59/F59/22</f>
        <v>0</v>
      </c>
      <c r="M59" s="26"/>
    </row>
    <row r="60" spans="1:13" x14ac:dyDescent="0.35">
      <c r="A60" s="93"/>
      <c r="B60" s="94"/>
      <c r="C60" s="135"/>
      <c r="D60" s="6">
        <f t="shared" si="0"/>
        <v>0</v>
      </c>
      <c r="E60" s="361"/>
      <c r="F60" s="95">
        <v>6000</v>
      </c>
      <c r="G60" s="95"/>
      <c r="H60" s="96"/>
      <c r="I60" s="157"/>
      <c r="J60" s="8">
        <f t="shared" ref="J60:J62" si="15">D60*I60</f>
        <v>0</v>
      </c>
      <c r="K60" s="180">
        <f t="shared" ref="K60:K64" si="16">J60/F60/22</f>
        <v>0</v>
      </c>
    </row>
    <row r="61" spans="1:13" x14ac:dyDescent="0.35">
      <c r="A61" s="93"/>
      <c r="B61" s="94"/>
      <c r="C61" s="135"/>
      <c r="D61" s="6">
        <f t="shared" si="0"/>
        <v>0</v>
      </c>
      <c r="E61" s="361"/>
      <c r="F61" s="95">
        <v>6000</v>
      </c>
      <c r="G61" s="95"/>
      <c r="H61" s="96"/>
      <c r="I61" s="157"/>
      <c r="J61" s="8">
        <f t="shared" si="15"/>
        <v>0</v>
      </c>
      <c r="K61" s="180">
        <f t="shared" si="16"/>
        <v>0</v>
      </c>
    </row>
    <row r="62" spans="1:13" x14ac:dyDescent="0.35">
      <c r="A62" s="93"/>
      <c r="B62" s="94"/>
      <c r="C62" s="135"/>
      <c r="D62" s="6">
        <f t="shared" si="0"/>
        <v>0</v>
      </c>
      <c r="E62" s="361"/>
      <c r="F62" s="95">
        <v>6000</v>
      </c>
      <c r="G62" s="95"/>
      <c r="H62" s="96"/>
      <c r="I62" s="157"/>
      <c r="J62" s="8">
        <f t="shared" si="15"/>
        <v>0</v>
      </c>
      <c r="K62" s="180">
        <f t="shared" si="16"/>
        <v>0</v>
      </c>
    </row>
    <row r="63" spans="1:13" x14ac:dyDescent="0.35">
      <c r="A63" s="93"/>
      <c r="B63" s="94"/>
      <c r="C63" s="135"/>
      <c r="D63" s="6">
        <f t="shared" si="0"/>
        <v>0</v>
      </c>
      <c r="E63" s="361"/>
      <c r="F63" s="95">
        <v>6000</v>
      </c>
      <c r="G63" s="95"/>
      <c r="H63" s="96"/>
      <c r="I63" s="157"/>
      <c r="J63" s="8">
        <f>D63*I63</f>
        <v>0</v>
      </c>
      <c r="K63" s="180">
        <f t="shared" si="16"/>
        <v>0</v>
      </c>
    </row>
    <row r="64" spans="1:13" ht="15" thickBot="1" x14ac:dyDescent="0.4">
      <c r="A64" s="97"/>
      <c r="B64" s="98"/>
      <c r="C64" s="136"/>
      <c r="D64" s="6">
        <f t="shared" si="0"/>
        <v>0</v>
      </c>
      <c r="E64" s="362"/>
      <c r="F64" s="99">
        <v>6000</v>
      </c>
      <c r="G64" s="99"/>
      <c r="H64" s="100"/>
      <c r="I64" s="158"/>
      <c r="J64" s="161">
        <f>D64*I64</f>
        <v>0</v>
      </c>
      <c r="K64" s="181">
        <f t="shared" si="16"/>
        <v>0</v>
      </c>
    </row>
    <row r="65" spans="1:13" x14ac:dyDescent="0.35">
      <c r="A65" s="46"/>
      <c r="B65" s="47"/>
      <c r="C65" s="137"/>
      <c r="D65" s="6">
        <f t="shared" si="0"/>
        <v>0</v>
      </c>
      <c r="E65" s="363" t="s">
        <v>83</v>
      </c>
      <c r="F65" s="48">
        <v>1800</v>
      </c>
      <c r="G65" s="48"/>
      <c r="H65" s="49"/>
      <c r="I65" s="159"/>
      <c r="J65" s="160">
        <f>D65*I65</f>
        <v>0</v>
      </c>
      <c r="K65" s="182">
        <f>J65/F65/22</f>
        <v>0</v>
      </c>
      <c r="M65" s="26"/>
    </row>
    <row r="66" spans="1:13" x14ac:dyDescent="0.35">
      <c r="A66" s="50"/>
      <c r="B66" s="51"/>
      <c r="C66" s="121"/>
      <c r="D66" s="6">
        <f t="shared" si="0"/>
        <v>0</v>
      </c>
      <c r="E66" s="364"/>
      <c r="F66" s="52">
        <v>1800</v>
      </c>
      <c r="G66" s="52"/>
      <c r="H66" s="53"/>
      <c r="I66" s="143"/>
      <c r="J66" s="8">
        <f t="shared" ref="J66:J69" si="17">D66*I66</f>
        <v>0</v>
      </c>
      <c r="K66" s="166">
        <f t="shared" ref="K66:K71" si="18">J66/F66/22</f>
        <v>0</v>
      </c>
    </row>
    <row r="67" spans="1:13" x14ac:dyDescent="0.35">
      <c r="A67" s="50"/>
      <c r="B67" s="51"/>
      <c r="C67" s="121"/>
      <c r="D67" s="6">
        <f t="shared" ref="D67:D113" si="19">B67*C67</f>
        <v>0</v>
      </c>
      <c r="E67" s="364"/>
      <c r="F67" s="52">
        <v>1800</v>
      </c>
      <c r="G67" s="52"/>
      <c r="H67" s="53"/>
      <c r="I67" s="143"/>
      <c r="J67" s="8">
        <f t="shared" si="17"/>
        <v>0</v>
      </c>
      <c r="K67" s="166">
        <f t="shared" si="18"/>
        <v>0</v>
      </c>
    </row>
    <row r="68" spans="1:13" x14ac:dyDescent="0.35">
      <c r="A68" s="50"/>
      <c r="B68" s="51"/>
      <c r="C68" s="121"/>
      <c r="D68" s="6">
        <f t="shared" si="19"/>
        <v>0</v>
      </c>
      <c r="E68" s="364"/>
      <c r="F68" s="52">
        <v>1800</v>
      </c>
      <c r="G68" s="52"/>
      <c r="H68" s="53"/>
      <c r="I68" s="143"/>
      <c r="J68" s="8">
        <f t="shared" si="17"/>
        <v>0</v>
      </c>
      <c r="K68" s="166">
        <f t="shared" si="18"/>
        <v>0</v>
      </c>
    </row>
    <row r="69" spans="1:13" x14ac:dyDescent="0.35">
      <c r="A69" s="50"/>
      <c r="B69" s="51"/>
      <c r="C69" s="121"/>
      <c r="D69" s="6">
        <f t="shared" si="19"/>
        <v>0</v>
      </c>
      <c r="E69" s="364"/>
      <c r="F69" s="52">
        <v>1800</v>
      </c>
      <c r="G69" s="52"/>
      <c r="H69" s="53"/>
      <c r="I69" s="143"/>
      <c r="J69" s="8">
        <f t="shared" si="17"/>
        <v>0</v>
      </c>
      <c r="K69" s="166">
        <f t="shared" si="18"/>
        <v>0</v>
      </c>
    </row>
    <row r="70" spans="1:13" x14ac:dyDescent="0.35">
      <c r="A70" s="50"/>
      <c r="B70" s="51"/>
      <c r="C70" s="121"/>
      <c r="D70" s="6">
        <f t="shared" si="19"/>
        <v>0</v>
      </c>
      <c r="E70" s="364"/>
      <c r="F70" s="52">
        <v>1800</v>
      </c>
      <c r="G70" s="52"/>
      <c r="H70" s="53"/>
      <c r="I70" s="143"/>
      <c r="J70" s="8">
        <f>D70*I70</f>
        <v>0</v>
      </c>
      <c r="K70" s="166">
        <f t="shared" si="18"/>
        <v>0</v>
      </c>
    </row>
    <row r="71" spans="1:13" ht="15" thickBot="1" x14ac:dyDescent="0.4">
      <c r="A71" s="54"/>
      <c r="B71" s="55"/>
      <c r="C71" s="122"/>
      <c r="D71" s="6">
        <f t="shared" si="19"/>
        <v>0</v>
      </c>
      <c r="E71" s="365"/>
      <c r="F71" s="56">
        <v>1800</v>
      </c>
      <c r="G71" s="56"/>
      <c r="H71" s="57"/>
      <c r="I71" s="144"/>
      <c r="J71" s="161">
        <f>D71*I71</f>
        <v>0</v>
      </c>
      <c r="K71" s="167">
        <f t="shared" si="18"/>
        <v>0</v>
      </c>
    </row>
    <row r="72" spans="1:13" x14ac:dyDescent="0.35">
      <c r="A72" s="77"/>
      <c r="B72" s="78"/>
      <c r="C72" s="123"/>
      <c r="D72" s="6">
        <f t="shared" si="19"/>
        <v>0</v>
      </c>
      <c r="E72" s="366" t="s">
        <v>84</v>
      </c>
      <c r="F72" s="79">
        <v>100000</v>
      </c>
      <c r="G72" s="79"/>
      <c r="H72" s="101"/>
      <c r="I72" s="145"/>
      <c r="J72" s="160">
        <f>D72*I72</f>
        <v>0</v>
      </c>
      <c r="K72" s="168">
        <f>J72/F72/22</f>
        <v>0</v>
      </c>
    </row>
    <row r="73" spans="1:13" x14ac:dyDescent="0.35">
      <c r="A73" s="58"/>
      <c r="B73" s="59"/>
      <c r="C73" s="124"/>
      <c r="D73" s="6">
        <f t="shared" si="19"/>
        <v>0</v>
      </c>
      <c r="E73" s="367"/>
      <c r="F73" s="60">
        <v>100000</v>
      </c>
      <c r="G73" s="60"/>
      <c r="H73" s="102"/>
      <c r="I73" s="146"/>
      <c r="J73" s="8">
        <f t="shared" ref="J73:J76" si="20">D73*I73</f>
        <v>0</v>
      </c>
      <c r="K73" s="169">
        <f t="shared" ref="K73:K78" si="21">J73/F73/22</f>
        <v>0</v>
      </c>
    </row>
    <row r="74" spans="1:13" x14ac:dyDescent="0.35">
      <c r="A74" s="58"/>
      <c r="B74" s="59"/>
      <c r="C74" s="124"/>
      <c r="D74" s="6">
        <f t="shared" si="19"/>
        <v>0</v>
      </c>
      <c r="E74" s="367"/>
      <c r="F74" s="60">
        <v>100000</v>
      </c>
      <c r="G74" s="60"/>
      <c r="H74" s="102"/>
      <c r="I74" s="146"/>
      <c r="J74" s="8">
        <f t="shared" si="20"/>
        <v>0</v>
      </c>
      <c r="K74" s="169">
        <f t="shared" si="21"/>
        <v>0</v>
      </c>
    </row>
    <row r="75" spans="1:13" x14ac:dyDescent="0.35">
      <c r="A75" s="58"/>
      <c r="B75" s="59"/>
      <c r="C75" s="124"/>
      <c r="D75" s="6">
        <f t="shared" si="19"/>
        <v>0</v>
      </c>
      <c r="E75" s="367"/>
      <c r="F75" s="60">
        <v>100000</v>
      </c>
      <c r="G75" s="60"/>
      <c r="H75" s="102"/>
      <c r="I75" s="146"/>
      <c r="J75" s="8">
        <f t="shared" si="20"/>
        <v>0</v>
      </c>
      <c r="K75" s="169">
        <f t="shared" si="21"/>
        <v>0</v>
      </c>
    </row>
    <row r="76" spans="1:13" x14ac:dyDescent="0.35">
      <c r="A76" s="58"/>
      <c r="B76" s="59"/>
      <c r="C76" s="124"/>
      <c r="D76" s="6">
        <f t="shared" si="19"/>
        <v>0</v>
      </c>
      <c r="E76" s="367"/>
      <c r="F76" s="60">
        <v>100000</v>
      </c>
      <c r="G76" s="60"/>
      <c r="H76" s="102"/>
      <c r="I76" s="146"/>
      <c r="J76" s="8">
        <f t="shared" si="20"/>
        <v>0</v>
      </c>
      <c r="K76" s="169">
        <f t="shared" si="21"/>
        <v>0</v>
      </c>
    </row>
    <row r="77" spans="1:13" x14ac:dyDescent="0.35">
      <c r="A77" s="58"/>
      <c r="B77" s="59"/>
      <c r="C77" s="124"/>
      <c r="D77" s="6">
        <f t="shared" si="19"/>
        <v>0</v>
      </c>
      <c r="E77" s="367"/>
      <c r="F77" s="60">
        <v>100000</v>
      </c>
      <c r="G77" s="60"/>
      <c r="H77" s="102"/>
      <c r="I77" s="146"/>
      <c r="J77" s="8">
        <f>D77*I77</f>
        <v>0</v>
      </c>
      <c r="K77" s="169">
        <f t="shared" si="21"/>
        <v>0</v>
      </c>
    </row>
    <row r="78" spans="1:13" ht="15" thickBot="1" x14ac:dyDescent="0.4">
      <c r="A78" s="61"/>
      <c r="B78" s="62"/>
      <c r="C78" s="125"/>
      <c r="D78" s="6">
        <f t="shared" si="19"/>
        <v>0</v>
      </c>
      <c r="E78" s="368"/>
      <c r="F78" s="63">
        <v>100000</v>
      </c>
      <c r="G78" s="63"/>
      <c r="H78" s="103"/>
      <c r="I78" s="147"/>
      <c r="J78" s="161">
        <f>D78*I78</f>
        <v>0</v>
      </c>
      <c r="K78" s="170">
        <f t="shared" si="21"/>
        <v>0</v>
      </c>
    </row>
    <row r="79" spans="1:13" x14ac:dyDescent="0.35">
      <c r="A79" s="80"/>
      <c r="B79" s="81"/>
      <c r="C79" s="126"/>
      <c r="D79" s="6">
        <f t="shared" si="19"/>
        <v>0</v>
      </c>
      <c r="E79" s="369" t="s">
        <v>85</v>
      </c>
      <c r="F79" s="82">
        <v>130</v>
      </c>
      <c r="G79" s="82"/>
      <c r="H79" s="104"/>
      <c r="I79" s="148"/>
      <c r="J79" s="160">
        <f>D79*I79</f>
        <v>0</v>
      </c>
      <c r="K79" s="171">
        <f>J79/F79/22</f>
        <v>0</v>
      </c>
    </row>
    <row r="80" spans="1:13" x14ac:dyDescent="0.35">
      <c r="A80" s="64"/>
      <c r="B80" s="65"/>
      <c r="C80" s="127"/>
      <c r="D80" s="6">
        <f t="shared" si="19"/>
        <v>0</v>
      </c>
      <c r="E80" s="370"/>
      <c r="F80" s="66">
        <v>130</v>
      </c>
      <c r="G80" s="66"/>
      <c r="H80" s="105"/>
      <c r="I80" s="149"/>
      <c r="J80" s="8">
        <f t="shared" ref="J80:J83" si="22">D80*I80</f>
        <v>0</v>
      </c>
      <c r="K80" s="172">
        <f t="shared" ref="K80:K87" si="23">J80/F80/22</f>
        <v>0</v>
      </c>
    </row>
    <row r="81" spans="1:13" x14ac:dyDescent="0.35">
      <c r="A81" s="64"/>
      <c r="B81" s="65"/>
      <c r="C81" s="127"/>
      <c r="D81" s="6">
        <f t="shared" si="19"/>
        <v>0</v>
      </c>
      <c r="E81" s="370"/>
      <c r="F81" s="66">
        <v>130</v>
      </c>
      <c r="G81" s="66"/>
      <c r="H81" s="105"/>
      <c r="I81" s="149"/>
      <c r="J81" s="8">
        <f t="shared" si="22"/>
        <v>0</v>
      </c>
      <c r="K81" s="172">
        <f t="shared" si="23"/>
        <v>0</v>
      </c>
    </row>
    <row r="82" spans="1:13" x14ac:dyDescent="0.35">
      <c r="A82" s="64"/>
      <c r="B82" s="65"/>
      <c r="C82" s="127"/>
      <c r="D82" s="6">
        <f t="shared" si="19"/>
        <v>0</v>
      </c>
      <c r="E82" s="370"/>
      <c r="F82" s="66">
        <v>130</v>
      </c>
      <c r="G82" s="66"/>
      <c r="H82" s="105"/>
      <c r="I82" s="149"/>
      <c r="J82" s="8">
        <f t="shared" si="22"/>
        <v>0</v>
      </c>
      <c r="K82" s="172">
        <f t="shared" si="23"/>
        <v>0</v>
      </c>
    </row>
    <row r="83" spans="1:13" x14ac:dyDescent="0.35">
      <c r="A83" s="64"/>
      <c r="B83" s="65"/>
      <c r="C83" s="127"/>
      <c r="D83" s="6">
        <f t="shared" si="19"/>
        <v>0</v>
      </c>
      <c r="E83" s="370"/>
      <c r="F83" s="66">
        <v>130</v>
      </c>
      <c r="G83" s="66"/>
      <c r="H83" s="105"/>
      <c r="I83" s="149"/>
      <c r="J83" s="8">
        <f t="shared" si="22"/>
        <v>0</v>
      </c>
      <c r="K83" s="172">
        <f t="shared" si="23"/>
        <v>0</v>
      </c>
    </row>
    <row r="84" spans="1:13" x14ac:dyDescent="0.35">
      <c r="A84" s="64"/>
      <c r="B84" s="65"/>
      <c r="C84" s="127"/>
      <c r="D84" s="6">
        <f t="shared" si="19"/>
        <v>0</v>
      </c>
      <c r="E84" s="370"/>
      <c r="F84" s="66">
        <v>130</v>
      </c>
      <c r="G84" s="66"/>
      <c r="H84" s="105"/>
      <c r="I84" s="149"/>
      <c r="J84" s="8">
        <f>D84*I84</f>
        <v>0</v>
      </c>
      <c r="K84" s="172">
        <f t="shared" si="23"/>
        <v>0</v>
      </c>
    </row>
    <row r="85" spans="1:13" x14ac:dyDescent="0.35">
      <c r="A85" s="64"/>
      <c r="B85" s="65"/>
      <c r="C85" s="191"/>
      <c r="D85" s="6">
        <f t="shared" si="19"/>
        <v>0</v>
      </c>
      <c r="E85" s="371"/>
      <c r="F85" s="66">
        <v>130</v>
      </c>
      <c r="G85" s="192"/>
      <c r="H85" s="193"/>
      <c r="I85" s="194"/>
      <c r="J85" s="195"/>
      <c r="K85" s="196"/>
    </row>
    <row r="86" spans="1:13" x14ac:dyDescent="0.35">
      <c r="A86" s="64"/>
      <c r="B86" s="65"/>
      <c r="C86" s="191"/>
      <c r="D86" s="6">
        <f t="shared" si="19"/>
        <v>0</v>
      </c>
      <c r="E86" s="371"/>
      <c r="F86" s="66">
        <v>130</v>
      </c>
      <c r="G86" s="192"/>
      <c r="H86" s="193"/>
      <c r="I86" s="194"/>
      <c r="J86" s="195"/>
      <c r="K86" s="196"/>
    </row>
    <row r="87" spans="1:13" ht="15" thickBot="1" x14ac:dyDescent="0.4">
      <c r="A87" s="64"/>
      <c r="B87" s="65"/>
      <c r="C87" s="128"/>
      <c r="D87" s="6">
        <f t="shared" si="19"/>
        <v>0</v>
      </c>
      <c r="E87" s="372"/>
      <c r="F87" s="66">
        <v>130</v>
      </c>
      <c r="G87" s="67"/>
      <c r="H87" s="106"/>
      <c r="I87" s="150"/>
      <c r="J87" s="161">
        <f>D87*I87</f>
        <v>0</v>
      </c>
      <c r="K87" s="173">
        <f t="shared" si="23"/>
        <v>0</v>
      </c>
    </row>
    <row r="88" spans="1:13" x14ac:dyDescent="0.35">
      <c r="A88" s="83"/>
      <c r="B88" s="84"/>
      <c r="C88" s="129"/>
      <c r="D88" s="6">
        <f t="shared" si="19"/>
        <v>0</v>
      </c>
      <c r="E88" s="373" t="s">
        <v>86</v>
      </c>
      <c r="F88" s="85">
        <v>300</v>
      </c>
      <c r="G88" s="85"/>
      <c r="H88" s="107"/>
      <c r="I88" s="187"/>
      <c r="J88" s="160">
        <f>D88*I88</f>
        <v>0</v>
      </c>
      <c r="K88" s="174">
        <f>J88/F88/22</f>
        <v>0</v>
      </c>
    </row>
    <row r="89" spans="1:13" x14ac:dyDescent="0.35">
      <c r="A89" s="68"/>
      <c r="B89" s="69"/>
      <c r="C89" s="130"/>
      <c r="D89" s="6">
        <f t="shared" si="19"/>
        <v>0</v>
      </c>
      <c r="E89" s="374"/>
      <c r="F89" s="70">
        <v>300</v>
      </c>
      <c r="G89" s="70"/>
      <c r="H89" s="108"/>
      <c r="I89" s="152"/>
      <c r="J89" s="8">
        <f t="shared" ref="J89:J90" si="24">D89*I89</f>
        <v>0</v>
      </c>
      <c r="K89" s="175">
        <f t="shared" ref="K89:K90" si="25">J89/F89/22</f>
        <v>0</v>
      </c>
    </row>
    <row r="90" spans="1:13" ht="15" thickBot="1" x14ac:dyDescent="0.4">
      <c r="A90" s="68"/>
      <c r="B90" s="69"/>
      <c r="C90" s="130"/>
      <c r="D90" s="6">
        <f t="shared" si="19"/>
        <v>0</v>
      </c>
      <c r="E90" s="374"/>
      <c r="F90" s="70">
        <v>300</v>
      </c>
      <c r="G90" s="70"/>
      <c r="H90" s="108"/>
      <c r="I90" s="152"/>
      <c r="J90" s="8">
        <f t="shared" si="24"/>
        <v>0</v>
      </c>
      <c r="K90" s="175">
        <f t="shared" si="25"/>
        <v>0</v>
      </c>
    </row>
    <row r="91" spans="1:13" x14ac:dyDescent="0.35">
      <c r="A91" s="68"/>
      <c r="B91" s="69"/>
      <c r="C91" s="130"/>
      <c r="D91" s="6">
        <f t="shared" si="19"/>
        <v>0</v>
      </c>
      <c r="E91" s="374"/>
      <c r="F91" s="85">
        <v>300</v>
      </c>
      <c r="G91" s="70"/>
      <c r="H91" s="108"/>
      <c r="I91" s="152"/>
      <c r="J91" s="8"/>
      <c r="K91" s="175"/>
    </row>
    <row r="92" spans="1:13" x14ac:dyDescent="0.35">
      <c r="A92" s="68"/>
      <c r="B92" s="69"/>
      <c r="C92" s="130"/>
      <c r="D92" s="6">
        <f t="shared" si="19"/>
        <v>0</v>
      </c>
      <c r="E92" s="374"/>
      <c r="F92" s="70">
        <v>300</v>
      </c>
      <c r="G92" s="70"/>
      <c r="H92" s="108"/>
      <c r="I92" s="152"/>
      <c r="J92" s="8"/>
      <c r="K92" s="175"/>
      <c r="M92" s="26"/>
    </row>
    <row r="93" spans="1:13" ht="15" thickBot="1" x14ac:dyDescent="0.4">
      <c r="A93" s="68"/>
      <c r="B93" s="69"/>
      <c r="C93" s="130"/>
      <c r="D93" s="6">
        <f t="shared" si="19"/>
        <v>0</v>
      </c>
      <c r="E93" s="374"/>
      <c r="F93" s="70">
        <v>300</v>
      </c>
      <c r="G93" s="70"/>
      <c r="H93" s="108"/>
      <c r="I93" s="152"/>
      <c r="J93" s="8"/>
      <c r="K93" s="175"/>
    </row>
    <row r="94" spans="1:13" x14ac:dyDescent="0.35">
      <c r="A94" s="68"/>
      <c r="B94" s="69"/>
      <c r="C94" s="130"/>
      <c r="D94" s="6">
        <f t="shared" si="19"/>
        <v>0</v>
      </c>
      <c r="E94" s="374"/>
      <c r="F94" s="85">
        <v>300</v>
      </c>
      <c r="G94" s="70"/>
      <c r="H94" s="108"/>
      <c r="I94" s="152"/>
      <c r="J94" s="8"/>
      <c r="K94" s="175"/>
    </row>
    <row r="95" spans="1:13" x14ac:dyDescent="0.35">
      <c r="A95" s="68"/>
      <c r="B95" s="69"/>
      <c r="C95" s="130"/>
      <c r="D95" s="6">
        <f t="shared" si="19"/>
        <v>0</v>
      </c>
      <c r="E95" s="374"/>
      <c r="F95" s="70">
        <v>300</v>
      </c>
      <c r="G95" s="70"/>
      <c r="H95" s="108"/>
      <c r="I95" s="152"/>
      <c r="J95" s="8"/>
      <c r="K95" s="175"/>
    </row>
    <row r="96" spans="1:13" ht="15" thickBot="1" x14ac:dyDescent="0.4">
      <c r="A96" s="68"/>
      <c r="B96" s="69"/>
      <c r="C96" s="130"/>
      <c r="D96" s="6">
        <f t="shared" si="19"/>
        <v>0</v>
      </c>
      <c r="E96" s="374"/>
      <c r="F96" s="70">
        <v>300</v>
      </c>
      <c r="G96" s="70"/>
      <c r="H96" s="108"/>
      <c r="I96" s="152"/>
      <c r="J96" s="8"/>
      <c r="K96" s="175"/>
    </row>
    <row r="97" spans="1:11" x14ac:dyDescent="0.35">
      <c r="A97" s="68"/>
      <c r="B97" s="69"/>
      <c r="C97" s="130"/>
      <c r="D97" s="6">
        <f t="shared" si="19"/>
        <v>0</v>
      </c>
      <c r="E97" s="374"/>
      <c r="F97" s="85">
        <v>300</v>
      </c>
      <c r="G97" s="70"/>
      <c r="H97" s="108"/>
      <c r="I97" s="152"/>
      <c r="J97" s="8"/>
      <c r="K97" s="175"/>
    </row>
    <row r="98" spans="1:11" ht="15" thickBot="1" x14ac:dyDescent="0.4">
      <c r="A98" s="68"/>
      <c r="B98" s="69"/>
      <c r="C98" s="130"/>
      <c r="D98" s="6">
        <f t="shared" si="19"/>
        <v>0</v>
      </c>
      <c r="E98" s="374"/>
      <c r="F98" s="70">
        <v>300</v>
      </c>
      <c r="G98" s="70"/>
      <c r="H98" s="108"/>
      <c r="I98" s="152"/>
      <c r="J98" s="8"/>
      <c r="K98" s="175"/>
    </row>
    <row r="99" spans="1:11" ht="17.25" customHeight="1" x14ac:dyDescent="0.35">
      <c r="A99" s="86" t="s">
        <v>87</v>
      </c>
      <c r="B99" s="87">
        <v>1</v>
      </c>
      <c r="C99" s="131">
        <v>50.99</v>
      </c>
      <c r="D99" s="6">
        <f t="shared" si="19"/>
        <v>50.99</v>
      </c>
      <c r="E99" s="376" t="s">
        <v>88</v>
      </c>
      <c r="F99" s="88">
        <v>300</v>
      </c>
      <c r="G99" s="88" t="s">
        <v>89</v>
      </c>
      <c r="H99" s="109">
        <v>1</v>
      </c>
      <c r="I99" s="153">
        <v>2</v>
      </c>
      <c r="J99" s="160">
        <f>D99*I99</f>
        <v>101.98</v>
      </c>
      <c r="K99" s="176">
        <f>J99/F99/22</f>
        <v>1.5451515151515154E-2</v>
      </c>
    </row>
    <row r="100" spans="1:11" x14ac:dyDescent="0.35">
      <c r="A100" s="71" t="s">
        <v>90</v>
      </c>
      <c r="B100" s="72">
        <v>1</v>
      </c>
      <c r="C100" s="132">
        <v>90</v>
      </c>
      <c r="D100" s="6">
        <f t="shared" si="19"/>
        <v>90</v>
      </c>
      <c r="E100" s="377"/>
      <c r="F100" s="73">
        <v>300</v>
      </c>
      <c r="G100" s="73" t="s">
        <v>89</v>
      </c>
      <c r="H100" s="110">
        <v>1</v>
      </c>
      <c r="I100" s="154">
        <v>2</v>
      </c>
      <c r="J100" s="8">
        <f t="shared" ref="J100" si="26">D100*I100</f>
        <v>180</v>
      </c>
      <c r="K100" s="177">
        <f t="shared" ref="K100" si="27">J100/F100/22</f>
        <v>2.7272727272727271E-2</v>
      </c>
    </row>
    <row r="101" spans="1:11" x14ac:dyDescent="0.35">
      <c r="A101" s="71"/>
      <c r="B101" s="72"/>
      <c r="C101" s="132"/>
      <c r="D101" s="6">
        <f t="shared" si="19"/>
        <v>0</v>
      </c>
      <c r="E101" s="377"/>
      <c r="F101" s="73">
        <v>300</v>
      </c>
      <c r="G101" s="73"/>
      <c r="H101" s="110"/>
      <c r="I101" s="154"/>
      <c r="J101" s="8"/>
      <c r="K101" s="177"/>
    </row>
    <row r="102" spans="1:11" ht="15" thickBot="1" x14ac:dyDescent="0.4">
      <c r="A102" s="71"/>
      <c r="B102" s="72"/>
      <c r="C102" s="132"/>
      <c r="D102" s="6">
        <f t="shared" si="19"/>
        <v>0</v>
      </c>
      <c r="E102" s="377"/>
      <c r="F102" s="73">
        <v>300</v>
      </c>
      <c r="G102" s="73"/>
      <c r="H102" s="110"/>
      <c r="I102" s="154"/>
      <c r="J102" s="8"/>
      <c r="K102" s="177"/>
    </row>
    <row r="103" spans="1:11" x14ac:dyDescent="0.35">
      <c r="A103" s="71"/>
      <c r="B103" s="72"/>
      <c r="C103" s="132"/>
      <c r="D103" s="6">
        <f t="shared" si="19"/>
        <v>0</v>
      </c>
      <c r="E103" s="377"/>
      <c r="F103" s="88">
        <v>300</v>
      </c>
      <c r="G103" s="73"/>
      <c r="H103" s="110"/>
      <c r="I103" s="154"/>
      <c r="J103" s="8"/>
      <c r="K103" s="177"/>
    </row>
    <row r="104" spans="1:11" x14ac:dyDescent="0.35">
      <c r="A104" s="71"/>
      <c r="B104" s="72"/>
      <c r="C104" s="132"/>
      <c r="D104" s="6">
        <f t="shared" si="19"/>
        <v>0</v>
      </c>
      <c r="E104" s="377"/>
      <c r="F104" s="73">
        <v>300</v>
      </c>
      <c r="G104" s="73"/>
      <c r="H104" s="110"/>
      <c r="I104" s="154"/>
      <c r="J104" s="8"/>
      <c r="K104" s="177"/>
    </row>
    <row r="105" spans="1:11" x14ac:dyDescent="0.35">
      <c r="A105" s="71"/>
      <c r="B105" s="72"/>
      <c r="C105" s="132"/>
      <c r="D105" s="6">
        <f t="shared" si="19"/>
        <v>0</v>
      </c>
      <c r="E105" s="377"/>
      <c r="F105" s="73">
        <v>300</v>
      </c>
      <c r="G105" s="73"/>
      <c r="H105" s="110"/>
      <c r="I105" s="154"/>
      <c r="J105" s="8"/>
      <c r="K105" s="177"/>
    </row>
    <row r="106" spans="1:11" ht="15" thickBot="1" x14ac:dyDescent="0.4">
      <c r="A106" s="71"/>
      <c r="B106" s="72"/>
      <c r="C106" s="132"/>
      <c r="D106" s="6">
        <f t="shared" si="19"/>
        <v>0</v>
      </c>
      <c r="E106" s="377"/>
      <c r="F106" s="73">
        <v>300</v>
      </c>
      <c r="G106" s="73"/>
      <c r="H106" s="110"/>
      <c r="I106" s="154"/>
      <c r="J106" s="8"/>
      <c r="K106" s="177"/>
    </row>
    <row r="107" spans="1:11" x14ac:dyDescent="0.35">
      <c r="A107" s="71"/>
      <c r="B107" s="72"/>
      <c r="C107" s="132"/>
      <c r="D107" s="6">
        <f t="shared" si="19"/>
        <v>0</v>
      </c>
      <c r="E107" s="377"/>
      <c r="F107" s="88">
        <v>300</v>
      </c>
      <c r="G107" s="73"/>
      <c r="H107" s="110"/>
      <c r="I107" s="154"/>
      <c r="J107" s="8"/>
      <c r="K107" s="177"/>
    </row>
    <row r="108" spans="1:11" x14ac:dyDescent="0.35">
      <c r="A108" s="71"/>
      <c r="B108" s="72"/>
      <c r="C108" s="132"/>
      <c r="D108" s="6">
        <f t="shared" si="19"/>
        <v>0</v>
      </c>
      <c r="E108" s="377"/>
      <c r="F108" s="73">
        <v>300</v>
      </c>
      <c r="G108" s="73"/>
      <c r="H108" s="110"/>
      <c r="I108" s="154"/>
      <c r="J108" s="8"/>
      <c r="K108" s="177"/>
    </row>
    <row r="109" spans="1:11" x14ac:dyDescent="0.35">
      <c r="A109" s="71"/>
      <c r="B109" s="72"/>
      <c r="C109" s="132"/>
      <c r="D109" s="6">
        <f t="shared" si="19"/>
        <v>0</v>
      </c>
      <c r="E109" s="377"/>
      <c r="F109" s="73">
        <v>300</v>
      </c>
      <c r="G109" s="73"/>
      <c r="H109" s="110"/>
      <c r="I109" s="154"/>
      <c r="J109" s="8"/>
      <c r="K109" s="177"/>
    </row>
    <row r="110" spans="1:11" ht="15" thickBot="1" x14ac:dyDescent="0.4">
      <c r="A110" s="71"/>
      <c r="B110" s="72"/>
      <c r="C110" s="132"/>
      <c r="D110" s="6">
        <f t="shared" si="19"/>
        <v>0</v>
      </c>
      <c r="E110" s="377"/>
      <c r="F110" s="73">
        <v>300</v>
      </c>
      <c r="G110" s="73"/>
      <c r="H110" s="110"/>
      <c r="I110" s="154"/>
      <c r="J110" s="8"/>
      <c r="K110" s="177"/>
    </row>
    <row r="111" spans="1:11" x14ac:dyDescent="0.35">
      <c r="A111" s="27"/>
      <c r="B111" s="28"/>
      <c r="C111" s="117"/>
      <c r="D111" s="6">
        <f t="shared" si="19"/>
        <v>0</v>
      </c>
      <c r="E111" s="329" t="s">
        <v>24</v>
      </c>
      <c r="F111" s="29">
        <v>130</v>
      </c>
      <c r="G111" s="29"/>
      <c r="H111" s="44"/>
      <c r="I111" s="139"/>
      <c r="J111" s="160">
        <f>D111*I111</f>
        <v>0</v>
      </c>
      <c r="K111" s="162">
        <f>J111/F111/22</f>
        <v>0</v>
      </c>
    </row>
    <row r="112" spans="1:11" x14ac:dyDescent="0.35">
      <c r="A112" s="30"/>
      <c r="B112" s="31"/>
      <c r="C112" s="118"/>
      <c r="D112" s="6">
        <f t="shared" si="19"/>
        <v>0</v>
      </c>
      <c r="E112" s="330"/>
      <c r="F112" s="32">
        <v>130</v>
      </c>
      <c r="G112" s="32"/>
      <c r="H112" s="43"/>
      <c r="I112" s="140"/>
      <c r="J112" s="8">
        <f t="shared" ref="J112" si="28">D112*I112</f>
        <v>0</v>
      </c>
      <c r="K112" s="163">
        <f t="shared" ref="K112:K113" si="29">J112/F112/22</f>
        <v>0</v>
      </c>
    </row>
    <row r="113" spans="1:11" ht="15" thickBot="1" x14ac:dyDescent="0.4">
      <c r="A113" s="33"/>
      <c r="B113" s="34"/>
      <c r="C113" s="119"/>
      <c r="D113" s="6">
        <f t="shared" si="19"/>
        <v>0</v>
      </c>
      <c r="E113" s="331"/>
      <c r="F113" s="35">
        <v>130</v>
      </c>
      <c r="G113" s="35"/>
      <c r="H113" s="45"/>
      <c r="I113" s="189"/>
      <c r="J113" s="161">
        <f>D113*I113</f>
        <v>0</v>
      </c>
      <c r="K113" s="164">
        <f t="shared" si="29"/>
        <v>0</v>
      </c>
    </row>
    <row r="114" spans="1:11" ht="15" thickBot="1" x14ac:dyDescent="0.4">
      <c r="A114" s="337" t="s">
        <v>91</v>
      </c>
      <c r="B114" s="338"/>
      <c r="C114" s="338"/>
      <c r="D114" s="7">
        <f>SUM(D2:D113)</f>
        <v>601.94000000000005</v>
      </c>
      <c r="E114" s="347" t="s">
        <v>92</v>
      </c>
      <c r="F114" s="348"/>
      <c r="G114" s="348"/>
      <c r="I114" s="190">
        <f>SUM(D2:D78)</f>
        <v>460.95000000000005</v>
      </c>
      <c r="J114" s="188"/>
      <c r="K114" s="183" t="s">
        <v>93</v>
      </c>
    </row>
    <row r="115" spans="1:11" ht="15" thickBot="1" x14ac:dyDescent="0.4">
      <c r="A115" s="339" t="s">
        <v>94</v>
      </c>
      <c r="B115" s="340"/>
      <c r="C115" s="340"/>
      <c r="D115" s="340"/>
      <c r="E115" s="340"/>
      <c r="F115" s="340"/>
      <c r="G115" s="340"/>
      <c r="H115" s="340"/>
      <c r="I115" s="341"/>
      <c r="J115" s="138">
        <f>SUM(J2:J113)</f>
        <v>13061.78</v>
      </c>
      <c r="K115" s="184"/>
    </row>
    <row r="116" spans="1:11" ht="15" thickBot="1" x14ac:dyDescent="0.4">
      <c r="A116" s="342" t="s">
        <v>95</v>
      </c>
      <c r="B116" s="343"/>
      <c r="C116" s="343"/>
      <c r="D116" s="343"/>
      <c r="E116" s="343"/>
      <c r="F116" s="343"/>
      <c r="G116" s="343"/>
      <c r="H116" s="343"/>
      <c r="I116" s="343"/>
      <c r="J116" s="343"/>
      <c r="K116" s="185">
        <f>SUM(K2:K113)</f>
        <v>0.96605424242424243</v>
      </c>
    </row>
    <row r="117" spans="1:11" x14ac:dyDescent="0.35">
      <c r="B117" s="2"/>
      <c r="C117" s="2"/>
    </row>
    <row r="118" spans="1:11" ht="15" thickBot="1" x14ac:dyDescent="0.4">
      <c r="H118" s="9"/>
      <c r="J118" s="26"/>
      <c r="K118" s="26"/>
    </row>
    <row r="119" spans="1:11" ht="16" thickBot="1" x14ac:dyDescent="0.4">
      <c r="A119" s="356" t="s">
        <v>0</v>
      </c>
      <c r="B119" s="357"/>
      <c r="C119" s="357"/>
      <c r="D119" s="357"/>
      <c r="E119" s="358"/>
      <c r="J119" s="26"/>
    </row>
    <row r="120" spans="1:11" ht="15" thickBot="1" x14ac:dyDescent="0.4">
      <c r="A120" s="344" t="s">
        <v>1</v>
      </c>
      <c r="B120" s="345"/>
      <c r="C120" s="345"/>
      <c r="D120" s="345"/>
      <c r="E120" s="346"/>
    </row>
    <row r="121" spans="1:11" ht="6" customHeight="1" thickBot="1" x14ac:dyDescent="0.4"/>
    <row r="122" spans="1:11" ht="15.75" customHeight="1" x14ac:dyDescent="0.35">
      <c r="A122" s="334" t="s">
        <v>2</v>
      </c>
      <c r="B122" s="335"/>
      <c r="C122" s="335"/>
      <c r="D122" s="335"/>
      <c r="E122" s="336"/>
    </row>
    <row r="123" spans="1:11" ht="58" x14ac:dyDescent="0.35">
      <c r="A123" s="21" t="s">
        <v>3</v>
      </c>
      <c r="B123" s="10" t="s">
        <v>4</v>
      </c>
      <c r="C123" s="10" t="s">
        <v>5</v>
      </c>
      <c r="D123" s="11" t="s">
        <v>6</v>
      </c>
      <c r="E123" s="22" t="s">
        <v>7</v>
      </c>
    </row>
    <row r="124" spans="1:11" x14ac:dyDescent="0.35">
      <c r="A124" s="14" t="str">
        <f>E2</f>
        <v>INTERNA -Pisos Frios &amp; Acarpetados</v>
      </c>
      <c r="B124" s="26">
        <f>SUM(J2:J12)</f>
        <v>8338</v>
      </c>
      <c r="C124" s="18">
        <f>F2</f>
        <v>800</v>
      </c>
      <c r="D124" s="111">
        <f>((800*B124)/C124)/22</f>
        <v>379</v>
      </c>
      <c r="E124" s="351"/>
    </row>
    <row r="125" spans="1:11" x14ac:dyDescent="0.35">
      <c r="A125" s="14" t="str">
        <f>E13</f>
        <v>INTERNA -
Laboratórios</v>
      </c>
      <c r="B125" s="26">
        <f>SUM(J13:J16)</f>
        <v>0</v>
      </c>
      <c r="C125" s="18">
        <f>F13</f>
        <v>360</v>
      </c>
      <c r="D125" s="111">
        <f t="shared" ref="D125:D129" si="30">((800*B125)/C125)/22</f>
        <v>0</v>
      </c>
      <c r="E125" s="352"/>
    </row>
    <row r="126" spans="1:11" x14ac:dyDescent="0.35">
      <c r="A126" s="14" t="str">
        <f>E17</f>
        <v>INTERNA -
Almoxarifado / Galpões</v>
      </c>
      <c r="B126" s="26">
        <f>SUM(J17:J21)</f>
        <v>0</v>
      </c>
      <c r="C126" s="18">
        <f>F17</f>
        <v>1500</v>
      </c>
      <c r="D126" s="111">
        <f t="shared" si="30"/>
        <v>0</v>
      </c>
      <c r="E126" s="352"/>
    </row>
    <row r="127" spans="1:11" x14ac:dyDescent="0.35">
      <c r="A127" s="14" t="str">
        <f>E22</f>
        <v>INTERNA -
Oficinas</v>
      </c>
      <c r="B127" s="26">
        <f>SUM(J22:J24)</f>
        <v>0</v>
      </c>
      <c r="C127" s="18">
        <f>F22</f>
        <v>1200</v>
      </c>
      <c r="D127" s="111">
        <f t="shared" si="30"/>
        <v>0</v>
      </c>
      <c r="E127" s="352"/>
    </row>
    <row r="128" spans="1:11" x14ac:dyDescent="0.35">
      <c r="A128" s="14" t="str">
        <f>E25</f>
        <v>INTERNA -
Áreas com espaços livres - saguão, hall e salão</v>
      </c>
      <c r="B128" s="26">
        <f>SUM(J25:J39)</f>
        <v>3079.5600000000004</v>
      </c>
      <c r="C128" s="18">
        <f>F25</f>
        <v>1000</v>
      </c>
      <c r="D128" s="111">
        <f t="shared" si="30"/>
        <v>111.98400000000002</v>
      </c>
      <c r="E128" s="352"/>
    </row>
    <row r="129" spans="1:15" x14ac:dyDescent="0.35">
      <c r="A129" s="14" t="str">
        <f>E40</f>
        <v>INTERNA -
Banheiros</v>
      </c>
      <c r="B129" s="26">
        <f>SUM(J40:J51)</f>
        <v>1362.24</v>
      </c>
      <c r="C129" s="18">
        <f>F40</f>
        <v>200</v>
      </c>
      <c r="D129" s="111">
        <f t="shared" si="30"/>
        <v>247.68</v>
      </c>
      <c r="E129" s="352"/>
    </row>
    <row r="130" spans="1:15" x14ac:dyDescent="0.35">
      <c r="C130" s="18"/>
      <c r="D130" s="111"/>
      <c r="E130" s="353"/>
    </row>
    <row r="131" spans="1:15" ht="30.75" customHeight="1" thickBot="1" x14ac:dyDescent="0.4">
      <c r="A131" s="332" t="s">
        <v>13</v>
      </c>
      <c r="B131" s="333"/>
      <c r="C131" s="333"/>
      <c r="D131" s="116">
        <f>SUM(D124:D130)</f>
        <v>738.66399999999999</v>
      </c>
      <c r="E131" s="23">
        <f>D131/800</f>
        <v>0.92332999999999998</v>
      </c>
      <c r="G131" s="9"/>
      <c r="H131" s="9"/>
    </row>
    <row r="132" spans="1:15" x14ac:dyDescent="0.35">
      <c r="A132" s="12"/>
      <c r="B132" s="12"/>
      <c r="C132" s="12"/>
      <c r="D132" s="24"/>
      <c r="E132" s="5"/>
    </row>
    <row r="133" spans="1:15" ht="15.75" customHeight="1" thickBot="1" x14ac:dyDescent="0.4">
      <c r="A133" s="12"/>
      <c r="B133" s="12"/>
      <c r="C133" s="12"/>
      <c r="D133" s="13"/>
    </row>
    <row r="134" spans="1:15" ht="15.75" customHeight="1" x14ac:dyDescent="0.35">
      <c r="A134" s="334" t="s">
        <v>14</v>
      </c>
      <c r="B134" s="335"/>
      <c r="C134" s="335"/>
      <c r="D134" s="335"/>
      <c r="E134" s="336"/>
    </row>
    <row r="135" spans="1:15" ht="72.5" x14ac:dyDescent="0.35">
      <c r="A135" s="21" t="s">
        <v>3</v>
      </c>
      <c r="B135" s="10" t="s">
        <v>15</v>
      </c>
      <c r="C135" s="10" t="s">
        <v>16</v>
      </c>
      <c r="D135" s="11" t="s">
        <v>17</v>
      </c>
      <c r="E135" s="22" t="s">
        <v>7</v>
      </c>
    </row>
    <row r="136" spans="1:15" s="4" customFormat="1" ht="43.5" x14ac:dyDescent="0.35">
      <c r="A136" s="16" t="str">
        <f>E52</f>
        <v>EXTERNA - 
Pisos pavimentados adjacentes / contíguos às edificações</v>
      </c>
      <c r="B136" s="9">
        <f>SUM(J52:J58)</f>
        <v>0</v>
      </c>
      <c r="C136" s="19">
        <f>F52</f>
        <v>1800</v>
      </c>
      <c r="D136" s="20">
        <f>((1800*B136)/C136)/22</f>
        <v>0</v>
      </c>
      <c r="E136" s="351"/>
      <c r="I136" s="3"/>
      <c r="J136"/>
      <c r="K136"/>
      <c r="L136"/>
      <c r="M136"/>
      <c r="N136"/>
      <c r="O136"/>
    </row>
    <row r="137" spans="1:15" s="4" customFormat="1" ht="29" x14ac:dyDescent="0.35">
      <c r="A137" s="16" t="str">
        <f>E59</f>
        <v>EXTERNA - 
Varriação de passeios e arruamentos</v>
      </c>
      <c r="B137" s="9">
        <f>SUM(J59:J64)</f>
        <v>0</v>
      </c>
      <c r="C137" s="19">
        <f>F59</f>
        <v>6000</v>
      </c>
      <c r="D137" s="20">
        <f>((1800*B137)/C137)/22</f>
        <v>0</v>
      </c>
      <c r="E137" s="352"/>
      <c r="I137" s="3"/>
      <c r="J137"/>
      <c r="K137"/>
      <c r="L137"/>
      <c r="M137"/>
      <c r="N137"/>
      <c r="O137"/>
    </row>
    <row r="138" spans="1:15" s="4" customFormat="1" ht="43.5" x14ac:dyDescent="0.35">
      <c r="A138" s="16" t="str">
        <f>E65</f>
        <v>EXTERNA - 
Pátios e áreas verdes com alta, média ou baixa frequência</v>
      </c>
      <c r="B138" s="9">
        <f>SUM(J65:J71)</f>
        <v>0</v>
      </c>
      <c r="C138" s="19">
        <f>F65</f>
        <v>1800</v>
      </c>
      <c r="D138" s="20">
        <f>((1800*B138)/C138)/22</f>
        <v>0</v>
      </c>
      <c r="E138" s="352"/>
      <c r="I138" s="3"/>
      <c r="J138"/>
      <c r="K138"/>
      <c r="L138"/>
      <c r="M138"/>
      <c r="N138"/>
      <c r="O138"/>
    </row>
    <row r="139" spans="1:15" s="4" customFormat="1" ht="43.5" x14ac:dyDescent="0.35">
      <c r="A139" s="16" t="str">
        <f>E72</f>
        <v>EXTERNA - 
Coleta de detritos em pátios e áreas verdes com frequência diária</v>
      </c>
      <c r="B139" s="9">
        <f>SUM(J72:J78)</f>
        <v>0</v>
      </c>
      <c r="C139" s="19">
        <f>F72</f>
        <v>100000</v>
      </c>
      <c r="D139" s="20">
        <f>((1800*B139)/C139)/22</f>
        <v>0</v>
      </c>
      <c r="E139" s="352"/>
      <c r="I139" s="3"/>
      <c r="J139"/>
      <c r="K139"/>
      <c r="L139"/>
      <c r="M139"/>
      <c r="N139"/>
      <c r="O139"/>
    </row>
    <row r="140" spans="1:15" s="4" customFormat="1" x14ac:dyDescent="0.35">
      <c r="A140" s="16"/>
      <c r="B140" s="9"/>
      <c r="C140" s="19"/>
      <c r="D140" s="20"/>
      <c r="E140" s="353"/>
      <c r="I140" s="3"/>
      <c r="J140"/>
      <c r="K140"/>
      <c r="L140"/>
      <c r="M140"/>
      <c r="N140"/>
      <c r="O140"/>
    </row>
    <row r="141" spans="1:15" s="4" customFormat="1" ht="30.75" customHeight="1" thickBot="1" x14ac:dyDescent="0.4">
      <c r="A141" s="332" t="s">
        <v>18</v>
      </c>
      <c r="B141" s="333"/>
      <c r="C141" s="333"/>
      <c r="D141" s="116">
        <f>SUM(D136:D140)</f>
        <v>0</v>
      </c>
      <c r="E141" s="23">
        <f>D141/1800</f>
        <v>0</v>
      </c>
      <c r="I141" s="3"/>
      <c r="J141"/>
      <c r="K141"/>
      <c r="L141"/>
      <c r="M141"/>
      <c r="N141"/>
      <c r="O141"/>
    </row>
    <row r="142" spans="1:15" s="4" customFormat="1" ht="15.75" customHeight="1" x14ac:dyDescent="0.35">
      <c r="A142" s="12"/>
      <c r="B142" s="12"/>
      <c r="C142" s="12"/>
      <c r="D142" s="15"/>
      <c r="I142" s="3"/>
      <c r="J142"/>
      <c r="K142"/>
      <c r="L142"/>
      <c r="M142"/>
      <c r="N142"/>
      <c r="O142"/>
    </row>
    <row r="143" spans="1:15" s="4" customFormat="1" ht="15.75" customHeight="1" thickBot="1" x14ac:dyDescent="0.4">
      <c r="A143" s="12"/>
      <c r="B143" s="12"/>
      <c r="C143" s="12"/>
      <c r="D143" s="15"/>
      <c r="I143" s="3"/>
      <c r="J143"/>
      <c r="K143"/>
      <c r="L143"/>
      <c r="M143"/>
      <c r="N143"/>
      <c r="O143"/>
    </row>
    <row r="144" spans="1:15" s="4" customFormat="1" ht="15.75" customHeight="1" x14ac:dyDescent="0.35">
      <c r="A144" s="334" t="s">
        <v>19</v>
      </c>
      <c r="B144" s="335"/>
      <c r="C144" s="335"/>
      <c r="D144" s="335"/>
      <c r="E144" s="336"/>
      <c r="I144" s="3"/>
      <c r="J144"/>
      <c r="K144"/>
      <c r="L144"/>
      <c r="M144"/>
      <c r="N144"/>
      <c r="O144"/>
    </row>
    <row r="145" spans="1:15" s="4" customFormat="1" ht="72.5" x14ac:dyDescent="0.35">
      <c r="A145" s="21" t="s">
        <v>3</v>
      </c>
      <c r="B145" s="10" t="s">
        <v>15</v>
      </c>
      <c r="C145" s="10" t="s">
        <v>16</v>
      </c>
      <c r="D145" s="11" t="s">
        <v>20</v>
      </c>
      <c r="E145" s="22" t="s">
        <v>7</v>
      </c>
      <c r="I145" s="3"/>
      <c r="J145"/>
      <c r="K145"/>
      <c r="L145"/>
      <c r="M145"/>
      <c r="N145"/>
      <c r="O145"/>
    </row>
    <row r="146" spans="1:15" s="4" customFormat="1" ht="43.5" x14ac:dyDescent="0.35">
      <c r="A146" s="17" t="str">
        <f>E79</f>
        <v>ESQUADRIAS EXTERNAS - 
Face externa COM exposição a situação de risco</v>
      </c>
      <c r="B146" s="9">
        <f>SUM(J79:J87)</f>
        <v>0</v>
      </c>
      <c r="C146" s="18">
        <f>F79</f>
        <v>130</v>
      </c>
      <c r="D146" s="20">
        <f>((300*B146)/C146)/22</f>
        <v>0</v>
      </c>
      <c r="E146" s="351"/>
      <c r="I146" s="3"/>
      <c r="J146"/>
      <c r="K146"/>
      <c r="L146"/>
      <c r="M146"/>
      <c r="N146"/>
      <c r="O146"/>
    </row>
    <row r="147" spans="1:15" s="4" customFormat="1" ht="43.5" x14ac:dyDescent="0.35">
      <c r="A147" s="17" t="str">
        <f>E88</f>
        <v>ESQUADRIAS EXTERNAS - 
Face externa SEM exposição a situação de risco</v>
      </c>
      <c r="B147" s="9">
        <f>SUM(J88:J98)</f>
        <v>0</v>
      </c>
      <c r="C147" s="18">
        <f>F88</f>
        <v>300</v>
      </c>
      <c r="D147" s="20">
        <f>((300*B147)/C147)/22</f>
        <v>0</v>
      </c>
      <c r="E147" s="352"/>
      <c r="I147" s="3"/>
      <c r="J147"/>
      <c r="K147"/>
      <c r="L147"/>
      <c r="M147"/>
      <c r="N147"/>
      <c r="O147"/>
    </row>
    <row r="148" spans="1:15" s="4" customFormat="1" ht="29" x14ac:dyDescent="0.35">
      <c r="A148" s="17" t="str">
        <f>E99</f>
        <v>ESQUADRIAS EXTERNAS / INTERNAS - 
Face interna</v>
      </c>
      <c r="B148" s="9">
        <f>SUM(J99:J110)</f>
        <v>281.98</v>
      </c>
      <c r="C148" s="18">
        <f>F99</f>
        <v>300</v>
      </c>
      <c r="D148" s="20">
        <f>((300*B148)/C148)/22</f>
        <v>12.817272727272728</v>
      </c>
      <c r="E148" s="352"/>
      <c r="I148" s="3"/>
      <c r="J148"/>
      <c r="K148"/>
      <c r="L148"/>
      <c r="M148"/>
      <c r="N148"/>
      <c r="O148"/>
    </row>
    <row r="149" spans="1:15" s="4" customFormat="1" x14ac:dyDescent="0.35">
      <c r="A149" s="17"/>
      <c r="B149" s="9"/>
      <c r="C149" s="18"/>
      <c r="D149" s="20"/>
      <c r="E149" s="353"/>
      <c r="I149" s="3"/>
      <c r="J149"/>
      <c r="K149"/>
      <c r="L149"/>
      <c r="M149"/>
      <c r="N149"/>
      <c r="O149"/>
    </row>
    <row r="150" spans="1:15" s="4" customFormat="1" ht="30.75" customHeight="1" thickBot="1" x14ac:dyDescent="0.4">
      <c r="A150" s="332" t="s">
        <v>21</v>
      </c>
      <c r="B150" s="333"/>
      <c r="C150" s="333"/>
      <c r="D150" s="116">
        <f>SUM(D146:D149)</f>
        <v>12.817272727272728</v>
      </c>
      <c r="E150" s="23">
        <f>D150/300</f>
        <v>4.2724242424242428E-2</v>
      </c>
      <c r="I150" s="3"/>
      <c r="J150"/>
      <c r="K150"/>
      <c r="L150"/>
      <c r="M150"/>
      <c r="N150"/>
      <c r="O150"/>
    </row>
    <row r="152" spans="1:15" s="4" customFormat="1" ht="15" thickBot="1" x14ac:dyDescent="0.4">
      <c r="A152"/>
      <c r="B152"/>
      <c r="C152"/>
      <c r="D152" s="2"/>
      <c r="I152" s="3"/>
      <c r="J152"/>
      <c r="K152"/>
      <c r="L152"/>
      <c r="M152"/>
      <c r="N152"/>
      <c r="O152"/>
    </row>
    <row r="153" spans="1:15" s="4" customFormat="1" x14ac:dyDescent="0.35">
      <c r="A153" s="334" t="s">
        <v>22</v>
      </c>
      <c r="B153" s="335"/>
      <c r="C153" s="335"/>
      <c r="D153" s="335"/>
      <c r="E153" s="336"/>
      <c r="I153" s="3"/>
      <c r="J153"/>
      <c r="K153"/>
      <c r="L153"/>
      <c r="M153"/>
      <c r="N153"/>
      <c r="O153"/>
    </row>
    <row r="154" spans="1:15" s="4" customFormat="1" ht="72.5" x14ac:dyDescent="0.35">
      <c r="A154" s="21" t="s">
        <v>3</v>
      </c>
      <c r="B154" s="10" t="s">
        <v>15</v>
      </c>
      <c r="C154" s="10" t="s">
        <v>16</v>
      </c>
      <c r="D154" s="11" t="s">
        <v>23</v>
      </c>
      <c r="E154" s="22" t="s">
        <v>7</v>
      </c>
      <c r="I154" s="3"/>
      <c r="J154"/>
      <c r="K154"/>
      <c r="L154"/>
      <c r="M154"/>
      <c r="N154"/>
      <c r="O154"/>
    </row>
    <row r="155" spans="1:15" s="4" customFormat="1" x14ac:dyDescent="0.35">
      <c r="A155" s="17" t="str">
        <f>E111</f>
        <v>FACHADAS ENVIDRAÇADAS</v>
      </c>
      <c r="B155" s="9">
        <f>SUM(J111:J113)</f>
        <v>0</v>
      </c>
      <c r="C155" s="18">
        <f>F111</f>
        <v>130</v>
      </c>
      <c r="D155" s="20">
        <f>((130*B155)/C155)/22</f>
        <v>0</v>
      </c>
      <c r="E155" s="351"/>
      <c r="I155" s="3"/>
      <c r="J155"/>
      <c r="K155"/>
      <c r="L155"/>
      <c r="M155"/>
      <c r="N155"/>
      <c r="O155"/>
    </row>
    <row r="156" spans="1:15" s="4" customFormat="1" x14ac:dyDescent="0.35">
      <c r="A156" s="17"/>
      <c r="B156" s="9"/>
      <c r="C156" s="18"/>
      <c r="D156" s="20"/>
      <c r="E156" s="353"/>
      <c r="I156" s="3"/>
      <c r="J156"/>
      <c r="K156"/>
      <c r="L156"/>
      <c r="M156"/>
      <c r="N156"/>
      <c r="O156"/>
    </row>
    <row r="157" spans="1:15" s="4" customFormat="1" ht="30.75" customHeight="1" thickBot="1" x14ac:dyDescent="0.4">
      <c r="A157" s="332" t="s">
        <v>25</v>
      </c>
      <c r="B157" s="333"/>
      <c r="C157" s="333"/>
      <c r="D157" s="116">
        <f>SUM(D155:D156)</f>
        <v>0</v>
      </c>
      <c r="E157" s="23">
        <f>D157/130</f>
        <v>0</v>
      </c>
      <c r="I157" s="3"/>
      <c r="J157"/>
      <c r="K157"/>
      <c r="L157"/>
      <c r="M157"/>
      <c r="N157"/>
      <c r="O157"/>
    </row>
    <row r="158" spans="1:15" s="4" customFormat="1" ht="15" thickBot="1" x14ac:dyDescent="0.4">
      <c r="A158"/>
      <c r="B158"/>
      <c r="C158"/>
      <c r="D158" s="2"/>
      <c r="I158" s="3"/>
      <c r="J158"/>
      <c r="K158"/>
      <c r="L158"/>
      <c r="M158"/>
      <c r="N158"/>
      <c r="O158"/>
    </row>
    <row r="159" spans="1:15" s="4" customFormat="1" ht="15" thickBot="1" x14ac:dyDescent="0.4">
      <c r="A159" s="349" t="s">
        <v>26</v>
      </c>
      <c r="B159" s="350"/>
      <c r="C159" s="350"/>
      <c r="D159" s="350"/>
      <c r="E159" s="186">
        <f>E131+E141+E150+E157</f>
        <v>0.96605424242424243</v>
      </c>
      <c r="I159" s="3"/>
      <c r="J159"/>
      <c r="K159"/>
      <c r="L159"/>
      <c r="M159"/>
      <c r="N159"/>
      <c r="O159"/>
    </row>
  </sheetData>
  <mergeCells count="33">
    <mergeCell ref="E88:E98"/>
    <mergeCell ref="E2:E12"/>
    <mergeCell ref="E13:E16"/>
    <mergeCell ref="E17:E21"/>
    <mergeCell ref="E22:E24"/>
    <mergeCell ref="E25:E39"/>
    <mergeCell ref="E40:E51"/>
    <mergeCell ref="E52:E58"/>
    <mergeCell ref="E59:E64"/>
    <mergeCell ref="E65:E71"/>
    <mergeCell ref="E72:E78"/>
    <mergeCell ref="E79:E87"/>
    <mergeCell ref="A134:E134"/>
    <mergeCell ref="E99:E110"/>
    <mergeCell ref="E111:E113"/>
    <mergeCell ref="A114:C114"/>
    <mergeCell ref="E114:G114"/>
    <mergeCell ref="A115:I115"/>
    <mergeCell ref="A116:J116"/>
    <mergeCell ref="A119:E119"/>
    <mergeCell ref="A120:E120"/>
    <mergeCell ref="A122:E122"/>
    <mergeCell ref="E124:E130"/>
    <mergeCell ref="A131:C131"/>
    <mergeCell ref="E155:E156"/>
    <mergeCell ref="A157:C157"/>
    <mergeCell ref="A159:D159"/>
    <mergeCell ref="E136:E140"/>
    <mergeCell ref="A141:C141"/>
    <mergeCell ref="A144:E144"/>
    <mergeCell ref="E146:E149"/>
    <mergeCell ref="A150:C150"/>
    <mergeCell ref="A153:E153"/>
  </mergeCells>
  <phoneticPr fontId="12" type="noConversion"/>
  <pageMargins left="0.31496062992125984" right="0.31496062992125984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E21CFA2-C290-47D0-8E1F-EABDBD62264C}">
          <x14:formula1>
            <xm:f>Parâmetros!$A$15:$A$20</xm:f>
          </x14:formula1>
          <xm:sqref>H2:H114</xm:sqref>
        </x14:dataValidation>
        <x14:dataValidation type="list" allowBlank="1" showInputMessage="1" showErrorMessage="1" xr:uid="{8163771E-3BB6-40F4-806F-C28AD05B0C14}">
          <x14:formula1>
            <xm:f>Parâmetros!$A$1:$A$9</xm:f>
          </x14:formula1>
          <xm:sqref>G2:G113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9E331-FDAF-4705-ABCD-62C2624A3687}">
  <dimension ref="A1:O167"/>
  <sheetViews>
    <sheetView zoomScaleNormal="100" workbookViewId="0">
      <pane ySplit="1" topLeftCell="A25" activePane="bottomLeft" state="frozen"/>
      <selection pane="bottomLeft" activeCell="C34" sqref="C34"/>
    </sheetView>
  </sheetViews>
  <sheetFormatPr defaultRowHeight="14.5" x14ac:dyDescent="0.35"/>
  <cols>
    <col min="1" max="1" width="40.54296875" customWidth="1"/>
    <col min="2" max="2" width="18.1796875" customWidth="1"/>
    <col min="3" max="3" width="14.81640625" customWidth="1"/>
    <col min="4" max="4" width="13.453125" style="2" customWidth="1"/>
    <col min="5" max="5" width="17.1796875" style="4" customWidth="1"/>
    <col min="6" max="6" width="14.453125" style="4" customWidth="1"/>
    <col min="7" max="7" width="13.26953125" style="4" customWidth="1"/>
    <col min="8" max="8" width="11.453125" style="4" customWidth="1"/>
    <col min="9" max="9" width="11.54296875" style="3" customWidth="1"/>
    <col min="10" max="10" width="18.81640625" customWidth="1"/>
    <col min="11" max="11" width="11.54296875" bestFit="1" customWidth="1"/>
  </cols>
  <sheetData>
    <row r="1" spans="1:13" s="1" customFormat="1" ht="64.5" customHeight="1" thickBot="1" x14ac:dyDescent="0.4">
      <c r="A1" s="37" t="s">
        <v>39</v>
      </c>
      <c r="B1" s="38" t="s">
        <v>40</v>
      </c>
      <c r="C1" s="36" t="s">
        <v>41</v>
      </c>
      <c r="D1" s="39" t="s">
        <v>42</v>
      </c>
      <c r="E1" s="40" t="s">
        <v>43</v>
      </c>
      <c r="F1" s="38" t="s">
        <v>44</v>
      </c>
      <c r="G1" s="36" t="s">
        <v>45</v>
      </c>
      <c r="H1" s="36" t="s">
        <v>46</v>
      </c>
      <c r="I1" s="36" t="s">
        <v>47</v>
      </c>
      <c r="J1" s="41" t="s">
        <v>48</v>
      </c>
      <c r="K1" s="42" t="s">
        <v>49</v>
      </c>
    </row>
    <row r="2" spans="1:13" ht="15" customHeight="1" x14ac:dyDescent="0.35">
      <c r="A2" s="27" t="s">
        <v>131</v>
      </c>
      <c r="B2" s="28">
        <v>1</v>
      </c>
      <c r="C2" s="117">
        <v>69</v>
      </c>
      <c r="D2" s="6">
        <f>B2*C2</f>
        <v>69</v>
      </c>
      <c r="E2" s="354" t="s">
        <v>51</v>
      </c>
      <c r="F2" s="29">
        <v>800</v>
      </c>
      <c r="G2" s="29" t="s">
        <v>52</v>
      </c>
      <c r="H2" s="44">
        <v>1</v>
      </c>
      <c r="I2" s="139">
        <v>22</v>
      </c>
      <c r="J2" s="160">
        <f>D2*I2</f>
        <v>1518</v>
      </c>
      <c r="K2" s="162">
        <f>J2/F2/22</f>
        <v>8.6249999999999993E-2</v>
      </c>
      <c r="M2" s="26"/>
    </row>
    <row r="3" spans="1:13" x14ac:dyDescent="0.35">
      <c r="A3" s="30" t="s">
        <v>132</v>
      </c>
      <c r="B3" s="31">
        <v>1</v>
      </c>
      <c r="C3" s="118">
        <v>17</v>
      </c>
      <c r="D3" s="6">
        <f t="shared" ref="D3:D74" si="0">B3*C3</f>
        <v>17</v>
      </c>
      <c r="E3" s="355"/>
      <c r="F3" s="32">
        <v>800</v>
      </c>
      <c r="G3" s="32" t="s">
        <v>52</v>
      </c>
      <c r="H3" s="43">
        <v>1</v>
      </c>
      <c r="I3" s="140">
        <v>22</v>
      </c>
      <c r="J3" s="8">
        <f t="shared" ref="J3:J5" si="1">D3*I3</f>
        <v>374</v>
      </c>
      <c r="K3" s="163">
        <f t="shared" ref="K3:K20" si="2">J3/F3/22</f>
        <v>2.1250000000000002E-2</v>
      </c>
    </row>
    <row r="4" spans="1:13" x14ac:dyDescent="0.35">
      <c r="A4" s="30" t="s">
        <v>133</v>
      </c>
      <c r="B4" s="31">
        <v>1</v>
      </c>
      <c r="C4" s="118">
        <v>20</v>
      </c>
      <c r="D4" s="6">
        <f t="shared" si="0"/>
        <v>20</v>
      </c>
      <c r="E4" s="355"/>
      <c r="F4" s="32">
        <v>800</v>
      </c>
      <c r="G4" s="32" t="s">
        <v>52</v>
      </c>
      <c r="H4" s="43">
        <v>1</v>
      </c>
      <c r="I4" s="140">
        <v>22</v>
      </c>
      <c r="J4" s="8">
        <f t="shared" si="1"/>
        <v>440</v>
      </c>
      <c r="K4" s="163">
        <f t="shared" si="2"/>
        <v>2.5000000000000001E-2</v>
      </c>
    </row>
    <row r="5" spans="1:13" x14ac:dyDescent="0.35">
      <c r="A5" s="30" t="s">
        <v>134</v>
      </c>
      <c r="B5" s="31">
        <v>1</v>
      </c>
      <c r="C5" s="118">
        <v>12</v>
      </c>
      <c r="D5" s="6">
        <f t="shared" si="0"/>
        <v>12</v>
      </c>
      <c r="E5" s="355"/>
      <c r="F5" s="32">
        <v>800</v>
      </c>
      <c r="G5" s="32" t="s">
        <v>52</v>
      </c>
      <c r="H5" s="43">
        <v>1</v>
      </c>
      <c r="I5" s="140">
        <v>22</v>
      </c>
      <c r="J5" s="8">
        <f t="shared" si="1"/>
        <v>264</v>
      </c>
      <c r="K5" s="163">
        <f t="shared" si="2"/>
        <v>1.5000000000000001E-2</v>
      </c>
    </row>
    <row r="6" spans="1:13" x14ac:dyDescent="0.35">
      <c r="A6" s="30" t="s">
        <v>135</v>
      </c>
      <c r="B6" s="31">
        <v>1</v>
      </c>
      <c r="C6" s="118">
        <v>9</v>
      </c>
      <c r="D6" s="6">
        <f t="shared" si="0"/>
        <v>9</v>
      </c>
      <c r="E6" s="355"/>
      <c r="F6" s="32">
        <v>800</v>
      </c>
      <c r="G6" s="32" t="s">
        <v>52</v>
      </c>
      <c r="H6" s="43">
        <v>1</v>
      </c>
      <c r="I6" s="140">
        <v>22</v>
      </c>
      <c r="J6" s="8">
        <f>D6*I6</f>
        <v>198</v>
      </c>
      <c r="K6" s="163">
        <f t="shared" si="2"/>
        <v>1.125E-2</v>
      </c>
    </row>
    <row r="7" spans="1:13" x14ac:dyDescent="0.35">
      <c r="A7" s="30" t="s">
        <v>136</v>
      </c>
      <c r="B7" s="31">
        <v>1</v>
      </c>
      <c r="C7" s="118">
        <v>12</v>
      </c>
      <c r="D7" s="6">
        <f t="shared" si="0"/>
        <v>12</v>
      </c>
      <c r="E7" s="355"/>
      <c r="F7" s="32">
        <v>800</v>
      </c>
      <c r="G7" s="32" t="s">
        <v>52</v>
      </c>
      <c r="H7" s="43">
        <v>1</v>
      </c>
      <c r="I7" s="140">
        <v>22</v>
      </c>
      <c r="J7" s="8">
        <f>D7*I7</f>
        <v>264</v>
      </c>
      <c r="K7" s="163">
        <f t="shared" si="2"/>
        <v>1.5000000000000001E-2</v>
      </c>
    </row>
    <row r="8" spans="1:13" x14ac:dyDescent="0.35">
      <c r="A8" s="30" t="s">
        <v>100</v>
      </c>
      <c r="B8" s="31">
        <v>1</v>
      </c>
      <c r="C8" s="118">
        <v>14</v>
      </c>
      <c r="D8" s="6">
        <f t="shared" si="0"/>
        <v>14</v>
      </c>
      <c r="E8" s="355"/>
      <c r="F8" s="32">
        <v>800</v>
      </c>
      <c r="G8" s="32" t="s">
        <v>52</v>
      </c>
      <c r="H8" s="43">
        <v>1</v>
      </c>
      <c r="I8" s="140">
        <v>22</v>
      </c>
      <c r="J8" s="8">
        <f>D8*I8</f>
        <v>308</v>
      </c>
      <c r="K8" s="163">
        <f t="shared" si="2"/>
        <v>1.7500000000000002E-2</v>
      </c>
    </row>
    <row r="9" spans="1:13" x14ac:dyDescent="0.35">
      <c r="A9" s="30" t="s">
        <v>137</v>
      </c>
      <c r="B9" s="31">
        <v>1</v>
      </c>
      <c r="C9" s="118">
        <v>12</v>
      </c>
      <c r="D9" s="6">
        <f t="shared" si="0"/>
        <v>12</v>
      </c>
      <c r="E9" s="355"/>
      <c r="F9" s="32">
        <v>800</v>
      </c>
      <c r="G9" s="32" t="s">
        <v>52</v>
      </c>
      <c r="H9" s="43">
        <v>1</v>
      </c>
      <c r="I9" s="140">
        <v>22</v>
      </c>
      <c r="J9" s="8">
        <f>D9*I9</f>
        <v>264</v>
      </c>
      <c r="K9" s="163">
        <f t="shared" si="2"/>
        <v>1.5000000000000001E-2</v>
      </c>
    </row>
    <row r="10" spans="1:13" x14ac:dyDescent="0.35">
      <c r="A10" s="30" t="s">
        <v>138</v>
      </c>
      <c r="B10" s="31">
        <v>1</v>
      </c>
      <c r="C10" s="118">
        <v>17</v>
      </c>
      <c r="D10" s="6">
        <f t="shared" si="0"/>
        <v>17</v>
      </c>
      <c r="E10" s="355"/>
      <c r="F10" s="32">
        <v>800</v>
      </c>
      <c r="G10" s="32" t="s">
        <v>52</v>
      </c>
      <c r="H10" s="43">
        <v>1</v>
      </c>
      <c r="I10" s="140">
        <v>22</v>
      </c>
      <c r="J10" s="8">
        <f>D10*I10</f>
        <v>374</v>
      </c>
      <c r="K10" s="163">
        <f t="shared" si="2"/>
        <v>2.1250000000000002E-2</v>
      </c>
    </row>
    <row r="11" spans="1:13" x14ac:dyDescent="0.35">
      <c r="A11" s="30" t="s">
        <v>139</v>
      </c>
      <c r="B11" s="31">
        <v>1</v>
      </c>
      <c r="C11" s="118">
        <v>12</v>
      </c>
      <c r="D11" s="6">
        <f t="shared" si="0"/>
        <v>12</v>
      </c>
      <c r="E11" s="355"/>
      <c r="F11" s="32">
        <v>800</v>
      </c>
      <c r="G11" s="32" t="s">
        <v>52</v>
      </c>
      <c r="H11" s="43">
        <v>1</v>
      </c>
      <c r="I11" s="140">
        <v>22</v>
      </c>
      <c r="J11" s="8">
        <f t="shared" ref="J11:J20" si="3">D11*I11</f>
        <v>264</v>
      </c>
      <c r="K11" s="163">
        <f t="shared" si="2"/>
        <v>1.5000000000000001E-2</v>
      </c>
    </row>
    <row r="12" spans="1:13" x14ac:dyDescent="0.35">
      <c r="A12" s="30" t="s">
        <v>140</v>
      </c>
      <c r="B12" s="31">
        <v>1</v>
      </c>
      <c r="C12" s="118">
        <v>20</v>
      </c>
      <c r="D12" s="6">
        <f t="shared" si="0"/>
        <v>20</v>
      </c>
      <c r="E12" s="355"/>
      <c r="F12" s="32">
        <v>800</v>
      </c>
      <c r="G12" s="32" t="s">
        <v>52</v>
      </c>
      <c r="H12" s="43">
        <v>1</v>
      </c>
      <c r="I12" s="140">
        <v>22</v>
      </c>
      <c r="J12" s="8">
        <f t="shared" si="3"/>
        <v>440</v>
      </c>
      <c r="K12" s="163">
        <f t="shared" si="2"/>
        <v>2.5000000000000001E-2</v>
      </c>
    </row>
    <row r="13" spans="1:13" x14ac:dyDescent="0.35">
      <c r="A13" s="30" t="s">
        <v>141</v>
      </c>
      <c r="B13" s="31">
        <v>1</v>
      </c>
      <c r="C13" s="118">
        <v>17</v>
      </c>
      <c r="D13" s="6">
        <f t="shared" si="0"/>
        <v>17</v>
      </c>
      <c r="E13" s="355"/>
      <c r="F13" s="32">
        <v>800</v>
      </c>
      <c r="G13" s="32" t="s">
        <v>52</v>
      </c>
      <c r="H13" s="43">
        <v>1</v>
      </c>
      <c r="I13" s="140">
        <v>22</v>
      </c>
      <c r="J13" s="8">
        <f t="shared" si="3"/>
        <v>374</v>
      </c>
      <c r="K13" s="163">
        <f t="shared" si="2"/>
        <v>2.1250000000000002E-2</v>
      </c>
    </row>
    <row r="14" spans="1:13" x14ac:dyDescent="0.35">
      <c r="A14" s="30" t="s">
        <v>142</v>
      </c>
      <c r="B14" s="31">
        <v>1</v>
      </c>
      <c r="C14" s="118">
        <v>36</v>
      </c>
      <c r="D14" s="6">
        <f t="shared" si="0"/>
        <v>36</v>
      </c>
      <c r="E14" s="355"/>
      <c r="F14" s="32">
        <v>800</v>
      </c>
      <c r="G14" s="32" t="s">
        <v>52</v>
      </c>
      <c r="H14" s="43">
        <v>1</v>
      </c>
      <c r="I14" s="140">
        <v>22</v>
      </c>
      <c r="J14" s="8">
        <f t="shared" si="3"/>
        <v>792</v>
      </c>
      <c r="K14" s="163">
        <f t="shared" si="2"/>
        <v>4.4999999999999998E-2</v>
      </c>
    </row>
    <row r="15" spans="1:13" x14ac:dyDescent="0.35">
      <c r="A15" s="30" t="s">
        <v>143</v>
      </c>
      <c r="B15" s="31">
        <v>1</v>
      </c>
      <c r="C15" s="118">
        <v>30</v>
      </c>
      <c r="D15" s="6">
        <f t="shared" ref="D15" si="4">B15*C15</f>
        <v>30</v>
      </c>
      <c r="E15" s="355"/>
      <c r="F15" s="32">
        <v>801</v>
      </c>
      <c r="G15" s="32" t="s">
        <v>52</v>
      </c>
      <c r="H15" s="43">
        <v>1</v>
      </c>
      <c r="I15" s="140">
        <v>22</v>
      </c>
      <c r="J15" s="8">
        <f t="shared" ref="J15" si="5">D15*I15</f>
        <v>660</v>
      </c>
      <c r="K15" s="163">
        <f t="shared" ref="K15" si="6">J15/F15/22</f>
        <v>3.7453183520599252E-2</v>
      </c>
    </row>
    <row r="16" spans="1:13" x14ac:dyDescent="0.35">
      <c r="A16" s="30" t="s">
        <v>144</v>
      </c>
      <c r="B16" s="31">
        <v>1</v>
      </c>
      <c r="C16" s="118">
        <v>17</v>
      </c>
      <c r="D16" s="6">
        <f t="shared" si="0"/>
        <v>17</v>
      </c>
      <c r="E16" s="355"/>
      <c r="F16" s="32">
        <v>800</v>
      </c>
      <c r="G16" s="32" t="s">
        <v>52</v>
      </c>
      <c r="H16" s="43">
        <v>1</v>
      </c>
      <c r="I16" s="140">
        <v>22</v>
      </c>
      <c r="J16" s="8">
        <f t="shared" si="3"/>
        <v>374</v>
      </c>
      <c r="K16" s="163">
        <f t="shared" si="2"/>
        <v>2.1250000000000002E-2</v>
      </c>
    </row>
    <row r="17" spans="1:13" x14ac:dyDescent="0.35">
      <c r="A17" s="30" t="s">
        <v>145</v>
      </c>
      <c r="B17" s="31">
        <v>1</v>
      </c>
      <c r="C17" s="118">
        <v>7</v>
      </c>
      <c r="D17" s="6">
        <f t="shared" si="0"/>
        <v>7</v>
      </c>
      <c r="E17" s="355"/>
      <c r="F17" s="32">
        <v>800</v>
      </c>
      <c r="G17" s="32" t="s">
        <v>52</v>
      </c>
      <c r="H17" s="43">
        <v>1</v>
      </c>
      <c r="I17" s="140">
        <v>22</v>
      </c>
      <c r="J17" s="8">
        <f t="shared" si="3"/>
        <v>154</v>
      </c>
      <c r="K17" s="163">
        <f t="shared" si="2"/>
        <v>8.7500000000000008E-3</v>
      </c>
    </row>
    <row r="18" spans="1:13" x14ac:dyDescent="0.35">
      <c r="A18" s="30" t="s">
        <v>106</v>
      </c>
      <c r="B18" s="31">
        <v>1</v>
      </c>
      <c r="C18" s="118">
        <v>17</v>
      </c>
      <c r="D18" s="6">
        <f t="shared" si="0"/>
        <v>17</v>
      </c>
      <c r="E18" s="355"/>
      <c r="F18" s="32">
        <v>800</v>
      </c>
      <c r="G18" s="32" t="s">
        <v>52</v>
      </c>
      <c r="H18" s="43">
        <v>2</v>
      </c>
      <c r="I18" s="140">
        <v>44</v>
      </c>
      <c r="J18" s="8">
        <f t="shared" si="3"/>
        <v>748</v>
      </c>
      <c r="K18" s="163">
        <f t="shared" si="2"/>
        <v>4.2500000000000003E-2</v>
      </c>
    </row>
    <row r="19" spans="1:13" x14ac:dyDescent="0.35">
      <c r="A19" s="30"/>
      <c r="B19" s="31"/>
      <c r="C19" s="118"/>
      <c r="D19" s="6">
        <f t="shared" si="0"/>
        <v>0</v>
      </c>
      <c r="E19" s="355"/>
      <c r="F19" s="32">
        <v>800</v>
      </c>
      <c r="G19" s="32"/>
      <c r="H19" s="43"/>
      <c r="I19" s="140"/>
      <c r="J19" s="8">
        <f t="shared" si="3"/>
        <v>0</v>
      </c>
      <c r="K19" s="163">
        <f t="shared" si="2"/>
        <v>0</v>
      </c>
    </row>
    <row r="20" spans="1:13" x14ac:dyDescent="0.35">
      <c r="A20" s="30"/>
      <c r="B20" s="31"/>
      <c r="C20" s="118"/>
      <c r="D20" s="6">
        <f t="shared" si="0"/>
        <v>0</v>
      </c>
      <c r="E20" s="355"/>
      <c r="F20" s="32">
        <v>800</v>
      </c>
      <c r="G20" s="32"/>
      <c r="H20" s="43"/>
      <c r="I20" s="140"/>
      <c r="J20" s="8">
        <f t="shared" si="3"/>
        <v>0</v>
      </c>
      <c r="K20" s="163">
        <f t="shared" si="2"/>
        <v>0</v>
      </c>
    </row>
    <row r="21" spans="1:13" x14ac:dyDescent="0.35">
      <c r="A21" s="112"/>
      <c r="B21" s="113"/>
      <c r="C21" s="120"/>
      <c r="D21" s="6">
        <f t="shared" si="0"/>
        <v>0</v>
      </c>
      <c r="E21" s="375" t="s">
        <v>68</v>
      </c>
      <c r="F21" s="114">
        <v>360</v>
      </c>
      <c r="G21" s="114"/>
      <c r="H21" s="115"/>
      <c r="I21" s="142"/>
      <c r="J21" s="25">
        <f>D21*I21</f>
        <v>0</v>
      </c>
      <c r="K21" s="165">
        <f>J21/F21/22</f>
        <v>0</v>
      </c>
      <c r="M21" s="26"/>
    </row>
    <row r="22" spans="1:13" x14ac:dyDescent="0.35">
      <c r="A22" s="50"/>
      <c r="B22" s="51"/>
      <c r="C22" s="121"/>
      <c r="D22" s="6">
        <f t="shared" si="0"/>
        <v>0</v>
      </c>
      <c r="E22" s="364"/>
      <c r="F22" s="52">
        <v>360</v>
      </c>
      <c r="G22" s="52"/>
      <c r="H22" s="53"/>
      <c r="I22" s="143"/>
      <c r="J22" s="8">
        <f t="shared" ref="J22:J24" si="7">D22*I22</f>
        <v>0</v>
      </c>
      <c r="K22" s="166">
        <f t="shared" ref="K22:K24" si="8">J22/F22/22</f>
        <v>0</v>
      </c>
    </row>
    <row r="23" spans="1:13" x14ac:dyDescent="0.35">
      <c r="A23" s="50"/>
      <c r="B23" s="51"/>
      <c r="C23" s="121"/>
      <c r="D23" s="6">
        <f t="shared" si="0"/>
        <v>0</v>
      </c>
      <c r="E23" s="364"/>
      <c r="F23" s="52">
        <v>360</v>
      </c>
      <c r="G23" s="52"/>
      <c r="H23" s="53"/>
      <c r="I23" s="143"/>
      <c r="J23" s="8">
        <f t="shared" si="7"/>
        <v>0</v>
      </c>
      <c r="K23" s="166">
        <f t="shared" si="8"/>
        <v>0</v>
      </c>
    </row>
    <row r="24" spans="1:13" ht="15" thickBot="1" x14ac:dyDescent="0.4">
      <c r="A24" s="50"/>
      <c r="B24" s="51"/>
      <c r="C24" s="121"/>
      <c r="D24" s="6">
        <f t="shared" si="0"/>
        <v>0</v>
      </c>
      <c r="E24" s="364"/>
      <c r="F24" s="52">
        <v>360</v>
      </c>
      <c r="G24" s="52"/>
      <c r="H24" s="53"/>
      <c r="I24" s="143"/>
      <c r="J24" s="8">
        <f t="shared" si="7"/>
        <v>0</v>
      </c>
      <c r="K24" s="166">
        <f t="shared" si="8"/>
        <v>0</v>
      </c>
    </row>
    <row r="25" spans="1:13" x14ac:dyDescent="0.35">
      <c r="A25" s="77"/>
      <c r="B25" s="78"/>
      <c r="C25" s="123"/>
      <c r="D25" s="6">
        <f t="shared" si="0"/>
        <v>0</v>
      </c>
      <c r="E25" s="366" t="s">
        <v>69</v>
      </c>
      <c r="F25" s="79">
        <v>1500</v>
      </c>
      <c r="G25" s="79"/>
      <c r="H25" s="79"/>
      <c r="I25" s="145"/>
      <c r="J25" s="160">
        <f>D25*I25</f>
        <v>0</v>
      </c>
      <c r="K25" s="168">
        <f>J25/F25/22</f>
        <v>0</v>
      </c>
    </row>
    <row r="26" spans="1:13" ht="15" thickBot="1" x14ac:dyDescent="0.4">
      <c r="A26" s="58"/>
      <c r="B26" s="59"/>
      <c r="C26" s="124"/>
      <c r="D26" s="6">
        <f t="shared" si="0"/>
        <v>0</v>
      </c>
      <c r="E26" s="367"/>
      <c r="F26" s="60">
        <v>1500</v>
      </c>
      <c r="G26" s="60"/>
      <c r="H26" s="60"/>
      <c r="I26" s="146"/>
      <c r="J26" s="8">
        <f>D26*I26</f>
        <v>0</v>
      </c>
      <c r="K26" s="169">
        <f t="shared" ref="K26" si="9">J26/F26/22</f>
        <v>0</v>
      </c>
    </row>
    <row r="27" spans="1:13" x14ac:dyDescent="0.35">
      <c r="A27" s="58"/>
      <c r="B27" s="59"/>
      <c r="C27" s="124"/>
      <c r="D27" s="6">
        <f t="shared" si="0"/>
        <v>0</v>
      </c>
      <c r="E27" s="367"/>
      <c r="F27" s="79">
        <v>1500</v>
      </c>
      <c r="G27" s="60"/>
      <c r="H27" s="60"/>
      <c r="I27" s="146"/>
      <c r="J27" s="8"/>
      <c r="K27" s="169"/>
    </row>
    <row r="28" spans="1:13" ht="15" thickBot="1" x14ac:dyDescent="0.4">
      <c r="A28" s="58"/>
      <c r="B28" s="59"/>
      <c r="C28" s="124"/>
      <c r="D28" s="6">
        <f t="shared" si="0"/>
        <v>0</v>
      </c>
      <c r="E28" s="367"/>
      <c r="F28" s="60">
        <v>1500</v>
      </c>
      <c r="G28" s="60"/>
      <c r="H28" s="60"/>
      <c r="I28" s="146"/>
      <c r="J28" s="8"/>
      <c r="K28" s="169"/>
    </row>
    <row r="29" spans="1:13" ht="15" thickBot="1" x14ac:dyDescent="0.4">
      <c r="A29" s="58"/>
      <c r="B29" s="59"/>
      <c r="C29" s="124"/>
      <c r="D29" s="6">
        <f t="shared" si="0"/>
        <v>0</v>
      </c>
      <c r="E29" s="367"/>
      <c r="F29" s="79">
        <v>1500</v>
      </c>
      <c r="G29" s="60"/>
      <c r="H29" s="60"/>
      <c r="I29" s="146"/>
      <c r="J29" s="8"/>
      <c r="K29" s="169"/>
    </row>
    <row r="30" spans="1:13" x14ac:dyDescent="0.35">
      <c r="A30" s="80"/>
      <c r="B30" s="81"/>
      <c r="C30" s="126"/>
      <c r="D30" s="6">
        <f t="shared" si="0"/>
        <v>0</v>
      </c>
      <c r="E30" s="369" t="s">
        <v>70</v>
      </c>
      <c r="F30" s="82">
        <v>1200</v>
      </c>
      <c r="G30" s="82"/>
      <c r="H30" s="82"/>
      <c r="I30" s="148"/>
      <c r="J30" s="160">
        <f>D30*I30</f>
        <v>0</v>
      </c>
      <c r="K30" s="171">
        <f>J30/F30/22</f>
        <v>0</v>
      </c>
    </row>
    <row r="31" spans="1:13" x14ac:dyDescent="0.35">
      <c r="A31" s="64"/>
      <c r="B31" s="65"/>
      <c r="C31" s="127"/>
      <c r="D31" s="6">
        <f t="shared" si="0"/>
        <v>0</v>
      </c>
      <c r="E31" s="370"/>
      <c r="F31" s="66">
        <v>1200</v>
      </c>
      <c r="G31" s="66"/>
      <c r="H31" s="66"/>
      <c r="I31" s="149"/>
      <c r="J31" s="8">
        <f t="shared" ref="J31:J32" si="10">D31*I31</f>
        <v>0</v>
      </c>
      <c r="K31" s="172">
        <f t="shared" ref="K31:K32" si="11">J31/F31/22</f>
        <v>0</v>
      </c>
    </row>
    <row r="32" spans="1:13" ht="15" thickBot="1" x14ac:dyDescent="0.4">
      <c r="A32" s="64"/>
      <c r="B32" s="65"/>
      <c r="C32" s="127"/>
      <c r="D32" s="6">
        <f t="shared" si="0"/>
        <v>0</v>
      </c>
      <c r="E32" s="370"/>
      <c r="F32" s="66">
        <v>1200</v>
      </c>
      <c r="G32" s="66"/>
      <c r="H32" s="66"/>
      <c r="I32" s="149"/>
      <c r="J32" s="8">
        <f t="shared" si="10"/>
        <v>0</v>
      </c>
      <c r="K32" s="172">
        <f t="shared" si="11"/>
        <v>0</v>
      </c>
    </row>
    <row r="33" spans="1:11" x14ac:dyDescent="0.35">
      <c r="A33" s="83" t="s">
        <v>107</v>
      </c>
      <c r="B33" s="84">
        <v>1</v>
      </c>
      <c r="C33" s="129">
        <f>85.93+5</f>
        <v>90.93</v>
      </c>
      <c r="D33" s="6">
        <f t="shared" si="0"/>
        <v>90.93</v>
      </c>
      <c r="E33" s="373" t="s">
        <v>72</v>
      </c>
      <c r="F33" s="85">
        <v>1000</v>
      </c>
      <c r="G33" s="85" t="s">
        <v>52</v>
      </c>
      <c r="H33" s="85">
        <v>2</v>
      </c>
      <c r="I33" s="151">
        <v>44</v>
      </c>
      <c r="J33" s="160">
        <f>D33*I33</f>
        <v>4000.92</v>
      </c>
      <c r="K33" s="174">
        <f>J33/F33/22</f>
        <v>0.18185999999999999</v>
      </c>
    </row>
    <row r="34" spans="1:11" x14ac:dyDescent="0.35">
      <c r="A34" s="68"/>
      <c r="B34" s="69"/>
      <c r="C34" s="130"/>
      <c r="D34" s="6">
        <f t="shared" si="0"/>
        <v>0</v>
      </c>
      <c r="E34" s="374"/>
      <c r="F34" s="70">
        <v>1000</v>
      </c>
      <c r="G34" s="70"/>
      <c r="H34" s="70"/>
      <c r="I34" s="152"/>
      <c r="J34" s="8">
        <f t="shared" ref="J34:J47" si="12">D34*I34</f>
        <v>0</v>
      </c>
      <c r="K34" s="175">
        <f t="shared" ref="K34:K42" si="13">J34/F34/22</f>
        <v>0</v>
      </c>
    </row>
    <row r="35" spans="1:11" x14ac:dyDescent="0.35">
      <c r="A35" s="68"/>
      <c r="B35" s="69"/>
      <c r="C35" s="130"/>
      <c r="D35" s="6">
        <f t="shared" si="0"/>
        <v>0</v>
      </c>
      <c r="E35" s="374"/>
      <c r="F35" s="70">
        <v>1000</v>
      </c>
      <c r="G35" s="70"/>
      <c r="H35" s="70"/>
      <c r="I35" s="152"/>
      <c r="J35" s="8">
        <f t="shared" si="12"/>
        <v>0</v>
      </c>
      <c r="K35" s="175">
        <f t="shared" si="13"/>
        <v>0</v>
      </c>
    </row>
    <row r="36" spans="1:11" x14ac:dyDescent="0.35">
      <c r="A36" s="68"/>
      <c r="B36" s="69"/>
      <c r="C36" s="130"/>
      <c r="D36" s="6">
        <f t="shared" si="0"/>
        <v>0</v>
      </c>
      <c r="E36" s="374"/>
      <c r="F36" s="70">
        <v>1000</v>
      </c>
      <c r="G36" s="70"/>
      <c r="H36" s="70"/>
      <c r="I36" s="152"/>
      <c r="J36" s="8">
        <f t="shared" si="12"/>
        <v>0</v>
      </c>
      <c r="K36" s="175">
        <f t="shared" si="13"/>
        <v>0</v>
      </c>
    </row>
    <row r="37" spans="1:11" x14ac:dyDescent="0.35">
      <c r="A37" s="68"/>
      <c r="B37" s="69"/>
      <c r="C37" s="130"/>
      <c r="D37" s="6">
        <f t="shared" si="0"/>
        <v>0</v>
      </c>
      <c r="E37" s="374"/>
      <c r="F37" s="70">
        <v>1000</v>
      </c>
      <c r="G37" s="70"/>
      <c r="H37" s="70"/>
      <c r="I37" s="152"/>
      <c r="J37" s="8">
        <f t="shared" si="12"/>
        <v>0</v>
      </c>
      <c r="K37" s="175">
        <f t="shared" si="13"/>
        <v>0</v>
      </c>
    </row>
    <row r="38" spans="1:11" x14ac:dyDescent="0.35">
      <c r="A38" s="68"/>
      <c r="B38" s="69"/>
      <c r="C38" s="130"/>
      <c r="D38" s="6">
        <f t="shared" si="0"/>
        <v>0</v>
      </c>
      <c r="E38" s="374"/>
      <c r="F38" s="70">
        <v>1000</v>
      </c>
      <c r="G38" s="70"/>
      <c r="H38" s="70"/>
      <c r="I38" s="152"/>
      <c r="J38" s="8">
        <f t="shared" si="12"/>
        <v>0</v>
      </c>
      <c r="K38" s="175">
        <f t="shared" si="13"/>
        <v>0</v>
      </c>
    </row>
    <row r="39" spans="1:11" x14ac:dyDescent="0.35">
      <c r="A39" s="68"/>
      <c r="B39" s="69"/>
      <c r="C39" s="130"/>
      <c r="D39" s="6">
        <f t="shared" si="0"/>
        <v>0</v>
      </c>
      <c r="E39" s="374"/>
      <c r="F39" s="70">
        <v>1000</v>
      </c>
      <c r="G39" s="70"/>
      <c r="H39" s="70"/>
      <c r="I39" s="152"/>
      <c r="J39" s="8">
        <f t="shared" si="12"/>
        <v>0</v>
      </c>
      <c r="K39" s="175">
        <f t="shared" si="13"/>
        <v>0</v>
      </c>
    </row>
    <row r="40" spans="1:11" x14ac:dyDescent="0.35">
      <c r="A40" s="68"/>
      <c r="B40" s="69"/>
      <c r="C40" s="130"/>
      <c r="D40" s="6">
        <f t="shared" si="0"/>
        <v>0</v>
      </c>
      <c r="E40" s="374"/>
      <c r="F40" s="70">
        <v>1000</v>
      </c>
      <c r="G40" s="70"/>
      <c r="H40" s="70"/>
      <c r="I40" s="152"/>
      <c r="J40" s="8">
        <f t="shared" si="12"/>
        <v>0</v>
      </c>
      <c r="K40" s="175">
        <f t="shared" si="13"/>
        <v>0</v>
      </c>
    </row>
    <row r="41" spans="1:11" x14ac:dyDescent="0.35">
      <c r="A41" s="68"/>
      <c r="B41" s="69"/>
      <c r="C41" s="130"/>
      <c r="D41" s="6">
        <f t="shared" si="0"/>
        <v>0</v>
      </c>
      <c r="E41" s="374"/>
      <c r="F41" s="70">
        <v>1000</v>
      </c>
      <c r="G41" s="70"/>
      <c r="H41" s="70"/>
      <c r="I41" s="152"/>
      <c r="J41" s="8">
        <f t="shared" si="12"/>
        <v>0</v>
      </c>
      <c r="K41" s="175">
        <f t="shared" si="13"/>
        <v>0</v>
      </c>
    </row>
    <row r="42" spans="1:11" x14ac:dyDescent="0.35">
      <c r="A42" s="68"/>
      <c r="B42" s="69"/>
      <c r="C42" s="130"/>
      <c r="D42" s="6">
        <f t="shared" si="0"/>
        <v>0</v>
      </c>
      <c r="E42" s="374"/>
      <c r="F42" s="70">
        <v>1000</v>
      </c>
      <c r="G42" s="70"/>
      <c r="H42" s="70"/>
      <c r="I42" s="152"/>
      <c r="J42" s="8">
        <f t="shared" si="12"/>
        <v>0</v>
      </c>
      <c r="K42" s="175">
        <f t="shared" si="13"/>
        <v>0</v>
      </c>
    </row>
    <row r="43" spans="1:11" x14ac:dyDescent="0.35">
      <c r="A43" s="68"/>
      <c r="B43" s="69"/>
      <c r="C43" s="130"/>
      <c r="D43" s="6">
        <f t="shared" si="0"/>
        <v>0</v>
      </c>
      <c r="E43" s="374"/>
      <c r="F43" s="70">
        <v>1000</v>
      </c>
      <c r="G43" s="70"/>
      <c r="H43" s="70"/>
      <c r="I43" s="152"/>
      <c r="J43" s="8">
        <f t="shared" si="12"/>
        <v>0</v>
      </c>
      <c r="K43" s="175"/>
    </row>
    <row r="44" spans="1:11" x14ac:dyDescent="0.35">
      <c r="A44" s="68"/>
      <c r="B44" s="69"/>
      <c r="C44" s="130"/>
      <c r="D44" s="6">
        <f t="shared" si="0"/>
        <v>0</v>
      </c>
      <c r="E44" s="374"/>
      <c r="F44" s="70">
        <v>1000</v>
      </c>
      <c r="G44" s="70"/>
      <c r="H44" s="70"/>
      <c r="I44" s="152"/>
      <c r="J44" s="8">
        <f t="shared" si="12"/>
        <v>0</v>
      </c>
      <c r="K44" s="175"/>
    </row>
    <row r="45" spans="1:11" x14ac:dyDescent="0.35">
      <c r="A45" s="68"/>
      <c r="B45" s="69"/>
      <c r="C45" s="130"/>
      <c r="D45" s="6">
        <f t="shared" si="0"/>
        <v>0</v>
      </c>
      <c r="E45" s="374"/>
      <c r="F45" s="70">
        <v>1000</v>
      </c>
      <c r="G45" s="70"/>
      <c r="H45" s="70"/>
      <c r="I45" s="152"/>
      <c r="J45" s="8">
        <f t="shared" si="12"/>
        <v>0</v>
      </c>
      <c r="K45" s="175"/>
    </row>
    <row r="46" spans="1:11" x14ac:dyDescent="0.35">
      <c r="A46" s="68"/>
      <c r="B46" s="69"/>
      <c r="C46" s="130"/>
      <c r="D46" s="6">
        <f t="shared" si="0"/>
        <v>0</v>
      </c>
      <c r="E46" s="374"/>
      <c r="F46" s="70">
        <v>1000</v>
      </c>
      <c r="G46" s="70"/>
      <c r="H46" s="70"/>
      <c r="I46" s="152"/>
      <c r="J46" s="8">
        <f t="shared" si="12"/>
        <v>0</v>
      </c>
      <c r="K46" s="175"/>
    </row>
    <row r="47" spans="1:11" ht="15" thickBot="1" x14ac:dyDescent="0.4">
      <c r="A47" s="68"/>
      <c r="B47" s="69"/>
      <c r="C47" s="130"/>
      <c r="D47" s="6">
        <f t="shared" si="0"/>
        <v>0</v>
      </c>
      <c r="E47" s="374"/>
      <c r="F47" s="70">
        <v>1000</v>
      </c>
      <c r="G47" s="70"/>
      <c r="H47" s="70"/>
      <c r="I47" s="152"/>
      <c r="J47" s="8">
        <f t="shared" si="12"/>
        <v>0</v>
      </c>
      <c r="K47" s="175"/>
    </row>
    <row r="48" spans="1:11" x14ac:dyDescent="0.35">
      <c r="A48" s="86" t="s">
        <v>126</v>
      </c>
      <c r="B48" s="87">
        <v>1</v>
      </c>
      <c r="C48" s="131">
        <v>2.6</v>
      </c>
      <c r="D48" s="6">
        <f t="shared" si="0"/>
        <v>2.6</v>
      </c>
      <c r="E48" s="376" t="s">
        <v>74</v>
      </c>
      <c r="F48" s="88">
        <v>200</v>
      </c>
      <c r="G48" s="88" t="s">
        <v>52</v>
      </c>
      <c r="H48" s="88">
        <v>2</v>
      </c>
      <c r="I48" s="153">
        <v>44</v>
      </c>
      <c r="J48" s="160">
        <f>D48*I48</f>
        <v>114.4</v>
      </c>
      <c r="K48" s="176">
        <f>J48/F48/22</f>
        <v>2.6000000000000002E-2</v>
      </c>
    </row>
    <row r="49" spans="1:13" x14ac:dyDescent="0.35">
      <c r="A49" s="71" t="s">
        <v>127</v>
      </c>
      <c r="B49" s="72">
        <v>1</v>
      </c>
      <c r="C49" s="132">
        <v>2.29</v>
      </c>
      <c r="D49" s="6">
        <f t="shared" si="0"/>
        <v>2.29</v>
      </c>
      <c r="E49" s="377"/>
      <c r="F49" s="73">
        <v>200</v>
      </c>
      <c r="G49" s="73" t="s">
        <v>52</v>
      </c>
      <c r="H49" s="73">
        <v>2</v>
      </c>
      <c r="I49" s="154">
        <v>44</v>
      </c>
      <c r="J49" s="8">
        <f t="shared" ref="J49:J59" si="14">D49*I49</f>
        <v>100.76</v>
      </c>
      <c r="K49" s="177">
        <f t="shared" ref="K49:K59" si="15">J49/F49/22</f>
        <v>2.29E-2</v>
      </c>
    </row>
    <row r="50" spans="1:13" x14ac:dyDescent="0.35">
      <c r="A50" s="71" t="s">
        <v>128</v>
      </c>
      <c r="B50" s="72">
        <v>1</v>
      </c>
      <c r="C50" s="132">
        <v>2.29</v>
      </c>
      <c r="D50" s="6">
        <f t="shared" si="0"/>
        <v>2.29</v>
      </c>
      <c r="E50" s="377"/>
      <c r="F50" s="73">
        <v>200</v>
      </c>
      <c r="G50" s="73" t="s">
        <v>52</v>
      </c>
      <c r="H50" s="73">
        <v>2</v>
      </c>
      <c r="I50" s="154">
        <v>44</v>
      </c>
      <c r="J50" s="8">
        <f t="shared" si="14"/>
        <v>100.76</v>
      </c>
      <c r="K50" s="177">
        <f t="shared" si="15"/>
        <v>2.29E-2</v>
      </c>
    </row>
    <row r="51" spans="1:13" x14ac:dyDescent="0.35">
      <c r="A51" s="71" t="s">
        <v>129</v>
      </c>
      <c r="B51" s="72">
        <v>1</v>
      </c>
      <c r="C51" s="132">
        <v>5.09</v>
      </c>
      <c r="D51" s="6">
        <f t="shared" si="0"/>
        <v>5.09</v>
      </c>
      <c r="E51" s="377"/>
      <c r="F51" s="73">
        <v>200</v>
      </c>
      <c r="G51" s="73" t="s">
        <v>52</v>
      </c>
      <c r="H51" s="73">
        <v>2</v>
      </c>
      <c r="I51" s="154">
        <v>44</v>
      </c>
      <c r="J51" s="8">
        <f t="shared" si="14"/>
        <v>223.95999999999998</v>
      </c>
      <c r="K51" s="177">
        <f t="shared" si="15"/>
        <v>5.0899999999999994E-2</v>
      </c>
    </row>
    <row r="52" spans="1:13" x14ac:dyDescent="0.35">
      <c r="A52" s="71" t="s">
        <v>130</v>
      </c>
      <c r="B52" s="72">
        <v>1</v>
      </c>
      <c r="C52" s="132">
        <v>2.69</v>
      </c>
      <c r="D52" s="6">
        <f t="shared" si="0"/>
        <v>2.69</v>
      </c>
      <c r="E52" s="377"/>
      <c r="F52" s="73">
        <v>200</v>
      </c>
      <c r="G52" s="73" t="s">
        <v>52</v>
      </c>
      <c r="H52" s="73">
        <v>2</v>
      </c>
      <c r="I52" s="154">
        <v>44</v>
      </c>
      <c r="J52" s="8">
        <f t="shared" si="14"/>
        <v>118.36</v>
      </c>
      <c r="K52" s="177">
        <f t="shared" si="15"/>
        <v>2.69E-2</v>
      </c>
    </row>
    <row r="53" spans="1:13" x14ac:dyDescent="0.35">
      <c r="A53" s="71" t="s">
        <v>79</v>
      </c>
      <c r="B53" s="72">
        <v>1</v>
      </c>
      <c r="C53" s="132">
        <v>16</v>
      </c>
      <c r="D53" s="6">
        <f t="shared" si="0"/>
        <v>16</v>
      </c>
      <c r="E53" s="377"/>
      <c r="F53" s="73">
        <v>200</v>
      </c>
      <c r="G53" s="73" t="s">
        <v>52</v>
      </c>
      <c r="H53" s="73">
        <v>2</v>
      </c>
      <c r="I53" s="154">
        <v>44</v>
      </c>
      <c r="J53" s="8">
        <f t="shared" si="14"/>
        <v>704</v>
      </c>
      <c r="K53" s="177">
        <f t="shared" si="15"/>
        <v>0.16</v>
      </c>
    </row>
    <row r="54" spans="1:13" x14ac:dyDescent="0.35">
      <c r="A54" s="71"/>
      <c r="B54" s="72"/>
      <c r="C54" s="132"/>
      <c r="D54" s="6">
        <f t="shared" si="0"/>
        <v>0</v>
      </c>
      <c r="E54" s="377"/>
      <c r="F54" s="73">
        <v>200</v>
      </c>
      <c r="G54" s="73"/>
      <c r="H54" s="73"/>
      <c r="I54" s="154"/>
      <c r="J54" s="8">
        <f t="shared" si="14"/>
        <v>0</v>
      </c>
      <c r="K54" s="177">
        <f t="shared" si="15"/>
        <v>0</v>
      </c>
    </row>
    <row r="55" spans="1:13" x14ac:dyDescent="0.35">
      <c r="A55" s="71"/>
      <c r="B55" s="72"/>
      <c r="C55" s="132"/>
      <c r="D55" s="6">
        <f t="shared" si="0"/>
        <v>0</v>
      </c>
      <c r="E55" s="377"/>
      <c r="F55" s="73">
        <v>200</v>
      </c>
      <c r="G55" s="73"/>
      <c r="H55" s="73"/>
      <c r="I55" s="154"/>
      <c r="J55" s="8">
        <f t="shared" si="14"/>
        <v>0</v>
      </c>
      <c r="K55" s="177">
        <f t="shared" si="15"/>
        <v>0</v>
      </c>
    </row>
    <row r="56" spans="1:13" x14ac:dyDescent="0.35">
      <c r="A56" s="71"/>
      <c r="B56" s="72"/>
      <c r="C56" s="132"/>
      <c r="D56" s="6">
        <f t="shared" si="0"/>
        <v>0</v>
      </c>
      <c r="E56" s="377"/>
      <c r="F56" s="73">
        <v>200</v>
      </c>
      <c r="G56" s="73"/>
      <c r="H56" s="73"/>
      <c r="I56" s="154"/>
      <c r="J56" s="8">
        <f t="shared" si="14"/>
        <v>0</v>
      </c>
      <c r="K56" s="177">
        <f t="shared" si="15"/>
        <v>0</v>
      </c>
    </row>
    <row r="57" spans="1:13" x14ac:dyDescent="0.35">
      <c r="A57" s="71"/>
      <c r="B57" s="72"/>
      <c r="C57" s="132"/>
      <c r="D57" s="6">
        <f t="shared" si="0"/>
        <v>0</v>
      </c>
      <c r="E57" s="377"/>
      <c r="F57" s="73">
        <v>200</v>
      </c>
      <c r="G57" s="73"/>
      <c r="H57" s="73"/>
      <c r="I57" s="154"/>
      <c r="J57" s="8">
        <f t="shared" si="14"/>
        <v>0</v>
      </c>
      <c r="K57" s="177">
        <f t="shared" si="15"/>
        <v>0</v>
      </c>
    </row>
    <row r="58" spans="1:13" x14ac:dyDescent="0.35">
      <c r="A58" s="71"/>
      <c r="B58" s="72"/>
      <c r="C58" s="132"/>
      <c r="D58" s="6">
        <f t="shared" si="0"/>
        <v>0</v>
      </c>
      <c r="E58" s="377"/>
      <c r="F58" s="73">
        <v>200</v>
      </c>
      <c r="G58" s="73"/>
      <c r="H58" s="73"/>
      <c r="I58" s="154"/>
      <c r="J58" s="8">
        <f t="shared" si="14"/>
        <v>0</v>
      </c>
      <c r="K58" s="177">
        <f t="shared" si="15"/>
        <v>0</v>
      </c>
    </row>
    <row r="59" spans="1:13" ht="15" thickBot="1" x14ac:dyDescent="0.4">
      <c r="A59" s="74"/>
      <c r="B59" s="75"/>
      <c r="C59" s="133"/>
      <c r="D59" s="6">
        <f t="shared" si="0"/>
        <v>0</v>
      </c>
      <c r="E59" s="378"/>
      <c r="F59" s="76">
        <v>200</v>
      </c>
      <c r="G59" s="76"/>
      <c r="H59" s="76"/>
      <c r="I59" s="155"/>
      <c r="J59" s="161">
        <f t="shared" si="14"/>
        <v>0</v>
      </c>
      <c r="K59" s="178">
        <f t="shared" si="15"/>
        <v>0</v>
      </c>
    </row>
    <row r="60" spans="1:13" x14ac:dyDescent="0.35">
      <c r="A60" s="27"/>
      <c r="B60" s="28"/>
      <c r="C60" s="117"/>
      <c r="D60" s="6">
        <f t="shared" si="0"/>
        <v>0</v>
      </c>
      <c r="E60" s="354" t="s">
        <v>81</v>
      </c>
      <c r="F60" s="29">
        <v>1800</v>
      </c>
      <c r="G60" s="29"/>
      <c r="H60" s="44"/>
      <c r="I60" s="139"/>
      <c r="J60" s="160">
        <f>D60*I60</f>
        <v>0</v>
      </c>
      <c r="K60" s="162">
        <f>J60/F60/22</f>
        <v>0</v>
      </c>
      <c r="M60" s="26"/>
    </row>
    <row r="61" spans="1:13" x14ac:dyDescent="0.35">
      <c r="A61" s="30"/>
      <c r="B61" s="31"/>
      <c r="C61" s="118"/>
      <c r="D61" s="6">
        <f t="shared" si="0"/>
        <v>0</v>
      </c>
      <c r="E61" s="355"/>
      <c r="F61" s="32">
        <v>1800</v>
      </c>
      <c r="G61" s="32"/>
      <c r="H61" s="43"/>
      <c r="I61" s="140"/>
      <c r="J61" s="8">
        <f t="shared" ref="J61:J64" si="16">D61*I61</f>
        <v>0</v>
      </c>
      <c r="K61" s="163">
        <f t="shared" ref="K61:K66" si="17">J61/F61/22</f>
        <v>0</v>
      </c>
    </row>
    <row r="62" spans="1:13" x14ac:dyDescent="0.35">
      <c r="A62" s="30"/>
      <c r="B62" s="31"/>
      <c r="C62" s="118"/>
      <c r="D62" s="6">
        <f t="shared" si="0"/>
        <v>0</v>
      </c>
      <c r="E62" s="355"/>
      <c r="F62" s="32">
        <v>1800</v>
      </c>
      <c r="G62" s="32"/>
      <c r="H62" s="43"/>
      <c r="I62" s="140"/>
      <c r="J62" s="8">
        <f>D62*I62</f>
        <v>0</v>
      </c>
      <c r="K62" s="163">
        <f t="shared" si="17"/>
        <v>0</v>
      </c>
    </row>
    <row r="63" spans="1:13" x14ac:dyDescent="0.35">
      <c r="A63" s="30"/>
      <c r="B63" s="31"/>
      <c r="C63" s="118"/>
      <c r="D63" s="6">
        <f t="shared" si="0"/>
        <v>0</v>
      </c>
      <c r="E63" s="355"/>
      <c r="F63" s="32">
        <v>1800</v>
      </c>
      <c r="G63" s="32"/>
      <c r="H63" s="43"/>
      <c r="I63" s="140"/>
      <c r="J63" s="8">
        <f t="shared" si="16"/>
        <v>0</v>
      </c>
      <c r="K63" s="163">
        <f t="shared" si="17"/>
        <v>0</v>
      </c>
    </row>
    <row r="64" spans="1:13" x14ac:dyDescent="0.35">
      <c r="A64" s="30"/>
      <c r="B64" s="31"/>
      <c r="C64" s="118"/>
      <c r="D64" s="6">
        <f t="shared" si="0"/>
        <v>0</v>
      </c>
      <c r="E64" s="355"/>
      <c r="F64" s="32">
        <v>1800</v>
      </c>
      <c r="G64" s="32"/>
      <c r="H64" s="43"/>
      <c r="I64" s="140"/>
      <c r="J64" s="8">
        <f t="shared" si="16"/>
        <v>0</v>
      </c>
      <c r="K64" s="163">
        <f t="shared" si="17"/>
        <v>0</v>
      </c>
    </row>
    <row r="65" spans="1:13" x14ac:dyDescent="0.35">
      <c r="A65" s="30"/>
      <c r="B65" s="31"/>
      <c r="C65" s="118"/>
      <c r="D65" s="6">
        <f t="shared" si="0"/>
        <v>0</v>
      </c>
      <c r="E65" s="355"/>
      <c r="F65" s="32">
        <v>1800</v>
      </c>
      <c r="G65" s="32"/>
      <c r="H65" s="43"/>
      <c r="I65" s="140"/>
      <c r="J65" s="8">
        <f>D65*I65</f>
        <v>0</v>
      </c>
      <c r="K65" s="163">
        <f t="shared" si="17"/>
        <v>0</v>
      </c>
    </row>
    <row r="66" spans="1:13" ht="15" thickBot="1" x14ac:dyDescent="0.4">
      <c r="A66" s="33"/>
      <c r="B66" s="34"/>
      <c r="C66" s="119"/>
      <c r="D66" s="6">
        <f t="shared" si="0"/>
        <v>0</v>
      </c>
      <c r="E66" s="359"/>
      <c r="F66" s="35">
        <v>1800</v>
      </c>
      <c r="G66" s="35"/>
      <c r="H66" s="45"/>
      <c r="I66" s="141"/>
      <c r="J66" s="161">
        <f>D66*I66</f>
        <v>0</v>
      </c>
      <c r="K66" s="164">
        <f t="shared" si="17"/>
        <v>0</v>
      </c>
    </row>
    <row r="67" spans="1:13" x14ac:dyDescent="0.35">
      <c r="A67" s="89"/>
      <c r="B67" s="90"/>
      <c r="C67" s="134"/>
      <c r="D67" s="6">
        <f t="shared" si="0"/>
        <v>0</v>
      </c>
      <c r="E67" s="360" t="s">
        <v>82</v>
      </c>
      <c r="F67" s="91">
        <v>6000</v>
      </c>
      <c r="G67" s="91"/>
      <c r="H67" s="92"/>
      <c r="I67" s="156"/>
      <c r="J67" s="160">
        <f>D67*I67</f>
        <v>0</v>
      </c>
      <c r="K67" s="179">
        <f>J67/F67/22</f>
        <v>0</v>
      </c>
      <c r="M67" s="26"/>
    </row>
    <row r="68" spans="1:13" x14ac:dyDescent="0.35">
      <c r="A68" s="93"/>
      <c r="B68" s="94"/>
      <c r="C68" s="135"/>
      <c r="D68" s="6">
        <f t="shared" si="0"/>
        <v>0</v>
      </c>
      <c r="E68" s="361"/>
      <c r="F68" s="95">
        <v>6000</v>
      </c>
      <c r="G68" s="95"/>
      <c r="H68" s="96"/>
      <c r="I68" s="157"/>
      <c r="J68" s="8">
        <f t="shared" ref="J68:J70" si="18">D68*I68</f>
        <v>0</v>
      </c>
      <c r="K68" s="180">
        <f t="shared" ref="K68:K72" si="19">J68/F68/22</f>
        <v>0</v>
      </c>
    </row>
    <row r="69" spans="1:13" x14ac:dyDescent="0.35">
      <c r="A69" s="93"/>
      <c r="B69" s="94"/>
      <c r="C69" s="135"/>
      <c r="D69" s="6">
        <f t="shared" si="0"/>
        <v>0</v>
      </c>
      <c r="E69" s="361"/>
      <c r="F69" s="95">
        <v>6000</v>
      </c>
      <c r="G69" s="95"/>
      <c r="H69" s="96"/>
      <c r="I69" s="157"/>
      <c r="J69" s="8">
        <f t="shared" si="18"/>
        <v>0</v>
      </c>
      <c r="K69" s="180">
        <f t="shared" si="19"/>
        <v>0</v>
      </c>
    </row>
    <row r="70" spans="1:13" x14ac:dyDescent="0.35">
      <c r="A70" s="93"/>
      <c r="B70" s="94"/>
      <c r="C70" s="135"/>
      <c r="D70" s="6">
        <f t="shared" si="0"/>
        <v>0</v>
      </c>
      <c r="E70" s="361"/>
      <c r="F70" s="95">
        <v>6000</v>
      </c>
      <c r="G70" s="95"/>
      <c r="H70" s="96"/>
      <c r="I70" s="157"/>
      <c r="J70" s="8">
        <f t="shared" si="18"/>
        <v>0</v>
      </c>
      <c r="K70" s="180">
        <f t="shared" si="19"/>
        <v>0</v>
      </c>
    </row>
    <row r="71" spans="1:13" x14ac:dyDescent="0.35">
      <c r="A71" s="93"/>
      <c r="B71" s="94"/>
      <c r="C71" s="135"/>
      <c r="D71" s="6">
        <f t="shared" si="0"/>
        <v>0</v>
      </c>
      <c r="E71" s="361"/>
      <c r="F71" s="95">
        <v>6000</v>
      </c>
      <c r="G71" s="95"/>
      <c r="H71" s="96"/>
      <c r="I71" s="157"/>
      <c r="J71" s="8">
        <f>D71*I71</f>
        <v>0</v>
      </c>
      <c r="K71" s="180">
        <f t="shared" si="19"/>
        <v>0</v>
      </c>
    </row>
    <row r="72" spans="1:13" ht="15" thickBot="1" x14ac:dyDescent="0.4">
      <c r="A72" s="97"/>
      <c r="B72" s="98"/>
      <c r="C72" s="136"/>
      <c r="D72" s="6">
        <f t="shared" si="0"/>
        <v>0</v>
      </c>
      <c r="E72" s="362"/>
      <c r="F72" s="99">
        <v>6000</v>
      </c>
      <c r="G72" s="99"/>
      <c r="H72" s="100"/>
      <c r="I72" s="158"/>
      <c r="J72" s="161">
        <f>D72*I72</f>
        <v>0</v>
      </c>
      <c r="K72" s="181">
        <f t="shared" si="19"/>
        <v>0</v>
      </c>
    </row>
    <row r="73" spans="1:13" x14ac:dyDescent="0.35">
      <c r="A73" s="46"/>
      <c r="B73" s="47"/>
      <c r="C73" s="137"/>
      <c r="D73" s="6">
        <f t="shared" si="0"/>
        <v>0</v>
      </c>
      <c r="E73" s="363" t="s">
        <v>83</v>
      </c>
      <c r="F73" s="48">
        <v>1800</v>
      </c>
      <c r="G73" s="48"/>
      <c r="H73" s="49"/>
      <c r="I73" s="159"/>
      <c r="J73" s="160">
        <f>D73*I73</f>
        <v>0</v>
      </c>
      <c r="K73" s="182">
        <f>J73/F73/22</f>
        <v>0</v>
      </c>
      <c r="M73" s="26"/>
    </row>
    <row r="74" spans="1:13" x14ac:dyDescent="0.35">
      <c r="A74" s="50"/>
      <c r="B74" s="51"/>
      <c r="C74" s="121"/>
      <c r="D74" s="6">
        <f t="shared" si="0"/>
        <v>0</v>
      </c>
      <c r="E74" s="364"/>
      <c r="F74" s="52">
        <v>1800</v>
      </c>
      <c r="G74" s="52"/>
      <c r="H74" s="53"/>
      <c r="I74" s="143"/>
      <c r="J74" s="8">
        <f t="shared" ref="J74:J77" si="20">D74*I74</f>
        <v>0</v>
      </c>
      <c r="K74" s="166">
        <f t="shared" ref="K74:K79" si="21">J74/F74/22</f>
        <v>0</v>
      </c>
    </row>
    <row r="75" spans="1:13" x14ac:dyDescent="0.35">
      <c r="A75" s="50"/>
      <c r="B75" s="51"/>
      <c r="C75" s="121"/>
      <c r="D75" s="6">
        <f t="shared" ref="D75:D121" si="22">B75*C75</f>
        <v>0</v>
      </c>
      <c r="E75" s="364"/>
      <c r="F75" s="52">
        <v>1800</v>
      </c>
      <c r="G75" s="52"/>
      <c r="H75" s="53"/>
      <c r="I75" s="143"/>
      <c r="J75" s="8">
        <f t="shared" si="20"/>
        <v>0</v>
      </c>
      <c r="K75" s="166">
        <f t="shared" si="21"/>
        <v>0</v>
      </c>
    </row>
    <row r="76" spans="1:13" x14ac:dyDescent="0.35">
      <c r="A76" s="50"/>
      <c r="B76" s="51"/>
      <c r="C76" s="121"/>
      <c r="D76" s="6">
        <f t="shared" si="22"/>
        <v>0</v>
      </c>
      <c r="E76" s="364"/>
      <c r="F76" s="52">
        <v>1800</v>
      </c>
      <c r="G76" s="52"/>
      <c r="H76" s="53"/>
      <c r="I76" s="143"/>
      <c r="J76" s="8">
        <f t="shared" si="20"/>
        <v>0</v>
      </c>
      <c r="K76" s="166">
        <f t="shared" si="21"/>
        <v>0</v>
      </c>
    </row>
    <row r="77" spans="1:13" x14ac:dyDescent="0.35">
      <c r="A77" s="50"/>
      <c r="B77" s="51"/>
      <c r="C77" s="121"/>
      <c r="D77" s="6">
        <f t="shared" si="22"/>
        <v>0</v>
      </c>
      <c r="E77" s="364"/>
      <c r="F77" s="52">
        <v>1800</v>
      </c>
      <c r="G77" s="52"/>
      <c r="H77" s="53"/>
      <c r="I77" s="143"/>
      <c r="J77" s="8">
        <f t="shared" si="20"/>
        <v>0</v>
      </c>
      <c r="K77" s="166">
        <f t="shared" si="21"/>
        <v>0</v>
      </c>
    </row>
    <row r="78" spans="1:13" x14ac:dyDescent="0.35">
      <c r="A78" s="50"/>
      <c r="B78" s="51"/>
      <c r="C78" s="121"/>
      <c r="D78" s="6">
        <f t="shared" si="22"/>
        <v>0</v>
      </c>
      <c r="E78" s="364"/>
      <c r="F78" s="52">
        <v>1800</v>
      </c>
      <c r="G78" s="52"/>
      <c r="H78" s="53"/>
      <c r="I78" s="143"/>
      <c r="J78" s="8">
        <f>D78*I78</f>
        <v>0</v>
      </c>
      <c r="K78" s="166">
        <f t="shared" si="21"/>
        <v>0</v>
      </c>
    </row>
    <row r="79" spans="1:13" ht="15" thickBot="1" x14ac:dyDescent="0.4">
      <c r="A79" s="54"/>
      <c r="B79" s="55"/>
      <c r="C79" s="122"/>
      <c r="D79" s="6">
        <f t="shared" si="22"/>
        <v>0</v>
      </c>
      <c r="E79" s="365"/>
      <c r="F79" s="56">
        <v>1800</v>
      </c>
      <c r="G79" s="56"/>
      <c r="H79" s="57"/>
      <c r="I79" s="144"/>
      <c r="J79" s="161">
        <f>D79*I79</f>
        <v>0</v>
      </c>
      <c r="K79" s="167">
        <f t="shared" si="21"/>
        <v>0</v>
      </c>
    </row>
    <row r="80" spans="1:13" x14ac:dyDescent="0.35">
      <c r="A80" s="77"/>
      <c r="B80" s="78"/>
      <c r="C80" s="123"/>
      <c r="D80" s="6">
        <f t="shared" si="22"/>
        <v>0</v>
      </c>
      <c r="E80" s="366" t="s">
        <v>84</v>
      </c>
      <c r="F80" s="79">
        <v>100000</v>
      </c>
      <c r="G80" s="79"/>
      <c r="H80" s="101"/>
      <c r="I80" s="145"/>
      <c r="J80" s="160">
        <f>D80*I80</f>
        <v>0</v>
      </c>
      <c r="K80" s="168">
        <f>J80/F80/22</f>
        <v>0</v>
      </c>
    </row>
    <row r="81" spans="1:11" x14ac:dyDescent="0.35">
      <c r="A81" s="58"/>
      <c r="B81" s="59"/>
      <c r="C81" s="124"/>
      <c r="D81" s="6">
        <f t="shared" si="22"/>
        <v>0</v>
      </c>
      <c r="E81" s="367"/>
      <c r="F81" s="60">
        <v>100000</v>
      </c>
      <c r="G81" s="60"/>
      <c r="H81" s="102"/>
      <c r="I81" s="146"/>
      <c r="J81" s="8">
        <f t="shared" ref="J81:J84" si="23">D81*I81</f>
        <v>0</v>
      </c>
      <c r="K81" s="169">
        <f t="shared" ref="K81:K86" si="24">J81/F81/22</f>
        <v>0</v>
      </c>
    </row>
    <row r="82" spans="1:11" x14ac:dyDescent="0.35">
      <c r="A82" s="58"/>
      <c r="B82" s="59"/>
      <c r="C82" s="124"/>
      <c r="D82" s="6">
        <f t="shared" si="22"/>
        <v>0</v>
      </c>
      <c r="E82" s="367"/>
      <c r="F82" s="60">
        <v>100000</v>
      </c>
      <c r="G82" s="60"/>
      <c r="H82" s="102"/>
      <c r="I82" s="146"/>
      <c r="J82" s="8">
        <f t="shared" si="23"/>
        <v>0</v>
      </c>
      <c r="K82" s="169">
        <f t="shared" si="24"/>
        <v>0</v>
      </c>
    </row>
    <row r="83" spans="1:11" x14ac:dyDescent="0.35">
      <c r="A83" s="58"/>
      <c r="B83" s="59"/>
      <c r="C83" s="124"/>
      <c r="D83" s="6">
        <f t="shared" si="22"/>
        <v>0</v>
      </c>
      <c r="E83" s="367"/>
      <c r="F83" s="60">
        <v>100000</v>
      </c>
      <c r="G83" s="60"/>
      <c r="H83" s="102"/>
      <c r="I83" s="146"/>
      <c r="J83" s="8">
        <f t="shared" si="23"/>
        <v>0</v>
      </c>
      <c r="K83" s="169">
        <f t="shared" si="24"/>
        <v>0</v>
      </c>
    </row>
    <row r="84" spans="1:11" x14ac:dyDescent="0.35">
      <c r="A84" s="58"/>
      <c r="B84" s="59"/>
      <c r="C84" s="124"/>
      <c r="D84" s="6">
        <f t="shared" si="22"/>
        <v>0</v>
      </c>
      <c r="E84" s="367"/>
      <c r="F84" s="60">
        <v>100000</v>
      </c>
      <c r="G84" s="60"/>
      <c r="H84" s="102"/>
      <c r="I84" s="146"/>
      <c r="J84" s="8">
        <f t="shared" si="23"/>
        <v>0</v>
      </c>
      <c r="K84" s="169">
        <f t="shared" si="24"/>
        <v>0</v>
      </c>
    </row>
    <row r="85" spans="1:11" x14ac:dyDescent="0.35">
      <c r="A85" s="58"/>
      <c r="B85" s="59"/>
      <c r="C85" s="124"/>
      <c r="D85" s="6">
        <f t="shared" si="22"/>
        <v>0</v>
      </c>
      <c r="E85" s="367"/>
      <c r="F85" s="60">
        <v>100000</v>
      </c>
      <c r="G85" s="60"/>
      <c r="H85" s="102"/>
      <c r="I85" s="146"/>
      <c r="J85" s="8">
        <f>D85*I85</f>
        <v>0</v>
      </c>
      <c r="K85" s="169">
        <f t="shared" si="24"/>
        <v>0</v>
      </c>
    </row>
    <row r="86" spans="1:11" ht="15" thickBot="1" x14ac:dyDescent="0.4">
      <c r="A86" s="61"/>
      <c r="B86" s="62"/>
      <c r="C86" s="125"/>
      <c r="D86" s="6">
        <f t="shared" si="22"/>
        <v>0</v>
      </c>
      <c r="E86" s="368"/>
      <c r="F86" s="63">
        <v>100000</v>
      </c>
      <c r="G86" s="63"/>
      <c r="H86" s="103"/>
      <c r="I86" s="147"/>
      <c r="J86" s="161">
        <f>D86*I86</f>
        <v>0</v>
      </c>
      <c r="K86" s="170">
        <f t="shared" si="24"/>
        <v>0</v>
      </c>
    </row>
    <row r="87" spans="1:11" x14ac:dyDescent="0.35">
      <c r="A87" s="80"/>
      <c r="B87" s="81"/>
      <c r="C87" s="126"/>
      <c r="D87" s="6">
        <f t="shared" si="22"/>
        <v>0</v>
      </c>
      <c r="E87" s="369" t="s">
        <v>85</v>
      </c>
      <c r="F87" s="82">
        <v>130</v>
      </c>
      <c r="G87" s="82"/>
      <c r="H87" s="104"/>
      <c r="I87" s="148"/>
      <c r="J87" s="160">
        <f>D87*I87</f>
        <v>0</v>
      </c>
      <c r="K87" s="171">
        <f>J87/F87/22</f>
        <v>0</v>
      </c>
    </row>
    <row r="88" spans="1:11" x14ac:dyDescent="0.35">
      <c r="A88" s="64"/>
      <c r="B88" s="65"/>
      <c r="C88" s="127"/>
      <c r="D88" s="6">
        <f t="shared" si="22"/>
        <v>0</v>
      </c>
      <c r="E88" s="370"/>
      <c r="F88" s="66">
        <v>130</v>
      </c>
      <c r="G88" s="66"/>
      <c r="H88" s="105"/>
      <c r="I88" s="149"/>
      <c r="J88" s="8">
        <f t="shared" ref="J88:J91" si="25">D88*I88</f>
        <v>0</v>
      </c>
      <c r="K88" s="172">
        <f t="shared" ref="K88:K95" si="26">J88/F88/22</f>
        <v>0</v>
      </c>
    </row>
    <row r="89" spans="1:11" x14ac:dyDescent="0.35">
      <c r="A89" s="64"/>
      <c r="B89" s="65"/>
      <c r="C89" s="127"/>
      <c r="D89" s="6">
        <f t="shared" si="22"/>
        <v>0</v>
      </c>
      <c r="E89" s="370"/>
      <c r="F89" s="66">
        <v>130</v>
      </c>
      <c r="G89" s="66"/>
      <c r="H89" s="105"/>
      <c r="I89" s="149"/>
      <c r="J89" s="8">
        <f t="shared" si="25"/>
        <v>0</v>
      </c>
      <c r="K89" s="172">
        <f t="shared" si="26"/>
        <v>0</v>
      </c>
    </row>
    <row r="90" spans="1:11" x14ac:dyDescent="0.35">
      <c r="A90" s="64"/>
      <c r="B90" s="65"/>
      <c r="C90" s="127"/>
      <c r="D90" s="6">
        <f t="shared" si="22"/>
        <v>0</v>
      </c>
      <c r="E90" s="370"/>
      <c r="F90" s="66">
        <v>130</v>
      </c>
      <c r="G90" s="66"/>
      <c r="H90" s="105"/>
      <c r="I90" s="149"/>
      <c r="J90" s="8">
        <f t="shared" si="25"/>
        <v>0</v>
      </c>
      <c r="K90" s="172">
        <f t="shared" si="26"/>
        <v>0</v>
      </c>
    </row>
    <row r="91" spans="1:11" x14ac:dyDescent="0.35">
      <c r="A91" s="64"/>
      <c r="B91" s="65"/>
      <c r="C91" s="127"/>
      <c r="D91" s="6">
        <f t="shared" si="22"/>
        <v>0</v>
      </c>
      <c r="E91" s="370"/>
      <c r="F91" s="66">
        <v>130</v>
      </c>
      <c r="G91" s="66"/>
      <c r="H91" s="105"/>
      <c r="I91" s="149"/>
      <c r="J91" s="8">
        <f t="shared" si="25"/>
        <v>0</v>
      </c>
      <c r="K91" s="172">
        <f t="shared" si="26"/>
        <v>0</v>
      </c>
    </row>
    <row r="92" spans="1:11" x14ac:dyDescent="0.35">
      <c r="A92" s="64"/>
      <c r="B92" s="65"/>
      <c r="C92" s="127"/>
      <c r="D92" s="6">
        <f t="shared" si="22"/>
        <v>0</v>
      </c>
      <c r="E92" s="370"/>
      <c r="F92" s="66">
        <v>130</v>
      </c>
      <c r="G92" s="66"/>
      <c r="H92" s="105"/>
      <c r="I92" s="149"/>
      <c r="J92" s="8">
        <f>D92*I92</f>
        <v>0</v>
      </c>
      <c r="K92" s="172">
        <f t="shared" si="26"/>
        <v>0</v>
      </c>
    </row>
    <row r="93" spans="1:11" x14ac:dyDescent="0.35">
      <c r="A93" s="64"/>
      <c r="B93" s="65"/>
      <c r="C93" s="191"/>
      <c r="D93" s="6">
        <f t="shared" si="22"/>
        <v>0</v>
      </c>
      <c r="E93" s="371"/>
      <c r="F93" s="66">
        <v>130</v>
      </c>
      <c r="G93" s="192"/>
      <c r="H93" s="193"/>
      <c r="I93" s="194"/>
      <c r="J93" s="195"/>
      <c r="K93" s="196"/>
    </row>
    <row r="94" spans="1:11" x14ac:dyDescent="0.35">
      <c r="A94" s="64"/>
      <c r="B94" s="65"/>
      <c r="C94" s="191"/>
      <c r="D94" s="6">
        <f t="shared" si="22"/>
        <v>0</v>
      </c>
      <c r="E94" s="371"/>
      <c r="F94" s="66">
        <v>130</v>
      </c>
      <c r="G94" s="192"/>
      <c r="H94" s="193"/>
      <c r="I94" s="194"/>
      <c r="J94" s="195"/>
      <c r="K94" s="196"/>
    </row>
    <row r="95" spans="1:11" ht="15" thickBot="1" x14ac:dyDescent="0.4">
      <c r="A95" s="64"/>
      <c r="B95" s="65"/>
      <c r="C95" s="128"/>
      <c r="D95" s="6">
        <f t="shared" si="22"/>
        <v>0</v>
      </c>
      <c r="E95" s="372"/>
      <c r="F95" s="66">
        <v>130</v>
      </c>
      <c r="G95" s="67"/>
      <c r="H95" s="106"/>
      <c r="I95" s="150"/>
      <c r="J95" s="161">
        <f>D95*I95</f>
        <v>0</v>
      </c>
      <c r="K95" s="173">
        <f t="shared" si="26"/>
        <v>0</v>
      </c>
    </row>
    <row r="96" spans="1:11" x14ac:dyDescent="0.35">
      <c r="A96" s="83"/>
      <c r="B96" s="84"/>
      <c r="C96" s="129"/>
      <c r="D96" s="6">
        <f t="shared" si="22"/>
        <v>0</v>
      </c>
      <c r="E96" s="373" t="s">
        <v>86</v>
      </c>
      <c r="F96" s="85">
        <v>300</v>
      </c>
      <c r="G96" s="85"/>
      <c r="H96" s="107"/>
      <c r="I96" s="187"/>
      <c r="J96" s="160">
        <f>D96*I96</f>
        <v>0</v>
      </c>
      <c r="K96" s="174">
        <f>J96/F96/22</f>
        <v>0</v>
      </c>
    </row>
    <row r="97" spans="1:13" x14ac:dyDescent="0.35">
      <c r="A97" s="68"/>
      <c r="B97" s="69"/>
      <c r="C97" s="130"/>
      <c r="D97" s="6">
        <f t="shared" si="22"/>
        <v>0</v>
      </c>
      <c r="E97" s="374"/>
      <c r="F97" s="70">
        <v>300</v>
      </c>
      <c r="G97" s="70"/>
      <c r="H97" s="108"/>
      <c r="I97" s="152"/>
      <c r="J97" s="8">
        <f t="shared" ref="J97:J98" si="27">D97*I97</f>
        <v>0</v>
      </c>
      <c r="K97" s="175">
        <f t="shared" ref="K97:K98" si="28">J97/F97/22</f>
        <v>0</v>
      </c>
    </row>
    <row r="98" spans="1:13" ht="15" thickBot="1" x14ac:dyDescent="0.4">
      <c r="A98" s="68"/>
      <c r="B98" s="69"/>
      <c r="C98" s="130"/>
      <c r="D98" s="6">
        <f t="shared" si="22"/>
        <v>0</v>
      </c>
      <c r="E98" s="374"/>
      <c r="F98" s="70">
        <v>300</v>
      </c>
      <c r="G98" s="70"/>
      <c r="H98" s="108"/>
      <c r="I98" s="152"/>
      <c r="J98" s="8">
        <f t="shared" si="27"/>
        <v>0</v>
      </c>
      <c r="K98" s="175">
        <f t="shared" si="28"/>
        <v>0</v>
      </c>
    </row>
    <row r="99" spans="1:13" x14ac:dyDescent="0.35">
      <c r="A99" s="68"/>
      <c r="B99" s="69"/>
      <c r="C99" s="130"/>
      <c r="D99" s="6">
        <f t="shared" si="22"/>
        <v>0</v>
      </c>
      <c r="E99" s="374"/>
      <c r="F99" s="85">
        <v>300</v>
      </c>
      <c r="G99" s="70"/>
      <c r="H99" s="108"/>
      <c r="I99" s="152"/>
      <c r="J99" s="8"/>
      <c r="K99" s="175"/>
    </row>
    <row r="100" spans="1:13" x14ac:dyDescent="0.35">
      <c r="A100" s="68"/>
      <c r="B100" s="69"/>
      <c r="C100" s="130"/>
      <c r="D100" s="6">
        <f t="shared" si="22"/>
        <v>0</v>
      </c>
      <c r="E100" s="374"/>
      <c r="F100" s="70">
        <v>300</v>
      </c>
      <c r="G100" s="70"/>
      <c r="H100" s="108"/>
      <c r="I100" s="152"/>
      <c r="J100" s="8"/>
      <c r="K100" s="175"/>
      <c r="M100" s="26"/>
    </row>
    <row r="101" spans="1:13" ht="15" thickBot="1" x14ac:dyDescent="0.4">
      <c r="A101" s="68"/>
      <c r="B101" s="69"/>
      <c r="C101" s="130"/>
      <c r="D101" s="6">
        <f t="shared" si="22"/>
        <v>0</v>
      </c>
      <c r="E101" s="374"/>
      <c r="F101" s="70">
        <v>300</v>
      </c>
      <c r="G101" s="70"/>
      <c r="H101" s="108"/>
      <c r="I101" s="152"/>
      <c r="J101" s="8"/>
      <c r="K101" s="175"/>
    </row>
    <row r="102" spans="1:13" x14ac:dyDescent="0.35">
      <c r="A102" s="68"/>
      <c r="B102" s="69"/>
      <c r="C102" s="130"/>
      <c r="D102" s="6">
        <f t="shared" si="22"/>
        <v>0</v>
      </c>
      <c r="E102" s="374"/>
      <c r="F102" s="85">
        <v>300</v>
      </c>
      <c r="G102" s="70"/>
      <c r="H102" s="108"/>
      <c r="I102" s="152"/>
      <c r="J102" s="8"/>
      <c r="K102" s="175"/>
    </row>
    <row r="103" spans="1:13" x14ac:dyDescent="0.35">
      <c r="A103" s="68"/>
      <c r="B103" s="69"/>
      <c r="C103" s="130"/>
      <c r="D103" s="6">
        <f t="shared" si="22"/>
        <v>0</v>
      </c>
      <c r="E103" s="374"/>
      <c r="F103" s="70">
        <v>300</v>
      </c>
      <c r="G103" s="70"/>
      <c r="H103" s="108"/>
      <c r="I103" s="152"/>
      <c r="J103" s="8"/>
      <c r="K103" s="175"/>
    </row>
    <row r="104" spans="1:13" ht="15" thickBot="1" x14ac:dyDescent="0.4">
      <c r="A104" s="68"/>
      <c r="B104" s="69"/>
      <c r="C104" s="130"/>
      <c r="D104" s="6">
        <f t="shared" si="22"/>
        <v>0</v>
      </c>
      <c r="E104" s="374"/>
      <c r="F104" s="70">
        <v>300</v>
      </c>
      <c r="G104" s="70"/>
      <c r="H104" s="108"/>
      <c r="I104" s="152"/>
      <c r="J104" s="8"/>
      <c r="K104" s="175"/>
    </row>
    <row r="105" spans="1:13" x14ac:dyDescent="0.35">
      <c r="A105" s="68"/>
      <c r="B105" s="69"/>
      <c r="C105" s="130"/>
      <c r="D105" s="6">
        <f t="shared" si="22"/>
        <v>0</v>
      </c>
      <c r="E105" s="374"/>
      <c r="F105" s="85">
        <v>300</v>
      </c>
      <c r="G105" s="70"/>
      <c r="H105" s="108"/>
      <c r="I105" s="152"/>
      <c r="J105" s="8"/>
      <c r="K105" s="175"/>
    </row>
    <row r="106" spans="1:13" ht="15" thickBot="1" x14ac:dyDescent="0.4">
      <c r="A106" s="68"/>
      <c r="B106" s="69"/>
      <c r="C106" s="130"/>
      <c r="D106" s="6">
        <f t="shared" si="22"/>
        <v>0</v>
      </c>
      <c r="E106" s="374"/>
      <c r="F106" s="70">
        <v>300</v>
      </c>
      <c r="G106" s="70"/>
      <c r="H106" s="108"/>
      <c r="I106" s="152"/>
      <c r="J106" s="8"/>
      <c r="K106" s="175"/>
    </row>
    <row r="107" spans="1:13" ht="18" customHeight="1" x14ac:dyDescent="0.35">
      <c r="A107" s="86" t="s">
        <v>87</v>
      </c>
      <c r="B107" s="87">
        <v>1</v>
      </c>
      <c r="C107" s="131">
        <v>95.96</v>
      </c>
      <c r="D107" s="6">
        <f t="shared" si="22"/>
        <v>95.96</v>
      </c>
      <c r="E107" s="376" t="s">
        <v>88</v>
      </c>
      <c r="F107" s="88">
        <v>300</v>
      </c>
      <c r="G107" s="88" t="s">
        <v>89</v>
      </c>
      <c r="H107" s="109">
        <v>1</v>
      </c>
      <c r="I107" s="153">
        <v>2</v>
      </c>
      <c r="J107" s="160">
        <f>D107*I107</f>
        <v>191.92</v>
      </c>
      <c r="K107" s="176">
        <f>J107/F107/22</f>
        <v>2.9078787878787874E-2</v>
      </c>
    </row>
    <row r="108" spans="1:13" x14ac:dyDescent="0.35">
      <c r="A108" s="71" t="s">
        <v>90</v>
      </c>
      <c r="B108" s="72">
        <v>1</v>
      </c>
      <c r="C108" s="132">
        <v>90</v>
      </c>
      <c r="D108" s="6">
        <f t="shared" si="22"/>
        <v>90</v>
      </c>
      <c r="E108" s="377"/>
      <c r="F108" s="73">
        <v>300</v>
      </c>
      <c r="G108" s="73" t="s">
        <v>89</v>
      </c>
      <c r="H108" s="110">
        <v>1</v>
      </c>
      <c r="I108" s="154">
        <v>2</v>
      </c>
      <c r="J108" s="8">
        <f t="shared" ref="J108" si="29">D108*I108</f>
        <v>180</v>
      </c>
      <c r="K108" s="177">
        <f t="shared" ref="K108" si="30">J108/F108/22</f>
        <v>2.7272727272727271E-2</v>
      </c>
    </row>
    <row r="109" spans="1:13" x14ac:dyDescent="0.35">
      <c r="A109" s="71"/>
      <c r="B109" s="72"/>
      <c r="C109" s="132"/>
      <c r="D109" s="6">
        <f t="shared" si="22"/>
        <v>0</v>
      </c>
      <c r="E109" s="377"/>
      <c r="F109" s="73">
        <v>300</v>
      </c>
      <c r="G109" s="73"/>
      <c r="H109" s="110"/>
      <c r="I109" s="154"/>
      <c r="J109" s="8"/>
      <c r="K109" s="177"/>
    </row>
    <row r="110" spans="1:13" ht="15" thickBot="1" x14ac:dyDescent="0.4">
      <c r="A110" s="71"/>
      <c r="B110" s="72"/>
      <c r="C110" s="132"/>
      <c r="D110" s="6">
        <f t="shared" si="22"/>
        <v>0</v>
      </c>
      <c r="E110" s="377"/>
      <c r="F110" s="73">
        <v>300</v>
      </c>
      <c r="G110" s="73"/>
      <c r="H110" s="110"/>
      <c r="I110" s="154"/>
      <c r="J110" s="8"/>
      <c r="K110" s="177"/>
    </row>
    <row r="111" spans="1:13" x14ac:dyDescent="0.35">
      <c r="A111" s="71"/>
      <c r="B111" s="72"/>
      <c r="C111" s="132"/>
      <c r="D111" s="6">
        <f t="shared" si="22"/>
        <v>0</v>
      </c>
      <c r="E111" s="377"/>
      <c r="F111" s="88">
        <v>300</v>
      </c>
      <c r="G111" s="73"/>
      <c r="H111" s="110"/>
      <c r="I111" s="154"/>
      <c r="J111" s="8"/>
      <c r="K111" s="177"/>
    </row>
    <row r="112" spans="1:13" x14ac:dyDescent="0.35">
      <c r="A112" s="71"/>
      <c r="B112" s="72"/>
      <c r="C112" s="132"/>
      <c r="D112" s="6">
        <f t="shared" si="22"/>
        <v>0</v>
      </c>
      <c r="E112" s="377"/>
      <c r="F112" s="73">
        <v>300</v>
      </c>
      <c r="G112" s="73"/>
      <c r="H112" s="110"/>
      <c r="I112" s="154"/>
      <c r="J112" s="8"/>
      <c r="K112" s="177"/>
    </row>
    <row r="113" spans="1:11" x14ac:dyDescent="0.35">
      <c r="A113" s="71"/>
      <c r="B113" s="72"/>
      <c r="C113" s="132"/>
      <c r="D113" s="6">
        <f t="shared" si="22"/>
        <v>0</v>
      </c>
      <c r="E113" s="377"/>
      <c r="F113" s="73">
        <v>300</v>
      </c>
      <c r="G113" s="73"/>
      <c r="H113" s="110"/>
      <c r="I113" s="154"/>
      <c r="J113" s="8"/>
      <c r="K113" s="177"/>
    </row>
    <row r="114" spans="1:11" ht="15" thickBot="1" x14ac:dyDescent="0.4">
      <c r="A114" s="71"/>
      <c r="B114" s="72"/>
      <c r="C114" s="132"/>
      <c r="D114" s="6">
        <f t="shared" si="22"/>
        <v>0</v>
      </c>
      <c r="E114" s="377"/>
      <c r="F114" s="73">
        <v>300</v>
      </c>
      <c r="G114" s="73"/>
      <c r="H114" s="110"/>
      <c r="I114" s="154"/>
      <c r="J114" s="8"/>
      <c r="K114" s="177"/>
    </row>
    <row r="115" spans="1:11" x14ac:dyDescent="0.35">
      <c r="A115" s="71"/>
      <c r="B115" s="72"/>
      <c r="C115" s="132"/>
      <c r="D115" s="6">
        <f t="shared" si="22"/>
        <v>0</v>
      </c>
      <c r="E115" s="377"/>
      <c r="F115" s="88">
        <v>300</v>
      </c>
      <c r="G115" s="73"/>
      <c r="H115" s="110"/>
      <c r="I115" s="154"/>
      <c r="J115" s="8"/>
      <c r="K115" s="177"/>
    </row>
    <row r="116" spans="1:11" x14ac:dyDescent="0.35">
      <c r="A116" s="71"/>
      <c r="B116" s="72"/>
      <c r="C116" s="132"/>
      <c r="D116" s="6">
        <f t="shared" si="22"/>
        <v>0</v>
      </c>
      <c r="E116" s="377"/>
      <c r="F116" s="73">
        <v>300</v>
      </c>
      <c r="G116" s="73"/>
      <c r="H116" s="110"/>
      <c r="I116" s="154"/>
      <c r="J116" s="8"/>
      <c r="K116" s="177"/>
    </row>
    <row r="117" spans="1:11" x14ac:dyDescent="0.35">
      <c r="A117" s="71"/>
      <c r="B117" s="72"/>
      <c r="C117" s="132"/>
      <c r="D117" s="6">
        <f t="shared" si="22"/>
        <v>0</v>
      </c>
      <c r="E117" s="377"/>
      <c r="F117" s="73">
        <v>300</v>
      </c>
      <c r="G117" s="73"/>
      <c r="H117" s="110"/>
      <c r="I117" s="154"/>
      <c r="J117" s="8"/>
      <c r="K117" s="177"/>
    </row>
    <row r="118" spans="1:11" ht="15" thickBot="1" x14ac:dyDescent="0.4">
      <c r="A118" s="71"/>
      <c r="B118" s="72"/>
      <c r="C118" s="132"/>
      <c r="D118" s="6">
        <f t="shared" si="22"/>
        <v>0</v>
      </c>
      <c r="E118" s="377"/>
      <c r="F118" s="73">
        <v>300</v>
      </c>
      <c r="G118" s="73"/>
      <c r="H118" s="110"/>
      <c r="I118" s="154"/>
      <c r="J118" s="8"/>
      <c r="K118" s="177"/>
    </row>
    <row r="119" spans="1:11" x14ac:dyDescent="0.35">
      <c r="A119" s="27"/>
      <c r="B119" s="28"/>
      <c r="C119" s="117"/>
      <c r="D119" s="6">
        <f t="shared" si="22"/>
        <v>0</v>
      </c>
      <c r="E119" s="329" t="s">
        <v>24</v>
      </c>
      <c r="F119" s="29">
        <v>130</v>
      </c>
      <c r="G119" s="29"/>
      <c r="H119" s="44"/>
      <c r="I119" s="139"/>
      <c r="J119" s="160">
        <f>D119*I119</f>
        <v>0</v>
      </c>
      <c r="K119" s="162">
        <f>J119/F119/22</f>
        <v>0</v>
      </c>
    </row>
    <row r="120" spans="1:11" x14ac:dyDescent="0.35">
      <c r="A120" s="30"/>
      <c r="B120" s="31"/>
      <c r="C120" s="118"/>
      <c r="D120" s="6">
        <f t="shared" si="22"/>
        <v>0</v>
      </c>
      <c r="E120" s="330"/>
      <c r="F120" s="32">
        <v>130</v>
      </c>
      <c r="G120" s="32"/>
      <c r="H120" s="43"/>
      <c r="I120" s="140"/>
      <c r="J120" s="8">
        <f t="shared" ref="J120" si="31">D120*I120</f>
        <v>0</v>
      </c>
      <c r="K120" s="163">
        <f t="shared" ref="K120:K121" si="32">J120/F120/22</f>
        <v>0</v>
      </c>
    </row>
    <row r="121" spans="1:11" ht="15" thickBot="1" x14ac:dyDescent="0.4">
      <c r="A121" s="33"/>
      <c r="B121" s="34"/>
      <c r="C121" s="119"/>
      <c r="D121" s="6">
        <f t="shared" si="22"/>
        <v>0</v>
      </c>
      <c r="E121" s="331"/>
      <c r="F121" s="35">
        <v>130</v>
      </c>
      <c r="G121" s="35"/>
      <c r="H121" s="45"/>
      <c r="I121" s="189"/>
      <c r="J121" s="161">
        <f>D121*I121</f>
        <v>0</v>
      </c>
      <c r="K121" s="164">
        <f t="shared" si="32"/>
        <v>0</v>
      </c>
    </row>
    <row r="122" spans="1:11" ht="15" thickBot="1" x14ac:dyDescent="0.4">
      <c r="A122" s="337" t="s">
        <v>91</v>
      </c>
      <c r="B122" s="338"/>
      <c r="C122" s="338"/>
      <c r="D122" s="7">
        <f>SUM(D2:D121)</f>
        <v>645.85</v>
      </c>
      <c r="E122" s="347" t="s">
        <v>92</v>
      </c>
      <c r="F122" s="348"/>
      <c r="G122" s="348"/>
      <c r="I122" s="190">
        <f>SUM(D2:D86)</f>
        <v>459.89000000000004</v>
      </c>
      <c r="J122" s="188"/>
      <c r="K122" s="183" t="s">
        <v>93</v>
      </c>
    </row>
    <row r="123" spans="1:11" ht="15" thickBot="1" x14ac:dyDescent="0.4">
      <c r="A123" s="339" t="s">
        <v>94</v>
      </c>
      <c r="B123" s="340"/>
      <c r="C123" s="340"/>
      <c r="D123" s="340"/>
      <c r="E123" s="340"/>
      <c r="F123" s="340"/>
      <c r="G123" s="340"/>
      <c r="H123" s="340"/>
      <c r="I123" s="341"/>
      <c r="J123" s="138">
        <f>SUM(J2:J121)</f>
        <v>13545.08</v>
      </c>
      <c r="K123" s="184"/>
    </row>
    <row r="124" spans="1:11" ht="15" thickBot="1" x14ac:dyDescent="0.4">
      <c r="A124" s="342" t="s">
        <v>95</v>
      </c>
      <c r="B124" s="343"/>
      <c r="C124" s="343"/>
      <c r="D124" s="343"/>
      <c r="E124" s="343"/>
      <c r="F124" s="343"/>
      <c r="G124" s="343"/>
      <c r="H124" s="343"/>
      <c r="I124" s="343"/>
      <c r="J124" s="343"/>
      <c r="K124" s="185">
        <f>SUM(K2:K121)</f>
        <v>0.9915146986721145</v>
      </c>
    </row>
    <row r="125" spans="1:11" x14ac:dyDescent="0.35">
      <c r="B125" s="2"/>
      <c r="C125" s="2"/>
    </row>
    <row r="126" spans="1:11" ht="15" thickBot="1" x14ac:dyDescent="0.4">
      <c r="H126" s="9"/>
      <c r="J126" s="26"/>
      <c r="K126" s="26"/>
    </row>
    <row r="127" spans="1:11" ht="16" thickBot="1" x14ac:dyDescent="0.4">
      <c r="A127" s="356" t="s">
        <v>0</v>
      </c>
      <c r="B127" s="357"/>
      <c r="C127" s="357"/>
      <c r="D127" s="357"/>
      <c r="E127" s="358"/>
      <c r="J127" s="26"/>
    </row>
    <row r="128" spans="1:11" ht="15" thickBot="1" x14ac:dyDescent="0.4">
      <c r="A128" s="344" t="s">
        <v>1</v>
      </c>
      <c r="B128" s="345"/>
      <c r="C128" s="345"/>
      <c r="D128" s="345"/>
      <c r="E128" s="346"/>
    </row>
    <row r="129" spans="1:15" ht="6" customHeight="1" thickBot="1" x14ac:dyDescent="0.4"/>
    <row r="130" spans="1:15" ht="15.75" customHeight="1" x14ac:dyDescent="0.35">
      <c r="A130" s="334" t="s">
        <v>2</v>
      </c>
      <c r="B130" s="335"/>
      <c r="C130" s="335"/>
      <c r="D130" s="335"/>
      <c r="E130" s="336"/>
    </row>
    <row r="131" spans="1:15" ht="58" x14ac:dyDescent="0.35">
      <c r="A131" s="21" t="s">
        <v>3</v>
      </c>
      <c r="B131" s="10" t="s">
        <v>4</v>
      </c>
      <c r="C131" s="10" t="s">
        <v>5</v>
      </c>
      <c r="D131" s="11" t="s">
        <v>6</v>
      </c>
      <c r="E131" s="22" t="s">
        <v>7</v>
      </c>
    </row>
    <row r="132" spans="1:15" x14ac:dyDescent="0.35">
      <c r="A132" s="14" t="str">
        <f>E2</f>
        <v>INTERNA -Pisos Frios &amp; Acarpetados</v>
      </c>
      <c r="B132" s="26">
        <f>SUM(J2:J20)</f>
        <v>7810</v>
      </c>
      <c r="C132" s="18">
        <f>F2</f>
        <v>800</v>
      </c>
      <c r="D132" s="111">
        <f>((800*B132)/C132)/22</f>
        <v>355</v>
      </c>
      <c r="E132" s="351"/>
    </row>
    <row r="133" spans="1:15" x14ac:dyDescent="0.35">
      <c r="A133" s="14" t="str">
        <f>E21</f>
        <v>INTERNA -
Laboratórios</v>
      </c>
      <c r="B133" s="26">
        <f>SUM(J21:J24)</f>
        <v>0</v>
      </c>
      <c r="C133" s="18">
        <f>F21</f>
        <v>360</v>
      </c>
      <c r="D133" s="111">
        <f t="shared" ref="D133:D137" si="33">((800*B133)/C133)/22</f>
        <v>0</v>
      </c>
      <c r="E133" s="352"/>
    </row>
    <row r="134" spans="1:15" x14ac:dyDescent="0.35">
      <c r="A134" s="14" t="str">
        <f>E25</f>
        <v>INTERNA -
Almoxarifado / Galpões</v>
      </c>
      <c r="B134" s="26">
        <f>SUM(J25:J29)</f>
        <v>0</v>
      </c>
      <c r="C134" s="18">
        <f>F25</f>
        <v>1500</v>
      </c>
      <c r="D134" s="111">
        <f t="shared" si="33"/>
        <v>0</v>
      </c>
      <c r="E134" s="352"/>
    </row>
    <row r="135" spans="1:15" x14ac:dyDescent="0.35">
      <c r="A135" s="14" t="str">
        <f>E30</f>
        <v>INTERNA -
Oficinas</v>
      </c>
      <c r="B135" s="26">
        <f>SUM(J30:J32)</f>
        <v>0</v>
      </c>
      <c r="C135" s="18">
        <f>F30</f>
        <v>1200</v>
      </c>
      <c r="D135" s="111">
        <f t="shared" si="33"/>
        <v>0</v>
      </c>
      <c r="E135" s="352"/>
    </row>
    <row r="136" spans="1:15" x14ac:dyDescent="0.35">
      <c r="A136" s="14" t="str">
        <f>E33</f>
        <v>INTERNA -
Áreas com espaços livres - saguão, hall e salão</v>
      </c>
      <c r="B136" s="26">
        <f>SUM(J33:J47)</f>
        <v>4000.92</v>
      </c>
      <c r="C136" s="18">
        <f>F33</f>
        <v>1000</v>
      </c>
      <c r="D136" s="111">
        <f t="shared" si="33"/>
        <v>145.488</v>
      </c>
      <c r="E136" s="352"/>
    </row>
    <row r="137" spans="1:15" x14ac:dyDescent="0.35">
      <c r="A137" s="14" t="str">
        <f>E48</f>
        <v>INTERNA -
Banheiros</v>
      </c>
      <c r="B137" s="26">
        <f>SUM(J48:J59)</f>
        <v>1362.24</v>
      </c>
      <c r="C137" s="18">
        <f>F48</f>
        <v>200</v>
      </c>
      <c r="D137" s="111">
        <f t="shared" si="33"/>
        <v>247.68</v>
      </c>
      <c r="E137" s="352"/>
    </row>
    <row r="138" spans="1:15" x14ac:dyDescent="0.35">
      <c r="C138" s="18"/>
      <c r="D138" s="111"/>
      <c r="E138" s="353"/>
    </row>
    <row r="139" spans="1:15" ht="30.75" customHeight="1" thickBot="1" x14ac:dyDescent="0.4">
      <c r="A139" s="332" t="s">
        <v>13</v>
      </c>
      <c r="B139" s="333"/>
      <c r="C139" s="333"/>
      <c r="D139" s="116">
        <f>SUM(D132:D138)</f>
        <v>748.16800000000001</v>
      </c>
      <c r="E139" s="23">
        <f>D139/800</f>
        <v>0.93520999999999999</v>
      </c>
      <c r="G139" s="9"/>
      <c r="H139" s="9"/>
    </row>
    <row r="140" spans="1:15" x14ac:dyDescent="0.35">
      <c r="A140" s="12"/>
      <c r="B140" s="12"/>
      <c r="C140" s="12"/>
      <c r="D140" s="24"/>
      <c r="E140" s="5"/>
    </row>
    <row r="141" spans="1:15" ht="15.75" customHeight="1" thickBot="1" x14ac:dyDescent="0.4">
      <c r="A141" s="12"/>
      <c r="B141" s="12"/>
      <c r="C141" s="12"/>
      <c r="D141" s="13"/>
    </row>
    <row r="142" spans="1:15" ht="15.75" customHeight="1" x14ac:dyDescent="0.35">
      <c r="A142" s="334" t="s">
        <v>14</v>
      </c>
      <c r="B142" s="335"/>
      <c r="C142" s="335"/>
      <c r="D142" s="335"/>
      <c r="E142" s="336"/>
    </row>
    <row r="143" spans="1:15" ht="72.5" x14ac:dyDescent="0.35">
      <c r="A143" s="21" t="s">
        <v>3</v>
      </c>
      <c r="B143" s="10" t="s">
        <v>15</v>
      </c>
      <c r="C143" s="10" t="s">
        <v>16</v>
      </c>
      <c r="D143" s="11" t="s">
        <v>17</v>
      </c>
      <c r="E143" s="22" t="s">
        <v>7</v>
      </c>
    </row>
    <row r="144" spans="1:15" s="4" customFormat="1" ht="43.5" x14ac:dyDescent="0.35">
      <c r="A144" s="16" t="str">
        <f>E60</f>
        <v>EXTERNA - 
Pisos pavimentados adjacentes / contíguos às edificações</v>
      </c>
      <c r="B144" s="9">
        <f>SUM(J60:J66)</f>
        <v>0</v>
      </c>
      <c r="C144" s="19">
        <f>F60</f>
        <v>1800</v>
      </c>
      <c r="D144" s="20">
        <f>((1800*B144)/C144)/22</f>
        <v>0</v>
      </c>
      <c r="E144" s="351"/>
      <c r="I144" s="3"/>
      <c r="J144"/>
      <c r="K144"/>
      <c r="L144"/>
      <c r="M144"/>
      <c r="N144"/>
      <c r="O144"/>
    </row>
    <row r="145" spans="1:15" s="4" customFormat="1" ht="29" x14ac:dyDescent="0.35">
      <c r="A145" s="16" t="str">
        <f>E67</f>
        <v>EXTERNA - 
Varriação de passeios e arruamentos</v>
      </c>
      <c r="B145" s="9">
        <f>SUM(J67:J72)</f>
        <v>0</v>
      </c>
      <c r="C145" s="19">
        <f>F67</f>
        <v>6000</v>
      </c>
      <c r="D145" s="20">
        <f>((1800*B145)/C145)/22</f>
        <v>0</v>
      </c>
      <c r="E145" s="352"/>
      <c r="I145" s="3"/>
      <c r="J145"/>
      <c r="K145"/>
      <c r="L145"/>
      <c r="M145"/>
      <c r="N145"/>
      <c r="O145"/>
    </row>
    <row r="146" spans="1:15" s="4" customFormat="1" ht="43.5" x14ac:dyDescent="0.35">
      <c r="A146" s="16" t="str">
        <f>E73</f>
        <v>EXTERNA - 
Pátios e áreas verdes com alta, média ou baixa frequência</v>
      </c>
      <c r="B146" s="9">
        <f>SUM(J73:J79)</f>
        <v>0</v>
      </c>
      <c r="C146" s="19">
        <f>F73</f>
        <v>1800</v>
      </c>
      <c r="D146" s="20">
        <f>((1800*B146)/C146)/22</f>
        <v>0</v>
      </c>
      <c r="E146" s="352"/>
      <c r="I146" s="3"/>
      <c r="J146"/>
      <c r="K146"/>
      <c r="L146"/>
      <c r="M146"/>
      <c r="N146"/>
      <c r="O146"/>
    </row>
    <row r="147" spans="1:15" s="4" customFormat="1" ht="43.5" x14ac:dyDescent="0.35">
      <c r="A147" s="16" t="str">
        <f>E80</f>
        <v>EXTERNA - 
Coleta de detritos em pátios e áreas verdes com frequência diária</v>
      </c>
      <c r="B147" s="9">
        <f>SUM(J80:J86)</f>
        <v>0</v>
      </c>
      <c r="C147" s="19">
        <f>F80</f>
        <v>100000</v>
      </c>
      <c r="D147" s="20">
        <f>((1800*B147)/C147)/22</f>
        <v>0</v>
      </c>
      <c r="E147" s="352"/>
      <c r="I147" s="3"/>
      <c r="J147"/>
      <c r="K147"/>
      <c r="L147"/>
      <c r="M147"/>
      <c r="N147"/>
      <c r="O147"/>
    </row>
    <row r="148" spans="1:15" s="4" customFormat="1" x14ac:dyDescent="0.35">
      <c r="A148" s="16"/>
      <c r="B148" s="9"/>
      <c r="C148" s="19"/>
      <c r="D148" s="20"/>
      <c r="E148" s="353"/>
      <c r="I148" s="3"/>
      <c r="J148"/>
      <c r="K148"/>
      <c r="L148"/>
      <c r="M148"/>
      <c r="N148"/>
      <c r="O148"/>
    </row>
    <row r="149" spans="1:15" s="4" customFormat="1" ht="30.75" customHeight="1" thickBot="1" x14ac:dyDescent="0.4">
      <c r="A149" s="332" t="s">
        <v>18</v>
      </c>
      <c r="B149" s="333"/>
      <c r="C149" s="333"/>
      <c r="D149" s="116">
        <f>SUM(D144:D148)</f>
        <v>0</v>
      </c>
      <c r="E149" s="23">
        <f>D149/1800</f>
        <v>0</v>
      </c>
      <c r="I149" s="3"/>
      <c r="J149"/>
      <c r="K149"/>
      <c r="L149"/>
      <c r="M149"/>
      <c r="N149"/>
      <c r="O149"/>
    </row>
    <row r="150" spans="1:15" s="4" customFormat="1" ht="15.75" customHeight="1" x14ac:dyDescent="0.35">
      <c r="A150" s="12"/>
      <c r="B150" s="12"/>
      <c r="C150" s="12"/>
      <c r="D150" s="15"/>
      <c r="I150" s="3"/>
      <c r="J150"/>
      <c r="K150"/>
      <c r="L150"/>
      <c r="M150"/>
      <c r="N150"/>
      <c r="O150"/>
    </row>
    <row r="151" spans="1:15" s="4" customFormat="1" ht="15.75" customHeight="1" thickBot="1" x14ac:dyDescent="0.4">
      <c r="A151" s="12"/>
      <c r="B151" s="12"/>
      <c r="C151" s="12"/>
      <c r="D151" s="15"/>
      <c r="I151" s="3"/>
      <c r="J151"/>
      <c r="K151"/>
      <c r="L151"/>
      <c r="M151"/>
      <c r="N151"/>
      <c r="O151"/>
    </row>
    <row r="152" spans="1:15" s="4" customFormat="1" ht="15.75" customHeight="1" x14ac:dyDescent="0.35">
      <c r="A152" s="334" t="s">
        <v>19</v>
      </c>
      <c r="B152" s="335"/>
      <c r="C152" s="335"/>
      <c r="D152" s="335"/>
      <c r="E152" s="336"/>
      <c r="I152" s="3"/>
      <c r="J152"/>
      <c r="K152"/>
      <c r="L152"/>
      <c r="M152"/>
      <c r="N152"/>
      <c r="O152"/>
    </row>
    <row r="153" spans="1:15" s="4" customFormat="1" ht="72.5" x14ac:dyDescent="0.35">
      <c r="A153" s="21" t="s">
        <v>3</v>
      </c>
      <c r="B153" s="10" t="s">
        <v>15</v>
      </c>
      <c r="C153" s="10" t="s">
        <v>16</v>
      </c>
      <c r="D153" s="11" t="s">
        <v>20</v>
      </c>
      <c r="E153" s="22" t="s">
        <v>7</v>
      </c>
      <c r="I153" s="3"/>
      <c r="J153"/>
      <c r="K153"/>
      <c r="L153"/>
      <c r="M153"/>
      <c r="N153"/>
      <c r="O153"/>
    </row>
    <row r="154" spans="1:15" s="4" customFormat="1" ht="43.5" x14ac:dyDescent="0.35">
      <c r="A154" s="17" t="str">
        <f>E87</f>
        <v>ESQUADRIAS EXTERNAS - 
Face externa COM exposição a situação de risco</v>
      </c>
      <c r="B154" s="9">
        <f>SUM(J87:J95)</f>
        <v>0</v>
      </c>
      <c r="C154" s="18">
        <f>F87</f>
        <v>130</v>
      </c>
      <c r="D154" s="20">
        <f>((300*B154)/C154)/22</f>
        <v>0</v>
      </c>
      <c r="E154" s="351"/>
      <c r="I154" s="3"/>
      <c r="J154"/>
      <c r="K154"/>
      <c r="L154"/>
      <c r="M154"/>
      <c r="N154"/>
      <c r="O154"/>
    </row>
    <row r="155" spans="1:15" s="4" customFormat="1" ht="29" x14ac:dyDescent="0.35">
      <c r="A155" s="17" t="str">
        <f>E96</f>
        <v>ESQUADRIAS EXTERNAS - 
Face externa SEM exposição a situação de risco</v>
      </c>
      <c r="B155" s="9">
        <f>SUM(J96:J106)</f>
        <v>0</v>
      </c>
      <c r="C155" s="18">
        <f>F96</f>
        <v>300</v>
      </c>
      <c r="D155" s="20">
        <f>((300*B155)/C155)/22</f>
        <v>0</v>
      </c>
      <c r="E155" s="352"/>
      <c r="I155" s="3"/>
      <c r="J155"/>
      <c r="K155"/>
      <c r="L155"/>
      <c r="M155"/>
      <c r="N155"/>
      <c r="O155"/>
    </row>
    <row r="156" spans="1:15" s="4" customFormat="1" ht="29" x14ac:dyDescent="0.35">
      <c r="A156" s="17" t="str">
        <f>E107</f>
        <v>ESQUADRIAS EXTERNAS / INTERNAS - 
Face interna</v>
      </c>
      <c r="B156" s="9">
        <f>SUM(J107:J118)</f>
        <v>371.91999999999996</v>
      </c>
      <c r="C156" s="18">
        <f>F107</f>
        <v>300</v>
      </c>
      <c r="D156" s="20">
        <f>((300*B156)/C156)/22</f>
        <v>16.905454545454543</v>
      </c>
      <c r="E156" s="352"/>
      <c r="I156" s="3"/>
      <c r="J156"/>
      <c r="K156"/>
      <c r="L156"/>
      <c r="M156"/>
      <c r="N156"/>
      <c r="O156"/>
    </row>
    <row r="157" spans="1:15" s="4" customFormat="1" x14ac:dyDescent="0.35">
      <c r="A157" s="17"/>
      <c r="B157" s="9"/>
      <c r="C157" s="18"/>
      <c r="D157" s="20"/>
      <c r="E157" s="353"/>
      <c r="I157" s="3"/>
      <c r="J157"/>
      <c r="K157"/>
      <c r="L157"/>
      <c r="M157"/>
      <c r="N157"/>
      <c r="O157"/>
    </row>
    <row r="158" spans="1:15" s="4" customFormat="1" ht="30.75" customHeight="1" thickBot="1" x14ac:dyDescent="0.4">
      <c r="A158" s="332" t="s">
        <v>21</v>
      </c>
      <c r="B158" s="333"/>
      <c r="C158" s="333"/>
      <c r="D158" s="116">
        <f>SUM(D154:D157)</f>
        <v>16.905454545454543</v>
      </c>
      <c r="E158" s="23">
        <f>D158/300</f>
        <v>5.6351515151515146E-2</v>
      </c>
      <c r="I158" s="3"/>
      <c r="J158"/>
      <c r="K158"/>
      <c r="L158"/>
      <c r="M158"/>
      <c r="N158"/>
      <c r="O158"/>
    </row>
    <row r="160" spans="1:15" s="4" customFormat="1" ht="15" thickBot="1" x14ac:dyDescent="0.4">
      <c r="A160"/>
      <c r="B160"/>
      <c r="C160"/>
      <c r="D160" s="2"/>
      <c r="I160" s="3"/>
      <c r="J160"/>
      <c r="K160"/>
      <c r="L160"/>
      <c r="M160"/>
      <c r="N160"/>
      <c r="O160"/>
    </row>
    <row r="161" spans="1:15" s="4" customFormat="1" x14ac:dyDescent="0.35">
      <c r="A161" s="334" t="s">
        <v>22</v>
      </c>
      <c r="B161" s="335"/>
      <c r="C161" s="335"/>
      <c r="D161" s="335"/>
      <c r="E161" s="336"/>
      <c r="I161" s="3"/>
      <c r="J161"/>
      <c r="K161"/>
      <c r="L161"/>
      <c r="M161"/>
      <c r="N161"/>
      <c r="O161"/>
    </row>
    <row r="162" spans="1:15" s="4" customFormat="1" ht="72.5" x14ac:dyDescent="0.35">
      <c r="A162" s="21" t="s">
        <v>3</v>
      </c>
      <c r="B162" s="10" t="s">
        <v>15</v>
      </c>
      <c r="C162" s="10" t="s">
        <v>16</v>
      </c>
      <c r="D162" s="11" t="s">
        <v>23</v>
      </c>
      <c r="E162" s="22" t="s">
        <v>7</v>
      </c>
      <c r="I162" s="3"/>
      <c r="J162"/>
      <c r="K162"/>
      <c r="L162"/>
      <c r="M162"/>
      <c r="N162"/>
      <c r="O162"/>
    </row>
    <row r="163" spans="1:15" s="4" customFormat="1" x14ac:dyDescent="0.35">
      <c r="A163" s="17" t="str">
        <f>E119</f>
        <v>FACHADAS ENVIDRAÇADAS</v>
      </c>
      <c r="B163" s="9">
        <f>SUM(J119:J121)</f>
        <v>0</v>
      </c>
      <c r="C163" s="18">
        <f>F119</f>
        <v>130</v>
      </c>
      <c r="D163" s="20">
        <f>((130*B163)/C163)/22</f>
        <v>0</v>
      </c>
      <c r="E163" s="351"/>
      <c r="I163" s="3"/>
      <c r="J163"/>
      <c r="K163"/>
      <c r="L163"/>
      <c r="M163"/>
      <c r="N163"/>
      <c r="O163"/>
    </row>
    <row r="164" spans="1:15" s="4" customFormat="1" x14ac:dyDescent="0.35">
      <c r="A164" s="17"/>
      <c r="B164" s="9"/>
      <c r="C164" s="18"/>
      <c r="D164" s="20"/>
      <c r="E164" s="353"/>
      <c r="I164" s="3"/>
      <c r="J164"/>
      <c r="K164"/>
      <c r="L164"/>
      <c r="M164"/>
      <c r="N164"/>
      <c r="O164"/>
    </row>
    <row r="165" spans="1:15" s="4" customFormat="1" ht="30.75" customHeight="1" thickBot="1" x14ac:dyDescent="0.4">
      <c r="A165" s="332" t="s">
        <v>25</v>
      </c>
      <c r="B165" s="333"/>
      <c r="C165" s="333"/>
      <c r="D165" s="116">
        <f>SUM(D163:D164)</f>
        <v>0</v>
      </c>
      <c r="E165" s="23">
        <f>D165/130</f>
        <v>0</v>
      </c>
      <c r="I165" s="3"/>
      <c r="J165"/>
      <c r="K165"/>
      <c r="L165"/>
      <c r="M165"/>
      <c r="N165"/>
      <c r="O165"/>
    </row>
    <row r="166" spans="1:15" s="4" customFormat="1" ht="15" thickBot="1" x14ac:dyDescent="0.4">
      <c r="A166"/>
      <c r="B166"/>
      <c r="C166"/>
      <c r="D166" s="2"/>
      <c r="I166" s="3"/>
      <c r="J166"/>
      <c r="K166"/>
      <c r="L166"/>
      <c r="M166"/>
      <c r="N166"/>
      <c r="O166"/>
    </row>
    <row r="167" spans="1:15" s="4" customFormat="1" ht="15" thickBot="1" x14ac:dyDescent="0.4">
      <c r="A167" s="349" t="s">
        <v>26</v>
      </c>
      <c r="B167" s="350"/>
      <c r="C167" s="350"/>
      <c r="D167" s="350"/>
      <c r="E167" s="186">
        <f>E139+E149+E158+E165</f>
        <v>0.99156151515151514</v>
      </c>
      <c r="I167" s="3"/>
      <c r="J167"/>
      <c r="K167"/>
      <c r="L167"/>
      <c r="M167"/>
      <c r="N167"/>
      <c r="O167"/>
    </row>
  </sheetData>
  <mergeCells count="33">
    <mergeCell ref="E96:E106"/>
    <mergeCell ref="E2:E20"/>
    <mergeCell ref="E21:E24"/>
    <mergeCell ref="E25:E29"/>
    <mergeCell ref="E30:E32"/>
    <mergeCell ref="E33:E47"/>
    <mergeCell ref="E48:E59"/>
    <mergeCell ref="E60:E66"/>
    <mergeCell ref="E67:E72"/>
    <mergeCell ref="E73:E79"/>
    <mergeCell ref="E80:E86"/>
    <mergeCell ref="E87:E95"/>
    <mergeCell ref="A142:E142"/>
    <mergeCell ref="E107:E118"/>
    <mergeCell ref="E119:E121"/>
    <mergeCell ref="A122:C122"/>
    <mergeCell ref="E122:G122"/>
    <mergeCell ref="A123:I123"/>
    <mergeCell ref="A124:J124"/>
    <mergeCell ref="A127:E127"/>
    <mergeCell ref="A128:E128"/>
    <mergeCell ref="A130:E130"/>
    <mergeCell ref="E132:E138"/>
    <mergeCell ref="A139:C139"/>
    <mergeCell ref="E163:E164"/>
    <mergeCell ref="A165:C165"/>
    <mergeCell ref="A167:D167"/>
    <mergeCell ref="E144:E148"/>
    <mergeCell ref="A149:C149"/>
    <mergeCell ref="A152:E152"/>
    <mergeCell ref="E154:E157"/>
    <mergeCell ref="A158:C158"/>
    <mergeCell ref="A161:E161"/>
  </mergeCells>
  <pageMargins left="0.31496062992125984" right="0.31496062992125984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C2955DA-6CBD-42E8-9781-89590B143195}">
          <x14:formula1>
            <xm:f>Parâmetros!$A$1:$A$9</xm:f>
          </x14:formula1>
          <xm:sqref>G2:G121</xm:sqref>
        </x14:dataValidation>
        <x14:dataValidation type="list" allowBlank="1" showInputMessage="1" showErrorMessage="1" xr:uid="{68C23A38-F36B-4A79-8E20-56FDB7C3548F}">
          <x14:formula1>
            <xm:f>Parâmetros!$A$15:$A$20</xm:f>
          </x14:formula1>
          <xm:sqref>H2:H122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BEF43-5646-4016-8BC0-87A5C295730A}">
  <dimension ref="A1:O169"/>
  <sheetViews>
    <sheetView zoomScaleNormal="100" workbookViewId="0">
      <pane ySplit="1" topLeftCell="A27" activePane="bottomLeft" state="frozen"/>
      <selection pane="bottomLeft" activeCell="C36" sqref="C36"/>
    </sheetView>
  </sheetViews>
  <sheetFormatPr defaultRowHeight="14.5" x14ac:dyDescent="0.35"/>
  <cols>
    <col min="1" max="1" width="39.81640625" customWidth="1"/>
    <col min="2" max="2" width="18.1796875" customWidth="1"/>
    <col min="3" max="3" width="14.81640625" customWidth="1"/>
    <col min="4" max="4" width="13.453125" style="2" customWidth="1"/>
    <col min="5" max="5" width="17.1796875" style="4" customWidth="1"/>
    <col min="6" max="6" width="14.453125" style="4" customWidth="1"/>
    <col min="7" max="7" width="13.26953125" style="4" customWidth="1"/>
    <col min="8" max="8" width="11.453125" style="4" customWidth="1"/>
    <col min="9" max="9" width="11.54296875" style="3" customWidth="1"/>
    <col min="10" max="10" width="18.81640625" customWidth="1"/>
    <col min="11" max="11" width="11.54296875" bestFit="1" customWidth="1"/>
  </cols>
  <sheetData>
    <row r="1" spans="1:13" s="1" customFormat="1" ht="64.5" customHeight="1" thickBot="1" x14ac:dyDescent="0.4">
      <c r="A1" s="37" t="s">
        <v>39</v>
      </c>
      <c r="B1" s="38" t="s">
        <v>40</v>
      </c>
      <c r="C1" s="36" t="s">
        <v>41</v>
      </c>
      <c r="D1" s="39" t="s">
        <v>42</v>
      </c>
      <c r="E1" s="40" t="s">
        <v>43</v>
      </c>
      <c r="F1" s="38" t="s">
        <v>44</v>
      </c>
      <c r="G1" s="36" t="s">
        <v>45</v>
      </c>
      <c r="H1" s="36" t="s">
        <v>46</v>
      </c>
      <c r="I1" s="36" t="s">
        <v>47</v>
      </c>
      <c r="J1" s="41" t="s">
        <v>48</v>
      </c>
      <c r="K1" s="42" t="s">
        <v>49</v>
      </c>
    </row>
    <row r="2" spans="1:13" ht="15" customHeight="1" x14ac:dyDescent="0.35">
      <c r="A2" s="27" t="s">
        <v>146</v>
      </c>
      <c r="B2" s="28">
        <v>1</v>
      </c>
      <c r="C2" s="117">
        <v>18</v>
      </c>
      <c r="D2" s="6">
        <f>B2*C2</f>
        <v>18</v>
      </c>
      <c r="E2" s="354" t="s">
        <v>51</v>
      </c>
      <c r="F2" s="29">
        <v>800</v>
      </c>
      <c r="G2" s="29" t="s">
        <v>52</v>
      </c>
      <c r="H2" s="44">
        <v>1</v>
      </c>
      <c r="I2" s="139">
        <v>22</v>
      </c>
      <c r="J2" s="160">
        <f>D2*I2</f>
        <v>396</v>
      </c>
      <c r="K2" s="162">
        <f>J2/F2/22</f>
        <v>2.2499999999999999E-2</v>
      </c>
      <c r="M2" s="26"/>
    </row>
    <row r="3" spans="1:13" x14ac:dyDescent="0.35">
      <c r="A3" s="30" t="s">
        <v>147</v>
      </c>
      <c r="B3" s="31">
        <v>1</v>
      </c>
      <c r="C3" s="118">
        <v>13</v>
      </c>
      <c r="D3" s="6">
        <f t="shared" ref="D3:D76" si="0">B3*C3</f>
        <v>13</v>
      </c>
      <c r="E3" s="355"/>
      <c r="F3" s="32">
        <v>800</v>
      </c>
      <c r="G3" s="32" t="s">
        <v>52</v>
      </c>
      <c r="H3" s="43">
        <v>1</v>
      </c>
      <c r="I3" s="140">
        <v>22</v>
      </c>
      <c r="J3" s="8">
        <f t="shared" ref="J3:J5" si="1">D3*I3</f>
        <v>286</v>
      </c>
      <c r="K3" s="163">
        <f t="shared" ref="K3:K22" si="2">J3/F3/22</f>
        <v>1.6250000000000001E-2</v>
      </c>
    </row>
    <row r="4" spans="1:13" x14ac:dyDescent="0.35">
      <c r="A4" s="30" t="s">
        <v>148</v>
      </c>
      <c r="B4" s="31">
        <v>1</v>
      </c>
      <c r="C4" s="118">
        <v>11</v>
      </c>
      <c r="D4" s="6">
        <f t="shared" si="0"/>
        <v>11</v>
      </c>
      <c r="E4" s="355"/>
      <c r="F4" s="32">
        <v>800</v>
      </c>
      <c r="G4" s="32" t="s">
        <v>52</v>
      </c>
      <c r="H4" s="43">
        <v>1</v>
      </c>
      <c r="I4" s="140">
        <v>22</v>
      </c>
      <c r="J4" s="8">
        <f t="shared" si="1"/>
        <v>242</v>
      </c>
      <c r="K4" s="163">
        <f t="shared" si="2"/>
        <v>1.375E-2</v>
      </c>
    </row>
    <row r="5" spans="1:13" x14ac:dyDescent="0.35">
      <c r="A5" s="30" t="s">
        <v>149</v>
      </c>
      <c r="B5" s="31">
        <v>1</v>
      </c>
      <c r="C5" s="118">
        <v>13</v>
      </c>
      <c r="D5" s="6">
        <f t="shared" si="0"/>
        <v>13</v>
      </c>
      <c r="E5" s="355"/>
      <c r="F5" s="32">
        <v>800</v>
      </c>
      <c r="G5" s="32" t="s">
        <v>52</v>
      </c>
      <c r="H5" s="43">
        <v>1</v>
      </c>
      <c r="I5" s="140">
        <v>22</v>
      </c>
      <c r="J5" s="8">
        <f t="shared" si="1"/>
        <v>286</v>
      </c>
      <c r="K5" s="163">
        <f t="shared" si="2"/>
        <v>1.6250000000000001E-2</v>
      </c>
    </row>
    <row r="6" spans="1:13" x14ac:dyDescent="0.35">
      <c r="A6" s="30" t="s">
        <v>150</v>
      </c>
      <c r="B6" s="31">
        <v>1</v>
      </c>
      <c r="C6" s="118">
        <v>65</v>
      </c>
      <c r="D6" s="6">
        <f t="shared" si="0"/>
        <v>65</v>
      </c>
      <c r="E6" s="355"/>
      <c r="F6" s="32">
        <v>800</v>
      </c>
      <c r="G6" s="32" t="s">
        <v>52</v>
      </c>
      <c r="H6" s="43">
        <v>1</v>
      </c>
      <c r="I6" s="140">
        <v>22</v>
      </c>
      <c r="J6" s="8">
        <f t="shared" ref="J6:J13" si="3">D6*I6</f>
        <v>1430</v>
      </c>
      <c r="K6" s="163">
        <f t="shared" si="2"/>
        <v>8.1250000000000003E-2</v>
      </c>
    </row>
    <row r="7" spans="1:13" x14ac:dyDescent="0.35">
      <c r="A7" s="30" t="s">
        <v>151</v>
      </c>
      <c r="B7" s="31">
        <v>1</v>
      </c>
      <c r="C7" s="118">
        <v>18</v>
      </c>
      <c r="D7" s="6">
        <f t="shared" si="0"/>
        <v>18</v>
      </c>
      <c r="E7" s="355"/>
      <c r="F7" s="32">
        <v>800</v>
      </c>
      <c r="G7" s="32" t="s">
        <v>52</v>
      </c>
      <c r="H7" s="43">
        <v>1</v>
      </c>
      <c r="I7" s="140">
        <v>22</v>
      </c>
      <c r="J7" s="8">
        <f t="shared" si="3"/>
        <v>396</v>
      </c>
      <c r="K7" s="163">
        <f t="shared" si="2"/>
        <v>2.2499999999999999E-2</v>
      </c>
    </row>
    <row r="8" spans="1:13" x14ac:dyDescent="0.35">
      <c r="A8" s="30" t="s">
        <v>152</v>
      </c>
      <c r="B8" s="31">
        <v>1</v>
      </c>
      <c r="C8" s="118">
        <v>10</v>
      </c>
      <c r="D8" s="6">
        <f t="shared" si="0"/>
        <v>10</v>
      </c>
      <c r="E8" s="355"/>
      <c r="F8" s="32">
        <v>800</v>
      </c>
      <c r="G8" s="32" t="s">
        <v>52</v>
      </c>
      <c r="H8" s="43">
        <v>1</v>
      </c>
      <c r="I8" s="140">
        <v>22</v>
      </c>
      <c r="J8" s="8">
        <f t="shared" si="3"/>
        <v>220</v>
      </c>
      <c r="K8" s="163">
        <f t="shared" si="2"/>
        <v>1.2500000000000001E-2</v>
      </c>
    </row>
    <row r="9" spans="1:13" x14ac:dyDescent="0.35">
      <c r="A9" s="30" t="s">
        <v>153</v>
      </c>
      <c r="B9" s="31">
        <v>1</v>
      </c>
      <c r="C9" s="118">
        <v>10</v>
      </c>
      <c r="D9" s="6">
        <f t="shared" si="0"/>
        <v>10</v>
      </c>
      <c r="E9" s="355"/>
      <c r="F9" s="32">
        <v>800</v>
      </c>
      <c r="G9" s="32" t="s">
        <v>52</v>
      </c>
      <c r="H9" s="43">
        <v>1</v>
      </c>
      <c r="I9" s="140">
        <v>22</v>
      </c>
      <c r="J9" s="8">
        <f t="shared" si="3"/>
        <v>220</v>
      </c>
      <c r="K9" s="163">
        <f t="shared" si="2"/>
        <v>1.2500000000000001E-2</v>
      </c>
    </row>
    <row r="10" spans="1:13" x14ac:dyDescent="0.35">
      <c r="A10" s="30" t="s">
        <v>154</v>
      </c>
      <c r="B10" s="31">
        <v>1</v>
      </c>
      <c r="C10" s="118">
        <v>22</v>
      </c>
      <c r="D10" s="6">
        <f t="shared" si="0"/>
        <v>22</v>
      </c>
      <c r="E10" s="355"/>
      <c r="F10" s="32">
        <v>800</v>
      </c>
      <c r="G10" s="32" t="s">
        <v>52</v>
      </c>
      <c r="H10" s="43">
        <v>1</v>
      </c>
      <c r="I10" s="140">
        <v>22</v>
      </c>
      <c r="J10" s="8">
        <f t="shared" si="3"/>
        <v>484</v>
      </c>
      <c r="K10" s="163">
        <f t="shared" si="2"/>
        <v>2.75E-2</v>
      </c>
    </row>
    <row r="11" spans="1:13" x14ac:dyDescent="0.35">
      <c r="A11" s="30" t="s">
        <v>100</v>
      </c>
      <c r="B11" s="31">
        <v>1</v>
      </c>
      <c r="C11" s="118">
        <v>12</v>
      </c>
      <c r="D11" s="6">
        <f t="shared" si="0"/>
        <v>12</v>
      </c>
      <c r="E11" s="355"/>
      <c r="F11" s="32">
        <v>800</v>
      </c>
      <c r="G11" s="32" t="s">
        <v>52</v>
      </c>
      <c r="H11" s="43">
        <v>1</v>
      </c>
      <c r="I11" s="140">
        <v>22</v>
      </c>
      <c r="J11" s="8">
        <f t="shared" si="3"/>
        <v>264</v>
      </c>
      <c r="K11" s="163">
        <f t="shared" si="2"/>
        <v>1.5000000000000001E-2</v>
      </c>
    </row>
    <row r="12" spans="1:13" x14ac:dyDescent="0.35">
      <c r="A12" s="30" t="s">
        <v>155</v>
      </c>
      <c r="B12" s="31">
        <v>1</v>
      </c>
      <c r="C12" s="118">
        <v>62</v>
      </c>
      <c r="D12" s="6">
        <f t="shared" si="0"/>
        <v>62</v>
      </c>
      <c r="E12" s="355"/>
      <c r="F12" s="32">
        <v>800</v>
      </c>
      <c r="G12" s="32" t="s">
        <v>52</v>
      </c>
      <c r="H12" s="43">
        <v>1</v>
      </c>
      <c r="I12" s="140">
        <v>22</v>
      </c>
      <c r="J12" s="8">
        <f t="shared" si="3"/>
        <v>1364</v>
      </c>
      <c r="K12" s="163">
        <f t="shared" si="2"/>
        <v>7.7499999999999999E-2</v>
      </c>
    </row>
    <row r="13" spans="1:13" x14ac:dyDescent="0.35">
      <c r="A13" s="30" t="s">
        <v>156</v>
      </c>
      <c r="B13" s="31">
        <v>1</v>
      </c>
      <c r="C13" s="118">
        <v>9</v>
      </c>
      <c r="D13" s="6">
        <f t="shared" si="0"/>
        <v>9</v>
      </c>
      <c r="E13" s="355"/>
      <c r="F13" s="32">
        <v>800</v>
      </c>
      <c r="G13" s="32" t="s">
        <v>52</v>
      </c>
      <c r="H13" s="43">
        <v>1</v>
      </c>
      <c r="I13" s="140">
        <v>22</v>
      </c>
      <c r="J13" s="8">
        <f t="shared" si="3"/>
        <v>198</v>
      </c>
      <c r="K13" s="163">
        <f t="shared" si="2"/>
        <v>1.125E-2</v>
      </c>
    </row>
    <row r="14" spans="1:13" x14ac:dyDescent="0.35">
      <c r="A14" s="30" t="s">
        <v>157</v>
      </c>
      <c r="B14" s="31">
        <v>1</v>
      </c>
      <c r="C14" s="118">
        <v>16</v>
      </c>
      <c r="D14" s="6">
        <f t="shared" si="0"/>
        <v>16</v>
      </c>
      <c r="E14" s="355"/>
      <c r="F14" s="32">
        <v>800</v>
      </c>
      <c r="G14" s="32" t="s">
        <v>52</v>
      </c>
      <c r="H14" s="43">
        <v>1</v>
      </c>
      <c r="I14" s="140">
        <v>22</v>
      </c>
      <c r="J14" s="8">
        <f t="shared" ref="J14:J22" si="4">D14*I14</f>
        <v>352</v>
      </c>
      <c r="K14" s="163">
        <f t="shared" si="2"/>
        <v>0.02</v>
      </c>
    </row>
    <row r="15" spans="1:13" x14ac:dyDescent="0.35">
      <c r="A15" s="30" t="s">
        <v>158</v>
      </c>
      <c r="B15" s="31">
        <v>1</v>
      </c>
      <c r="C15" s="118">
        <v>16</v>
      </c>
      <c r="D15" s="6">
        <f t="shared" si="0"/>
        <v>16</v>
      </c>
      <c r="E15" s="355"/>
      <c r="F15" s="32">
        <v>800</v>
      </c>
      <c r="G15" s="32" t="s">
        <v>52</v>
      </c>
      <c r="H15" s="43">
        <v>1</v>
      </c>
      <c r="I15" s="140">
        <v>22</v>
      </c>
      <c r="J15" s="8">
        <f t="shared" si="4"/>
        <v>352</v>
      </c>
      <c r="K15" s="163">
        <f t="shared" si="2"/>
        <v>0.02</v>
      </c>
    </row>
    <row r="16" spans="1:13" x14ac:dyDescent="0.35">
      <c r="A16" s="30" t="s">
        <v>159</v>
      </c>
      <c r="B16" s="31">
        <v>1</v>
      </c>
      <c r="C16" s="118">
        <v>41</v>
      </c>
      <c r="D16" s="6">
        <f t="shared" si="0"/>
        <v>41</v>
      </c>
      <c r="E16" s="355"/>
      <c r="F16" s="32">
        <v>800</v>
      </c>
      <c r="G16" s="32" t="s">
        <v>52</v>
      </c>
      <c r="H16" s="43">
        <v>1</v>
      </c>
      <c r="I16" s="140">
        <v>22</v>
      </c>
      <c r="J16" s="8">
        <f t="shared" si="4"/>
        <v>902</v>
      </c>
      <c r="K16" s="163">
        <f t="shared" si="2"/>
        <v>5.1249999999999997E-2</v>
      </c>
    </row>
    <row r="17" spans="1:13" x14ac:dyDescent="0.35">
      <c r="A17" s="30" t="s">
        <v>160</v>
      </c>
      <c r="B17" s="31">
        <v>1</v>
      </c>
      <c r="C17" s="118">
        <v>16</v>
      </c>
      <c r="D17" s="6">
        <f t="shared" si="0"/>
        <v>16</v>
      </c>
      <c r="E17" s="355"/>
      <c r="F17" s="32">
        <v>800</v>
      </c>
      <c r="G17" s="32" t="s">
        <v>52</v>
      </c>
      <c r="H17" s="43">
        <v>1</v>
      </c>
      <c r="I17" s="140">
        <v>22</v>
      </c>
      <c r="J17" s="8">
        <f t="shared" si="4"/>
        <v>352</v>
      </c>
      <c r="K17" s="163">
        <f t="shared" si="2"/>
        <v>0.02</v>
      </c>
    </row>
    <row r="18" spans="1:13" x14ac:dyDescent="0.35">
      <c r="A18" s="30" t="s">
        <v>66</v>
      </c>
      <c r="B18" s="31">
        <v>1</v>
      </c>
      <c r="C18" s="118">
        <v>5</v>
      </c>
      <c r="D18" s="6">
        <f t="shared" si="0"/>
        <v>5</v>
      </c>
      <c r="E18" s="355"/>
      <c r="F18" s="32">
        <v>800</v>
      </c>
      <c r="G18" s="32" t="s">
        <v>52</v>
      </c>
      <c r="H18" s="32">
        <v>1</v>
      </c>
      <c r="I18" s="140">
        <v>22</v>
      </c>
      <c r="J18" s="8">
        <f t="shared" si="4"/>
        <v>110</v>
      </c>
      <c r="K18" s="163">
        <f t="shared" si="2"/>
        <v>6.2500000000000003E-3</v>
      </c>
    </row>
    <row r="19" spans="1:13" x14ac:dyDescent="0.35">
      <c r="A19" s="30" t="s">
        <v>106</v>
      </c>
      <c r="B19" s="31">
        <v>1</v>
      </c>
      <c r="C19" s="118">
        <v>18</v>
      </c>
      <c r="D19" s="6">
        <f t="shared" si="0"/>
        <v>18</v>
      </c>
      <c r="E19" s="355"/>
      <c r="F19" s="32">
        <v>800</v>
      </c>
      <c r="G19" s="32" t="s">
        <v>52</v>
      </c>
      <c r="H19" s="32">
        <v>2</v>
      </c>
      <c r="I19" s="140">
        <v>44</v>
      </c>
      <c r="J19" s="8">
        <f t="shared" si="4"/>
        <v>792</v>
      </c>
      <c r="K19" s="163">
        <f t="shared" si="2"/>
        <v>4.4999999999999998E-2</v>
      </c>
    </row>
    <row r="20" spans="1:13" x14ac:dyDescent="0.35">
      <c r="A20" s="30"/>
      <c r="B20" s="31"/>
      <c r="C20" s="118"/>
      <c r="D20" s="6">
        <f t="shared" si="0"/>
        <v>0</v>
      </c>
      <c r="E20" s="355"/>
      <c r="F20" s="32">
        <v>800</v>
      </c>
      <c r="G20" s="32"/>
      <c r="H20" s="32"/>
      <c r="I20" s="140"/>
      <c r="J20" s="8">
        <f t="shared" si="4"/>
        <v>0</v>
      </c>
      <c r="K20" s="163">
        <f t="shared" si="2"/>
        <v>0</v>
      </c>
    </row>
    <row r="21" spans="1:13" x14ac:dyDescent="0.35">
      <c r="A21" s="30"/>
      <c r="B21" s="31"/>
      <c r="C21" s="118"/>
      <c r="D21" s="6">
        <f t="shared" si="0"/>
        <v>0</v>
      </c>
      <c r="E21" s="355"/>
      <c r="F21" s="32">
        <v>800</v>
      </c>
      <c r="G21" s="32"/>
      <c r="H21" s="32"/>
      <c r="I21" s="140"/>
      <c r="J21" s="8">
        <f t="shared" si="4"/>
        <v>0</v>
      </c>
      <c r="K21" s="163">
        <f t="shared" si="2"/>
        <v>0</v>
      </c>
    </row>
    <row r="22" spans="1:13" x14ac:dyDescent="0.35">
      <c r="A22" s="30"/>
      <c r="B22" s="31"/>
      <c r="C22" s="118"/>
      <c r="D22" s="6">
        <f t="shared" si="0"/>
        <v>0</v>
      </c>
      <c r="E22" s="355"/>
      <c r="F22" s="32">
        <v>800</v>
      </c>
      <c r="G22" s="32"/>
      <c r="H22" s="32"/>
      <c r="I22" s="140"/>
      <c r="J22" s="8">
        <f t="shared" si="4"/>
        <v>0</v>
      </c>
      <c r="K22" s="163">
        <f t="shared" si="2"/>
        <v>0</v>
      </c>
    </row>
    <row r="23" spans="1:13" x14ac:dyDescent="0.35">
      <c r="A23" s="112"/>
      <c r="B23" s="113"/>
      <c r="C23" s="120"/>
      <c r="D23" s="6">
        <f t="shared" si="0"/>
        <v>0</v>
      </c>
      <c r="E23" s="375" t="s">
        <v>68</v>
      </c>
      <c r="F23" s="114">
        <v>360</v>
      </c>
      <c r="G23" s="114"/>
      <c r="H23" s="115"/>
      <c r="I23" s="142"/>
      <c r="J23" s="25">
        <f>D23*I23</f>
        <v>0</v>
      </c>
      <c r="K23" s="165">
        <f>J23/F23/22</f>
        <v>0</v>
      </c>
      <c r="M23" s="26"/>
    </row>
    <row r="24" spans="1:13" x14ac:dyDescent="0.35">
      <c r="A24" s="50"/>
      <c r="B24" s="51"/>
      <c r="C24" s="121"/>
      <c r="D24" s="6">
        <f t="shared" si="0"/>
        <v>0</v>
      </c>
      <c r="E24" s="364"/>
      <c r="F24" s="52">
        <v>360</v>
      </c>
      <c r="G24" s="52"/>
      <c r="H24" s="53"/>
      <c r="I24" s="143"/>
      <c r="J24" s="8">
        <f t="shared" ref="J24:J26" si="5">D24*I24</f>
        <v>0</v>
      </c>
      <c r="K24" s="166">
        <f t="shared" ref="K24:K26" si="6">J24/F24/22</f>
        <v>0</v>
      </c>
    </row>
    <row r="25" spans="1:13" x14ac:dyDescent="0.35">
      <c r="A25" s="50"/>
      <c r="B25" s="51"/>
      <c r="C25" s="121"/>
      <c r="D25" s="6">
        <f t="shared" si="0"/>
        <v>0</v>
      </c>
      <c r="E25" s="364"/>
      <c r="F25" s="52">
        <v>360</v>
      </c>
      <c r="G25" s="52"/>
      <c r="H25" s="53"/>
      <c r="I25" s="143"/>
      <c r="J25" s="8">
        <f t="shared" si="5"/>
        <v>0</v>
      </c>
      <c r="K25" s="166">
        <f t="shared" si="6"/>
        <v>0</v>
      </c>
    </row>
    <row r="26" spans="1:13" ht="15" thickBot="1" x14ac:dyDescent="0.4">
      <c r="A26" s="50"/>
      <c r="B26" s="51"/>
      <c r="C26" s="121"/>
      <c r="D26" s="6">
        <f t="shared" si="0"/>
        <v>0</v>
      </c>
      <c r="E26" s="364"/>
      <c r="F26" s="52">
        <v>360</v>
      </c>
      <c r="G26" s="52"/>
      <c r="H26" s="53"/>
      <c r="I26" s="143"/>
      <c r="J26" s="8">
        <f t="shared" si="5"/>
        <v>0</v>
      </c>
      <c r="K26" s="166">
        <f t="shared" si="6"/>
        <v>0</v>
      </c>
    </row>
    <row r="27" spans="1:13" x14ac:dyDescent="0.35">
      <c r="A27" s="77"/>
      <c r="B27" s="78"/>
      <c r="C27" s="123"/>
      <c r="D27" s="6">
        <f t="shared" si="0"/>
        <v>0</v>
      </c>
      <c r="E27" s="366" t="s">
        <v>69</v>
      </c>
      <c r="F27" s="79">
        <v>1500</v>
      </c>
      <c r="G27" s="79"/>
      <c r="H27" s="79"/>
      <c r="I27" s="145"/>
      <c r="J27" s="160">
        <f>D27*I27</f>
        <v>0</v>
      </c>
      <c r="K27" s="168">
        <f>J27/F27/22</f>
        <v>0</v>
      </c>
    </row>
    <row r="28" spans="1:13" ht="15" thickBot="1" x14ac:dyDescent="0.4">
      <c r="A28" s="58"/>
      <c r="B28" s="59"/>
      <c r="C28" s="124"/>
      <c r="D28" s="6">
        <f t="shared" si="0"/>
        <v>0</v>
      </c>
      <c r="E28" s="367"/>
      <c r="F28" s="60">
        <v>1500</v>
      </c>
      <c r="G28" s="60"/>
      <c r="H28" s="60"/>
      <c r="I28" s="146"/>
      <c r="J28" s="8">
        <f>D28*I28</f>
        <v>0</v>
      </c>
      <c r="K28" s="169">
        <f t="shared" ref="K28" si="7">J28/F28/22</f>
        <v>0</v>
      </c>
    </row>
    <row r="29" spans="1:13" x14ac:dyDescent="0.35">
      <c r="A29" s="58"/>
      <c r="B29" s="59"/>
      <c r="C29" s="124"/>
      <c r="D29" s="6">
        <f t="shared" si="0"/>
        <v>0</v>
      </c>
      <c r="E29" s="367"/>
      <c r="F29" s="79">
        <v>1500</v>
      </c>
      <c r="G29" s="60"/>
      <c r="H29" s="60"/>
      <c r="I29" s="146"/>
      <c r="J29" s="8"/>
      <c r="K29" s="169"/>
    </row>
    <row r="30" spans="1:13" ht="15" thickBot="1" x14ac:dyDescent="0.4">
      <c r="A30" s="58"/>
      <c r="B30" s="59"/>
      <c r="C30" s="124"/>
      <c r="D30" s="6">
        <f t="shared" si="0"/>
        <v>0</v>
      </c>
      <c r="E30" s="367"/>
      <c r="F30" s="60">
        <v>1500</v>
      </c>
      <c r="G30" s="60"/>
      <c r="H30" s="60"/>
      <c r="I30" s="146"/>
      <c r="J30" s="8"/>
      <c r="K30" s="169"/>
    </row>
    <row r="31" spans="1:13" ht="15" thickBot="1" x14ac:dyDescent="0.4">
      <c r="A31" s="58"/>
      <c r="B31" s="59"/>
      <c r="C31" s="124"/>
      <c r="D31" s="6">
        <f t="shared" si="0"/>
        <v>0</v>
      </c>
      <c r="E31" s="367"/>
      <c r="F31" s="79">
        <v>1500</v>
      </c>
      <c r="G31" s="60"/>
      <c r="H31" s="60"/>
      <c r="I31" s="146"/>
      <c r="J31" s="8"/>
      <c r="K31" s="169"/>
    </row>
    <row r="32" spans="1:13" x14ac:dyDescent="0.35">
      <c r="A32" s="80"/>
      <c r="B32" s="81"/>
      <c r="C32" s="126"/>
      <c r="D32" s="6">
        <f t="shared" si="0"/>
        <v>0</v>
      </c>
      <c r="E32" s="369" t="s">
        <v>70</v>
      </c>
      <c r="F32" s="82">
        <v>1200</v>
      </c>
      <c r="G32" s="82"/>
      <c r="H32" s="82"/>
      <c r="I32" s="148"/>
      <c r="J32" s="160">
        <f>D32*I32</f>
        <v>0</v>
      </c>
      <c r="K32" s="171">
        <f>J32/F32/22</f>
        <v>0</v>
      </c>
    </row>
    <row r="33" spans="1:11" x14ac:dyDescent="0.35">
      <c r="A33" s="64"/>
      <c r="B33" s="65"/>
      <c r="C33" s="127"/>
      <c r="D33" s="6">
        <f t="shared" si="0"/>
        <v>0</v>
      </c>
      <c r="E33" s="370"/>
      <c r="F33" s="66">
        <v>1200</v>
      </c>
      <c r="G33" s="66"/>
      <c r="H33" s="66"/>
      <c r="I33" s="149"/>
      <c r="J33" s="8">
        <f t="shared" ref="J33:J34" si="8">D33*I33</f>
        <v>0</v>
      </c>
      <c r="K33" s="172">
        <f t="shared" ref="K33:K34" si="9">J33/F33/22</f>
        <v>0</v>
      </c>
    </row>
    <row r="34" spans="1:11" ht="15" thickBot="1" x14ac:dyDescent="0.4">
      <c r="A34" s="64"/>
      <c r="B34" s="65"/>
      <c r="C34" s="127"/>
      <c r="D34" s="6">
        <f t="shared" si="0"/>
        <v>0</v>
      </c>
      <c r="E34" s="370"/>
      <c r="F34" s="66">
        <v>1200</v>
      </c>
      <c r="G34" s="66"/>
      <c r="H34" s="66"/>
      <c r="I34" s="149"/>
      <c r="J34" s="8">
        <f t="shared" si="8"/>
        <v>0</v>
      </c>
      <c r="K34" s="172">
        <f t="shared" si="9"/>
        <v>0</v>
      </c>
    </row>
    <row r="35" spans="1:11" x14ac:dyDescent="0.35">
      <c r="A35" s="83" t="s">
        <v>107</v>
      </c>
      <c r="B35" s="84">
        <v>1</v>
      </c>
      <c r="C35" s="129">
        <f>37.32+15</f>
        <v>52.32</v>
      </c>
      <c r="D35" s="6">
        <f t="shared" si="0"/>
        <v>52.32</v>
      </c>
      <c r="E35" s="373" t="s">
        <v>72</v>
      </c>
      <c r="F35" s="85">
        <v>1000</v>
      </c>
      <c r="G35" s="85" t="s">
        <v>52</v>
      </c>
      <c r="H35" s="85">
        <v>2</v>
      </c>
      <c r="I35" s="151">
        <v>44</v>
      </c>
      <c r="J35" s="160">
        <f>D35*I35</f>
        <v>2302.08</v>
      </c>
      <c r="K35" s="174">
        <f>J35/F35/22</f>
        <v>0.10464000000000001</v>
      </c>
    </row>
    <row r="36" spans="1:11" x14ac:dyDescent="0.35">
      <c r="A36" s="68"/>
      <c r="B36" s="69"/>
      <c r="C36" s="130"/>
      <c r="D36" s="6">
        <f t="shared" si="0"/>
        <v>0</v>
      </c>
      <c r="E36" s="374"/>
      <c r="F36" s="70">
        <v>1000</v>
      </c>
      <c r="G36" s="70"/>
      <c r="H36" s="70"/>
      <c r="I36" s="152"/>
      <c r="J36" s="8">
        <f t="shared" ref="J36:J49" si="10">D36*I36</f>
        <v>0</v>
      </c>
      <c r="K36" s="175">
        <f t="shared" ref="K36:K44" si="11">J36/F36/22</f>
        <v>0</v>
      </c>
    </row>
    <row r="37" spans="1:11" x14ac:dyDescent="0.35">
      <c r="A37" s="68"/>
      <c r="B37" s="69"/>
      <c r="C37" s="130"/>
      <c r="D37" s="6">
        <f t="shared" si="0"/>
        <v>0</v>
      </c>
      <c r="E37" s="374"/>
      <c r="F37" s="70">
        <v>1000</v>
      </c>
      <c r="G37" s="70"/>
      <c r="H37" s="70"/>
      <c r="I37" s="152"/>
      <c r="J37" s="8">
        <f t="shared" si="10"/>
        <v>0</v>
      </c>
      <c r="K37" s="175">
        <f t="shared" si="11"/>
        <v>0</v>
      </c>
    </row>
    <row r="38" spans="1:11" x14ac:dyDescent="0.35">
      <c r="A38" s="68"/>
      <c r="B38" s="69"/>
      <c r="C38" s="130"/>
      <c r="D38" s="6">
        <f t="shared" si="0"/>
        <v>0</v>
      </c>
      <c r="E38" s="374"/>
      <c r="F38" s="70">
        <v>1000</v>
      </c>
      <c r="G38" s="70"/>
      <c r="H38" s="70"/>
      <c r="I38" s="152"/>
      <c r="J38" s="8">
        <f t="shared" si="10"/>
        <v>0</v>
      </c>
      <c r="K38" s="175">
        <f t="shared" si="11"/>
        <v>0</v>
      </c>
    </row>
    <row r="39" spans="1:11" x14ac:dyDescent="0.35">
      <c r="A39" s="68"/>
      <c r="B39" s="69"/>
      <c r="C39" s="130"/>
      <c r="D39" s="6">
        <f t="shared" si="0"/>
        <v>0</v>
      </c>
      <c r="E39" s="374"/>
      <c r="F39" s="70">
        <v>1000</v>
      </c>
      <c r="G39" s="70"/>
      <c r="H39" s="70"/>
      <c r="I39" s="152"/>
      <c r="J39" s="8">
        <f t="shared" si="10"/>
        <v>0</v>
      </c>
      <c r="K39" s="175">
        <f t="shared" si="11"/>
        <v>0</v>
      </c>
    </row>
    <row r="40" spans="1:11" x14ac:dyDescent="0.35">
      <c r="A40" s="68"/>
      <c r="B40" s="69"/>
      <c r="C40" s="130"/>
      <c r="D40" s="6">
        <f t="shared" si="0"/>
        <v>0</v>
      </c>
      <c r="E40" s="374"/>
      <c r="F40" s="70">
        <v>1000</v>
      </c>
      <c r="G40" s="70"/>
      <c r="H40" s="70"/>
      <c r="I40" s="152"/>
      <c r="J40" s="8">
        <f t="shared" si="10"/>
        <v>0</v>
      </c>
      <c r="K40" s="175">
        <f t="shared" si="11"/>
        <v>0</v>
      </c>
    </row>
    <row r="41" spans="1:11" x14ac:dyDescent="0.35">
      <c r="A41" s="68"/>
      <c r="B41" s="69"/>
      <c r="C41" s="130"/>
      <c r="D41" s="6">
        <f t="shared" si="0"/>
        <v>0</v>
      </c>
      <c r="E41" s="374"/>
      <c r="F41" s="70">
        <v>1000</v>
      </c>
      <c r="G41" s="70"/>
      <c r="H41" s="70"/>
      <c r="I41" s="152"/>
      <c r="J41" s="8">
        <f t="shared" si="10"/>
        <v>0</v>
      </c>
      <c r="K41" s="175">
        <f t="shared" si="11"/>
        <v>0</v>
      </c>
    </row>
    <row r="42" spans="1:11" x14ac:dyDescent="0.35">
      <c r="A42" s="68"/>
      <c r="B42" s="69"/>
      <c r="C42" s="130"/>
      <c r="D42" s="6">
        <f t="shared" si="0"/>
        <v>0</v>
      </c>
      <c r="E42" s="374"/>
      <c r="F42" s="70">
        <v>1000</v>
      </c>
      <c r="G42" s="70"/>
      <c r="H42" s="70"/>
      <c r="I42" s="152"/>
      <c r="J42" s="8">
        <f t="shared" si="10"/>
        <v>0</v>
      </c>
      <c r="K42" s="175">
        <f t="shared" si="11"/>
        <v>0</v>
      </c>
    </row>
    <row r="43" spans="1:11" x14ac:dyDescent="0.35">
      <c r="A43" s="68"/>
      <c r="B43" s="69"/>
      <c r="C43" s="130"/>
      <c r="D43" s="6">
        <f t="shared" si="0"/>
        <v>0</v>
      </c>
      <c r="E43" s="374"/>
      <c r="F43" s="70">
        <v>1000</v>
      </c>
      <c r="G43" s="70"/>
      <c r="H43" s="70"/>
      <c r="I43" s="152"/>
      <c r="J43" s="8">
        <f t="shared" si="10"/>
        <v>0</v>
      </c>
      <c r="K43" s="175">
        <f t="shared" si="11"/>
        <v>0</v>
      </c>
    </row>
    <row r="44" spans="1:11" x14ac:dyDescent="0.35">
      <c r="A44" s="68"/>
      <c r="B44" s="69"/>
      <c r="C44" s="130"/>
      <c r="D44" s="6">
        <f t="shared" si="0"/>
        <v>0</v>
      </c>
      <c r="E44" s="374"/>
      <c r="F44" s="70">
        <v>1000</v>
      </c>
      <c r="G44" s="70"/>
      <c r="H44" s="70"/>
      <c r="I44" s="152"/>
      <c r="J44" s="8">
        <f t="shared" si="10"/>
        <v>0</v>
      </c>
      <c r="K44" s="175">
        <f t="shared" si="11"/>
        <v>0</v>
      </c>
    </row>
    <row r="45" spans="1:11" x14ac:dyDescent="0.35">
      <c r="A45" s="68"/>
      <c r="B45" s="69"/>
      <c r="C45" s="130"/>
      <c r="D45" s="6">
        <f t="shared" si="0"/>
        <v>0</v>
      </c>
      <c r="E45" s="374"/>
      <c r="F45" s="70">
        <v>1000</v>
      </c>
      <c r="G45" s="70"/>
      <c r="H45" s="70"/>
      <c r="I45" s="152"/>
      <c r="J45" s="8">
        <f t="shared" si="10"/>
        <v>0</v>
      </c>
      <c r="K45" s="175"/>
    </row>
    <row r="46" spans="1:11" x14ac:dyDescent="0.35">
      <c r="A46" s="68"/>
      <c r="B46" s="69"/>
      <c r="C46" s="130"/>
      <c r="D46" s="6">
        <f t="shared" si="0"/>
        <v>0</v>
      </c>
      <c r="E46" s="374"/>
      <c r="F46" s="70">
        <v>1000</v>
      </c>
      <c r="G46" s="70"/>
      <c r="H46" s="70"/>
      <c r="I46" s="152"/>
      <c r="J46" s="8">
        <f t="shared" si="10"/>
        <v>0</v>
      </c>
      <c r="K46" s="175"/>
    </row>
    <row r="47" spans="1:11" x14ac:dyDescent="0.35">
      <c r="A47" s="68"/>
      <c r="B47" s="69"/>
      <c r="C47" s="130"/>
      <c r="D47" s="6">
        <f t="shared" si="0"/>
        <v>0</v>
      </c>
      <c r="E47" s="374"/>
      <c r="F47" s="70">
        <v>1000</v>
      </c>
      <c r="G47" s="70"/>
      <c r="H47" s="70"/>
      <c r="I47" s="152"/>
      <c r="J47" s="8">
        <f t="shared" si="10"/>
        <v>0</v>
      </c>
      <c r="K47" s="175"/>
    </row>
    <row r="48" spans="1:11" x14ac:dyDescent="0.35">
      <c r="A48" s="68"/>
      <c r="B48" s="69"/>
      <c r="C48" s="130"/>
      <c r="D48" s="6">
        <f t="shared" si="0"/>
        <v>0</v>
      </c>
      <c r="E48" s="374"/>
      <c r="F48" s="70">
        <v>1000</v>
      </c>
      <c r="G48" s="70"/>
      <c r="H48" s="70"/>
      <c r="I48" s="152"/>
      <c r="J48" s="8">
        <f t="shared" si="10"/>
        <v>0</v>
      </c>
      <c r="K48" s="175"/>
    </row>
    <row r="49" spans="1:13" ht="15" thickBot="1" x14ac:dyDescent="0.4">
      <c r="A49" s="68"/>
      <c r="B49" s="69"/>
      <c r="C49" s="130"/>
      <c r="D49" s="6">
        <f t="shared" si="0"/>
        <v>0</v>
      </c>
      <c r="E49" s="374"/>
      <c r="F49" s="70">
        <v>1000</v>
      </c>
      <c r="G49" s="70"/>
      <c r="H49" s="70"/>
      <c r="I49" s="152"/>
      <c r="J49" s="8">
        <f t="shared" si="10"/>
        <v>0</v>
      </c>
      <c r="K49" s="175"/>
    </row>
    <row r="50" spans="1:13" x14ac:dyDescent="0.35">
      <c r="A50" s="86" t="s">
        <v>126</v>
      </c>
      <c r="B50" s="87">
        <v>1</v>
      </c>
      <c r="C50" s="131">
        <v>2.6</v>
      </c>
      <c r="D50" s="6">
        <f t="shared" si="0"/>
        <v>2.6</v>
      </c>
      <c r="E50" s="376" t="s">
        <v>74</v>
      </c>
      <c r="F50" s="88">
        <v>200</v>
      </c>
      <c r="G50" s="88" t="s">
        <v>52</v>
      </c>
      <c r="H50" s="88">
        <v>2</v>
      </c>
      <c r="I50" s="153">
        <v>44</v>
      </c>
      <c r="J50" s="160">
        <f>D50*I50</f>
        <v>114.4</v>
      </c>
      <c r="K50" s="176">
        <f>J50/F50/22</f>
        <v>2.6000000000000002E-2</v>
      </c>
    </row>
    <row r="51" spans="1:13" ht="15" thickBot="1" x14ac:dyDescent="0.4">
      <c r="A51" s="71" t="s">
        <v>127</v>
      </c>
      <c r="B51" s="72">
        <v>1</v>
      </c>
      <c r="C51" s="132">
        <v>2.29</v>
      </c>
      <c r="D51" s="6">
        <f t="shared" si="0"/>
        <v>2.29</v>
      </c>
      <c r="E51" s="377"/>
      <c r="F51" s="73">
        <v>200</v>
      </c>
      <c r="G51" s="73" t="s">
        <v>52</v>
      </c>
      <c r="H51" s="73">
        <v>2</v>
      </c>
      <c r="I51" s="154">
        <v>44</v>
      </c>
      <c r="J51" s="8">
        <f t="shared" ref="J51:J61" si="12">D51*I51</f>
        <v>100.76</v>
      </c>
      <c r="K51" s="177">
        <f t="shared" ref="K51:K61" si="13">J51/F51/22</f>
        <v>2.29E-2</v>
      </c>
    </row>
    <row r="52" spans="1:13" x14ac:dyDescent="0.35">
      <c r="A52" s="86" t="s">
        <v>128</v>
      </c>
      <c r="B52" s="72">
        <v>1</v>
      </c>
      <c r="C52" s="132">
        <v>2.29</v>
      </c>
      <c r="D52" s="6">
        <f t="shared" si="0"/>
        <v>2.29</v>
      </c>
      <c r="E52" s="377"/>
      <c r="F52" s="73">
        <v>200</v>
      </c>
      <c r="G52" s="73" t="s">
        <v>52</v>
      </c>
      <c r="H52" s="73">
        <v>2</v>
      </c>
      <c r="I52" s="154">
        <v>44</v>
      </c>
      <c r="J52" s="8">
        <f t="shared" si="12"/>
        <v>100.76</v>
      </c>
      <c r="K52" s="177">
        <f t="shared" si="13"/>
        <v>2.29E-2</v>
      </c>
    </row>
    <row r="53" spans="1:13" ht="15" thickBot="1" x14ac:dyDescent="0.4">
      <c r="A53" s="71" t="s">
        <v>129</v>
      </c>
      <c r="B53" s="72">
        <v>1</v>
      </c>
      <c r="C53" s="132">
        <v>5.09</v>
      </c>
      <c r="D53" s="6">
        <f t="shared" si="0"/>
        <v>5.09</v>
      </c>
      <c r="E53" s="377"/>
      <c r="F53" s="73">
        <v>200</v>
      </c>
      <c r="G53" s="73" t="s">
        <v>52</v>
      </c>
      <c r="H53" s="73">
        <v>2</v>
      </c>
      <c r="I53" s="154">
        <v>44</v>
      </c>
      <c r="J53" s="8">
        <f t="shared" si="12"/>
        <v>223.95999999999998</v>
      </c>
      <c r="K53" s="177">
        <f t="shared" si="13"/>
        <v>5.0899999999999994E-2</v>
      </c>
    </row>
    <row r="54" spans="1:13" x14ac:dyDescent="0.35">
      <c r="A54" s="86" t="s">
        <v>130</v>
      </c>
      <c r="B54" s="72">
        <v>1</v>
      </c>
      <c r="C54" s="132">
        <v>2.69</v>
      </c>
      <c r="D54" s="6">
        <f t="shared" si="0"/>
        <v>2.69</v>
      </c>
      <c r="E54" s="377"/>
      <c r="F54" s="73">
        <v>200</v>
      </c>
      <c r="G54" s="73" t="s">
        <v>52</v>
      </c>
      <c r="H54" s="73">
        <v>2</v>
      </c>
      <c r="I54" s="154">
        <v>44</v>
      </c>
      <c r="J54" s="8">
        <f t="shared" si="12"/>
        <v>118.36</v>
      </c>
      <c r="K54" s="177">
        <f t="shared" si="13"/>
        <v>2.69E-2</v>
      </c>
    </row>
    <row r="55" spans="1:13" x14ac:dyDescent="0.35">
      <c r="A55" s="71" t="s">
        <v>79</v>
      </c>
      <c r="B55" s="72">
        <v>1</v>
      </c>
      <c r="C55" s="132">
        <v>16</v>
      </c>
      <c r="D55" s="6">
        <f t="shared" si="0"/>
        <v>16</v>
      </c>
      <c r="E55" s="377"/>
      <c r="F55" s="73">
        <v>200</v>
      </c>
      <c r="G55" s="73" t="s">
        <v>52</v>
      </c>
      <c r="H55" s="73">
        <v>2</v>
      </c>
      <c r="I55" s="154">
        <v>44</v>
      </c>
      <c r="J55" s="8">
        <f t="shared" si="12"/>
        <v>704</v>
      </c>
      <c r="K55" s="177">
        <f t="shared" si="13"/>
        <v>0.16</v>
      </c>
    </row>
    <row r="56" spans="1:13" x14ac:dyDescent="0.35">
      <c r="A56" s="71"/>
      <c r="B56" s="72"/>
      <c r="C56" s="132"/>
      <c r="D56" s="6">
        <f t="shared" si="0"/>
        <v>0</v>
      </c>
      <c r="E56" s="377"/>
      <c r="F56" s="73">
        <v>200</v>
      </c>
      <c r="G56" s="73"/>
      <c r="H56" s="73"/>
      <c r="I56" s="154"/>
      <c r="J56" s="8">
        <f t="shared" si="12"/>
        <v>0</v>
      </c>
      <c r="K56" s="177">
        <f t="shared" si="13"/>
        <v>0</v>
      </c>
    </row>
    <row r="57" spans="1:13" x14ac:dyDescent="0.35">
      <c r="A57" s="71"/>
      <c r="B57" s="72"/>
      <c r="C57" s="132"/>
      <c r="D57" s="6">
        <f t="shared" si="0"/>
        <v>0</v>
      </c>
      <c r="E57" s="377"/>
      <c r="F57" s="73">
        <v>200</v>
      </c>
      <c r="G57" s="73"/>
      <c r="H57" s="73"/>
      <c r="I57" s="154"/>
      <c r="J57" s="8">
        <f t="shared" si="12"/>
        <v>0</v>
      </c>
      <c r="K57" s="177">
        <f t="shared" si="13"/>
        <v>0</v>
      </c>
    </row>
    <row r="58" spans="1:13" x14ac:dyDescent="0.35">
      <c r="A58" s="71"/>
      <c r="B58" s="72"/>
      <c r="C58" s="132"/>
      <c r="D58" s="6">
        <f t="shared" si="0"/>
        <v>0</v>
      </c>
      <c r="E58" s="377"/>
      <c r="F58" s="73">
        <v>200</v>
      </c>
      <c r="G58" s="73"/>
      <c r="H58" s="73"/>
      <c r="I58" s="154"/>
      <c r="J58" s="8">
        <f t="shared" si="12"/>
        <v>0</v>
      </c>
      <c r="K58" s="177">
        <f t="shared" si="13"/>
        <v>0</v>
      </c>
    </row>
    <row r="59" spans="1:13" x14ac:dyDescent="0.35">
      <c r="A59" s="71"/>
      <c r="B59" s="72"/>
      <c r="C59" s="132"/>
      <c r="D59" s="6">
        <f t="shared" si="0"/>
        <v>0</v>
      </c>
      <c r="E59" s="377"/>
      <c r="F59" s="73">
        <v>200</v>
      </c>
      <c r="G59" s="73"/>
      <c r="H59" s="73"/>
      <c r="I59" s="154"/>
      <c r="J59" s="8">
        <f t="shared" si="12"/>
        <v>0</v>
      </c>
      <c r="K59" s="177">
        <f t="shared" si="13"/>
        <v>0</v>
      </c>
    </row>
    <row r="60" spans="1:13" x14ac:dyDescent="0.35">
      <c r="A60" s="71"/>
      <c r="B60" s="72"/>
      <c r="C60" s="132"/>
      <c r="D60" s="6">
        <f t="shared" si="0"/>
        <v>0</v>
      </c>
      <c r="E60" s="377"/>
      <c r="F60" s="73">
        <v>200</v>
      </c>
      <c r="G60" s="73"/>
      <c r="H60" s="73"/>
      <c r="I60" s="154"/>
      <c r="J60" s="8">
        <f t="shared" si="12"/>
        <v>0</v>
      </c>
      <c r="K60" s="177">
        <f t="shared" si="13"/>
        <v>0</v>
      </c>
    </row>
    <row r="61" spans="1:13" ht="15" thickBot="1" x14ac:dyDescent="0.4">
      <c r="A61" s="74"/>
      <c r="B61" s="75"/>
      <c r="C61" s="133"/>
      <c r="D61" s="6">
        <f t="shared" si="0"/>
        <v>0</v>
      </c>
      <c r="E61" s="378"/>
      <c r="F61" s="76">
        <v>200</v>
      </c>
      <c r="G61" s="76"/>
      <c r="H61" s="76"/>
      <c r="I61" s="155"/>
      <c r="J61" s="161">
        <f t="shared" si="12"/>
        <v>0</v>
      </c>
      <c r="K61" s="178">
        <f t="shared" si="13"/>
        <v>0</v>
      </c>
    </row>
    <row r="62" spans="1:13" x14ac:dyDescent="0.35">
      <c r="A62" s="27"/>
      <c r="B62" s="28"/>
      <c r="C62" s="117"/>
      <c r="D62" s="6">
        <f t="shared" si="0"/>
        <v>0</v>
      </c>
      <c r="E62" s="354" t="s">
        <v>81</v>
      </c>
      <c r="F62" s="29">
        <v>1800</v>
      </c>
      <c r="G62" s="29"/>
      <c r="H62" s="44"/>
      <c r="I62" s="139"/>
      <c r="J62" s="160">
        <f>D62*I62</f>
        <v>0</v>
      </c>
      <c r="K62" s="162">
        <f>J62/F62/22</f>
        <v>0</v>
      </c>
      <c r="M62" s="26"/>
    </row>
    <row r="63" spans="1:13" x14ac:dyDescent="0.35">
      <c r="A63" s="30"/>
      <c r="B63" s="31"/>
      <c r="C63" s="118"/>
      <c r="D63" s="6">
        <f t="shared" si="0"/>
        <v>0</v>
      </c>
      <c r="E63" s="355"/>
      <c r="F63" s="32">
        <v>1800</v>
      </c>
      <c r="G63" s="32"/>
      <c r="H63" s="43"/>
      <c r="I63" s="140"/>
      <c r="J63" s="8">
        <f t="shared" ref="J63:J66" si="14">D63*I63</f>
        <v>0</v>
      </c>
      <c r="K63" s="163">
        <f t="shared" ref="K63:K68" si="15">J63/F63/22</f>
        <v>0</v>
      </c>
    </row>
    <row r="64" spans="1:13" x14ac:dyDescent="0.35">
      <c r="A64" s="30"/>
      <c r="B64" s="31"/>
      <c r="C64" s="118"/>
      <c r="D64" s="6">
        <f t="shared" si="0"/>
        <v>0</v>
      </c>
      <c r="E64" s="355"/>
      <c r="F64" s="32">
        <v>1800</v>
      </c>
      <c r="G64" s="32"/>
      <c r="H64" s="43"/>
      <c r="I64" s="140"/>
      <c r="J64" s="8">
        <f>D64*I64</f>
        <v>0</v>
      </c>
      <c r="K64" s="163">
        <f t="shared" si="15"/>
        <v>0</v>
      </c>
    </row>
    <row r="65" spans="1:13" x14ac:dyDescent="0.35">
      <c r="A65" s="30"/>
      <c r="B65" s="31"/>
      <c r="C65" s="118"/>
      <c r="D65" s="6">
        <f t="shared" si="0"/>
        <v>0</v>
      </c>
      <c r="E65" s="355"/>
      <c r="F65" s="32">
        <v>1800</v>
      </c>
      <c r="G65" s="32"/>
      <c r="H65" s="43"/>
      <c r="I65" s="140"/>
      <c r="J65" s="8">
        <f t="shared" si="14"/>
        <v>0</v>
      </c>
      <c r="K65" s="163">
        <f t="shared" si="15"/>
        <v>0</v>
      </c>
    </row>
    <row r="66" spans="1:13" x14ac:dyDescent="0.35">
      <c r="A66" s="30"/>
      <c r="B66" s="31"/>
      <c r="C66" s="118"/>
      <c r="D66" s="6">
        <f t="shared" si="0"/>
        <v>0</v>
      </c>
      <c r="E66" s="355"/>
      <c r="F66" s="32">
        <v>1800</v>
      </c>
      <c r="G66" s="32"/>
      <c r="H66" s="43"/>
      <c r="I66" s="140"/>
      <c r="J66" s="8">
        <f t="shared" si="14"/>
        <v>0</v>
      </c>
      <c r="K66" s="163">
        <f t="shared" si="15"/>
        <v>0</v>
      </c>
    </row>
    <row r="67" spans="1:13" x14ac:dyDescent="0.35">
      <c r="A67" s="30"/>
      <c r="B67" s="31"/>
      <c r="C67" s="118"/>
      <c r="D67" s="6">
        <f t="shared" si="0"/>
        <v>0</v>
      </c>
      <c r="E67" s="355"/>
      <c r="F67" s="32">
        <v>1800</v>
      </c>
      <c r="G67" s="32"/>
      <c r="H67" s="43"/>
      <c r="I67" s="140"/>
      <c r="J67" s="8">
        <f>D67*I67</f>
        <v>0</v>
      </c>
      <c r="K67" s="163">
        <f t="shared" si="15"/>
        <v>0</v>
      </c>
    </row>
    <row r="68" spans="1:13" ht="15" thickBot="1" x14ac:dyDescent="0.4">
      <c r="A68" s="33"/>
      <c r="B68" s="34"/>
      <c r="C68" s="119"/>
      <c r="D68" s="6">
        <f t="shared" si="0"/>
        <v>0</v>
      </c>
      <c r="E68" s="359"/>
      <c r="F68" s="35">
        <v>1800</v>
      </c>
      <c r="G68" s="35"/>
      <c r="H68" s="45"/>
      <c r="I68" s="141"/>
      <c r="J68" s="161">
        <f>D68*I68</f>
        <v>0</v>
      </c>
      <c r="K68" s="164">
        <f t="shared" si="15"/>
        <v>0</v>
      </c>
    </row>
    <row r="69" spans="1:13" x14ac:dyDescent="0.35">
      <c r="A69" s="89"/>
      <c r="B69" s="90"/>
      <c r="C69" s="134"/>
      <c r="D69" s="6">
        <f t="shared" si="0"/>
        <v>0</v>
      </c>
      <c r="E69" s="360" t="s">
        <v>82</v>
      </c>
      <c r="F69" s="91">
        <v>6000</v>
      </c>
      <c r="G69" s="91"/>
      <c r="H69" s="92"/>
      <c r="I69" s="156"/>
      <c r="J69" s="160">
        <f>D69*I69</f>
        <v>0</v>
      </c>
      <c r="K69" s="179">
        <f>J69/F69/22</f>
        <v>0</v>
      </c>
      <c r="M69" s="26"/>
    </row>
    <row r="70" spans="1:13" x14ac:dyDescent="0.35">
      <c r="A70" s="93"/>
      <c r="B70" s="94"/>
      <c r="C70" s="135"/>
      <c r="D70" s="6">
        <f t="shared" si="0"/>
        <v>0</v>
      </c>
      <c r="E70" s="361"/>
      <c r="F70" s="95">
        <v>6000</v>
      </c>
      <c r="G70" s="95"/>
      <c r="H70" s="96"/>
      <c r="I70" s="157"/>
      <c r="J70" s="8">
        <f t="shared" ref="J70:J72" si="16">D70*I70</f>
        <v>0</v>
      </c>
      <c r="K70" s="180">
        <f t="shared" ref="K70:K74" si="17">J70/F70/22</f>
        <v>0</v>
      </c>
    </row>
    <row r="71" spans="1:13" x14ac:dyDescent="0.35">
      <c r="A71" s="93"/>
      <c r="B71" s="94"/>
      <c r="C71" s="135"/>
      <c r="D71" s="6">
        <f t="shared" si="0"/>
        <v>0</v>
      </c>
      <c r="E71" s="361"/>
      <c r="F71" s="95">
        <v>6000</v>
      </c>
      <c r="G71" s="95"/>
      <c r="H71" s="96"/>
      <c r="I71" s="157"/>
      <c r="J71" s="8">
        <f t="shared" si="16"/>
        <v>0</v>
      </c>
      <c r="K71" s="180">
        <f t="shared" si="17"/>
        <v>0</v>
      </c>
    </row>
    <row r="72" spans="1:13" x14ac:dyDescent="0.35">
      <c r="A72" s="93"/>
      <c r="B72" s="94"/>
      <c r="C72" s="135"/>
      <c r="D72" s="6">
        <f t="shared" si="0"/>
        <v>0</v>
      </c>
      <c r="E72" s="361"/>
      <c r="F72" s="95">
        <v>6000</v>
      </c>
      <c r="G72" s="95"/>
      <c r="H72" s="96"/>
      <c r="I72" s="157"/>
      <c r="J72" s="8">
        <f t="shared" si="16"/>
        <v>0</v>
      </c>
      <c r="K72" s="180">
        <f t="shared" si="17"/>
        <v>0</v>
      </c>
    </row>
    <row r="73" spans="1:13" x14ac:dyDescent="0.35">
      <c r="A73" s="93"/>
      <c r="B73" s="94"/>
      <c r="C73" s="135"/>
      <c r="D73" s="6">
        <f t="shared" si="0"/>
        <v>0</v>
      </c>
      <c r="E73" s="361"/>
      <c r="F73" s="95">
        <v>6000</v>
      </c>
      <c r="G73" s="95"/>
      <c r="H73" s="96"/>
      <c r="I73" s="157"/>
      <c r="J73" s="8">
        <f>D73*I73</f>
        <v>0</v>
      </c>
      <c r="K73" s="180">
        <f t="shared" si="17"/>
        <v>0</v>
      </c>
    </row>
    <row r="74" spans="1:13" ht="15" thickBot="1" x14ac:dyDescent="0.4">
      <c r="A74" s="97"/>
      <c r="B74" s="98"/>
      <c r="C74" s="136"/>
      <c r="D74" s="6">
        <f t="shared" si="0"/>
        <v>0</v>
      </c>
      <c r="E74" s="362"/>
      <c r="F74" s="99">
        <v>6000</v>
      </c>
      <c r="G74" s="99"/>
      <c r="H74" s="100"/>
      <c r="I74" s="158"/>
      <c r="J74" s="161">
        <f>D74*I74</f>
        <v>0</v>
      </c>
      <c r="K74" s="181">
        <f t="shared" si="17"/>
        <v>0</v>
      </c>
    </row>
    <row r="75" spans="1:13" x14ac:dyDescent="0.35">
      <c r="A75" s="46"/>
      <c r="B75" s="47"/>
      <c r="C75" s="137"/>
      <c r="D75" s="6">
        <f t="shared" si="0"/>
        <v>0</v>
      </c>
      <c r="E75" s="363" t="s">
        <v>83</v>
      </c>
      <c r="F75" s="48">
        <v>1800</v>
      </c>
      <c r="G75" s="48"/>
      <c r="H75" s="49"/>
      <c r="I75" s="159"/>
      <c r="J75" s="160">
        <f>D75*I75</f>
        <v>0</v>
      </c>
      <c r="K75" s="182">
        <f>J75/F75/22</f>
        <v>0</v>
      </c>
      <c r="M75" s="26"/>
    </row>
    <row r="76" spans="1:13" x14ac:dyDescent="0.35">
      <c r="A76" s="50"/>
      <c r="B76" s="51"/>
      <c r="C76" s="121"/>
      <c r="D76" s="6">
        <f t="shared" si="0"/>
        <v>0</v>
      </c>
      <c r="E76" s="364"/>
      <c r="F76" s="52">
        <v>1800</v>
      </c>
      <c r="G76" s="52"/>
      <c r="H76" s="53"/>
      <c r="I76" s="143"/>
      <c r="J76" s="8">
        <f t="shared" ref="J76:J79" si="18">D76*I76</f>
        <v>0</v>
      </c>
      <c r="K76" s="166">
        <f t="shared" ref="K76:K81" si="19">J76/F76/22</f>
        <v>0</v>
      </c>
    </row>
    <row r="77" spans="1:13" x14ac:dyDescent="0.35">
      <c r="A77" s="50"/>
      <c r="B77" s="51"/>
      <c r="C77" s="121"/>
      <c r="D77" s="6">
        <f t="shared" ref="D77:D123" si="20">B77*C77</f>
        <v>0</v>
      </c>
      <c r="E77" s="364"/>
      <c r="F77" s="52">
        <v>1800</v>
      </c>
      <c r="G77" s="52"/>
      <c r="H77" s="53"/>
      <c r="I77" s="143"/>
      <c r="J77" s="8">
        <f t="shared" si="18"/>
        <v>0</v>
      </c>
      <c r="K77" s="166">
        <f t="shared" si="19"/>
        <v>0</v>
      </c>
    </row>
    <row r="78" spans="1:13" x14ac:dyDescent="0.35">
      <c r="A78" s="50"/>
      <c r="B78" s="51"/>
      <c r="C78" s="121"/>
      <c r="D78" s="6">
        <f t="shared" si="20"/>
        <v>0</v>
      </c>
      <c r="E78" s="364"/>
      <c r="F78" s="52">
        <v>1800</v>
      </c>
      <c r="G78" s="52"/>
      <c r="H78" s="53"/>
      <c r="I78" s="143"/>
      <c r="J78" s="8">
        <f t="shared" si="18"/>
        <v>0</v>
      </c>
      <c r="K78" s="166">
        <f t="shared" si="19"/>
        <v>0</v>
      </c>
    </row>
    <row r="79" spans="1:13" x14ac:dyDescent="0.35">
      <c r="A79" s="50"/>
      <c r="B79" s="51"/>
      <c r="C79" s="121"/>
      <c r="D79" s="6">
        <f t="shared" si="20"/>
        <v>0</v>
      </c>
      <c r="E79" s="364"/>
      <c r="F79" s="52">
        <v>1800</v>
      </c>
      <c r="G79" s="52"/>
      <c r="H79" s="53"/>
      <c r="I79" s="143"/>
      <c r="J79" s="8">
        <f t="shared" si="18"/>
        <v>0</v>
      </c>
      <c r="K79" s="166">
        <f t="shared" si="19"/>
        <v>0</v>
      </c>
    </row>
    <row r="80" spans="1:13" x14ac:dyDescent="0.35">
      <c r="A80" s="50"/>
      <c r="B80" s="51"/>
      <c r="C80" s="121"/>
      <c r="D80" s="6">
        <f t="shared" si="20"/>
        <v>0</v>
      </c>
      <c r="E80" s="364"/>
      <c r="F80" s="52">
        <v>1800</v>
      </c>
      <c r="G80" s="52"/>
      <c r="H80" s="53"/>
      <c r="I80" s="143"/>
      <c r="J80" s="8">
        <f>D80*I80</f>
        <v>0</v>
      </c>
      <c r="K80" s="166">
        <f t="shared" si="19"/>
        <v>0</v>
      </c>
    </row>
    <row r="81" spans="1:11" ht="15" thickBot="1" x14ac:dyDescent="0.4">
      <c r="A81" s="54"/>
      <c r="B81" s="55"/>
      <c r="C81" s="122"/>
      <c r="D81" s="6">
        <f t="shared" si="20"/>
        <v>0</v>
      </c>
      <c r="E81" s="365"/>
      <c r="F81" s="56">
        <v>1800</v>
      </c>
      <c r="G81" s="56"/>
      <c r="H81" s="57"/>
      <c r="I81" s="144"/>
      <c r="J81" s="161">
        <f>D81*I81</f>
        <v>0</v>
      </c>
      <c r="K81" s="167">
        <f t="shared" si="19"/>
        <v>0</v>
      </c>
    </row>
    <row r="82" spans="1:11" x14ac:dyDescent="0.35">
      <c r="A82" s="77"/>
      <c r="B82" s="78"/>
      <c r="C82" s="123"/>
      <c r="D82" s="6">
        <f t="shared" si="20"/>
        <v>0</v>
      </c>
      <c r="E82" s="366" t="s">
        <v>84</v>
      </c>
      <c r="F82" s="79">
        <v>100000</v>
      </c>
      <c r="G82" s="79"/>
      <c r="H82" s="101"/>
      <c r="I82" s="145"/>
      <c r="J82" s="160">
        <f>D82*I82</f>
        <v>0</v>
      </c>
      <c r="K82" s="168">
        <f>J82/F82/22</f>
        <v>0</v>
      </c>
    </row>
    <row r="83" spans="1:11" x14ac:dyDescent="0.35">
      <c r="A83" s="58"/>
      <c r="B83" s="59"/>
      <c r="C83" s="124"/>
      <c r="D83" s="6">
        <f t="shared" si="20"/>
        <v>0</v>
      </c>
      <c r="E83" s="367"/>
      <c r="F83" s="60">
        <v>100000</v>
      </c>
      <c r="G83" s="60"/>
      <c r="H83" s="102"/>
      <c r="I83" s="146"/>
      <c r="J83" s="8">
        <f t="shared" ref="J83:J86" si="21">D83*I83</f>
        <v>0</v>
      </c>
      <c r="K83" s="169">
        <f t="shared" ref="K83:K88" si="22">J83/F83/22</f>
        <v>0</v>
      </c>
    </row>
    <row r="84" spans="1:11" x14ac:dyDescent="0.35">
      <c r="A84" s="58"/>
      <c r="B84" s="59"/>
      <c r="C84" s="124"/>
      <c r="D84" s="6">
        <f t="shared" si="20"/>
        <v>0</v>
      </c>
      <c r="E84" s="367"/>
      <c r="F84" s="60">
        <v>100000</v>
      </c>
      <c r="G84" s="60"/>
      <c r="H84" s="102"/>
      <c r="I84" s="146"/>
      <c r="J84" s="8">
        <f t="shared" si="21"/>
        <v>0</v>
      </c>
      <c r="K84" s="169">
        <f t="shared" si="22"/>
        <v>0</v>
      </c>
    </row>
    <row r="85" spans="1:11" x14ac:dyDescent="0.35">
      <c r="A85" s="58"/>
      <c r="B85" s="59"/>
      <c r="C85" s="124"/>
      <c r="D85" s="6">
        <f t="shared" si="20"/>
        <v>0</v>
      </c>
      <c r="E85" s="367"/>
      <c r="F85" s="60">
        <v>100000</v>
      </c>
      <c r="G85" s="60"/>
      <c r="H85" s="102"/>
      <c r="I85" s="146"/>
      <c r="J85" s="8">
        <f t="shared" si="21"/>
        <v>0</v>
      </c>
      <c r="K85" s="169">
        <f t="shared" si="22"/>
        <v>0</v>
      </c>
    </row>
    <row r="86" spans="1:11" x14ac:dyDescent="0.35">
      <c r="A86" s="58"/>
      <c r="B86" s="59"/>
      <c r="C86" s="124"/>
      <c r="D86" s="6">
        <f t="shared" si="20"/>
        <v>0</v>
      </c>
      <c r="E86" s="367"/>
      <c r="F86" s="60">
        <v>100000</v>
      </c>
      <c r="G86" s="60"/>
      <c r="H86" s="102"/>
      <c r="I86" s="146"/>
      <c r="J86" s="8">
        <f t="shared" si="21"/>
        <v>0</v>
      </c>
      <c r="K86" s="169">
        <f t="shared" si="22"/>
        <v>0</v>
      </c>
    </row>
    <row r="87" spans="1:11" x14ac:dyDescent="0.35">
      <c r="A87" s="58"/>
      <c r="B87" s="59"/>
      <c r="C87" s="124"/>
      <c r="D87" s="6">
        <f t="shared" si="20"/>
        <v>0</v>
      </c>
      <c r="E87" s="367"/>
      <c r="F87" s="60">
        <v>100000</v>
      </c>
      <c r="G87" s="60"/>
      <c r="H87" s="102"/>
      <c r="I87" s="146"/>
      <c r="J87" s="8">
        <f>D87*I87</f>
        <v>0</v>
      </c>
      <c r="K87" s="169">
        <f t="shared" si="22"/>
        <v>0</v>
      </c>
    </row>
    <row r="88" spans="1:11" ht="15" thickBot="1" x14ac:dyDescent="0.4">
      <c r="A88" s="61"/>
      <c r="B88" s="62"/>
      <c r="C88" s="125"/>
      <c r="D88" s="6">
        <f t="shared" si="20"/>
        <v>0</v>
      </c>
      <c r="E88" s="368"/>
      <c r="F88" s="63">
        <v>100000</v>
      </c>
      <c r="G88" s="63"/>
      <c r="H88" s="103"/>
      <c r="I88" s="147"/>
      <c r="J88" s="161">
        <f>D88*I88</f>
        <v>0</v>
      </c>
      <c r="K88" s="170">
        <f t="shared" si="22"/>
        <v>0</v>
      </c>
    </row>
    <row r="89" spans="1:11" x14ac:dyDescent="0.35">
      <c r="A89" s="80"/>
      <c r="B89" s="81"/>
      <c r="C89" s="126"/>
      <c r="D89" s="6">
        <f t="shared" si="20"/>
        <v>0</v>
      </c>
      <c r="E89" s="369" t="s">
        <v>85</v>
      </c>
      <c r="F89" s="82">
        <v>130</v>
      </c>
      <c r="G89" s="82"/>
      <c r="H89" s="104"/>
      <c r="I89" s="148"/>
      <c r="J89" s="160">
        <f>D89*I89</f>
        <v>0</v>
      </c>
      <c r="K89" s="171">
        <f>J89/F89/22</f>
        <v>0</v>
      </c>
    </row>
    <row r="90" spans="1:11" x14ac:dyDescent="0.35">
      <c r="A90" s="64"/>
      <c r="B90" s="65"/>
      <c r="C90" s="127"/>
      <c r="D90" s="6">
        <f t="shared" si="20"/>
        <v>0</v>
      </c>
      <c r="E90" s="370"/>
      <c r="F90" s="66">
        <v>130</v>
      </c>
      <c r="G90" s="66"/>
      <c r="H90" s="105"/>
      <c r="I90" s="149"/>
      <c r="J90" s="8">
        <f t="shared" ref="J90:J93" si="23">D90*I90</f>
        <v>0</v>
      </c>
      <c r="K90" s="172">
        <f t="shared" ref="K90:K97" si="24">J90/F90/22</f>
        <v>0</v>
      </c>
    </row>
    <row r="91" spans="1:11" x14ac:dyDescent="0.35">
      <c r="A91" s="64"/>
      <c r="B91" s="65"/>
      <c r="C91" s="127"/>
      <c r="D91" s="6">
        <f t="shared" si="20"/>
        <v>0</v>
      </c>
      <c r="E91" s="370"/>
      <c r="F91" s="66">
        <v>130</v>
      </c>
      <c r="G91" s="66"/>
      <c r="H91" s="105"/>
      <c r="I91" s="149"/>
      <c r="J91" s="8">
        <f t="shared" si="23"/>
        <v>0</v>
      </c>
      <c r="K91" s="172">
        <f t="shared" si="24"/>
        <v>0</v>
      </c>
    </row>
    <row r="92" spans="1:11" x14ac:dyDescent="0.35">
      <c r="A92" s="64"/>
      <c r="B92" s="65"/>
      <c r="C92" s="127"/>
      <c r="D92" s="6">
        <f t="shared" si="20"/>
        <v>0</v>
      </c>
      <c r="E92" s="370"/>
      <c r="F92" s="66">
        <v>130</v>
      </c>
      <c r="G92" s="66"/>
      <c r="H92" s="105"/>
      <c r="I92" s="149"/>
      <c r="J92" s="8">
        <f t="shared" si="23"/>
        <v>0</v>
      </c>
      <c r="K92" s="172">
        <f t="shared" si="24"/>
        <v>0</v>
      </c>
    </row>
    <row r="93" spans="1:11" x14ac:dyDescent="0.35">
      <c r="A93" s="64"/>
      <c r="B93" s="65"/>
      <c r="C93" s="127"/>
      <c r="D93" s="6">
        <f t="shared" si="20"/>
        <v>0</v>
      </c>
      <c r="E93" s="370"/>
      <c r="F93" s="66">
        <v>130</v>
      </c>
      <c r="G93" s="66"/>
      <c r="H93" s="105"/>
      <c r="I93" s="149"/>
      <c r="J93" s="8">
        <f t="shared" si="23"/>
        <v>0</v>
      </c>
      <c r="K93" s="172">
        <f t="shared" si="24"/>
        <v>0</v>
      </c>
    </row>
    <row r="94" spans="1:11" x14ac:dyDescent="0.35">
      <c r="A94" s="64"/>
      <c r="B94" s="65"/>
      <c r="C94" s="127"/>
      <c r="D94" s="6">
        <f t="shared" si="20"/>
        <v>0</v>
      </c>
      <c r="E94" s="370"/>
      <c r="F94" s="66">
        <v>130</v>
      </c>
      <c r="G94" s="66"/>
      <c r="H94" s="105"/>
      <c r="I94" s="149"/>
      <c r="J94" s="8">
        <f>D94*I94</f>
        <v>0</v>
      </c>
      <c r="K94" s="172">
        <f t="shared" si="24"/>
        <v>0</v>
      </c>
    </row>
    <row r="95" spans="1:11" x14ac:dyDescent="0.35">
      <c r="A95" s="64"/>
      <c r="B95" s="65"/>
      <c r="C95" s="191"/>
      <c r="D95" s="6">
        <f t="shared" si="20"/>
        <v>0</v>
      </c>
      <c r="E95" s="371"/>
      <c r="F95" s="66">
        <v>130</v>
      </c>
      <c r="G95" s="192"/>
      <c r="H95" s="193"/>
      <c r="I95" s="194"/>
      <c r="J95" s="195"/>
      <c r="K95" s="196"/>
    </row>
    <row r="96" spans="1:11" x14ac:dyDescent="0.35">
      <c r="A96" s="64"/>
      <c r="B96" s="65"/>
      <c r="C96" s="191"/>
      <c r="D96" s="6">
        <f t="shared" si="20"/>
        <v>0</v>
      </c>
      <c r="E96" s="371"/>
      <c r="F96" s="66">
        <v>130</v>
      </c>
      <c r="G96" s="192"/>
      <c r="H96" s="193"/>
      <c r="I96" s="194"/>
      <c r="J96" s="195"/>
      <c r="K96" s="196"/>
    </row>
    <row r="97" spans="1:13" ht="15" thickBot="1" x14ac:dyDescent="0.4">
      <c r="A97" s="64"/>
      <c r="B97" s="65"/>
      <c r="C97" s="128"/>
      <c r="D97" s="6">
        <f t="shared" si="20"/>
        <v>0</v>
      </c>
      <c r="E97" s="372"/>
      <c r="F97" s="66">
        <v>130</v>
      </c>
      <c r="G97" s="67"/>
      <c r="H97" s="106"/>
      <c r="I97" s="150"/>
      <c r="J97" s="161">
        <f>D97*I97</f>
        <v>0</v>
      </c>
      <c r="K97" s="173">
        <f t="shared" si="24"/>
        <v>0</v>
      </c>
    </row>
    <row r="98" spans="1:13" x14ac:dyDescent="0.35">
      <c r="A98" s="83"/>
      <c r="B98" s="84"/>
      <c r="C98" s="129"/>
      <c r="D98" s="6">
        <f t="shared" si="20"/>
        <v>0</v>
      </c>
      <c r="E98" s="373" t="s">
        <v>86</v>
      </c>
      <c r="F98" s="85">
        <v>300</v>
      </c>
      <c r="G98" s="85"/>
      <c r="H98" s="107"/>
      <c r="I98" s="187"/>
      <c r="J98" s="160">
        <f>D98*I98</f>
        <v>0</v>
      </c>
      <c r="K98" s="174">
        <f>J98/F98/22</f>
        <v>0</v>
      </c>
    </row>
    <row r="99" spans="1:13" x14ac:dyDescent="0.35">
      <c r="A99" s="68"/>
      <c r="B99" s="69"/>
      <c r="C99" s="130"/>
      <c r="D99" s="6">
        <f t="shared" si="20"/>
        <v>0</v>
      </c>
      <c r="E99" s="374"/>
      <c r="F99" s="70">
        <v>300</v>
      </c>
      <c r="G99" s="70"/>
      <c r="H99" s="108"/>
      <c r="I99" s="152"/>
      <c r="J99" s="8">
        <f t="shared" ref="J99:J100" si="25">D99*I99</f>
        <v>0</v>
      </c>
      <c r="K99" s="175">
        <f t="shared" ref="K99:K100" si="26">J99/F99/22</f>
        <v>0</v>
      </c>
    </row>
    <row r="100" spans="1:13" ht="15" thickBot="1" x14ac:dyDescent="0.4">
      <c r="A100" s="68"/>
      <c r="B100" s="69"/>
      <c r="C100" s="130"/>
      <c r="D100" s="6">
        <f t="shared" si="20"/>
        <v>0</v>
      </c>
      <c r="E100" s="374"/>
      <c r="F100" s="70">
        <v>300</v>
      </c>
      <c r="G100" s="70"/>
      <c r="H100" s="108"/>
      <c r="I100" s="152"/>
      <c r="J100" s="8">
        <f t="shared" si="25"/>
        <v>0</v>
      </c>
      <c r="K100" s="175">
        <f t="shared" si="26"/>
        <v>0</v>
      </c>
    </row>
    <row r="101" spans="1:13" x14ac:dyDescent="0.35">
      <c r="A101" s="68"/>
      <c r="B101" s="69"/>
      <c r="C101" s="130"/>
      <c r="D101" s="6">
        <f t="shared" si="20"/>
        <v>0</v>
      </c>
      <c r="E101" s="374"/>
      <c r="F101" s="85">
        <v>300</v>
      </c>
      <c r="G101" s="70"/>
      <c r="H101" s="108"/>
      <c r="I101" s="152"/>
      <c r="J101" s="8"/>
      <c r="K101" s="175"/>
    </row>
    <row r="102" spans="1:13" x14ac:dyDescent="0.35">
      <c r="A102" s="68"/>
      <c r="B102" s="69"/>
      <c r="C102" s="130"/>
      <c r="D102" s="6">
        <f t="shared" si="20"/>
        <v>0</v>
      </c>
      <c r="E102" s="374"/>
      <c r="F102" s="70">
        <v>300</v>
      </c>
      <c r="G102" s="70"/>
      <c r="H102" s="108"/>
      <c r="I102" s="152"/>
      <c r="J102" s="8"/>
      <c r="K102" s="175"/>
      <c r="M102" s="26"/>
    </row>
    <row r="103" spans="1:13" ht="15" thickBot="1" x14ac:dyDescent="0.4">
      <c r="A103" s="68"/>
      <c r="B103" s="69"/>
      <c r="C103" s="130"/>
      <c r="D103" s="6">
        <f t="shared" si="20"/>
        <v>0</v>
      </c>
      <c r="E103" s="374"/>
      <c r="F103" s="70">
        <v>300</v>
      </c>
      <c r="G103" s="70"/>
      <c r="H103" s="108"/>
      <c r="I103" s="152"/>
      <c r="J103" s="8"/>
      <c r="K103" s="175"/>
    </row>
    <row r="104" spans="1:13" x14ac:dyDescent="0.35">
      <c r="A104" s="68"/>
      <c r="B104" s="69"/>
      <c r="C104" s="130"/>
      <c r="D104" s="6">
        <f t="shared" si="20"/>
        <v>0</v>
      </c>
      <c r="E104" s="374"/>
      <c r="F104" s="85">
        <v>300</v>
      </c>
      <c r="G104" s="70"/>
      <c r="H104" s="108"/>
      <c r="I104" s="152"/>
      <c r="J104" s="8"/>
      <c r="K104" s="175"/>
    </row>
    <row r="105" spans="1:13" x14ac:dyDescent="0.35">
      <c r="A105" s="68"/>
      <c r="B105" s="69"/>
      <c r="C105" s="130"/>
      <c r="D105" s="6">
        <f t="shared" si="20"/>
        <v>0</v>
      </c>
      <c r="E105" s="374"/>
      <c r="F105" s="70">
        <v>300</v>
      </c>
      <c r="G105" s="70"/>
      <c r="H105" s="108"/>
      <c r="I105" s="152"/>
      <c r="J105" s="8"/>
      <c r="K105" s="175"/>
    </row>
    <row r="106" spans="1:13" ht="15" thickBot="1" x14ac:dyDescent="0.4">
      <c r="A106" s="68"/>
      <c r="B106" s="69"/>
      <c r="C106" s="130"/>
      <c r="D106" s="6">
        <f t="shared" si="20"/>
        <v>0</v>
      </c>
      <c r="E106" s="374"/>
      <c r="F106" s="70">
        <v>300</v>
      </c>
      <c r="G106" s="70"/>
      <c r="H106" s="108"/>
      <c r="I106" s="152"/>
      <c r="J106" s="8"/>
      <c r="K106" s="175"/>
    </row>
    <row r="107" spans="1:13" x14ac:dyDescent="0.35">
      <c r="A107" s="68"/>
      <c r="B107" s="69"/>
      <c r="C107" s="130"/>
      <c r="D107" s="6">
        <f t="shared" si="20"/>
        <v>0</v>
      </c>
      <c r="E107" s="374"/>
      <c r="F107" s="85">
        <v>300</v>
      </c>
      <c r="G107" s="70"/>
      <c r="H107" s="108"/>
      <c r="I107" s="152"/>
      <c r="J107" s="8"/>
      <c r="K107" s="175"/>
    </row>
    <row r="108" spans="1:13" ht="15" thickBot="1" x14ac:dyDescent="0.4">
      <c r="A108" s="68"/>
      <c r="B108" s="69"/>
      <c r="C108" s="130"/>
      <c r="D108" s="6">
        <f t="shared" si="20"/>
        <v>0</v>
      </c>
      <c r="E108" s="374"/>
      <c r="F108" s="70">
        <v>300</v>
      </c>
      <c r="G108" s="70"/>
      <c r="H108" s="108"/>
      <c r="I108" s="152"/>
      <c r="J108" s="8"/>
      <c r="K108" s="175"/>
    </row>
    <row r="109" spans="1:13" x14ac:dyDescent="0.35">
      <c r="A109" s="86" t="s">
        <v>87</v>
      </c>
      <c r="B109" s="87">
        <v>1</v>
      </c>
      <c r="C109" s="131">
        <f>33.98+28.22</f>
        <v>62.199999999999996</v>
      </c>
      <c r="D109" s="6">
        <f t="shared" si="20"/>
        <v>62.199999999999996</v>
      </c>
      <c r="E109" s="376" t="s">
        <v>88</v>
      </c>
      <c r="F109" s="88">
        <v>300</v>
      </c>
      <c r="G109" s="88" t="s">
        <v>89</v>
      </c>
      <c r="H109" s="109">
        <v>1</v>
      </c>
      <c r="I109" s="153">
        <v>2</v>
      </c>
      <c r="J109" s="160">
        <f>D109*I109</f>
        <v>124.39999999999999</v>
      </c>
      <c r="K109" s="176">
        <f>J109/F109/22</f>
        <v>1.8848484848484847E-2</v>
      </c>
    </row>
    <row r="110" spans="1:13" x14ac:dyDescent="0.35">
      <c r="A110" s="71" t="s">
        <v>90</v>
      </c>
      <c r="B110" s="72">
        <v>1</v>
      </c>
      <c r="C110" s="132">
        <v>90</v>
      </c>
      <c r="D110" s="6">
        <f t="shared" si="20"/>
        <v>90</v>
      </c>
      <c r="E110" s="377"/>
      <c r="F110" s="73">
        <v>300</v>
      </c>
      <c r="G110" s="73" t="s">
        <v>89</v>
      </c>
      <c r="H110" s="110">
        <v>1</v>
      </c>
      <c r="I110" s="154">
        <v>2</v>
      </c>
      <c r="J110" s="8">
        <f t="shared" ref="J110" si="27">D110*I110</f>
        <v>180</v>
      </c>
      <c r="K110" s="177">
        <f t="shared" ref="K110" si="28">J110/F110/22</f>
        <v>2.7272727272727271E-2</v>
      </c>
    </row>
    <row r="111" spans="1:13" x14ac:dyDescent="0.35">
      <c r="A111" s="71"/>
      <c r="B111" s="72"/>
      <c r="C111" s="132"/>
      <c r="D111" s="6">
        <f t="shared" si="20"/>
        <v>0</v>
      </c>
      <c r="E111" s="377"/>
      <c r="F111" s="73">
        <v>300</v>
      </c>
      <c r="G111" s="73"/>
      <c r="H111" s="110"/>
      <c r="I111" s="154"/>
      <c r="J111" s="8"/>
      <c r="K111" s="177"/>
    </row>
    <row r="112" spans="1:13" ht="15" thickBot="1" x14ac:dyDescent="0.4">
      <c r="A112" s="71"/>
      <c r="B112" s="72"/>
      <c r="C112" s="132"/>
      <c r="D112" s="6">
        <f t="shared" si="20"/>
        <v>0</v>
      </c>
      <c r="E112" s="377"/>
      <c r="F112" s="73">
        <v>300</v>
      </c>
      <c r="G112" s="73"/>
      <c r="H112" s="110"/>
      <c r="I112" s="154"/>
      <c r="J112" s="8"/>
      <c r="K112" s="177"/>
    </row>
    <row r="113" spans="1:11" x14ac:dyDescent="0.35">
      <c r="A113" s="71"/>
      <c r="B113" s="72"/>
      <c r="C113" s="132"/>
      <c r="D113" s="6">
        <f t="shared" si="20"/>
        <v>0</v>
      </c>
      <c r="E113" s="377"/>
      <c r="F113" s="88">
        <v>300</v>
      </c>
      <c r="G113" s="73"/>
      <c r="H113" s="110"/>
      <c r="I113" s="154"/>
      <c r="J113" s="8"/>
      <c r="K113" s="177"/>
    </row>
    <row r="114" spans="1:11" x14ac:dyDescent="0.35">
      <c r="A114" s="71"/>
      <c r="B114" s="72"/>
      <c r="C114" s="132"/>
      <c r="D114" s="6">
        <f t="shared" si="20"/>
        <v>0</v>
      </c>
      <c r="E114" s="377"/>
      <c r="F114" s="73">
        <v>300</v>
      </c>
      <c r="G114" s="73"/>
      <c r="H114" s="110"/>
      <c r="I114" s="154"/>
      <c r="J114" s="8"/>
      <c r="K114" s="177"/>
    </row>
    <row r="115" spans="1:11" x14ac:dyDescent="0.35">
      <c r="A115" s="71"/>
      <c r="B115" s="72"/>
      <c r="C115" s="132"/>
      <c r="D115" s="6">
        <f t="shared" si="20"/>
        <v>0</v>
      </c>
      <c r="E115" s="377"/>
      <c r="F115" s="73">
        <v>300</v>
      </c>
      <c r="G115" s="73"/>
      <c r="H115" s="110"/>
      <c r="I115" s="154"/>
      <c r="J115" s="8"/>
      <c r="K115" s="177"/>
    </row>
    <row r="116" spans="1:11" ht="15" thickBot="1" x14ac:dyDescent="0.4">
      <c r="A116" s="71"/>
      <c r="B116" s="72"/>
      <c r="C116" s="132"/>
      <c r="D116" s="6">
        <f t="shared" si="20"/>
        <v>0</v>
      </c>
      <c r="E116" s="377"/>
      <c r="F116" s="73">
        <v>300</v>
      </c>
      <c r="G116" s="73"/>
      <c r="H116" s="110"/>
      <c r="I116" s="154"/>
      <c r="J116" s="8"/>
      <c r="K116" s="177"/>
    </row>
    <row r="117" spans="1:11" x14ac:dyDescent="0.35">
      <c r="A117" s="71"/>
      <c r="B117" s="72"/>
      <c r="C117" s="132"/>
      <c r="D117" s="6">
        <f t="shared" si="20"/>
        <v>0</v>
      </c>
      <c r="E117" s="377"/>
      <c r="F117" s="88">
        <v>300</v>
      </c>
      <c r="G117" s="73"/>
      <c r="H117" s="110"/>
      <c r="I117" s="154"/>
      <c r="J117" s="8"/>
      <c r="K117" s="177"/>
    </row>
    <row r="118" spans="1:11" x14ac:dyDescent="0.35">
      <c r="A118" s="71"/>
      <c r="B118" s="72"/>
      <c r="C118" s="132"/>
      <c r="D118" s="6">
        <f t="shared" si="20"/>
        <v>0</v>
      </c>
      <c r="E118" s="377"/>
      <c r="F118" s="73">
        <v>300</v>
      </c>
      <c r="G118" s="73"/>
      <c r="H118" s="110"/>
      <c r="I118" s="154"/>
      <c r="J118" s="8"/>
      <c r="K118" s="177"/>
    </row>
    <row r="119" spans="1:11" x14ac:dyDescent="0.35">
      <c r="A119" s="71"/>
      <c r="B119" s="72"/>
      <c r="C119" s="132"/>
      <c r="D119" s="6">
        <f t="shared" si="20"/>
        <v>0</v>
      </c>
      <c r="E119" s="377"/>
      <c r="F119" s="73">
        <v>300</v>
      </c>
      <c r="G119" s="73"/>
      <c r="H119" s="110"/>
      <c r="I119" s="154"/>
      <c r="J119" s="8"/>
      <c r="K119" s="177"/>
    </row>
    <row r="120" spans="1:11" ht="15" thickBot="1" x14ac:dyDescent="0.4">
      <c r="A120" s="71"/>
      <c r="B120" s="72"/>
      <c r="C120" s="132"/>
      <c r="D120" s="6">
        <f t="shared" si="20"/>
        <v>0</v>
      </c>
      <c r="E120" s="377"/>
      <c r="F120" s="73">
        <v>300</v>
      </c>
      <c r="G120" s="73"/>
      <c r="H120" s="110"/>
      <c r="I120" s="154"/>
      <c r="J120" s="8"/>
      <c r="K120" s="177"/>
    </row>
    <row r="121" spans="1:11" x14ac:dyDescent="0.35">
      <c r="A121" s="27"/>
      <c r="B121" s="28"/>
      <c r="C121" s="117"/>
      <c r="D121" s="6">
        <f t="shared" si="20"/>
        <v>0</v>
      </c>
      <c r="E121" s="329" t="s">
        <v>24</v>
      </c>
      <c r="F121" s="29">
        <v>130</v>
      </c>
      <c r="G121" s="29"/>
      <c r="H121" s="44"/>
      <c r="I121" s="139"/>
      <c r="J121" s="160">
        <f>D121*I121</f>
        <v>0</v>
      </c>
      <c r="K121" s="162">
        <f>J121/F121/22</f>
        <v>0</v>
      </c>
    </row>
    <row r="122" spans="1:11" x14ac:dyDescent="0.35">
      <c r="A122" s="30"/>
      <c r="B122" s="31"/>
      <c r="C122" s="118"/>
      <c r="D122" s="6">
        <f t="shared" si="20"/>
        <v>0</v>
      </c>
      <c r="E122" s="330"/>
      <c r="F122" s="32">
        <v>130</v>
      </c>
      <c r="G122" s="32"/>
      <c r="H122" s="43"/>
      <c r="I122" s="140"/>
      <c r="J122" s="8">
        <f t="shared" ref="J122" si="29">D122*I122</f>
        <v>0</v>
      </c>
      <c r="K122" s="163">
        <f t="shared" ref="K122:K123" si="30">J122/F122/22</f>
        <v>0</v>
      </c>
    </row>
    <row r="123" spans="1:11" ht="15" thickBot="1" x14ac:dyDescent="0.4">
      <c r="A123" s="33"/>
      <c r="B123" s="34"/>
      <c r="C123" s="119"/>
      <c r="D123" s="6">
        <f t="shared" si="20"/>
        <v>0</v>
      </c>
      <c r="E123" s="331"/>
      <c r="F123" s="35">
        <v>130</v>
      </c>
      <c r="G123" s="35"/>
      <c r="H123" s="45"/>
      <c r="I123" s="189"/>
      <c r="J123" s="161">
        <f>D123*I123</f>
        <v>0</v>
      </c>
      <c r="K123" s="164">
        <f t="shared" si="30"/>
        <v>0</v>
      </c>
    </row>
    <row r="124" spans="1:11" ht="15" thickBot="1" x14ac:dyDescent="0.4">
      <c r="A124" s="337" t="s">
        <v>91</v>
      </c>
      <c r="B124" s="338"/>
      <c r="C124" s="338"/>
      <c r="D124" s="7">
        <f>SUM(D2:D123)</f>
        <v>610.48</v>
      </c>
      <c r="E124" s="347" t="s">
        <v>92</v>
      </c>
      <c r="F124" s="348"/>
      <c r="G124" s="348"/>
      <c r="I124" s="190">
        <f>SUM(D2:D88)</f>
        <v>458.28000000000003</v>
      </c>
      <c r="J124" s="188"/>
      <c r="K124" s="183" t="s">
        <v>93</v>
      </c>
    </row>
    <row r="125" spans="1:11" ht="15" thickBot="1" x14ac:dyDescent="0.4">
      <c r="A125" s="339" t="s">
        <v>94</v>
      </c>
      <c r="B125" s="340"/>
      <c r="C125" s="340"/>
      <c r="D125" s="340"/>
      <c r="E125" s="340"/>
      <c r="F125" s="340"/>
      <c r="G125" s="340"/>
      <c r="H125" s="340"/>
      <c r="I125" s="341"/>
      <c r="J125" s="138">
        <f>SUM(J2:J123)</f>
        <v>12614.72</v>
      </c>
      <c r="K125" s="184"/>
    </row>
    <row r="126" spans="1:11" ht="15" thickBot="1" x14ac:dyDescent="0.4">
      <c r="A126" s="342" t="s">
        <v>95</v>
      </c>
      <c r="B126" s="343"/>
      <c r="C126" s="343"/>
      <c r="D126" s="343"/>
      <c r="E126" s="343"/>
      <c r="F126" s="343"/>
      <c r="G126" s="343"/>
      <c r="H126" s="343"/>
      <c r="I126" s="343"/>
      <c r="J126" s="343"/>
      <c r="K126" s="185">
        <f>SUM(K2:K123)</f>
        <v>0.95161121212121225</v>
      </c>
    </row>
    <row r="127" spans="1:11" x14ac:dyDescent="0.35">
      <c r="B127" s="2"/>
      <c r="C127" s="2"/>
    </row>
    <row r="128" spans="1:11" ht="15" thickBot="1" x14ac:dyDescent="0.4">
      <c r="H128" s="9"/>
      <c r="J128" s="26"/>
      <c r="K128" s="26"/>
    </row>
    <row r="129" spans="1:10" ht="16" thickBot="1" x14ac:dyDescent="0.4">
      <c r="A129" s="356" t="s">
        <v>0</v>
      </c>
      <c r="B129" s="357"/>
      <c r="C129" s="357"/>
      <c r="D129" s="357"/>
      <c r="E129" s="358"/>
      <c r="J129" s="26"/>
    </row>
    <row r="130" spans="1:10" ht="15" thickBot="1" x14ac:dyDescent="0.4">
      <c r="A130" s="344" t="s">
        <v>1</v>
      </c>
      <c r="B130" s="345"/>
      <c r="C130" s="345"/>
      <c r="D130" s="345"/>
      <c r="E130" s="346"/>
    </row>
    <row r="131" spans="1:10" ht="6" customHeight="1" thickBot="1" x14ac:dyDescent="0.4"/>
    <row r="132" spans="1:10" ht="15.75" customHeight="1" x14ac:dyDescent="0.35">
      <c r="A132" s="334" t="s">
        <v>2</v>
      </c>
      <c r="B132" s="335"/>
      <c r="C132" s="335"/>
      <c r="D132" s="335"/>
      <c r="E132" s="336"/>
    </row>
    <row r="133" spans="1:10" ht="58" x14ac:dyDescent="0.35">
      <c r="A133" s="21" t="s">
        <v>3</v>
      </c>
      <c r="B133" s="10" t="s">
        <v>4</v>
      </c>
      <c r="C133" s="10" t="s">
        <v>5</v>
      </c>
      <c r="D133" s="11" t="s">
        <v>6</v>
      </c>
      <c r="E133" s="22" t="s">
        <v>7</v>
      </c>
    </row>
    <row r="134" spans="1:10" x14ac:dyDescent="0.35">
      <c r="A134" s="14" t="str">
        <f>E2</f>
        <v>INTERNA -Pisos Frios &amp; Acarpetados</v>
      </c>
      <c r="B134" s="26">
        <f>SUM(J2:J22)</f>
        <v>8646</v>
      </c>
      <c r="C134" s="18">
        <f>F2</f>
        <v>800</v>
      </c>
      <c r="D134" s="111">
        <f>((800*B134)/C134)/22</f>
        <v>393</v>
      </c>
      <c r="E134" s="351"/>
    </row>
    <row r="135" spans="1:10" x14ac:dyDescent="0.35">
      <c r="A135" s="14" t="str">
        <f>E23</f>
        <v>INTERNA -
Laboratórios</v>
      </c>
      <c r="B135" s="26">
        <f>SUM(J23:J26)</f>
        <v>0</v>
      </c>
      <c r="C135" s="18">
        <f>F23</f>
        <v>360</v>
      </c>
      <c r="D135" s="111">
        <f t="shared" ref="D135:D139" si="31">((800*B135)/C135)/22</f>
        <v>0</v>
      </c>
      <c r="E135" s="352"/>
    </row>
    <row r="136" spans="1:10" x14ac:dyDescent="0.35">
      <c r="A136" s="14" t="str">
        <f>E27</f>
        <v>INTERNA -
Almoxarifado / Galpões</v>
      </c>
      <c r="B136" s="26">
        <f>SUM(J27:J31)</f>
        <v>0</v>
      </c>
      <c r="C136" s="18">
        <f>F27</f>
        <v>1500</v>
      </c>
      <c r="D136" s="111">
        <f t="shared" si="31"/>
        <v>0</v>
      </c>
      <c r="E136" s="352"/>
    </row>
    <row r="137" spans="1:10" x14ac:dyDescent="0.35">
      <c r="A137" s="14" t="str">
        <f>E32</f>
        <v>INTERNA -
Oficinas</v>
      </c>
      <c r="B137" s="26">
        <f>SUM(J32:J34)</f>
        <v>0</v>
      </c>
      <c r="C137" s="18">
        <f>F32</f>
        <v>1200</v>
      </c>
      <c r="D137" s="111">
        <f t="shared" si="31"/>
        <v>0</v>
      </c>
      <c r="E137" s="352"/>
    </row>
    <row r="138" spans="1:10" x14ac:dyDescent="0.35">
      <c r="A138" s="14" t="str">
        <f>E35</f>
        <v>INTERNA -
Áreas com espaços livres - saguão, hall e salão</v>
      </c>
      <c r="B138" s="26">
        <f>SUM(J35:J49)</f>
        <v>2302.08</v>
      </c>
      <c r="C138" s="18">
        <f>F35</f>
        <v>1000</v>
      </c>
      <c r="D138" s="111">
        <f t="shared" si="31"/>
        <v>83.712000000000003</v>
      </c>
      <c r="E138" s="352"/>
    </row>
    <row r="139" spans="1:10" x14ac:dyDescent="0.35">
      <c r="A139" s="14" t="str">
        <f>E50</f>
        <v>INTERNA -
Banheiros</v>
      </c>
      <c r="B139" s="26">
        <f>SUM(J50:J61)</f>
        <v>1362.24</v>
      </c>
      <c r="C139" s="18">
        <f>F50</f>
        <v>200</v>
      </c>
      <c r="D139" s="111">
        <f t="shared" si="31"/>
        <v>247.68</v>
      </c>
      <c r="E139" s="352"/>
    </row>
    <row r="140" spans="1:10" x14ac:dyDescent="0.35">
      <c r="C140" s="18"/>
      <c r="D140" s="111"/>
      <c r="E140" s="353"/>
    </row>
    <row r="141" spans="1:10" ht="30.75" customHeight="1" thickBot="1" x14ac:dyDescent="0.4">
      <c r="A141" s="332" t="s">
        <v>13</v>
      </c>
      <c r="B141" s="333"/>
      <c r="C141" s="333"/>
      <c r="D141" s="116">
        <f>SUM(D134:D140)</f>
        <v>724.39200000000005</v>
      </c>
      <c r="E141" s="23">
        <f>D141/800</f>
        <v>0.90549000000000002</v>
      </c>
      <c r="G141" s="9"/>
      <c r="H141" s="9"/>
    </row>
    <row r="142" spans="1:10" x14ac:dyDescent="0.35">
      <c r="A142" s="12"/>
      <c r="B142" s="12"/>
      <c r="C142" s="12"/>
      <c r="D142" s="24"/>
      <c r="E142" s="5"/>
    </row>
    <row r="143" spans="1:10" ht="15.75" customHeight="1" thickBot="1" x14ac:dyDescent="0.4">
      <c r="A143" s="12"/>
      <c r="B143" s="12"/>
      <c r="C143" s="12"/>
      <c r="D143" s="13"/>
    </row>
    <row r="144" spans="1:10" ht="15.75" customHeight="1" x14ac:dyDescent="0.35">
      <c r="A144" s="334" t="s">
        <v>14</v>
      </c>
      <c r="B144" s="335"/>
      <c r="C144" s="335"/>
      <c r="D144" s="335"/>
      <c r="E144" s="336"/>
    </row>
    <row r="145" spans="1:15" ht="72.5" x14ac:dyDescent="0.35">
      <c r="A145" s="21" t="s">
        <v>3</v>
      </c>
      <c r="B145" s="10" t="s">
        <v>15</v>
      </c>
      <c r="C145" s="10" t="s">
        <v>16</v>
      </c>
      <c r="D145" s="11" t="s">
        <v>17</v>
      </c>
      <c r="E145" s="22" t="s">
        <v>7</v>
      </c>
    </row>
    <row r="146" spans="1:15" s="4" customFormat="1" ht="43.5" x14ac:dyDescent="0.35">
      <c r="A146" s="16" t="str">
        <f>E62</f>
        <v>EXTERNA - 
Pisos pavimentados adjacentes / contíguos às edificações</v>
      </c>
      <c r="B146" s="9">
        <f>SUM(J62:J68)</f>
        <v>0</v>
      </c>
      <c r="C146" s="19">
        <f>F62</f>
        <v>1800</v>
      </c>
      <c r="D146" s="20">
        <f>((1800*B146)/C146)/22</f>
        <v>0</v>
      </c>
      <c r="E146" s="351"/>
      <c r="I146" s="3"/>
      <c r="J146"/>
      <c r="K146"/>
      <c r="L146"/>
      <c r="M146"/>
      <c r="N146"/>
      <c r="O146"/>
    </row>
    <row r="147" spans="1:15" s="4" customFormat="1" ht="29" x14ac:dyDescent="0.35">
      <c r="A147" s="16" t="str">
        <f>E69</f>
        <v>EXTERNA - 
Varriação de passeios e arruamentos</v>
      </c>
      <c r="B147" s="9">
        <f>SUM(J69:J74)</f>
        <v>0</v>
      </c>
      <c r="C147" s="19">
        <f>F69</f>
        <v>6000</v>
      </c>
      <c r="D147" s="20">
        <f>((1800*B147)/C147)/22</f>
        <v>0</v>
      </c>
      <c r="E147" s="352"/>
      <c r="I147" s="3"/>
      <c r="J147"/>
      <c r="K147"/>
      <c r="L147"/>
      <c r="M147"/>
      <c r="N147"/>
      <c r="O147"/>
    </row>
    <row r="148" spans="1:15" s="4" customFormat="1" ht="43.5" x14ac:dyDescent="0.35">
      <c r="A148" s="16" t="str">
        <f>E75</f>
        <v>EXTERNA - 
Pátios e áreas verdes com alta, média ou baixa frequência</v>
      </c>
      <c r="B148" s="9">
        <f>SUM(J75:J81)</f>
        <v>0</v>
      </c>
      <c r="C148" s="19">
        <f>F75</f>
        <v>1800</v>
      </c>
      <c r="D148" s="20">
        <f>((1800*B148)/C148)/22</f>
        <v>0</v>
      </c>
      <c r="E148" s="352"/>
      <c r="I148" s="3"/>
      <c r="J148"/>
      <c r="K148"/>
      <c r="L148"/>
      <c r="M148"/>
      <c r="N148"/>
      <c r="O148"/>
    </row>
    <row r="149" spans="1:15" s="4" customFormat="1" ht="43.5" x14ac:dyDescent="0.35">
      <c r="A149" s="16" t="str">
        <f>E82</f>
        <v>EXTERNA - 
Coleta de detritos em pátios e áreas verdes com frequência diária</v>
      </c>
      <c r="B149" s="9">
        <f>SUM(J82:J88)</f>
        <v>0</v>
      </c>
      <c r="C149" s="19">
        <f>F82</f>
        <v>100000</v>
      </c>
      <c r="D149" s="20">
        <f>((1800*B149)/C149)/22</f>
        <v>0</v>
      </c>
      <c r="E149" s="352"/>
      <c r="I149" s="3"/>
      <c r="J149"/>
      <c r="K149"/>
      <c r="L149"/>
      <c r="M149"/>
      <c r="N149"/>
      <c r="O149"/>
    </row>
    <row r="150" spans="1:15" s="4" customFormat="1" x14ac:dyDescent="0.35">
      <c r="A150" s="16"/>
      <c r="B150" s="9"/>
      <c r="C150" s="19"/>
      <c r="D150" s="20"/>
      <c r="E150" s="353"/>
      <c r="I150" s="3"/>
      <c r="J150"/>
      <c r="K150"/>
      <c r="L150"/>
      <c r="M150"/>
      <c r="N150"/>
      <c r="O150"/>
    </row>
    <row r="151" spans="1:15" s="4" customFormat="1" ht="30.75" customHeight="1" thickBot="1" x14ac:dyDescent="0.4">
      <c r="A151" s="332" t="s">
        <v>18</v>
      </c>
      <c r="B151" s="333"/>
      <c r="C151" s="333"/>
      <c r="D151" s="116">
        <f>SUM(D146:D150)</f>
        <v>0</v>
      </c>
      <c r="E151" s="23">
        <f>D151/1800</f>
        <v>0</v>
      </c>
      <c r="I151" s="3"/>
      <c r="J151"/>
      <c r="K151"/>
      <c r="L151"/>
      <c r="M151"/>
      <c r="N151"/>
      <c r="O151"/>
    </row>
    <row r="152" spans="1:15" s="4" customFormat="1" ht="15.75" customHeight="1" x14ac:dyDescent="0.35">
      <c r="A152" s="12"/>
      <c r="B152" s="12"/>
      <c r="C152" s="12"/>
      <c r="D152" s="15"/>
      <c r="I152" s="3"/>
      <c r="J152"/>
      <c r="K152"/>
      <c r="L152"/>
      <c r="M152"/>
      <c r="N152"/>
      <c r="O152"/>
    </row>
    <row r="153" spans="1:15" s="4" customFormat="1" ht="15.75" customHeight="1" thickBot="1" x14ac:dyDescent="0.4">
      <c r="A153" s="12"/>
      <c r="B153" s="12"/>
      <c r="C153" s="12"/>
      <c r="D153" s="15"/>
      <c r="I153" s="3"/>
      <c r="J153"/>
      <c r="K153"/>
      <c r="L153"/>
      <c r="M153"/>
      <c r="N153"/>
      <c r="O153"/>
    </row>
    <row r="154" spans="1:15" s="4" customFormat="1" ht="15.75" customHeight="1" x14ac:dyDescent="0.35">
      <c r="A154" s="334" t="s">
        <v>19</v>
      </c>
      <c r="B154" s="335"/>
      <c r="C154" s="335"/>
      <c r="D154" s="335"/>
      <c r="E154" s="336"/>
      <c r="I154" s="3"/>
      <c r="J154"/>
      <c r="K154"/>
      <c r="L154"/>
      <c r="M154"/>
      <c r="N154"/>
      <c r="O154"/>
    </row>
    <row r="155" spans="1:15" s="4" customFormat="1" ht="72.5" x14ac:dyDescent="0.35">
      <c r="A155" s="21" t="s">
        <v>3</v>
      </c>
      <c r="B155" s="10" t="s">
        <v>15</v>
      </c>
      <c r="C155" s="10" t="s">
        <v>16</v>
      </c>
      <c r="D155" s="11" t="s">
        <v>20</v>
      </c>
      <c r="E155" s="22" t="s">
        <v>7</v>
      </c>
      <c r="I155" s="3"/>
      <c r="J155"/>
      <c r="K155"/>
      <c r="L155"/>
      <c r="M155"/>
      <c r="N155"/>
      <c r="O155"/>
    </row>
    <row r="156" spans="1:15" s="4" customFormat="1" ht="43.5" x14ac:dyDescent="0.35">
      <c r="A156" s="17" t="str">
        <f>E89</f>
        <v>ESQUADRIAS EXTERNAS - 
Face externa COM exposição a situação de risco</v>
      </c>
      <c r="B156" s="9">
        <f>SUM(J89:J97)</f>
        <v>0</v>
      </c>
      <c r="C156" s="18">
        <f>F89</f>
        <v>130</v>
      </c>
      <c r="D156" s="20">
        <f>((300*B156)/C156)/22</f>
        <v>0</v>
      </c>
      <c r="E156" s="351"/>
      <c r="I156" s="3"/>
      <c r="J156"/>
      <c r="K156"/>
      <c r="L156"/>
      <c r="M156"/>
      <c r="N156"/>
      <c r="O156"/>
    </row>
    <row r="157" spans="1:15" s="4" customFormat="1" ht="43.5" x14ac:dyDescent="0.35">
      <c r="A157" s="17" t="str">
        <f>E98</f>
        <v>ESQUADRIAS EXTERNAS - 
Face externa SEM exposição a situação de risco</v>
      </c>
      <c r="B157" s="9">
        <f>SUM(J98:J108)</f>
        <v>0</v>
      </c>
      <c r="C157" s="18">
        <f>F98</f>
        <v>300</v>
      </c>
      <c r="D157" s="20">
        <f>((300*B157)/C157)/22</f>
        <v>0</v>
      </c>
      <c r="E157" s="352"/>
      <c r="I157" s="3"/>
      <c r="J157"/>
      <c r="K157"/>
      <c r="L157"/>
      <c r="M157"/>
      <c r="N157"/>
      <c r="O157"/>
    </row>
    <row r="158" spans="1:15" s="4" customFormat="1" ht="29" x14ac:dyDescent="0.35">
      <c r="A158" s="17" t="str">
        <f>E109</f>
        <v>ESQUADRIAS EXTERNAS / INTERNAS - 
Face interna</v>
      </c>
      <c r="B158" s="9">
        <f>SUM(J109:J120)</f>
        <v>304.39999999999998</v>
      </c>
      <c r="C158" s="18">
        <f>F109</f>
        <v>300</v>
      </c>
      <c r="D158" s="20">
        <f>((300*B158)/C158)/22</f>
        <v>13.836363636363636</v>
      </c>
      <c r="E158" s="352"/>
      <c r="I158" s="3"/>
      <c r="J158"/>
      <c r="K158"/>
      <c r="L158"/>
      <c r="M158"/>
      <c r="N158"/>
      <c r="O158"/>
    </row>
    <row r="159" spans="1:15" s="4" customFormat="1" x14ac:dyDescent="0.35">
      <c r="A159" s="17"/>
      <c r="B159" s="9"/>
      <c r="C159" s="18"/>
      <c r="D159" s="20"/>
      <c r="E159" s="353"/>
      <c r="I159" s="3"/>
      <c r="J159"/>
      <c r="K159"/>
      <c r="L159"/>
      <c r="M159"/>
      <c r="N159"/>
      <c r="O159"/>
    </row>
    <row r="160" spans="1:15" s="4" customFormat="1" ht="30.75" customHeight="1" thickBot="1" x14ac:dyDescent="0.4">
      <c r="A160" s="332" t="s">
        <v>21</v>
      </c>
      <c r="B160" s="333"/>
      <c r="C160" s="333"/>
      <c r="D160" s="116">
        <f>SUM(D156:D159)</f>
        <v>13.836363636363636</v>
      </c>
      <c r="E160" s="23">
        <f>D160/300</f>
        <v>4.6121212121212118E-2</v>
      </c>
      <c r="I160" s="3"/>
      <c r="J160"/>
      <c r="K160"/>
      <c r="L160"/>
      <c r="M160"/>
      <c r="N160"/>
      <c r="O160"/>
    </row>
    <row r="162" spans="1:15" s="4" customFormat="1" ht="15" thickBot="1" x14ac:dyDescent="0.4">
      <c r="A162"/>
      <c r="B162"/>
      <c r="C162"/>
      <c r="D162" s="2"/>
      <c r="I162" s="3"/>
      <c r="J162"/>
      <c r="K162"/>
      <c r="L162"/>
      <c r="M162"/>
      <c r="N162"/>
      <c r="O162"/>
    </row>
    <row r="163" spans="1:15" s="4" customFormat="1" x14ac:dyDescent="0.35">
      <c r="A163" s="334" t="s">
        <v>22</v>
      </c>
      <c r="B163" s="335"/>
      <c r="C163" s="335"/>
      <c r="D163" s="335"/>
      <c r="E163" s="336"/>
      <c r="I163" s="3"/>
      <c r="J163"/>
      <c r="K163"/>
      <c r="L163"/>
      <c r="M163"/>
      <c r="N163"/>
      <c r="O163"/>
    </row>
    <row r="164" spans="1:15" s="4" customFormat="1" ht="72.5" x14ac:dyDescent="0.35">
      <c r="A164" s="21" t="s">
        <v>3</v>
      </c>
      <c r="B164" s="10" t="s">
        <v>15</v>
      </c>
      <c r="C164" s="10" t="s">
        <v>16</v>
      </c>
      <c r="D164" s="11" t="s">
        <v>23</v>
      </c>
      <c r="E164" s="22" t="s">
        <v>7</v>
      </c>
      <c r="I164" s="3"/>
      <c r="J164"/>
      <c r="K164"/>
      <c r="L164"/>
      <c r="M164"/>
      <c r="N164"/>
      <c r="O164"/>
    </row>
    <row r="165" spans="1:15" s="4" customFormat="1" x14ac:dyDescent="0.35">
      <c r="A165" s="17" t="str">
        <f>E121</f>
        <v>FACHADAS ENVIDRAÇADAS</v>
      </c>
      <c r="B165" s="9">
        <f>SUM(J121:J123)</f>
        <v>0</v>
      </c>
      <c r="C165" s="18">
        <f>F121</f>
        <v>130</v>
      </c>
      <c r="D165" s="20">
        <f>((130*B165)/C165)/22</f>
        <v>0</v>
      </c>
      <c r="E165" s="351"/>
      <c r="I165" s="3"/>
      <c r="J165"/>
      <c r="K165"/>
      <c r="L165"/>
      <c r="M165"/>
      <c r="N165"/>
      <c r="O165"/>
    </row>
    <row r="166" spans="1:15" s="4" customFormat="1" x14ac:dyDescent="0.35">
      <c r="A166" s="17"/>
      <c r="B166" s="9"/>
      <c r="C166" s="18"/>
      <c r="D166" s="20"/>
      <c r="E166" s="353"/>
      <c r="I166" s="3"/>
      <c r="J166"/>
      <c r="K166"/>
      <c r="L166"/>
      <c r="M166"/>
      <c r="N166"/>
      <c r="O166"/>
    </row>
    <row r="167" spans="1:15" s="4" customFormat="1" ht="30.75" customHeight="1" thickBot="1" x14ac:dyDescent="0.4">
      <c r="A167" s="332" t="s">
        <v>25</v>
      </c>
      <c r="B167" s="333"/>
      <c r="C167" s="333"/>
      <c r="D167" s="116">
        <f>SUM(D165:D166)</f>
        <v>0</v>
      </c>
      <c r="E167" s="23">
        <f>D167/130</f>
        <v>0</v>
      </c>
      <c r="I167" s="3"/>
      <c r="J167"/>
      <c r="K167"/>
      <c r="L167"/>
      <c r="M167"/>
      <c r="N167"/>
      <c r="O167"/>
    </row>
    <row r="168" spans="1:15" s="4" customFormat="1" ht="15" thickBot="1" x14ac:dyDescent="0.4">
      <c r="A168"/>
      <c r="B168"/>
      <c r="C168"/>
      <c r="D168" s="2"/>
      <c r="I168" s="3"/>
      <c r="J168"/>
      <c r="K168"/>
      <c r="L168"/>
      <c r="M168"/>
      <c r="N168"/>
      <c r="O168"/>
    </row>
    <row r="169" spans="1:15" s="4" customFormat="1" ht="15" thickBot="1" x14ac:dyDescent="0.4">
      <c r="A169" s="349" t="s">
        <v>26</v>
      </c>
      <c r="B169" s="350"/>
      <c r="C169" s="350"/>
      <c r="D169" s="350"/>
      <c r="E169" s="186">
        <f>E141+E151+E160+E167</f>
        <v>0.95161121212121214</v>
      </c>
      <c r="I169" s="3"/>
      <c r="J169"/>
      <c r="K169"/>
      <c r="L169"/>
      <c r="M169"/>
      <c r="N169"/>
      <c r="O169"/>
    </row>
  </sheetData>
  <mergeCells count="33">
    <mergeCell ref="E98:E108"/>
    <mergeCell ref="E2:E22"/>
    <mergeCell ref="E23:E26"/>
    <mergeCell ref="E27:E31"/>
    <mergeCell ref="E32:E34"/>
    <mergeCell ref="E35:E49"/>
    <mergeCell ref="E50:E61"/>
    <mergeCell ref="E62:E68"/>
    <mergeCell ref="E69:E74"/>
    <mergeCell ref="E75:E81"/>
    <mergeCell ref="E82:E88"/>
    <mergeCell ref="E89:E97"/>
    <mergeCell ref="A144:E144"/>
    <mergeCell ref="E109:E120"/>
    <mergeCell ref="E121:E123"/>
    <mergeCell ref="A124:C124"/>
    <mergeCell ref="E124:G124"/>
    <mergeCell ref="A125:I125"/>
    <mergeCell ref="A126:J126"/>
    <mergeCell ref="A129:E129"/>
    <mergeCell ref="A130:E130"/>
    <mergeCell ref="A132:E132"/>
    <mergeCell ref="E134:E140"/>
    <mergeCell ref="A141:C141"/>
    <mergeCell ref="E165:E166"/>
    <mergeCell ref="A167:C167"/>
    <mergeCell ref="A169:D169"/>
    <mergeCell ref="E146:E150"/>
    <mergeCell ref="A151:C151"/>
    <mergeCell ref="A154:E154"/>
    <mergeCell ref="E156:E159"/>
    <mergeCell ref="A160:C160"/>
    <mergeCell ref="A163:E163"/>
  </mergeCells>
  <phoneticPr fontId="12" type="noConversion"/>
  <pageMargins left="0.31496062992125984" right="0.31496062992125984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DC21A5E-55F3-4FD4-AB7A-7A351FAB0992}">
          <x14:formula1>
            <xm:f>Parâmetros!$A$15:$A$20</xm:f>
          </x14:formula1>
          <xm:sqref>H2:H124</xm:sqref>
        </x14:dataValidation>
        <x14:dataValidation type="list" allowBlank="1" showInputMessage="1" showErrorMessage="1" xr:uid="{3C090872-DA09-4D70-AA89-BE223235D444}">
          <x14:formula1>
            <xm:f>Parâmetros!$A$1:$A$9</xm:f>
          </x14:formula1>
          <xm:sqref>G2:G123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7C0FC-6D37-40C6-ADBE-B21501E5DD45}">
  <dimension ref="A1:O163"/>
  <sheetViews>
    <sheetView zoomScaleNormal="100" workbookViewId="0">
      <pane ySplit="1" topLeftCell="A97" activePane="bottomLeft" state="frozen"/>
      <selection pane="bottomLeft" activeCell="C30" sqref="C30"/>
    </sheetView>
  </sheetViews>
  <sheetFormatPr defaultRowHeight="14.5" x14ac:dyDescent="0.35"/>
  <cols>
    <col min="1" max="1" width="41.81640625" customWidth="1"/>
    <col min="2" max="2" width="18.1796875" customWidth="1"/>
    <col min="3" max="3" width="14.81640625" customWidth="1"/>
    <col min="4" max="4" width="13.453125" style="2" customWidth="1"/>
    <col min="5" max="5" width="17.1796875" style="4" customWidth="1"/>
    <col min="6" max="6" width="14.453125" style="4" customWidth="1"/>
    <col min="7" max="7" width="13.26953125" style="4" customWidth="1"/>
    <col min="8" max="8" width="11.453125" style="4" customWidth="1"/>
    <col min="9" max="9" width="11.54296875" style="3" customWidth="1"/>
    <col min="10" max="10" width="18.81640625" customWidth="1"/>
    <col min="11" max="11" width="11.54296875" bestFit="1" customWidth="1"/>
  </cols>
  <sheetData>
    <row r="1" spans="1:13" s="1" customFormat="1" ht="64.5" customHeight="1" thickBot="1" x14ac:dyDescent="0.4">
      <c r="A1" s="37" t="s">
        <v>39</v>
      </c>
      <c r="B1" s="38" t="s">
        <v>40</v>
      </c>
      <c r="C1" s="36" t="s">
        <v>41</v>
      </c>
      <c r="D1" s="39" t="s">
        <v>42</v>
      </c>
      <c r="E1" s="40" t="s">
        <v>43</v>
      </c>
      <c r="F1" s="38" t="s">
        <v>44</v>
      </c>
      <c r="G1" s="36" t="s">
        <v>45</v>
      </c>
      <c r="H1" s="36" t="s">
        <v>46</v>
      </c>
      <c r="I1" s="36" t="s">
        <v>47</v>
      </c>
      <c r="J1" s="41" t="s">
        <v>48</v>
      </c>
      <c r="K1" s="42" t="s">
        <v>49</v>
      </c>
    </row>
    <row r="2" spans="1:13" ht="15" customHeight="1" x14ac:dyDescent="0.35">
      <c r="A2" s="27" t="s">
        <v>161</v>
      </c>
      <c r="B2" s="28">
        <v>1</v>
      </c>
      <c r="C2" s="117">
        <v>18</v>
      </c>
      <c r="D2" s="6">
        <f>B2*C2</f>
        <v>18</v>
      </c>
      <c r="E2" s="354" t="s">
        <v>51</v>
      </c>
      <c r="F2" s="29">
        <v>800</v>
      </c>
      <c r="G2" s="29" t="s">
        <v>52</v>
      </c>
      <c r="H2" s="44">
        <v>1</v>
      </c>
      <c r="I2" s="139">
        <v>22</v>
      </c>
      <c r="J2" s="160">
        <f>D2*I2</f>
        <v>396</v>
      </c>
      <c r="K2" s="162">
        <f>J2/F2/22</f>
        <v>2.2499999999999999E-2</v>
      </c>
      <c r="M2" s="26"/>
    </row>
    <row r="3" spans="1:13" x14ac:dyDescent="0.35">
      <c r="A3" s="30" t="s">
        <v>100</v>
      </c>
      <c r="B3" s="31">
        <v>1</v>
      </c>
      <c r="C3" s="118">
        <v>28</v>
      </c>
      <c r="D3" s="6">
        <f t="shared" ref="D3:D70" si="0">B3*C3</f>
        <v>28</v>
      </c>
      <c r="E3" s="355"/>
      <c r="F3" s="32">
        <v>800</v>
      </c>
      <c r="G3" s="32" t="s">
        <v>52</v>
      </c>
      <c r="H3" s="43">
        <v>1</v>
      </c>
      <c r="I3" s="140">
        <v>22</v>
      </c>
      <c r="J3" s="8">
        <f t="shared" ref="J3:J5" si="1">D3*I3</f>
        <v>616</v>
      </c>
      <c r="K3" s="163">
        <f t="shared" ref="K3:K16" si="2">J3/F3/22</f>
        <v>3.5000000000000003E-2</v>
      </c>
    </row>
    <row r="4" spans="1:13" x14ac:dyDescent="0.35">
      <c r="A4" s="30" t="s">
        <v>113</v>
      </c>
      <c r="B4" s="31">
        <v>1</v>
      </c>
      <c r="C4" s="118">
        <v>43</v>
      </c>
      <c r="D4" s="6">
        <f t="shared" si="0"/>
        <v>43</v>
      </c>
      <c r="E4" s="355"/>
      <c r="F4" s="32">
        <v>800</v>
      </c>
      <c r="G4" s="32" t="s">
        <v>52</v>
      </c>
      <c r="H4" s="43">
        <v>1</v>
      </c>
      <c r="I4" s="140">
        <v>22</v>
      </c>
      <c r="J4" s="8">
        <f t="shared" si="1"/>
        <v>946</v>
      </c>
      <c r="K4" s="163">
        <f t="shared" si="2"/>
        <v>5.3750000000000006E-2</v>
      </c>
    </row>
    <row r="5" spans="1:13" x14ac:dyDescent="0.35">
      <c r="A5" s="30" t="s">
        <v>162</v>
      </c>
      <c r="B5" s="31">
        <v>1</v>
      </c>
      <c r="C5" s="118">
        <v>42</v>
      </c>
      <c r="D5" s="6">
        <f t="shared" si="0"/>
        <v>42</v>
      </c>
      <c r="E5" s="355"/>
      <c r="F5" s="32">
        <v>800</v>
      </c>
      <c r="G5" s="32" t="s">
        <v>52</v>
      </c>
      <c r="H5" s="43">
        <v>1</v>
      </c>
      <c r="I5" s="140">
        <v>22</v>
      </c>
      <c r="J5" s="8">
        <f t="shared" si="1"/>
        <v>924</v>
      </c>
      <c r="K5" s="163">
        <f t="shared" si="2"/>
        <v>5.2499999999999998E-2</v>
      </c>
    </row>
    <row r="6" spans="1:13" x14ac:dyDescent="0.35">
      <c r="A6" s="30" t="s">
        <v>163</v>
      </c>
      <c r="B6" s="31">
        <v>1</v>
      </c>
      <c r="C6" s="118">
        <v>18</v>
      </c>
      <c r="D6" s="6">
        <f t="shared" si="0"/>
        <v>18</v>
      </c>
      <c r="E6" s="355"/>
      <c r="F6" s="32">
        <v>800</v>
      </c>
      <c r="G6" s="32" t="s">
        <v>52</v>
      </c>
      <c r="H6" s="43">
        <v>1</v>
      </c>
      <c r="I6" s="140">
        <v>22</v>
      </c>
      <c r="J6" s="8">
        <f t="shared" ref="J6:J13" si="3">D6*I6</f>
        <v>396</v>
      </c>
      <c r="K6" s="163">
        <f t="shared" si="2"/>
        <v>2.2499999999999999E-2</v>
      </c>
    </row>
    <row r="7" spans="1:13" x14ac:dyDescent="0.35">
      <c r="A7" s="30" t="s">
        <v>164</v>
      </c>
      <c r="B7" s="31">
        <v>1</v>
      </c>
      <c r="C7" s="118">
        <v>20</v>
      </c>
      <c r="D7" s="6">
        <f t="shared" si="0"/>
        <v>20</v>
      </c>
      <c r="E7" s="355"/>
      <c r="F7" s="32">
        <v>800</v>
      </c>
      <c r="G7" s="32" t="s">
        <v>52</v>
      </c>
      <c r="H7" s="43">
        <v>1</v>
      </c>
      <c r="I7" s="140">
        <v>22</v>
      </c>
      <c r="J7" s="8">
        <f t="shared" si="3"/>
        <v>440</v>
      </c>
      <c r="K7" s="163">
        <f t="shared" si="2"/>
        <v>2.5000000000000001E-2</v>
      </c>
    </row>
    <row r="8" spans="1:13" x14ac:dyDescent="0.35">
      <c r="A8" s="30" t="s">
        <v>165</v>
      </c>
      <c r="B8" s="31">
        <v>1</v>
      </c>
      <c r="C8" s="118">
        <v>20</v>
      </c>
      <c r="D8" s="6">
        <f t="shared" si="0"/>
        <v>20</v>
      </c>
      <c r="E8" s="355"/>
      <c r="F8" s="32">
        <v>800</v>
      </c>
      <c r="G8" s="32" t="s">
        <v>52</v>
      </c>
      <c r="H8" s="43">
        <v>1</v>
      </c>
      <c r="I8" s="140">
        <v>22</v>
      </c>
      <c r="J8" s="8">
        <f t="shared" si="3"/>
        <v>440</v>
      </c>
      <c r="K8" s="163">
        <f t="shared" si="2"/>
        <v>2.5000000000000001E-2</v>
      </c>
    </row>
    <row r="9" spans="1:13" x14ac:dyDescent="0.35">
      <c r="A9" s="30" t="s">
        <v>166</v>
      </c>
      <c r="B9" s="31">
        <v>1</v>
      </c>
      <c r="C9" s="118">
        <v>20</v>
      </c>
      <c r="D9" s="6">
        <f t="shared" si="0"/>
        <v>20</v>
      </c>
      <c r="E9" s="355"/>
      <c r="F9" s="32">
        <v>800</v>
      </c>
      <c r="G9" s="32" t="s">
        <v>52</v>
      </c>
      <c r="H9" s="43">
        <v>1</v>
      </c>
      <c r="I9" s="140">
        <v>22</v>
      </c>
      <c r="J9" s="8">
        <f t="shared" si="3"/>
        <v>440</v>
      </c>
      <c r="K9" s="163">
        <f t="shared" si="2"/>
        <v>2.5000000000000001E-2</v>
      </c>
    </row>
    <row r="10" spans="1:13" x14ac:dyDescent="0.35">
      <c r="A10" s="30" t="s">
        <v>167</v>
      </c>
      <c r="B10" s="31">
        <v>1</v>
      </c>
      <c r="C10" s="118">
        <v>20</v>
      </c>
      <c r="D10" s="6">
        <f t="shared" si="0"/>
        <v>20</v>
      </c>
      <c r="E10" s="355"/>
      <c r="F10" s="32">
        <v>800</v>
      </c>
      <c r="G10" s="32" t="s">
        <v>52</v>
      </c>
      <c r="H10" s="43">
        <v>1</v>
      </c>
      <c r="I10" s="140">
        <v>22</v>
      </c>
      <c r="J10" s="8">
        <f t="shared" si="3"/>
        <v>440</v>
      </c>
      <c r="K10" s="163">
        <f t="shared" si="2"/>
        <v>2.5000000000000001E-2</v>
      </c>
    </row>
    <row r="11" spans="1:13" x14ac:dyDescent="0.35">
      <c r="A11" s="30" t="s">
        <v>168</v>
      </c>
      <c r="B11" s="31">
        <v>1</v>
      </c>
      <c r="C11" s="118">
        <v>19</v>
      </c>
      <c r="D11" s="6">
        <f t="shared" si="0"/>
        <v>19</v>
      </c>
      <c r="E11" s="355"/>
      <c r="F11" s="32">
        <v>800</v>
      </c>
      <c r="G11" s="32" t="s">
        <v>52</v>
      </c>
      <c r="H11" s="43">
        <v>1</v>
      </c>
      <c r="I11" s="140">
        <v>22</v>
      </c>
      <c r="J11" s="8">
        <f t="shared" si="3"/>
        <v>418</v>
      </c>
      <c r="K11" s="163">
        <f t="shared" si="2"/>
        <v>2.3749999999999997E-2</v>
      </c>
    </row>
    <row r="12" spans="1:13" x14ac:dyDescent="0.35">
      <c r="A12" s="30" t="s">
        <v>169</v>
      </c>
      <c r="B12" s="31">
        <v>1</v>
      </c>
      <c r="C12" s="118">
        <v>21</v>
      </c>
      <c r="D12" s="6">
        <f t="shared" si="0"/>
        <v>21</v>
      </c>
      <c r="E12" s="355"/>
      <c r="F12" s="32">
        <v>800</v>
      </c>
      <c r="G12" s="32" t="s">
        <v>52</v>
      </c>
      <c r="H12" s="43">
        <v>1</v>
      </c>
      <c r="I12" s="140">
        <v>22</v>
      </c>
      <c r="J12" s="8">
        <f t="shared" si="3"/>
        <v>462</v>
      </c>
      <c r="K12" s="163">
        <f t="shared" si="2"/>
        <v>2.6249999999999999E-2</v>
      </c>
    </row>
    <row r="13" spans="1:13" x14ac:dyDescent="0.35">
      <c r="A13" s="30" t="s">
        <v>170</v>
      </c>
      <c r="B13" s="31">
        <v>1</v>
      </c>
      <c r="C13" s="118">
        <v>20</v>
      </c>
      <c r="D13" s="6">
        <f t="shared" si="0"/>
        <v>20</v>
      </c>
      <c r="E13" s="355"/>
      <c r="F13" s="32">
        <v>800</v>
      </c>
      <c r="G13" s="32" t="s">
        <v>52</v>
      </c>
      <c r="H13" s="43">
        <v>1</v>
      </c>
      <c r="I13" s="140">
        <v>22</v>
      </c>
      <c r="J13" s="8">
        <f t="shared" si="3"/>
        <v>440</v>
      </c>
      <c r="K13" s="163">
        <f>J13/F13/22</f>
        <v>2.5000000000000001E-2</v>
      </c>
    </row>
    <row r="14" spans="1:13" x14ac:dyDescent="0.35">
      <c r="A14" s="30" t="s">
        <v>171</v>
      </c>
      <c r="B14" s="31">
        <v>1</v>
      </c>
      <c r="C14" s="118">
        <v>20</v>
      </c>
      <c r="D14" s="6">
        <f t="shared" si="0"/>
        <v>20</v>
      </c>
      <c r="E14" s="355"/>
      <c r="F14" s="32">
        <v>800</v>
      </c>
      <c r="G14" s="32" t="s">
        <v>52</v>
      </c>
      <c r="H14" s="43">
        <v>1</v>
      </c>
      <c r="I14" s="140">
        <v>22</v>
      </c>
      <c r="J14" s="8">
        <f t="shared" ref="J14:J16" si="4">D14*I14</f>
        <v>440</v>
      </c>
      <c r="K14" s="163">
        <f t="shared" si="2"/>
        <v>2.5000000000000001E-2</v>
      </c>
    </row>
    <row r="15" spans="1:13" x14ac:dyDescent="0.35">
      <c r="A15" s="30" t="s">
        <v>66</v>
      </c>
      <c r="B15" s="31">
        <v>1</v>
      </c>
      <c r="C15" s="118">
        <v>5</v>
      </c>
      <c r="D15" s="6">
        <f t="shared" si="0"/>
        <v>5</v>
      </c>
      <c r="E15" s="355"/>
      <c r="F15" s="32">
        <v>800</v>
      </c>
      <c r="G15" s="32" t="s">
        <v>52</v>
      </c>
      <c r="H15" s="43">
        <v>1</v>
      </c>
      <c r="I15" s="140">
        <v>22</v>
      </c>
      <c r="J15" s="8">
        <f t="shared" si="4"/>
        <v>110</v>
      </c>
      <c r="K15" s="163">
        <f t="shared" si="2"/>
        <v>6.2500000000000003E-3</v>
      </c>
    </row>
    <row r="16" spans="1:13" x14ac:dyDescent="0.35">
      <c r="A16" s="30" t="s">
        <v>106</v>
      </c>
      <c r="B16" s="31">
        <v>1</v>
      </c>
      <c r="C16" s="118">
        <v>25</v>
      </c>
      <c r="D16" s="6">
        <f t="shared" si="0"/>
        <v>25</v>
      </c>
      <c r="E16" s="355"/>
      <c r="F16" s="32">
        <v>800</v>
      </c>
      <c r="G16" s="32" t="s">
        <v>52</v>
      </c>
      <c r="H16" s="43">
        <v>2</v>
      </c>
      <c r="I16" s="140">
        <v>44</v>
      </c>
      <c r="J16" s="8">
        <f t="shared" si="4"/>
        <v>1100</v>
      </c>
      <c r="K16" s="163">
        <f t="shared" si="2"/>
        <v>6.25E-2</v>
      </c>
    </row>
    <row r="17" spans="1:13" x14ac:dyDescent="0.35">
      <c r="A17" s="112"/>
      <c r="B17" s="113"/>
      <c r="C17" s="120"/>
      <c r="D17" s="6">
        <f t="shared" si="0"/>
        <v>0</v>
      </c>
      <c r="E17" s="375" t="s">
        <v>68</v>
      </c>
      <c r="F17" s="114">
        <v>360</v>
      </c>
      <c r="G17" s="114"/>
      <c r="H17" s="115"/>
      <c r="I17" s="142"/>
      <c r="J17" s="25">
        <f>D17*I17</f>
        <v>0</v>
      </c>
      <c r="K17" s="165">
        <f>J17/F17/22</f>
        <v>0</v>
      </c>
      <c r="M17" s="26"/>
    </row>
    <row r="18" spans="1:13" x14ac:dyDescent="0.35">
      <c r="A18" s="50"/>
      <c r="B18" s="51"/>
      <c r="C18" s="121"/>
      <c r="D18" s="6">
        <f t="shared" si="0"/>
        <v>0</v>
      </c>
      <c r="E18" s="364"/>
      <c r="F18" s="52">
        <v>360</v>
      </c>
      <c r="G18" s="52"/>
      <c r="H18" s="53"/>
      <c r="I18" s="143"/>
      <c r="J18" s="8">
        <f t="shared" ref="J18:J20" si="5">D18*I18</f>
        <v>0</v>
      </c>
      <c r="K18" s="166">
        <f t="shared" ref="K18:K20" si="6">J18/F18/22</f>
        <v>0</v>
      </c>
    </row>
    <row r="19" spans="1:13" x14ac:dyDescent="0.35">
      <c r="A19" s="50"/>
      <c r="B19" s="51"/>
      <c r="C19" s="121"/>
      <c r="D19" s="6">
        <f t="shared" si="0"/>
        <v>0</v>
      </c>
      <c r="E19" s="364"/>
      <c r="F19" s="52">
        <v>360</v>
      </c>
      <c r="G19" s="52"/>
      <c r="H19" s="53"/>
      <c r="I19" s="143"/>
      <c r="J19" s="8">
        <f t="shared" si="5"/>
        <v>0</v>
      </c>
      <c r="K19" s="166">
        <f t="shared" si="6"/>
        <v>0</v>
      </c>
    </row>
    <row r="20" spans="1:13" ht="15" thickBot="1" x14ac:dyDescent="0.4">
      <c r="A20" s="50"/>
      <c r="B20" s="51"/>
      <c r="C20" s="121"/>
      <c r="D20" s="6">
        <f t="shared" si="0"/>
        <v>0</v>
      </c>
      <c r="E20" s="364"/>
      <c r="F20" s="52">
        <v>360</v>
      </c>
      <c r="G20" s="52"/>
      <c r="H20" s="53"/>
      <c r="I20" s="143"/>
      <c r="J20" s="8">
        <f t="shared" si="5"/>
        <v>0</v>
      </c>
      <c r="K20" s="166">
        <f t="shared" si="6"/>
        <v>0</v>
      </c>
    </row>
    <row r="21" spans="1:13" x14ac:dyDescent="0.35">
      <c r="A21" s="77"/>
      <c r="B21" s="78"/>
      <c r="C21" s="123"/>
      <c r="D21" s="6">
        <f t="shared" si="0"/>
        <v>0</v>
      </c>
      <c r="E21" s="366" t="s">
        <v>69</v>
      </c>
      <c r="F21" s="79">
        <v>1500</v>
      </c>
      <c r="G21" s="79"/>
      <c r="H21" s="79"/>
      <c r="I21" s="145"/>
      <c r="J21" s="160">
        <f>D21*I21</f>
        <v>0</v>
      </c>
      <c r="K21" s="168">
        <f>J21/F21/22</f>
        <v>0</v>
      </c>
    </row>
    <row r="22" spans="1:13" ht="15" thickBot="1" x14ac:dyDescent="0.4">
      <c r="A22" s="58"/>
      <c r="B22" s="59"/>
      <c r="C22" s="124"/>
      <c r="D22" s="6">
        <f t="shared" si="0"/>
        <v>0</v>
      </c>
      <c r="E22" s="367"/>
      <c r="F22" s="60">
        <v>1500</v>
      </c>
      <c r="G22" s="60"/>
      <c r="H22" s="60"/>
      <c r="I22" s="146"/>
      <c r="J22" s="8">
        <f>D22*I22</f>
        <v>0</v>
      </c>
      <c r="K22" s="169">
        <f t="shared" ref="K22" si="7">J22/F22/22</f>
        <v>0</v>
      </c>
    </row>
    <row r="23" spans="1:13" x14ac:dyDescent="0.35">
      <c r="A23" s="58"/>
      <c r="B23" s="59"/>
      <c r="C23" s="124"/>
      <c r="D23" s="6">
        <f t="shared" si="0"/>
        <v>0</v>
      </c>
      <c r="E23" s="367"/>
      <c r="F23" s="79">
        <v>1500</v>
      </c>
      <c r="G23" s="60"/>
      <c r="H23" s="60"/>
      <c r="I23" s="146"/>
      <c r="J23" s="8"/>
      <c r="K23" s="169"/>
    </row>
    <row r="24" spans="1:13" ht="15" thickBot="1" x14ac:dyDescent="0.4">
      <c r="A24" s="58"/>
      <c r="B24" s="59"/>
      <c r="C24" s="124"/>
      <c r="D24" s="6">
        <f t="shared" si="0"/>
        <v>0</v>
      </c>
      <c r="E24" s="367"/>
      <c r="F24" s="60">
        <v>1500</v>
      </c>
      <c r="G24" s="60"/>
      <c r="H24" s="60"/>
      <c r="I24" s="146"/>
      <c r="J24" s="8"/>
      <c r="K24" s="169"/>
    </row>
    <row r="25" spans="1:13" ht="15" thickBot="1" x14ac:dyDescent="0.4">
      <c r="A25" s="58"/>
      <c r="B25" s="59"/>
      <c r="C25" s="124"/>
      <c r="D25" s="6">
        <f t="shared" si="0"/>
        <v>0</v>
      </c>
      <c r="E25" s="367"/>
      <c r="F25" s="79">
        <v>1500</v>
      </c>
      <c r="G25" s="60"/>
      <c r="H25" s="60"/>
      <c r="I25" s="146"/>
      <c r="J25" s="8"/>
      <c r="K25" s="169"/>
    </row>
    <row r="26" spans="1:13" x14ac:dyDescent="0.35">
      <c r="A26" s="80"/>
      <c r="B26" s="81"/>
      <c r="C26" s="126"/>
      <c r="D26" s="6">
        <f t="shared" si="0"/>
        <v>0</v>
      </c>
      <c r="E26" s="369" t="s">
        <v>70</v>
      </c>
      <c r="F26" s="82">
        <v>1200</v>
      </c>
      <c r="G26" s="82"/>
      <c r="H26" s="82"/>
      <c r="I26" s="148"/>
      <c r="J26" s="160">
        <f>D26*I26</f>
        <v>0</v>
      </c>
      <c r="K26" s="171">
        <f>J26/F26/22</f>
        <v>0</v>
      </c>
    </row>
    <row r="27" spans="1:13" x14ac:dyDescent="0.35">
      <c r="A27" s="64"/>
      <c r="B27" s="65"/>
      <c r="C27" s="127"/>
      <c r="D27" s="6">
        <f t="shared" si="0"/>
        <v>0</v>
      </c>
      <c r="E27" s="370"/>
      <c r="F27" s="66">
        <v>1200</v>
      </c>
      <c r="G27" s="66"/>
      <c r="H27" s="66"/>
      <c r="I27" s="149"/>
      <c r="J27" s="8">
        <f t="shared" ref="J27:J28" si="8">D27*I27</f>
        <v>0</v>
      </c>
      <c r="K27" s="172">
        <f t="shared" ref="K27:K28" si="9">J27/F27/22</f>
        <v>0</v>
      </c>
    </row>
    <row r="28" spans="1:13" ht="15" thickBot="1" x14ac:dyDescent="0.4">
      <c r="A28" s="64"/>
      <c r="B28" s="65"/>
      <c r="C28" s="127"/>
      <c r="D28" s="6">
        <f t="shared" si="0"/>
        <v>0</v>
      </c>
      <c r="E28" s="370"/>
      <c r="F28" s="66">
        <v>1200</v>
      </c>
      <c r="G28" s="66"/>
      <c r="H28" s="66"/>
      <c r="I28" s="149"/>
      <c r="J28" s="8">
        <f t="shared" si="8"/>
        <v>0</v>
      </c>
      <c r="K28" s="172">
        <f t="shared" si="9"/>
        <v>0</v>
      </c>
    </row>
    <row r="29" spans="1:13" x14ac:dyDescent="0.35">
      <c r="A29" s="83" t="s">
        <v>107</v>
      </c>
      <c r="B29" s="84">
        <v>1</v>
      </c>
      <c r="C29" s="129">
        <f>58.7+30</f>
        <v>88.7</v>
      </c>
      <c r="D29" s="6">
        <f t="shared" si="0"/>
        <v>88.7</v>
      </c>
      <c r="E29" s="373" t="s">
        <v>72</v>
      </c>
      <c r="F29" s="85">
        <v>1000</v>
      </c>
      <c r="G29" s="85" t="s">
        <v>52</v>
      </c>
      <c r="H29" s="85">
        <v>2</v>
      </c>
      <c r="I29" s="151">
        <v>44</v>
      </c>
      <c r="J29" s="160">
        <f>D29*I29</f>
        <v>3902.8</v>
      </c>
      <c r="K29" s="174">
        <f>J29/F29/22</f>
        <v>0.1774</v>
      </c>
    </row>
    <row r="30" spans="1:13" x14ac:dyDescent="0.35">
      <c r="A30" s="68"/>
      <c r="B30" s="69"/>
      <c r="C30" s="130"/>
      <c r="D30" s="6">
        <f t="shared" si="0"/>
        <v>0</v>
      </c>
      <c r="E30" s="374"/>
      <c r="F30" s="70">
        <v>1000</v>
      </c>
      <c r="G30" s="70"/>
      <c r="H30" s="70"/>
      <c r="I30" s="152"/>
      <c r="J30" s="8">
        <f t="shared" ref="J30:J43" si="10">D30*I30</f>
        <v>0</v>
      </c>
      <c r="K30" s="175">
        <f t="shared" ref="K30:K38" si="11">J30/F30/22</f>
        <v>0</v>
      </c>
    </row>
    <row r="31" spans="1:13" x14ac:dyDescent="0.35">
      <c r="A31" s="68"/>
      <c r="B31" s="69"/>
      <c r="C31" s="130"/>
      <c r="D31" s="6">
        <f t="shared" si="0"/>
        <v>0</v>
      </c>
      <c r="E31" s="374"/>
      <c r="F31" s="70">
        <v>1000</v>
      </c>
      <c r="G31" s="70"/>
      <c r="H31" s="70"/>
      <c r="I31" s="152"/>
      <c r="J31" s="8">
        <f t="shared" si="10"/>
        <v>0</v>
      </c>
      <c r="K31" s="175">
        <f t="shared" si="11"/>
        <v>0</v>
      </c>
    </row>
    <row r="32" spans="1:13" x14ac:dyDescent="0.35">
      <c r="A32" s="68"/>
      <c r="B32" s="69"/>
      <c r="C32" s="130"/>
      <c r="D32" s="6">
        <f t="shared" si="0"/>
        <v>0</v>
      </c>
      <c r="E32" s="374"/>
      <c r="F32" s="70">
        <v>1000</v>
      </c>
      <c r="G32" s="70"/>
      <c r="H32" s="70"/>
      <c r="I32" s="152"/>
      <c r="J32" s="8">
        <f t="shared" si="10"/>
        <v>0</v>
      </c>
      <c r="K32" s="175">
        <f t="shared" si="11"/>
        <v>0</v>
      </c>
    </row>
    <row r="33" spans="1:11" x14ac:dyDescent="0.35">
      <c r="A33" s="68"/>
      <c r="B33" s="69"/>
      <c r="C33" s="130"/>
      <c r="D33" s="6">
        <f t="shared" si="0"/>
        <v>0</v>
      </c>
      <c r="E33" s="374"/>
      <c r="F33" s="70">
        <v>1000</v>
      </c>
      <c r="G33" s="70"/>
      <c r="H33" s="70"/>
      <c r="I33" s="152"/>
      <c r="J33" s="8">
        <f t="shared" si="10"/>
        <v>0</v>
      </c>
      <c r="K33" s="175">
        <f t="shared" si="11"/>
        <v>0</v>
      </c>
    </row>
    <row r="34" spans="1:11" x14ac:dyDescent="0.35">
      <c r="A34" s="68"/>
      <c r="B34" s="69"/>
      <c r="C34" s="130"/>
      <c r="D34" s="6">
        <f t="shared" si="0"/>
        <v>0</v>
      </c>
      <c r="E34" s="374"/>
      <c r="F34" s="70">
        <v>1000</v>
      </c>
      <c r="G34" s="70"/>
      <c r="H34" s="70"/>
      <c r="I34" s="152"/>
      <c r="J34" s="8">
        <f t="shared" si="10"/>
        <v>0</v>
      </c>
      <c r="K34" s="175">
        <f t="shared" si="11"/>
        <v>0</v>
      </c>
    </row>
    <row r="35" spans="1:11" x14ac:dyDescent="0.35">
      <c r="A35" s="68"/>
      <c r="B35" s="69"/>
      <c r="C35" s="130"/>
      <c r="D35" s="6">
        <f t="shared" si="0"/>
        <v>0</v>
      </c>
      <c r="E35" s="374"/>
      <c r="F35" s="70">
        <v>1000</v>
      </c>
      <c r="G35" s="70"/>
      <c r="H35" s="70"/>
      <c r="I35" s="152"/>
      <c r="J35" s="8">
        <f t="shared" si="10"/>
        <v>0</v>
      </c>
      <c r="K35" s="175">
        <f t="shared" si="11"/>
        <v>0</v>
      </c>
    </row>
    <row r="36" spans="1:11" x14ac:dyDescent="0.35">
      <c r="A36" s="68"/>
      <c r="B36" s="69"/>
      <c r="C36" s="130"/>
      <c r="D36" s="6">
        <f t="shared" si="0"/>
        <v>0</v>
      </c>
      <c r="E36" s="374"/>
      <c r="F36" s="70">
        <v>1000</v>
      </c>
      <c r="G36" s="70"/>
      <c r="H36" s="70"/>
      <c r="I36" s="152"/>
      <c r="J36" s="8">
        <f t="shared" si="10"/>
        <v>0</v>
      </c>
      <c r="K36" s="175">
        <f t="shared" si="11"/>
        <v>0</v>
      </c>
    </row>
    <row r="37" spans="1:11" x14ac:dyDescent="0.35">
      <c r="A37" s="68"/>
      <c r="B37" s="69"/>
      <c r="C37" s="130"/>
      <c r="D37" s="6">
        <f t="shared" si="0"/>
        <v>0</v>
      </c>
      <c r="E37" s="374"/>
      <c r="F37" s="70">
        <v>1000</v>
      </c>
      <c r="G37" s="70"/>
      <c r="H37" s="70"/>
      <c r="I37" s="152"/>
      <c r="J37" s="8">
        <f t="shared" si="10"/>
        <v>0</v>
      </c>
      <c r="K37" s="175">
        <f t="shared" si="11"/>
        <v>0</v>
      </c>
    </row>
    <row r="38" spans="1:11" x14ac:dyDescent="0.35">
      <c r="A38" s="68"/>
      <c r="B38" s="69"/>
      <c r="C38" s="130"/>
      <c r="D38" s="6">
        <f t="shared" si="0"/>
        <v>0</v>
      </c>
      <c r="E38" s="374"/>
      <c r="F38" s="70">
        <v>1000</v>
      </c>
      <c r="G38" s="70"/>
      <c r="H38" s="70"/>
      <c r="I38" s="152"/>
      <c r="J38" s="8">
        <f t="shared" si="10"/>
        <v>0</v>
      </c>
      <c r="K38" s="175">
        <f t="shared" si="11"/>
        <v>0</v>
      </c>
    </row>
    <row r="39" spans="1:11" x14ac:dyDescent="0.35">
      <c r="A39" s="68"/>
      <c r="B39" s="69"/>
      <c r="C39" s="130"/>
      <c r="D39" s="6">
        <f t="shared" si="0"/>
        <v>0</v>
      </c>
      <c r="E39" s="374"/>
      <c r="F39" s="70">
        <v>1000</v>
      </c>
      <c r="G39" s="70"/>
      <c r="H39" s="70"/>
      <c r="I39" s="152"/>
      <c r="J39" s="8">
        <f t="shared" si="10"/>
        <v>0</v>
      </c>
      <c r="K39" s="175"/>
    </row>
    <row r="40" spans="1:11" x14ac:dyDescent="0.35">
      <c r="A40" s="68"/>
      <c r="B40" s="69"/>
      <c r="C40" s="130"/>
      <c r="D40" s="6">
        <f t="shared" si="0"/>
        <v>0</v>
      </c>
      <c r="E40" s="374"/>
      <c r="F40" s="70">
        <v>1000</v>
      </c>
      <c r="G40" s="70"/>
      <c r="H40" s="70"/>
      <c r="I40" s="152"/>
      <c r="J40" s="8">
        <f t="shared" si="10"/>
        <v>0</v>
      </c>
      <c r="K40" s="175"/>
    </row>
    <row r="41" spans="1:11" x14ac:dyDescent="0.35">
      <c r="A41" s="68"/>
      <c r="B41" s="69"/>
      <c r="C41" s="130"/>
      <c r="D41" s="6">
        <f t="shared" si="0"/>
        <v>0</v>
      </c>
      <c r="E41" s="374"/>
      <c r="F41" s="70">
        <v>1000</v>
      </c>
      <c r="G41" s="70"/>
      <c r="H41" s="70"/>
      <c r="I41" s="152"/>
      <c r="J41" s="8">
        <f t="shared" si="10"/>
        <v>0</v>
      </c>
      <c r="K41" s="175"/>
    </row>
    <row r="42" spans="1:11" x14ac:dyDescent="0.35">
      <c r="A42" s="68"/>
      <c r="B42" s="69"/>
      <c r="C42" s="130"/>
      <c r="D42" s="6">
        <f t="shared" si="0"/>
        <v>0</v>
      </c>
      <c r="E42" s="374"/>
      <c r="F42" s="70">
        <v>1000</v>
      </c>
      <c r="G42" s="70"/>
      <c r="H42" s="70"/>
      <c r="I42" s="152"/>
      <c r="J42" s="8">
        <f t="shared" si="10"/>
        <v>0</v>
      </c>
      <c r="K42" s="175"/>
    </row>
    <row r="43" spans="1:11" ht="15" thickBot="1" x14ac:dyDescent="0.4">
      <c r="A43" s="68"/>
      <c r="B43" s="69"/>
      <c r="C43" s="130"/>
      <c r="D43" s="6">
        <f t="shared" si="0"/>
        <v>0</v>
      </c>
      <c r="E43" s="374"/>
      <c r="F43" s="70">
        <v>1000</v>
      </c>
      <c r="G43" s="70"/>
      <c r="H43" s="70"/>
      <c r="I43" s="152"/>
      <c r="J43" s="8">
        <f t="shared" si="10"/>
        <v>0</v>
      </c>
      <c r="K43" s="175"/>
    </row>
    <row r="44" spans="1:11" x14ac:dyDescent="0.35">
      <c r="A44" s="86" t="s">
        <v>126</v>
      </c>
      <c r="B44" s="87">
        <v>1</v>
      </c>
      <c r="C44" s="131">
        <v>2.6</v>
      </c>
      <c r="D44" s="6">
        <f t="shared" si="0"/>
        <v>2.6</v>
      </c>
      <c r="E44" s="376" t="s">
        <v>74</v>
      </c>
      <c r="F44" s="88">
        <v>200</v>
      </c>
      <c r="G44" s="88" t="s">
        <v>52</v>
      </c>
      <c r="H44" s="88">
        <v>2</v>
      </c>
      <c r="I44" s="153">
        <v>44</v>
      </c>
      <c r="J44" s="160">
        <f>D44*I44</f>
        <v>114.4</v>
      </c>
      <c r="K44" s="176">
        <f>J44/F44/22</f>
        <v>2.6000000000000002E-2</v>
      </c>
    </row>
    <row r="45" spans="1:11" ht="15" thickBot="1" x14ac:dyDescent="0.4">
      <c r="A45" s="71" t="s">
        <v>127</v>
      </c>
      <c r="B45" s="72">
        <v>1</v>
      </c>
      <c r="C45" s="132">
        <v>2.29</v>
      </c>
      <c r="D45" s="6">
        <f t="shared" si="0"/>
        <v>2.29</v>
      </c>
      <c r="E45" s="377"/>
      <c r="F45" s="73">
        <v>200</v>
      </c>
      <c r="G45" s="73" t="s">
        <v>52</v>
      </c>
      <c r="H45" s="73">
        <v>2</v>
      </c>
      <c r="I45" s="154">
        <v>44</v>
      </c>
      <c r="J45" s="8">
        <f t="shared" ref="J45:J55" si="12">D45*I45</f>
        <v>100.76</v>
      </c>
      <c r="K45" s="177">
        <f t="shared" ref="K45:K55" si="13">J45/F45/22</f>
        <v>2.29E-2</v>
      </c>
    </row>
    <row r="46" spans="1:11" x14ac:dyDescent="0.35">
      <c r="A46" s="86" t="s">
        <v>128</v>
      </c>
      <c r="B46" s="72">
        <v>1</v>
      </c>
      <c r="C46" s="132">
        <v>2.29</v>
      </c>
      <c r="D46" s="6">
        <f t="shared" si="0"/>
        <v>2.29</v>
      </c>
      <c r="E46" s="377"/>
      <c r="F46" s="73">
        <v>200</v>
      </c>
      <c r="G46" s="73" t="s">
        <v>52</v>
      </c>
      <c r="H46" s="73">
        <v>2</v>
      </c>
      <c r="I46" s="154">
        <v>44</v>
      </c>
      <c r="J46" s="8">
        <f t="shared" si="12"/>
        <v>100.76</v>
      </c>
      <c r="K46" s="177">
        <f t="shared" si="13"/>
        <v>2.29E-2</v>
      </c>
    </row>
    <row r="47" spans="1:11" ht="15" thickBot="1" x14ac:dyDescent="0.4">
      <c r="A47" s="71" t="s">
        <v>129</v>
      </c>
      <c r="B47" s="72">
        <v>1</v>
      </c>
      <c r="C47" s="132">
        <v>5.09</v>
      </c>
      <c r="D47" s="6">
        <f t="shared" si="0"/>
        <v>5.09</v>
      </c>
      <c r="E47" s="377"/>
      <c r="F47" s="73">
        <v>200</v>
      </c>
      <c r="G47" s="73" t="s">
        <v>52</v>
      </c>
      <c r="H47" s="73">
        <v>2</v>
      </c>
      <c r="I47" s="154">
        <v>44</v>
      </c>
      <c r="J47" s="8">
        <f t="shared" si="12"/>
        <v>223.95999999999998</v>
      </c>
      <c r="K47" s="177">
        <f t="shared" si="13"/>
        <v>5.0899999999999994E-2</v>
      </c>
    </row>
    <row r="48" spans="1:11" x14ac:dyDescent="0.35">
      <c r="A48" s="86" t="s">
        <v>130</v>
      </c>
      <c r="B48" s="72">
        <v>1</v>
      </c>
      <c r="C48" s="132">
        <v>2.69</v>
      </c>
      <c r="D48" s="6">
        <f t="shared" si="0"/>
        <v>2.69</v>
      </c>
      <c r="E48" s="377"/>
      <c r="F48" s="73">
        <v>200</v>
      </c>
      <c r="G48" s="73" t="s">
        <v>52</v>
      </c>
      <c r="H48" s="73">
        <v>2</v>
      </c>
      <c r="I48" s="154">
        <v>44</v>
      </c>
      <c r="J48" s="8">
        <f t="shared" si="12"/>
        <v>118.36</v>
      </c>
      <c r="K48" s="177">
        <f t="shared" si="13"/>
        <v>2.69E-2</v>
      </c>
    </row>
    <row r="49" spans="1:13" x14ac:dyDescent="0.35">
      <c r="A49" s="71" t="s">
        <v>79</v>
      </c>
      <c r="B49" s="72">
        <v>1</v>
      </c>
      <c r="C49" s="132">
        <v>16</v>
      </c>
      <c r="D49" s="6">
        <f t="shared" si="0"/>
        <v>16</v>
      </c>
      <c r="E49" s="377"/>
      <c r="F49" s="73">
        <v>200</v>
      </c>
      <c r="G49" s="73" t="s">
        <v>52</v>
      </c>
      <c r="H49" s="73">
        <v>2</v>
      </c>
      <c r="I49" s="154">
        <v>44</v>
      </c>
      <c r="J49" s="8">
        <f t="shared" si="12"/>
        <v>704</v>
      </c>
      <c r="K49" s="177">
        <f t="shared" si="13"/>
        <v>0.16</v>
      </c>
    </row>
    <row r="50" spans="1:13" x14ac:dyDescent="0.35">
      <c r="A50" s="71"/>
      <c r="B50" s="72"/>
      <c r="C50" s="132"/>
      <c r="D50" s="6">
        <f t="shared" si="0"/>
        <v>0</v>
      </c>
      <c r="E50" s="377"/>
      <c r="F50" s="73">
        <v>200</v>
      </c>
      <c r="G50" s="73"/>
      <c r="H50" s="73"/>
      <c r="I50" s="154"/>
      <c r="J50" s="8">
        <f t="shared" si="12"/>
        <v>0</v>
      </c>
      <c r="K50" s="177">
        <f t="shared" si="13"/>
        <v>0</v>
      </c>
    </row>
    <row r="51" spans="1:13" x14ac:dyDescent="0.35">
      <c r="A51" s="71"/>
      <c r="B51" s="72"/>
      <c r="C51" s="132"/>
      <c r="D51" s="6">
        <f t="shared" si="0"/>
        <v>0</v>
      </c>
      <c r="E51" s="377"/>
      <c r="F51" s="73">
        <v>200</v>
      </c>
      <c r="G51" s="73"/>
      <c r="H51" s="73"/>
      <c r="I51" s="154"/>
      <c r="J51" s="8">
        <f t="shared" si="12"/>
        <v>0</v>
      </c>
      <c r="K51" s="177">
        <f t="shared" si="13"/>
        <v>0</v>
      </c>
    </row>
    <row r="52" spans="1:13" x14ac:dyDescent="0.35">
      <c r="A52" s="71"/>
      <c r="B52" s="72"/>
      <c r="C52" s="132"/>
      <c r="D52" s="6">
        <f t="shared" si="0"/>
        <v>0</v>
      </c>
      <c r="E52" s="377"/>
      <c r="F52" s="73">
        <v>200</v>
      </c>
      <c r="G52" s="73"/>
      <c r="H52" s="73"/>
      <c r="I52" s="154"/>
      <c r="J52" s="8">
        <f t="shared" si="12"/>
        <v>0</v>
      </c>
      <c r="K52" s="177">
        <f t="shared" si="13"/>
        <v>0</v>
      </c>
    </row>
    <row r="53" spans="1:13" x14ac:dyDescent="0.35">
      <c r="A53" s="71"/>
      <c r="B53" s="72"/>
      <c r="C53" s="132"/>
      <c r="D53" s="6">
        <f t="shared" si="0"/>
        <v>0</v>
      </c>
      <c r="E53" s="377"/>
      <c r="F53" s="73">
        <v>200</v>
      </c>
      <c r="G53" s="73"/>
      <c r="H53" s="73"/>
      <c r="I53" s="154"/>
      <c r="J53" s="8">
        <f t="shared" si="12"/>
        <v>0</v>
      </c>
      <c r="K53" s="177">
        <f t="shared" si="13"/>
        <v>0</v>
      </c>
    </row>
    <row r="54" spans="1:13" x14ac:dyDescent="0.35">
      <c r="A54" s="71"/>
      <c r="B54" s="72"/>
      <c r="C54" s="132"/>
      <c r="D54" s="6">
        <f t="shared" si="0"/>
        <v>0</v>
      </c>
      <c r="E54" s="377"/>
      <c r="F54" s="73">
        <v>200</v>
      </c>
      <c r="G54" s="73"/>
      <c r="H54" s="73"/>
      <c r="I54" s="154"/>
      <c r="J54" s="8">
        <f t="shared" si="12"/>
        <v>0</v>
      </c>
      <c r="K54" s="177">
        <f t="shared" si="13"/>
        <v>0</v>
      </c>
    </row>
    <row r="55" spans="1:13" ht="15" thickBot="1" x14ac:dyDescent="0.4">
      <c r="A55" s="74"/>
      <c r="B55" s="75"/>
      <c r="C55" s="133"/>
      <c r="D55" s="6">
        <f t="shared" si="0"/>
        <v>0</v>
      </c>
      <c r="E55" s="378"/>
      <c r="F55" s="76">
        <v>200</v>
      </c>
      <c r="G55" s="76"/>
      <c r="H55" s="76"/>
      <c r="I55" s="155"/>
      <c r="J55" s="161">
        <f t="shared" si="12"/>
        <v>0</v>
      </c>
      <c r="K55" s="178">
        <f t="shared" si="13"/>
        <v>0</v>
      </c>
    </row>
    <row r="56" spans="1:13" x14ac:dyDescent="0.35">
      <c r="A56" s="27"/>
      <c r="B56" s="28"/>
      <c r="C56" s="117"/>
      <c r="D56" s="6">
        <f t="shared" si="0"/>
        <v>0</v>
      </c>
      <c r="E56" s="354" t="s">
        <v>81</v>
      </c>
      <c r="F56" s="29">
        <v>1800</v>
      </c>
      <c r="G56" s="29"/>
      <c r="H56" s="44"/>
      <c r="I56" s="139"/>
      <c r="J56" s="160">
        <f>D56*I56</f>
        <v>0</v>
      </c>
      <c r="K56" s="162">
        <f>J56/F56/22</f>
        <v>0</v>
      </c>
      <c r="M56" s="26"/>
    </row>
    <row r="57" spans="1:13" x14ac:dyDescent="0.35">
      <c r="A57" s="30"/>
      <c r="B57" s="31"/>
      <c r="C57" s="118"/>
      <c r="D57" s="6">
        <f t="shared" si="0"/>
        <v>0</v>
      </c>
      <c r="E57" s="355"/>
      <c r="F57" s="32">
        <v>1800</v>
      </c>
      <c r="G57" s="32"/>
      <c r="H57" s="43"/>
      <c r="I57" s="140"/>
      <c r="J57" s="8">
        <f t="shared" ref="J57:J60" si="14">D57*I57</f>
        <v>0</v>
      </c>
      <c r="K57" s="163">
        <f t="shared" ref="K57:K62" si="15">J57/F57/22</f>
        <v>0</v>
      </c>
    </row>
    <row r="58" spans="1:13" x14ac:dyDescent="0.35">
      <c r="A58" s="30"/>
      <c r="B58" s="31"/>
      <c r="C58" s="118"/>
      <c r="D58" s="6">
        <f t="shared" si="0"/>
        <v>0</v>
      </c>
      <c r="E58" s="355"/>
      <c r="F58" s="32">
        <v>1800</v>
      </c>
      <c r="G58" s="32"/>
      <c r="H58" s="43"/>
      <c r="I58" s="140"/>
      <c r="J58" s="8">
        <f>D58*I58</f>
        <v>0</v>
      </c>
      <c r="K58" s="163">
        <f t="shared" si="15"/>
        <v>0</v>
      </c>
    </row>
    <row r="59" spans="1:13" x14ac:dyDescent="0.35">
      <c r="A59" s="30"/>
      <c r="B59" s="31"/>
      <c r="C59" s="118"/>
      <c r="D59" s="6">
        <f t="shared" si="0"/>
        <v>0</v>
      </c>
      <c r="E59" s="355"/>
      <c r="F59" s="32">
        <v>1800</v>
      </c>
      <c r="G59" s="32"/>
      <c r="H59" s="43"/>
      <c r="I59" s="140"/>
      <c r="J59" s="8">
        <f t="shared" si="14"/>
        <v>0</v>
      </c>
      <c r="K59" s="163">
        <f t="shared" si="15"/>
        <v>0</v>
      </c>
    </row>
    <row r="60" spans="1:13" x14ac:dyDescent="0.35">
      <c r="A60" s="30"/>
      <c r="B60" s="31"/>
      <c r="C60" s="118"/>
      <c r="D60" s="6">
        <f t="shared" si="0"/>
        <v>0</v>
      </c>
      <c r="E60" s="355"/>
      <c r="F60" s="32">
        <v>1800</v>
      </c>
      <c r="G60" s="32"/>
      <c r="H60" s="43"/>
      <c r="I60" s="140"/>
      <c r="J60" s="8">
        <f t="shared" si="14"/>
        <v>0</v>
      </c>
      <c r="K60" s="163">
        <f t="shared" si="15"/>
        <v>0</v>
      </c>
    </row>
    <row r="61" spans="1:13" x14ac:dyDescent="0.35">
      <c r="A61" s="30"/>
      <c r="B61" s="31"/>
      <c r="C61" s="118"/>
      <c r="D61" s="6">
        <f t="shared" si="0"/>
        <v>0</v>
      </c>
      <c r="E61" s="355"/>
      <c r="F61" s="32">
        <v>1800</v>
      </c>
      <c r="G61" s="32"/>
      <c r="H61" s="43"/>
      <c r="I61" s="140"/>
      <c r="J61" s="8">
        <f>D61*I61</f>
        <v>0</v>
      </c>
      <c r="K61" s="163">
        <f t="shared" si="15"/>
        <v>0</v>
      </c>
    </row>
    <row r="62" spans="1:13" ht="15" thickBot="1" x14ac:dyDescent="0.4">
      <c r="A62" s="33"/>
      <c r="B62" s="34"/>
      <c r="C62" s="119"/>
      <c r="D62" s="6">
        <f t="shared" si="0"/>
        <v>0</v>
      </c>
      <c r="E62" s="359"/>
      <c r="F62" s="35">
        <v>1800</v>
      </c>
      <c r="G62" s="35"/>
      <c r="H62" s="45"/>
      <c r="I62" s="141"/>
      <c r="J62" s="161">
        <f>D62*I62</f>
        <v>0</v>
      </c>
      <c r="K62" s="164">
        <f t="shared" si="15"/>
        <v>0</v>
      </c>
    </row>
    <row r="63" spans="1:13" x14ac:dyDescent="0.35">
      <c r="A63" s="89"/>
      <c r="B63" s="90"/>
      <c r="C63" s="134"/>
      <c r="D63" s="6">
        <f t="shared" si="0"/>
        <v>0</v>
      </c>
      <c r="E63" s="360" t="s">
        <v>82</v>
      </c>
      <c r="F63" s="91">
        <v>6000</v>
      </c>
      <c r="G63" s="91"/>
      <c r="H63" s="92"/>
      <c r="I63" s="156"/>
      <c r="J63" s="160">
        <f>D63*I63</f>
        <v>0</v>
      </c>
      <c r="K63" s="179">
        <f>J63/F63/22</f>
        <v>0</v>
      </c>
      <c r="M63" s="26"/>
    </row>
    <row r="64" spans="1:13" x14ac:dyDescent="0.35">
      <c r="A64" s="93"/>
      <c r="B64" s="94"/>
      <c r="C64" s="135"/>
      <c r="D64" s="6">
        <f t="shared" si="0"/>
        <v>0</v>
      </c>
      <c r="E64" s="361"/>
      <c r="F64" s="95">
        <v>6000</v>
      </c>
      <c r="G64" s="95"/>
      <c r="H64" s="96"/>
      <c r="I64" s="157"/>
      <c r="J64" s="8">
        <f t="shared" ref="J64:J66" si="16">D64*I64</f>
        <v>0</v>
      </c>
      <c r="K64" s="180">
        <f t="shared" ref="K64:K68" si="17">J64/F64/22</f>
        <v>0</v>
      </c>
    </row>
    <row r="65" spans="1:13" x14ac:dyDescent="0.35">
      <c r="A65" s="93"/>
      <c r="B65" s="94"/>
      <c r="C65" s="135"/>
      <c r="D65" s="6">
        <f t="shared" si="0"/>
        <v>0</v>
      </c>
      <c r="E65" s="361"/>
      <c r="F65" s="95">
        <v>6000</v>
      </c>
      <c r="G65" s="95"/>
      <c r="H65" s="96"/>
      <c r="I65" s="157"/>
      <c r="J65" s="8">
        <f t="shared" si="16"/>
        <v>0</v>
      </c>
      <c r="K65" s="180">
        <f t="shared" si="17"/>
        <v>0</v>
      </c>
    </row>
    <row r="66" spans="1:13" x14ac:dyDescent="0.35">
      <c r="A66" s="93"/>
      <c r="B66" s="94"/>
      <c r="C66" s="135"/>
      <c r="D66" s="6">
        <f t="shared" si="0"/>
        <v>0</v>
      </c>
      <c r="E66" s="361"/>
      <c r="F66" s="95">
        <v>6000</v>
      </c>
      <c r="G66" s="95"/>
      <c r="H66" s="96"/>
      <c r="I66" s="157"/>
      <c r="J66" s="8">
        <f t="shared" si="16"/>
        <v>0</v>
      </c>
      <c r="K66" s="180">
        <f t="shared" si="17"/>
        <v>0</v>
      </c>
    </row>
    <row r="67" spans="1:13" x14ac:dyDescent="0.35">
      <c r="A67" s="93"/>
      <c r="B67" s="94"/>
      <c r="C67" s="135"/>
      <c r="D67" s="6">
        <f t="shared" si="0"/>
        <v>0</v>
      </c>
      <c r="E67" s="361"/>
      <c r="F67" s="95">
        <v>6000</v>
      </c>
      <c r="G67" s="95"/>
      <c r="H67" s="96"/>
      <c r="I67" s="157"/>
      <c r="J67" s="8">
        <f>D67*I67</f>
        <v>0</v>
      </c>
      <c r="K67" s="180">
        <f t="shared" si="17"/>
        <v>0</v>
      </c>
    </row>
    <row r="68" spans="1:13" ht="15" thickBot="1" x14ac:dyDescent="0.4">
      <c r="A68" s="97"/>
      <c r="B68" s="98"/>
      <c r="C68" s="136"/>
      <c r="D68" s="6">
        <f t="shared" si="0"/>
        <v>0</v>
      </c>
      <c r="E68" s="362"/>
      <c r="F68" s="99">
        <v>6000</v>
      </c>
      <c r="G68" s="99"/>
      <c r="H68" s="100"/>
      <c r="I68" s="158"/>
      <c r="J68" s="161">
        <f>D68*I68</f>
        <v>0</v>
      </c>
      <c r="K68" s="181">
        <f t="shared" si="17"/>
        <v>0</v>
      </c>
    </row>
    <row r="69" spans="1:13" x14ac:dyDescent="0.35">
      <c r="A69" s="46"/>
      <c r="B69" s="47"/>
      <c r="C69" s="137"/>
      <c r="D69" s="6">
        <f t="shared" si="0"/>
        <v>0</v>
      </c>
      <c r="E69" s="363" t="s">
        <v>83</v>
      </c>
      <c r="F69" s="48">
        <v>1800</v>
      </c>
      <c r="G69" s="48"/>
      <c r="H69" s="49"/>
      <c r="I69" s="159"/>
      <c r="J69" s="160">
        <f>D69*I69</f>
        <v>0</v>
      </c>
      <c r="K69" s="182">
        <f>J69/F69/22</f>
        <v>0</v>
      </c>
      <c r="M69" s="26"/>
    </row>
    <row r="70" spans="1:13" x14ac:dyDescent="0.35">
      <c r="A70" s="50"/>
      <c r="B70" s="51"/>
      <c r="C70" s="121"/>
      <c r="D70" s="6">
        <f t="shared" si="0"/>
        <v>0</v>
      </c>
      <c r="E70" s="364"/>
      <c r="F70" s="52">
        <v>1800</v>
      </c>
      <c r="G70" s="52"/>
      <c r="H70" s="53"/>
      <c r="I70" s="143"/>
      <c r="J70" s="8">
        <f t="shared" ref="J70:J73" si="18">D70*I70</f>
        <v>0</v>
      </c>
      <c r="K70" s="166">
        <f t="shared" ref="K70:K75" si="19">J70/F70/22</f>
        <v>0</v>
      </c>
    </row>
    <row r="71" spans="1:13" x14ac:dyDescent="0.35">
      <c r="A71" s="50"/>
      <c r="B71" s="51"/>
      <c r="C71" s="121"/>
      <c r="D71" s="6">
        <f t="shared" ref="D71:D117" si="20">B71*C71</f>
        <v>0</v>
      </c>
      <c r="E71" s="364"/>
      <c r="F71" s="52">
        <v>1800</v>
      </c>
      <c r="G71" s="52"/>
      <c r="H71" s="53"/>
      <c r="I71" s="143"/>
      <c r="J71" s="8">
        <f t="shared" si="18"/>
        <v>0</v>
      </c>
      <c r="K71" s="166">
        <f t="shared" si="19"/>
        <v>0</v>
      </c>
    </row>
    <row r="72" spans="1:13" x14ac:dyDescent="0.35">
      <c r="A72" s="50"/>
      <c r="B72" s="51"/>
      <c r="C72" s="121"/>
      <c r="D72" s="6">
        <f t="shared" si="20"/>
        <v>0</v>
      </c>
      <c r="E72" s="364"/>
      <c r="F72" s="52">
        <v>1800</v>
      </c>
      <c r="G72" s="52"/>
      <c r="H72" s="53"/>
      <c r="I72" s="143"/>
      <c r="J72" s="8">
        <f t="shared" si="18"/>
        <v>0</v>
      </c>
      <c r="K72" s="166">
        <f t="shared" si="19"/>
        <v>0</v>
      </c>
    </row>
    <row r="73" spans="1:13" x14ac:dyDescent="0.35">
      <c r="A73" s="50"/>
      <c r="B73" s="51"/>
      <c r="C73" s="121"/>
      <c r="D73" s="6">
        <f t="shared" si="20"/>
        <v>0</v>
      </c>
      <c r="E73" s="364"/>
      <c r="F73" s="52">
        <v>1800</v>
      </c>
      <c r="G73" s="52"/>
      <c r="H73" s="53"/>
      <c r="I73" s="143"/>
      <c r="J73" s="8">
        <f t="shared" si="18"/>
        <v>0</v>
      </c>
      <c r="K73" s="166">
        <f t="shared" si="19"/>
        <v>0</v>
      </c>
    </row>
    <row r="74" spans="1:13" x14ac:dyDescent="0.35">
      <c r="A74" s="50"/>
      <c r="B74" s="51"/>
      <c r="C74" s="121"/>
      <c r="D74" s="6">
        <f t="shared" si="20"/>
        <v>0</v>
      </c>
      <c r="E74" s="364"/>
      <c r="F74" s="52">
        <v>1800</v>
      </c>
      <c r="G74" s="52"/>
      <c r="H74" s="53"/>
      <c r="I74" s="143"/>
      <c r="J74" s="8">
        <f>D74*I74</f>
        <v>0</v>
      </c>
      <c r="K74" s="166">
        <f t="shared" si="19"/>
        <v>0</v>
      </c>
    </row>
    <row r="75" spans="1:13" ht="15" thickBot="1" x14ac:dyDescent="0.4">
      <c r="A75" s="54"/>
      <c r="B75" s="55"/>
      <c r="C75" s="122"/>
      <c r="D75" s="6">
        <f t="shared" si="20"/>
        <v>0</v>
      </c>
      <c r="E75" s="365"/>
      <c r="F75" s="56">
        <v>1800</v>
      </c>
      <c r="G75" s="56"/>
      <c r="H75" s="57"/>
      <c r="I75" s="144"/>
      <c r="J75" s="161">
        <f>D75*I75</f>
        <v>0</v>
      </c>
      <c r="K75" s="167">
        <f t="shared" si="19"/>
        <v>0</v>
      </c>
    </row>
    <row r="76" spans="1:13" x14ac:dyDescent="0.35">
      <c r="A76" s="77"/>
      <c r="B76" s="78"/>
      <c r="C76" s="123"/>
      <c r="D76" s="6">
        <f t="shared" si="20"/>
        <v>0</v>
      </c>
      <c r="E76" s="366" t="s">
        <v>84</v>
      </c>
      <c r="F76" s="79">
        <v>100000</v>
      </c>
      <c r="G76" s="79"/>
      <c r="H76" s="101"/>
      <c r="I76" s="145"/>
      <c r="J76" s="160">
        <f>D76*I76</f>
        <v>0</v>
      </c>
      <c r="K76" s="168">
        <f>J76/F76/22</f>
        <v>0</v>
      </c>
    </row>
    <row r="77" spans="1:13" x14ac:dyDescent="0.35">
      <c r="A77" s="58"/>
      <c r="B77" s="59"/>
      <c r="C77" s="124"/>
      <c r="D77" s="6">
        <f t="shared" si="20"/>
        <v>0</v>
      </c>
      <c r="E77" s="367"/>
      <c r="F77" s="60">
        <v>100000</v>
      </c>
      <c r="G77" s="60"/>
      <c r="H77" s="102"/>
      <c r="I77" s="146"/>
      <c r="J77" s="8">
        <f t="shared" ref="J77:J80" si="21">D77*I77</f>
        <v>0</v>
      </c>
      <c r="K77" s="169">
        <f t="shared" ref="K77:K82" si="22">J77/F77/22</f>
        <v>0</v>
      </c>
    </row>
    <row r="78" spans="1:13" x14ac:dyDescent="0.35">
      <c r="A78" s="58"/>
      <c r="B78" s="59"/>
      <c r="C78" s="124"/>
      <c r="D78" s="6">
        <f t="shared" si="20"/>
        <v>0</v>
      </c>
      <c r="E78" s="367"/>
      <c r="F78" s="60">
        <v>100000</v>
      </c>
      <c r="G78" s="60"/>
      <c r="H78" s="102"/>
      <c r="I78" s="146"/>
      <c r="J78" s="8">
        <f t="shared" si="21"/>
        <v>0</v>
      </c>
      <c r="K78" s="169">
        <f t="shared" si="22"/>
        <v>0</v>
      </c>
    </row>
    <row r="79" spans="1:13" x14ac:dyDescent="0.35">
      <c r="A79" s="58"/>
      <c r="B79" s="59"/>
      <c r="C79" s="124"/>
      <c r="D79" s="6">
        <f t="shared" si="20"/>
        <v>0</v>
      </c>
      <c r="E79" s="367"/>
      <c r="F79" s="60">
        <v>100000</v>
      </c>
      <c r="G79" s="60"/>
      <c r="H79" s="102"/>
      <c r="I79" s="146"/>
      <c r="J79" s="8">
        <f t="shared" si="21"/>
        <v>0</v>
      </c>
      <c r="K79" s="169">
        <f t="shared" si="22"/>
        <v>0</v>
      </c>
    </row>
    <row r="80" spans="1:13" x14ac:dyDescent="0.35">
      <c r="A80" s="58"/>
      <c r="B80" s="59"/>
      <c r="C80" s="124"/>
      <c r="D80" s="6">
        <f t="shared" si="20"/>
        <v>0</v>
      </c>
      <c r="E80" s="367"/>
      <c r="F80" s="60">
        <v>100000</v>
      </c>
      <c r="G80" s="60"/>
      <c r="H80" s="102"/>
      <c r="I80" s="146"/>
      <c r="J80" s="8">
        <f t="shared" si="21"/>
        <v>0</v>
      </c>
      <c r="K80" s="169">
        <f t="shared" si="22"/>
        <v>0</v>
      </c>
    </row>
    <row r="81" spans="1:13" x14ac:dyDescent="0.35">
      <c r="A81" s="58"/>
      <c r="B81" s="59"/>
      <c r="C81" s="124"/>
      <c r="D81" s="6">
        <f t="shared" si="20"/>
        <v>0</v>
      </c>
      <c r="E81" s="367"/>
      <c r="F81" s="60">
        <v>100000</v>
      </c>
      <c r="G81" s="60"/>
      <c r="H81" s="102"/>
      <c r="I81" s="146"/>
      <c r="J81" s="8">
        <f>D81*I81</f>
        <v>0</v>
      </c>
      <c r="K81" s="169">
        <f t="shared" si="22"/>
        <v>0</v>
      </c>
    </row>
    <row r="82" spans="1:13" ht="15" thickBot="1" x14ac:dyDescent="0.4">
      <c r="A82" s="61"/>
      <c r="B82" s="62"/>
      <c r="C82" s="125"/>
      <c r="D82" s="6">
        <f t="shared" si="20"/>
        <v>0</v>
      </c>
      <c r="E82" s="368"/>
      <c r="F82" s="63">
        <v>100000</v>
      </c>
      <c r="G82" s="63"/>
      <c r="H82" s="103"/>
      <c r="I82" s="147"/>
      <c r="J82" s="161">
        <f>D82*I82</f>
        <v>0</v>
      </c>
      <c r="K82" s="170">
        <f t="shared" si="22"/>
        <v>0</v>
      </c>
    </row>
    <row r="83" spans="1:13" x14ac:dyDescent="0.35">
      <c r="A83" s="80"/>
      <c r="B83" s="81"/>
      <c r="C83" s="126"/>
      <c r="D83" s="6">
        <f t="shared" si="20"/>
        <v>0</v>
      </c>
      <c r="E83" s="369" t="s">
        <v>85</v>
      </c>
      <c r="F83" s="82">
        <v>130</v>
      </c>
      <c r="G83" s="82"/>
      <c r="H83" s="104"/>
      <c r="I83" s="148"/>
      <c r="J83" s="160">
        <f>D83*I83</f>
        <v>0</v>
      </c>
      <c r="K83" s="171">
        <f>J83/F83/22</f>
        <v>0</v>
      </c>
    </row>
    <row r="84" spans="1:13" x14ac:dyDescent="0.35">
      <c r="A84" s="64"/>
      <c r="B84" s="65"/>
      <c r="C84" s="127"/>
      <c r="D84" s="6">
        <f t="shared" si="20"/>
        <v>0</v>
      </c>
      <c r="E84" s="370"/>
      <c r="F84" s="66">
        <v>130</v>
      </c>
      <c r="G84" s="66"/>
      <c r="H84" s="105"/>
      <c r="I84" s="149"/>
      <c r="J84" s="8">
        <f t="shared" ref="J84:J87" si="23">D84*I84</f>
        <v>0</v>
      </c>
      <c r="K84" s="172">
        <f t="shared" ref="K84:K91" si="24">J84/F84/22</f>
        <v>0</v>
      </c>
    </row>
    <row r="85" spans="1:13" x14ac:dyDescent="0.35">
      <c r="A85" s="64"/>
      <c r="B85" s="65"/>
      <c r="C85" s="127"/>
      <c r="D85" s="6">
        <f t="shared" si="20"/>
        <v>0</v>
      </c>
      <c r="E85" s="370"/>
      <c r="F85" s="66">
        <v>130</v>
      </c>
      <c r="G85" s="66"/>
      <c r="H85" s="105"/>
      <c r="I85" s="149"/>
      <c r="J85" s="8">
        <f t="shared" si="23"/>
        <v>0</v>
      </c>
      <c r="K85" s="172">
        <f t="shared" si="24"/>
        <v>0</v>
      </c>
    </row>
    <row r="86" spans="1:13" x14ac:dyDescent="0.35">
      <c r="A86" s="64"/>
      <c r="B86" s="65"/>
      <c r="C86" s="127"/>
      <c r="D86" s="6">
        <f t="shared" si="20"/>
        <v>0</v>
      </c>
      <c r="E86" s="370"/>
      <c r="F86" s="66">
        <v>130</v>
      </c>
      <c r="G86" s="66"/>
      <c r="H86" s="105"/>
      <c r="I86" s="149"/>
      <c r="J86" s="8">
        <f t="shared" si="23"/>
        <v>0</v>
      </c>
      <c r="K86" s="172">
        <f t="shared" si="24"/>
        <v>0</v>
      </c>
    </row>
    <row r="87" spans="1:13" x14ac:dyDescent="0.35">
      <c r="A87" s="64"/>
      <c r="B87" s="65"/>
      <c r="C87" s="127"/>
      <c r="D87" s="6">
        <f t="shared" si="20"/>
        <v>0</v>
      </c>
      <c r="E87" s="370"/>
      <c r="F87" s="66">
        <v>130</v>
      </c>
      <c r="G87" s="66"/>
      <c r="H87" s="105"/>
      <c r="I87" s="149"/>
      <c r="J87" s="8">
        <f t="shared" si="23"/>
        <v>0</v>
      </c>
      <c r="K87" s="172">
        <f t="shared" si="24"/>
        <v>0</v>
      </c>
    </row>
    <row r="88" spans="1:13" x14ac:dyDescent="0.35">
      <c r="A88" s="64"/>
      <c r="B88" s="65"/>
      <c r="C88" s="127"/>
      <c r="D88" s="6">
        <f t="shared" si="20"/>
        <v>0</v>
      </c>
      <c r="E88" s="370"/>
      <c r="F88" s="66">
        <v>130</v>
      </c>
      <c r="G88" s="66"/>
      <c r="H88" s="105"/>
      <c r="I88" s="149"/>
      <c r="J88" s="8">
        <f>D88*I88</f>
        <v>0</v>
      </c>
      <c r="K88" s="172">
        <f t="shared" si="24"/>
        <v>0</v>
      </c>
    </row>
    <row r="89" spans="1:13" x14ac:dyDescent="0.35">
      <c r="A89" s="64"/>
      <c r="B89" s="65"/>
      <c r="C89" s="191"/>
      <c r="D89" s="6">
        <f t="shared" si="20"/>
        <v>0</v>
      </c>
      <c r="E89" s="371"/>
      <c r="F89" s="66">
        <v>130</v>
      </c>
      <c r="G89" s="192"/>
      <c r="H89" s="193"/>
      <c r="I89" s="194"/>
      <c r="J89" s="195"/>
      <c r="K89" s="196"/>
    </row>
    <row r="90" spans="1:13" x14ac:dyDescent="0.35">
      <c r="A90" s="64"/>
      <c r="B90" s="65"/>
      <c r="C90" s="191"/>
      <c r="D90" s="6">
        <f t="shared" si="20"/>
        <v>0</v>
      </c>
      <c r="E90" s="371"/>
      <c r="F90" s="66">
        <v>130</v>
      </c>
      <c r="G90" s="192"/>
      <c r="H90" s="193"/>
      <c r="I90" s="194"/>
      <c r="J90" s="195"/>
      <c r="K90" s="196"/>
    </row>
    <row r="91" spans="1:13" ht="15" thickBot="1" x14ac:dyDescent="0.4">
      <c r="A91" s="64"/>
      <c r="B91" s="65"/>
      <c r="C91" s="128"/>
      <c r="D91" s="6">
        <f t="shared" si="20"/>
        <v>0</v>
      </c>
      <c r="E91" s="372"/>
      <c r="F91" s="66">
        <v>130</v>
      </c>
      <c r="G91" s="67"/>
      <c r="H91" s="106"/>
      <c r="I91" s="150"/>
      <c r="J91" s="161">
        <f>D91*I91</f>
        <v>0</v>
      </c>
      <c r="K91" s="173">
        <f t="shared" si="24"/>
        <v>0</v>
      </c>
    </row>
    <row r="92" spans="1:13" x14ac:dyDescent="0.35">
      <c r="A92" s="83"/>
      <c r="B92" s="84"/>
      <c r="C92" s="129"/>
      <c r="D92" s="6">
        <f t="shared" si="20"/>
        <v>0</v>
      </c>
      <c r="E92" s="373" t="s">
        <v>86</v>
      </c>
      <c r="F92" s="85">
        <v>300</v>
      </c>
      <c r="G92" s="85"/>
      <c r="H92" s="107"/>
      <c r="I92" s="187"/>
      <c r="J92" s="160">
        <f>D92*I92</f>
        <v>0</v>
      </c>
      <c r="K92" s="174">
        <f>J92/F92/22</f>
        <v>0</v>
      </c>
    </row>
    <row r="93" spans="1:13" x14ac:dyDescent="0.35">
      <c r="A93" s="68"/>
      <c r="B93" s="69"/>
      <c r="C93" s="130"/>
      <c r="D93" s="6">
        <f t="shared" si="20"/>
        <v>0</v>
      </c>
      <c r="E93" s="374"/>
      <c r="F93" s="70">
        <v>300</v>
      </c>
      <c r="G93" s="70"/>
      <c r="H93" s="108"/>
      <c r="I93" s="152"/>
      <c r="J93" s="8">
        <f t="shared" ref="J93:J94" si="25">D93*I93</f>
        <v>0</v>
      </c>
      <c r="K93" s="175">
        <f t="shared" ref="K93:K94" si="26">J93/F93/22</f>
        <v>0</v>
      </c>
    </row>
    <row r="94" spans="1:13" ht="15" thickBot="1" x14ac:dyDescent="0.4">
      <c r="A94" s="68"/>
      <c r="B94" s="69"/>
      <c r="C94" s="130"/>
      <c r="D94" s="6">
        <f t="shared" si="20"/>
        <v>0</v>
      </c>
      <c r="E94" s="374"/>
      <c r="F94" s="70">
        <v>300</v>
      </c>
      <c r="G94" s="70"/>
      <c r="H94" s="108"/>
      <c r="I94" s="152"/>
      <c r="J94" s="8">
        <f t="shared" si="25"/>
        <v>0</v>
      </c>
      <c r="K94" s="175">
        <f t="shared" si="26"/>
        <v>0</v>
      </c>
    </row>
    <row r="95" spans="1:13" x14ac:dyDescent="0.35">
      <c r="A95" s="68"/>
      <c r="B95" s="69"/>
      <c r="C95" s="130"/>
      <c r="D95" s="6">
        <f t="shared" si="20"/>
        <v>0</v>
      </c>
      <c r="E95" s="374"/>
      <c r="F95" s="85">
        <v>300</v>
      </c>
      <c r="G95" s="70"/>
      <c r="H95" s="108"/>
      <c r="I95" s="152"/>
      <c r="J95" s="8"/>
      <c r="K95" s="175"/>
    </row>
    <row r="96" spans="1:13" x14ac:dyDescent="0.35">
      <c r="A96" s="68"/>
      <c r="B96" s="69"/>
      <c r="C96" s="130"/>
      <c r="D96" s="6">
        <f t="shared" si="20"/>
        <v>0</v>
      </c>
      <c r="E96" s="374"/>
      <c r="F96" s="70">
        <v>300</v>
      </c>
      <c r="G96" s="70"/>
      <c r="H96" s="108"/>
      <c r="I96" s="152"/>
      <c r="J96" s="8"/>
      <c r="K96" s="175"/>
      <c r="M96" s="26"/>
    </row>
    <row r="97" spans="1:11" ht="15" thickBot="1" x14ac:dyDescent="0.4">
      <c r="A97" s="68"/>
      <c r="B97" s="69"/>
      <c r="C97" s="130"/>
      <c r="D97" s="6">
        <f t="shared" si="20"/>
        <v>0</v>
      </c>
      <c r="E97" s="374"/>
      <c r="F97" s="70">
        <v>300</v>
      </c>
      <c r="G97" s="70"/>
      <c r="H97" s="108"/>
      <c r="I97" s="152"/>
      <c r="J97" s="8"/>
      <c r="K97" s="175"/>
    </row>
    <row r="98" spans="1:11" x14ac:dyDescent="0.35">
      <c r="A98" s="68"/>
      <c r="B98" s="69"/>
      <c r="C98" s="130"/>
      <c r="D98" s="6">
        <f t="shared" si="20"/>
        <v>0</v>
      </c>
      <c r="E98" s="374"/>
      <c r="F98" s="85">
        <v>300</v>
      </c>
      <c r="G98" s="70"/>
      <c r="H98" s="108"/>
      <c r="I98" s="152"/>
      <c r="J98" s="8"/>
      <c r="K98" s="175"/>
    </row>
    <row r="99" spans="1:11" x14ac:dyDescent="0.35">
      <c r="A99" s="68"/>
      <c r="B99" s="69"/>
      <c r="C99" s="130"/>
      <c r="D99" s="6">
        <f t="shared" si="20"/>
        <v>0</v>
      </c>
      <c r="E99" s="374"/>
      <c r="F99" s="70">
        <v>300</v>
      </c>
      <c r="G99" s="70"/>
      <c r="H99" s="108"/>
      <c r="I99" s="152"/>
      <c r="J99" s="8"/>
      <c r="K99" s="175"/>
    </row>
    <row r="100" spans="1:11" ht="15" thickBot="1" x14ac:dyDescent="0.4">
      <c r="A100" s="68"/>
      <c r="B100" s="69"/>
      <c r="C100" s="130"/>
      <c r="D100" s="6">
        <f t="shared" si="20"/>
        <v>0</v>
      </c>
      <c r="E100" s="374"/>
      <c r="F100" s="70">
        <v>300</v>
      </c>
      <c r="G100" s="70"/>
      <c r="H100" s="108"/>
      <c r="I100" s="152"/>
      <c r="J100" s="8"/>
      <c r="K100" s="175"/>
    </row>
    <row r="101" spans="1:11" x14ac:dyDescent="0.35">
      <c r="A101" s="68"/>
      <c r="B101" s="69"/>
      <c r="C101" s="130"/>
      <c r="D101" s="6">
        <f t="shared" si="20"/>
        <v>0</v>
      </c>
      <c r="E101" s="374"/>
      <c r="F101" s="85">
        <v>300</v>
      </c>
      <c r="G101" s="70"/>
      <c r="H101" s="108"/>
      <c r="I101" s="152"/>
      <c r="J101" s="8"/>
      <c r="K101" s="175"/>
    </row>
    <row r="102" spans="1:11" ht="15" thickBot="1" x14ac:dyDescent="0.4">
      <c r="A102" s="68"/>
      <c r="B102" s="69"/>
      <c r="C102" s="130"/>
      <c r="D102" s="6">
        <f t="shared" si="20"/>
        <v>0</v>
      </c>
      <c r="E102" s="374"/>
      <c r="F102" s="70">
        <v>300</v>
      </c>
      <c r="G102" s="70"/>
      <c r="H102" s="108"/>
      <c r="I102" s="152"/>
      <c r="J102" s="8"/>
      <c r="K102" s="175"/>
    </row>
    <row r="103" spans="1:11" x14ac:dyDescent="0.35">
      <c r="A103" s="86" t="s">
        <v>87</v>
      </c>
      <c r="B103" s="87">
        <v>1</v>
      </c>
      <c r="C103" s="131">
        <f>14.56+43.89</f>
        <v>58.45</v>
      </c>
      <c r="D103" s="6">
        <f t="shared" si="20"/>
        <v>58.45</v>
      </c>
      <c r="E103" s="376" t="s">
        <v>88</v>
      </c>
      <c r="F103" s="88">
        <v>300</v>
      </c>
      <c r="G103" s="88" t="s">
        <v>89</v>
      </c>
      <c r="H103" s="109">
        <v>1</v>
      </c>
      <c r="I103" s="153">
        <v>2</v>
      </c>
      <c r="J103" s="160">
        <f>D103*I103</f>
        <v>116.9</v>
      </c>
      <c r="K103" s="176">
        <f>J103/F103/22</f>
        <v>1.771212121212121E-2</v>
      </c>
    </row>
    <row r="104" spans="1:11" x14ac:dyDescent="0.35">
      <c r="A104" s="71" t="s">
        <v>90</v>
      </c>
      <c r="B104" s="72">
        <v>1</v>
      </c>
      <c r="C104" s="132">
        <v>90</v>
      </c>
      <c r="D104" s="6">
        <f t="shared" si="20"/>
        <v>90</v>
      </c>
      <c r="E104" s="377"/>
      <c r="F104" s="73">
        <v>300</v>
      </c>
      <c r="G104" s="73" t="s">
        <v>89</v>
      </c>
      <c r="H104" s="110">
        <v>1</v>
      </c>
      <c r="I104" s="154">
        <v>2</v>
      </c>
      <c r="J104" s="8">
        <f t="shared" ref="J104" si="27">D104*I104</f>
        <v>180</v>
      </c>
      <c r="K104" s="177">
        <f t="shared" ref="K104" si="28">J104/F104/22</f>
        <v>2.7272727272727271E-2</v>
      </c>
    </row>
    <row r="105" spans="1:11" x14ac:dyDescent="0.35">
      <c r="A105" s="71"/>
      <c r="B105" s="72"/>
      <c r="C105" s="132"/>
      <c r="D105" s="6">
        <f t="shared" si="20"/>
        <v>0</v>
      </c>
      <c r="E105" s="377"/>
      <c r="F105" s="73">
        <v>300</v>
      </c>
      <c r="G105" s="73"/>
      <c r="H105" s="110"/>
      <c r="I105" s="154"/>
      <c r="J105" s="8"/>
      <c r="K105" s="177"/>
    </row>
    <row r="106" spans="1:11" ht="15" thickBot="1" x14ac:dyDescent="0.4">
      <c r="A106" s="71"/>
      <c r="B106" s="72"/>
      <c r="C106" s="132"/>
      <c r="D106" s="6">
        <f t="shared" si="20"/>
        <v>0</v>
      </c>
      <c r="E106" s="377"/>
      <c r="F106" s="73">
        <v>300</v>
      </c>
      <c r="G106" s="73"/>
      <c r="H106" s="110"/>
      <c r="I106" s="154"/>
      <c r="J106" s="8"/>
      <c r="K106" s="177"/>
    </row>
    <row r="107" spans="1:11" x14ac:dyDescent="0.35">
      <c r="A107" s="71"/>
      <c r="B107" s="72"/>
      <c r="C107" s="132"/>
      <c r="D107" s="6">
        <f t="shared" si="20"/>
        <v>0</v>
      </c>
      <c r="E107" s="377"/>
      <c r="F107" s="88">
        <v>300</v>
      </c>
      <c r="G107" s="73"/>
      <c r="H107" s="110"/>
      <c r="I107" s="154"/>
      <c r="J107" s="8"/>
      <c r="K107" s="177"/>
    </row>
    <row r="108" spans="1:11" x14ac:dyDescent="0.35">
      <c r="A108" s="71"/>
      <c r="B108" s="72"/>
      <c r="C108" s="132"/>
      <c r="D108" s="6">
        <f t="shared" si="20"/>
        <v>0</v>
      </c>
      <c r="E108" s="377"/>
      <c r="F108" s="73">
        <v>300</v>
      </c>
      <c r="G108" s="73"/>
      <c r="H108" s="110"/>
      <c r="I108" s="154"/>
      <c r="J108" s="8"/>
      <c r="K108" s="177"/>
    </row>
    <row r="109" spans="1:11" x14ac:dyDescent="0.35">
      <c r="A109" s="71"/>
      <c r="B109" s="72"/>
      <c r="C109" s="132"/>
      <c r="D109" s="6">
        <f t="shared" si="20"/>
        <v>0</v>
      </c>
      <c r="E109" s="377"/>
      <c r="F109" s="73">
        <v>300</v>
      </c>
      <c r="G109" s="73"/>
      <c r="H109" s="110"/>
      <c r="I109" s="154"/>
      <c r="J109" s="8"/>
      <c r="K109" s="177"/>
    </row>
    <row r="110" spans="1:11" ht="15" thickBot="1" x14ac:dyDescent="0.4">
      <c r="A110" s="71"/>
      <c r="B110" s="72"/>
      <c r="C110" s="132"/>
      <c r="D110" s="6">
        <f t="shared" si="20"/>
        <v>0</v>
      </c>
      <c r="E110" s="377"/>
      <c r="F110" s="73">
        <v>300</v>
      </c>
      <c r="G110" s="73"/>
      <c r="H110" s="110"/>
      <c r="I110" s="154"/>
      <c r="J110" s="8"/>
      <c r="K110" s="177"/>
    </row>
    <row r="111" spans="1:11" x14ac:dyDescent="0.35">
      <c r="A111" s="71"/>
      <c r="B111" s="72"/>
      <c r="C111" s="132"/>
      <c r="D111" s="6">
        <f t="shared" si="20"/>
        <v>0</v>
      </c>
      <c r="E111" s="377"/>
      <c r="F111" s="88">
        <v>300</v>
      </c>
      <c r="G111" s="73"/>
      <c r="H111" s="110"/>
      <c r="I111" s="154"/>
      <c r="J111" s="8"/>
      <c r="K111" s="177"/>
    </row>
    <row r="112" spans="1:11" x14ac:dyDescent="0.35">
      <c r="A112" s="71"/>
      <c r="B112" s="72"/>
      <c r="C112" s="132"/>
      <c r="D112" s="6">
        <f t="shared" si="20"/>
        <v>0</v>
      </c>
      <c r="E112" s="377"/>
      <c r="F112" s="73">
        <v>300</v>
      </c>
      <c r="G112" s="73"/>
      <c r="H112" s="110"/>
      <c r="I112" s="154"/>
      <c r="J112" s="8"/>
      <c r="K112" s="177"/>
    </row>
    <row r="113" spans="1:11" x14ac:dyDescent="0.35">
      <c r="A113" s="71"/>
      <c r="B113" s="72"/>
      <c r="C113" s="132"/>
      <c r="D113" s="6">
        <f t="shared" si="20"/>
        <v>0</v>
      </c>
      <c r="E113" s="377"/>
      <c r="F113" s="73">
        <v>300</v>
      </c>
      <c r="G113" s="73"/>
      <c r="H113" s="110"/>
      <c r="I113" s="154"/>
      <c r="J113" s="8"/>
      <c r="K113" s="177"/>
    </row>
    <row r="114" spans="1:11" ht="15" thickBot="1" x14ac:dyDescent="0.4">
      <c r="A114" s="71"/>
      <c r="B114" s="72"/>
      <c r="C114" s="132"/>
      <c r="D114" s="6">
        <f t="shared" si="20"/>
        <v>0</v>
      </c>
      <c r="E114" s="377"/>
      <c r="F114" s="73">
        <v>300</v>
      </c>
      <c r="G114" s="73"/>
      <c r="H114" s="110"/>
      <c r="I114" s="154"/>
      <c r="J114" s="8"/>
      <c r="K114" s="177"/>
    </row>
    <row r="115" spans="1:11" x14ac:dyDescent="0.35">
      <c r="A115" s="27"/>
      <c r="B115" s="28"/>
      <c r="C115" s="117"/>
      <c r="D115" s="6">
        <f t="shared" si="20"/>
        <v>0</v>
      </c>
      <c r="E115" s="329" t="s">
        <v>24</v>
      </c>
      <c r="F115" s="29">
        <v>130</v>
      </c>
      <c r="G115" s="29"/>
      <c r="H115" s="44"/>
      <c r="I115" s="139"/>
      <c r="J115" s="160">
        <f>D115*I115</f>
        <v>0</v>
      </c>
      <c r="K115" s="162">
        <f>J115/F115/22</f>
        <v>0</v>
      </c>
    </row>
    <row r="116" spans="1:11" x14ac:dyDescent="0.35">
      <c r="A116" s="30"/>
      <c r="B116" s="31"/>
      <c r="C116" s="118"/>
      <c r="D116" s="6">
        <f t="shared" si="20"/>
        <v>0</v>
      </c>
      <c r="E116" s="330"/>
      <c r="F116" s="32">
        <v>130</v>
      </c>
      <c r="G116" s="32"/>
      <c r="H116" s="43"/>
      <c r="I116" s="140"/>
      <c r="J116" s="8">
        <f t="shared" ref="J116" si="29">D116*I116</f>
        <v>0</v>
      </c>
      <c r="K116" s="163">
        <f t="shared" ref="K116:K117" si="30">J116/F116/22</f>
        <v>0</v>
      </c>
    </row>
    <row r="117" spans="1:11" ht="15" thickBot="1" x14ac:dyDescent="0.4">
      <c r="A117" s="33"/>
      <c r="B117" s="34"/>
      <c r="C117" s="119"/>
      <c r="D117" s="6">
        <f t="shared" si="20"/>
        <v>0</v>
      </c>
      <c r="E117" s="331"/>
      <c r="F117" s="35">
        <v>130</v>
      </c>
      <c r="G117" s="35"/>
      <c r="H117" s="45"/>
      <c r="I117" s="189"/>
      <c r="J117" s="161">
        <f>D117*I117</f>
        <v>0</v>
      </c>
      <c r="K117" s="164">
        <f t="shared" si="30"/>
        <v>0</v>
      </c>
    </row>
    <row r="118" spans="1:11" ht="15" thickBot="1" x14ac:dyDescent="0.4">
      <c r="A118" s="337" t="s">
        <v>91</v>
      </c>
      <c r="B118" s="338"/>
      <c r="C118" s="338"/>
      <c r="D118" s="7">
        <f>SUM(D2:D117)</f>
        <v>607.11</v>
      </c>
      <c r="E118" s="347" t="s">
        <v>92</v>
      </c>
      <c r="F118" s="348"/>
      <c r="G118" s="348"/>
      <c r="I118" s="190">
        <f>SUM(D2:D82)</f>
        <v>458.66</v>
      </c>
      <c r="J118" s="188"/>
      <c r="K118" s="183" t="s">
        <v>93</v>
      </c>
    </row>
    <row r="119" spans="1:11" ht="15" thickBot="1" x14ac:dyDescent="0.4">
      <c r="A119" s="339" t="s">
        <v>94</v>
      </c>
      <c r="B119" s="340"/>
      <c r="C119" s="340"/>
      <c r="D119" s="340"/>
      <c r="E119" s="340"/>
      <c r="F119" s="340"/>
      <c r="G119" s="340"/>
      <c r="H119" s="340"/>
      <c r="I119" s="341"/>
      <c r="J119" s="138">
        <f>SUM(J2:J117)</f>
        <v>13569.939999999999</v>
      </c>
      <c r="K119" s="184"/>
    </row>
    <row r="120" spans="1:11" ht="15" thickBot="1" x14ac:dyDescent="0.4">
      <c r="A120" s="342" t="s">
        <v>95</v>
      </c>
      <c r="B120" s="343"/>
      <c r="C120" s="343"/>
      <c r="D120" s="343"/>
      <c r="E120" s="343"/>
      <c r="F120" s="343"/>
      <c r="G120" s="343"/>
      <c r="H120" s="343"/>
      <c r="I120" s="343"/>
      <c r="J120" s="343"/>
      <c r="K120" s="185">
        <f>SUM(K2:K117)</f>
        <v>0.98698484848484858</v>
      </c>
    </row>
    <row r="121" spans="1:11" x14ac:dyDescent="0.35">
      <c r="B121" s="2"/>
      <c r="C121" s="2"/>
    </row>
    <row r="122" spans="1:11" ht="15" thickBot="1" x14ac:dyDescent="0.4">
      <c r="H122" s="9"/>
      <c r="J122" s="26"/>
      <c r="K122" s="26"/>
    </row>
    <row r="123" spans="1:11" ht="16" thickBot="1" x14ac:dyDescent="0.4">
      <c r="A123" s="356" t="s">
        <v>0</v>
      </c>
      <c r="B123" s="357"/>
      <c r="C123" s="357"/>
      <c r="D123" s="357"/>
      <c r="E123" s="358"/>
      <c r="J123" s="26"/>
    </row>
    <row r="124" spans="1:11" ht="15" thickBot="1" x14ac:dyDescent="0.4">
      <c r="A124" s="344" t="s">
        <v>1</v>
      </c>
      <c r="B124" s="345"/>
      <c r="C124" s="345"/>
      <c r="D124" s="345"/>
      <c r="E124" s="346"/>
    </row>
    <row r="125" spans="1:11" ht="6" customHeight="1" thickBot="1" x14ac:dyDescent="0.4"/>
    <row r="126" spans="1:11" ht="15.75" customHeight="1" x14ac:dyDescent="0.35">
      <c r="A126" s="334" t="s">
        <v>2</v>
      </c>
      <c r="B126" s="335"/>
      <c r="C126" s="335"/>
      <c r="D126" s="335"/>
      <c r="E126" s="336"/>
    </row>
    <row r="127" spans="1:11" ht="58" x14ac:dyDescent="0.35">
      <c r="A127" s="21" t="s">
        <v>3</v>
      </c>
      <c r="B127" s="10" t="s">
        <v>4</v>
      </c>
      <c r="C127" s="10" t="s">
        <v>5</v>
      </c>
      <c r="D127" s="11" t="s">
        <v>6</v>
      </c>
      <c r="E127" s="22" t="s">
        <v>7</v>
      </c>
    </row>
    <row r="128" spans="1:11" x14ac:dyDescent="0.35">
      <c r="A128" s="14" t="str">
        <f>E2</f>
        <v>INTERNA -Pisos Frios &amp; Acarpetados</v>
      </c>
      <c r="B128" s="26">
        <f>SUM(J2:J16)</f>
        <v>8008</v>
      </c>
      <c r="C128" s="18">
        <f>F2</f>
        <v>800</v>
      </c>
      <c r="D128" s="111">
        <f>((800*B128)/C128)/22</f>
        <v>364</v>
      </c>
      <c r="E128" s="351"/>
    </row>
    <row r="129" spans="1:15" x14ac:dyDescent="0.35">
      <c r="A129" s="14" t="str">
        <f>E17</f>
        <v>INTERNA -
Laboratórios</v>
      </c>
      <c r="B129" s="26">
        <f>SUM(J17:J20)</f>
        <v>0</v>
      </c>
      <c r="C129" s="18">
        <f>F17</f>
        <v>360</v>
      </c>
      <c r="D129" s="111">
        <f t="shared" ref="D129:D133" si="31">((800*B129)/C129)/22</f>
        <v>0</v>
      </c>
      <c r="E129" s="352"/>
    </row>
    <row r="130" spans="1:15" x14ac:dyDescent="0.35">
      <c r="A130" s="14" t="str">
        <f>E21</f>
        <v>INTERNA -
Almoxarifado / Galpões</v>
      </c>
      <c r="B130" s="26">
        <f>SUM(J21:J25)</f>
        <v>0</v>
      </c>
      <c r="C130" s="18">
        <f>F21</f>
        <v>1500</v>
      </c>
      <c r="D130" s="111">
        <f t="shared" si="31"/>
        <v>0</v>
      </c>
      <c r="E130" s="352"/>
    </row>
    <row r="131" spans="1:15" x14ac:dyDescent="0.35">
      <c r="A131" s="14" t="str">
        <f>E26</f>
        <v>INTERNA -
Oficinas</v>
      </c>
      <c r="B131" s="26">
        <f>SUM(J26:J28)</f>
        <v>0</v>
      </c>
      <c r="C131" s="18">
        <f>F26</f>
        <v>1200</v>
      </c>
      <c r="D131" s="111">
        <f t="shared" si="31"/>
        <v>0</v>
      </c>
      <c r="E131" s="352"/>
    </row>
    <row r="132" spans="1:15" x14ac:dyDescent="0.35">
      <c r="A132" s="14" t="str">
        <f>E29</f>
        <v>INTERNA -
Áreas com espaços livres - saguão, hall e salão</v>
      </c>
      <c r="B132" s="26">
        <f>SUM(J29:J43)</f>
        <v>3902.8</v>
      </c>
      <c r="C132" s="18">
        <f>F29</f>
        <v>1000</v>
      </c>
      <c r="D132" s="111">
        <f t="shared" si="31"/>
        <v>141.91999999999999</v>
      </c>
      <c r="E132" s="352"/>
    </row>
    <row r="133" spans="1:15" x14ac:dyDescent="0.35">
      <c r="A133" s="14" t="str">
        <f>E44</f>
        <v>INTERNA -
Banheiros</v>
      </c>
      <c r="B133" s="26">
        <f>SUM(J44:J55)</f>
        <v>1362.24</v>
      </c>
      <c r="C133" s="18">
        <f>F44</f>
        <v>200</v>
      </c>
      <c r="D133" s="111">
        <f t="shared" si="31"/>
        <v>247.68</v>
      </c>
      <c r="E133" s="352"/>
    </row>
    <row r="134" spans="1:15" x14ac:dyDescent="0.35">
      <c r="C134" s="18"/>
      <c r="D134" s="111"/>
      <c r="E134" s="353"/>
    </row>
    <row r="135" spans="1:15" ht="30.75" customHeight="1" thickBot="1" x14ac:dyDescent="0.4">
      <c r="A135" s="332" t="s">
        <v>13</v>
      </c>
      <c r="B135" s="333"/>
      <c r="C135" s="333"/>
      <c r="D135" s="116">
        <f>SUM(D128:D134)</f>
        <v>753.59999999999991</v>
      </c>
      <c r="E135" s="23">
        <f>D135/800</f>
        <v>0.94199999999999984</v>
      </c>
      <c r="G135" s="9"/>
      <c r="H135" s="9"/>
    </row>
    <row r="136" spans="1:15" x14ac:dyDescent="0.35">
      <c r="A136" s="12"/>
      <c r="B136" s="12"/>
      <c r="C136" s="12"/>
      <c r="D136" s="24"/>
      <c r="E136" s="5"/>
    </row>
    <row r="137" spans="1:15" ht="15.75" customHeight="1" thickBot="1" x14ac:dyDescent="0.4">
      <c r="A137" s="12"/>
      <c r="B137" s="12"/>
      <c r="C137" s="12"/>
      <c r="D137" s="13"/>
    </row>
    <row r="138" spans="1:15" ht="15.75" customHeight="1" x14ac:dyDescent="0.35">
      <c r="A138" s="334" t="s">
        <v>14</v>
      </c>
      <c r="B138" s="335"/>
      <c r="C138" s="335"/>
      <c r="D138" s="335"/>
      <c r="E138" s="336"/>
    </row>
    <row r="139" spans="1:15" ht="72.5" x14ac:dyDescent="0.35">
      <c r="A139" s="21" t="s">
        <v>3</v>
      </c>
      <c r="B139" s="10" t="s">
        <v>15</v>
      </c>
      <c r="C139" s="10" t="s">
        <v>16</v>
      </c>
      <c r="D139" s="11" t="s">
        <v>17</v>
      </c>
      <c r="E139" s="22" t="s">
        <v>7</v>
      </c>
    </row>
    <row r="140" spans="1:15" s="4" customFormat="1" ht="43.5" x14ac:dyDescent="0.35">
      <c r="A140" s="16" t="str">
        <f>E56</f>
        <v>EXTERNA - 
Pisos pavimentados adjacentes / contíguos às edificações</v>
      </c>
      <c r="B140" s="9">
        <f>SUM(J56:J62)</f>
        <v>0</v>
      </c>
      <c r="C140" s="19">
        <f>F56</f>
        <v>1800</v>
      </c>
      <c r="D140" s="20">
        <f>((1800*B140)/C140)/22</f>
        <v>0</v>
      </c>
      <c r="E140" s="351"/>
      <c r="I140" s="3"/>
      <c r="J140"/>
      <c r="K140"/>
      <c r="L140"/>
      <c r="M140"/>
      <c r="N140"/>
      <c r="O140"/>
    </row>
    <row r="141" spans="1:15" s="4" customFormat="1" ht="29" x14ac:dyDescent="0.35">
      <c r="A141" s="16" t="str">
        <f>E63</f>
        <v>EXTERNA - 
Varriação de passeios e arruamentos</v>
      </c>
      <c r="B141" s="9">
        <f>SUM(J63:J68)</f>
        <v>0</v>
      </c>
      <c r="C141" s="19">
        <f>F63</f>
        <v>6000</v>
      </c>
      <c r="D141" s="20">
        <f>((1800*B141)/C141)/22</f>
        <v>0</v>
      </c>
      <c r="E141" s="352"/>
      <c r="I141" s="3"/>
      <c r="J141"/>
      <c r="K141"/>
      <c r="L141"/>
      <c r="M141"/>
      <c r="N141"/>
      <c r="O141"/>
    </row>
    <row r="142" spans="1:15" s="4" customFormat="1" ht="43.5" x14ac:dyDescent="0.35">
      <c r="A142" s="16" t="str">
        <f>E69</f>
        <v>EXTERNA - 
Pátios e áreas verdes com alta, média ou baixa frequência</v>
      </c>
      <c r="B142" s="9">
        <f>SUM(J69:J75)</f>
        <v>0</v>
      </c>
      <c r="C142" s="19">
        <f>F69</f>
        <v>1800</v>
      </c>
      <c r="D142" s="20">
        <f>((1800*B142)/C142)/22</f>
        <v>0</v>
      </c>
      <c r="E142" s="352"/>
      <c r="I142" s="3"/>
      <c r="J142"/>
      <c r="K142"/>
      <c r="L142"/>
      <c r="M142"/>
      <c r="N142"/>
      <c r="O142"/>
    </row>
    <row r="143" spans="1:15" s="4" customFormat="1" ht="43.5" x14ac:dyDescent="0.35">
      <c r="A143" s="16" t="str">
        <f>E76</f>
        <v>EXTERNA - 
Coleta de detritos em pátios e áreas verdes com frequência diária</v>
      </c>
      <c r="B143" s="9">
        <f>SUM(J76:J82)</f>
        <v>0</v>
      </c>
      <c r="C143" s="19">
        <f>F76</f>
        <v>100000</v>
      </c>
      <c r="D143" s="20">
        <f>((1800*B143)/C143)/22</f>
        <v>0</v>
      </c>
      <c r="E143" s="352"/>
      <c r="I143" s="3"/>
      <c r="J143"/>
      <c r="K143"/>
      <c r="L143"/>
      <c r="M143"/>
      <c r="N143"/>
      <c r="O143"/>
    </row>
    <row r="144" spans="1:15" s="4" customFormat="1" x14ac:dyDescent="0.35">
      <c r="A144" s="16"/>
      <c r="B144" s="9"/>
      <c r="C144" s="19"/>
      <c r="D144" s="20"/>
      <c r="E144" s="353"/>
      <c r="I144" s="3"/>
      <c r="J144"/>
      <c r="K144"/>
      <c r="L144"/>
      <c r="M144"/>
      <c r="N144"/>
      <c r="O144"/>
    </row>
    <row r="145" spans="1:15" s="4" customFormat="1" ht="30.75" customHeight="1" thickBot="1" x14ac:dyDescent="0.4">
      <c r="A145" s="332" t="s">
        <v>18</v>
      </c>
      <c r="B145" s="333"/>
      <c r="C145" s="333"/>
      <c r="D145" s="116">
        <f>SUM(D140:D144)</f>
        <v>0</v>
      </c>
      <c r="E145" s="23">
        <f>D145/1800</f>
        <v>0</v>
      </c>
      <c r="I145" s="3"/>
      <c r="J145"/>
      <c r="K145"/>
      <c r="L145"/>
      <c r="M145"/>
      <c r="N145"/>
      <c r="O145"/>
    </row>
    <row r="146" spans="1:15" s="4" customFormat="1" ht="15.75" customHeight="1" x14ac:dyDescent="0.35">
      <c r="A146" s="12"/>
      <c r="B146" s="12"/>
      <c r="C146" s="12"/>
      <c r="D146" s="15"/>
      <c r="I146" s="3"/>
      <c r="J146"/>
      <c r="K146"/>
      <c r="L146"/>
      <c r="M146"/>
      <c r="N146"/>
      <c r="O146"/>
    </row>
    <row r="147" spans="1:15" s="4" customFormat="1" ht="15.75" customHeight="1" thickBot="1" x14ac:dyDescent="0.4">
      <c r="A147" s="12"/>
      <c r="B147" s="12"/>
      <c r="C147" s="12"/>
      <c r="D147" s="15"/>
      <c r="I147" s="3"/>
      <c r="J147"/>
      <c r="K147"/>
      <c r="L147"/>
      <c r="M147"/>
      <c r="N147"/>
      <c r="O147"/>
    </row>
    <row r="148" spans="1:15" s="4" customFormat="1" ht="15.75" customHeight="1" x14ac:dyDescent="0.35">
      <c r="A148" s="334" t="s">
        <v>19</v>
      </c>
      <c r="B148" s="335"/>
      <c r="C148" s="335"/>
      <c r="D148" s="335"/>
      <c r="E148" s="336"/>
      <c r="I148" s="3"/>
      <c r="J148"/>
      <c r="K148"/>
      <c r="L148"/>
      <c r="M148"/>
      <c r="N148"/>
      <c r="O148"/>
    </row>
    <row r="149" spans="1:15" s="4" customFormat="1" ht="72.5" x14ac:dyDescent="0.35">
      <c r="A149" s="21" t="s">
        <v>3</v>
      </c>
      <c r="B149" s="10" t="s">
        <v>15</v>
      </c>
      <c r="C149" s="10" t="s">
        <v>16</v>
      </c>
      <c r="D149" s="11" t="s">
        <v>20</v>
      </c>
      <c r="E149" s="22" t="s">
        <v>7</v>
      </c>
      <c r="I149" s="3"/>
      <c r="J149"/>
      <c r="K149"/>
      <c r="L149"/>
      <c r="M149"/>
      <c r="N149"/>
      <c r="O149"/>
    </row>
    <row r="150" spans="1:15" s="4" customFormat="1" ht="29" x14ac:dyDescent="0.35">
      <c r="A150" s="17" t="str">
        <f>E83</f>
        <v>ESQUADRIAS EXTERNAS - 
Face externa COM exposição a situação de risco</v>
      </c>
      <c r="B150" s="9">
        <f>SUM(J83:J91)</f>
        <v>0</v>
      </c>
      <c r="C150" s="18">
        <f>F83</f>
        <v>130</v>
      </c>
      <c r="D150" s="20">
        <f>((300*B150)/C150)/22</f>
        <v>0</v>
      </c>
      <c r="E150" s="351"/>
      <c r="I150" s="3"/>
      <c r="J150"/>
      <c r="K150"/>
      <c r="L150"/>
      <c r="M150"/>
      <c r="N150"/>
      <c r="O150"/>
    </row>
    <row r="151" spans="1:15" s="4" customFormat="1" ht="29" x14ac:dyDescent="0.35">
      <c r="A151" s="17" t="str">
        <f>E92</f>
        <v>ESQUADRIAS EXTERNAS - 
Face externa SEM exposição a situação de risco</v>
      </c>
      <c r="B151" s="9">
        <f>SUM(J92:J102)</f>
        <v>0</v>
      </c>
      <c r="C151" s="18">
        <f>F92</f>
        <v>300</v>
      </c>
      <c r="D151" s="20">
        <f>((300*B151)/C151)/22</f>
        <v>0</v>
      </c>
      <c r="E151" s="352"/>
      <c r="I151" s="3"/>
      <c r="J151"/>
      <c r="K151"/>
      <c r="L151"/>
      <c r="M151"/>
      <c r="N151"/>
      <c r="O151"/>
    </row>
    <row r="152" spans="1:15" s="4" customFormat="1" ht="29" x14ac:dyDescent="0.35">
      <c r="A152" s="17" t="str">
        <f>E103</f>
        <v>ESQUADRIAS EXTERNAS / INTERNAS - 
Face interna</v>
      </c>
      <c r="B152" s="9">
        <f>SUM(J103:J114)</f>
        <v>296.89999999999998</v>
      </c>
      <c r="C152" s="18">
        <f>F103</f>
        <v>300</v>
      </c>
      <c r="D152" s="20">
        <f>((300*B152)/C152)/22</f>
        <v>13.495454545454544</v>
      </c>
      <c r="E152" s="352"/>
      <c r="I152" s="3"/>
      <c r="J152"/>
      <c r="K152"/>
      <c r="L152"/>
      <c r="M152"/>
      <c r="N152"/>
      <c r="O152"/>
    </row>
    <row r="153" spans="1:15" s="4" customFormat="1" x14ac:dyDescent="0.35">
      <c r="A153" s="17"/>
      <c r="B153" s="9"/>
      <c r="C153" s="18"/>
      <c r="D153" s="20"/>
      <c r="E153" s="353"/>
      <c r="I153" s="3"/>
      <c r="J153"/>
      <c r="K153"/>
      <c r="L153"/>
      <c r="M153"/>
      <c r="N153"/>
      <c r="O153"/>
    </row>
    <row r="154" spans="1:15" s="4" customFormat="1" ht="30.75" customHeight="1" thickBot="1" x14ac:dyDescent="0.4">
      <c r="A154" s="332" t="s">
        <v>21</v>
      </c>
      <c r="B154" s="333"/>
      <c r="C154" s="333"/>
      <c r="D154" s="116">
        <f>SUM(D150:D153)</f>
        <v>13.495454545454544</v>
      </c>
      <c r="E154" s="23">
        <f>D154/300</f>
        <v>4.4984848484848482E-2</v>
      </c>
      <c r="I154" s="3"/>
      <c r="J154"/>
      <c r="K154"/>
      <c r="L154"/>
      <c r="M154"/>
      <c r="N154"/>
      <c r="O154"/>
    </row>
    <row r="156" spans="1:15" s="4" customFormat="1" ht="15" thickBot="1" x14ac:dyDescent="0.4">
      <c r="A156"/>
      <c r="B156"/>
      <c r="C156"/>
      <c r="D156" s="2"/>
      <c r="I156" s="3"/>
      <c r="J156"/>
      <c r="K156"/>
      <c r="L156"/>
      <c r="M156"/>
      <c r="N156"/>
      <c r="O156"/>
    </row>
    <row r="157" spans="1:15" s="4" customFormat="1" x14ac:dyDescent="0.35">
      <c r="A157" s="334" t="s">
        <v>22</v>
      </c>
      <c r="B157" s="335"/>
      <c r="C157" s="335"/>
      <c r="D157" s="335"/>
      <c r="E157" s="336"/>
      <c r="I157" s="3"/>
      <c r="J157"/>
      <c r="K157"/>
      <c r="L157"/>
      <c r="M157"/>
      <c r="N157"/>
      <c r="O157"/>
    </row>
    <row r="158" spans="1:15" s="4" customFormat="1" ht="72.5" x14ac:dyDescent="0.35">
      <c r="A158" s="21" t="s">
        <v>3</v>
      </c>
      <c r="B158" s="10" t="s">
        <v>15</v>
      </c>
      <c r="C158" s="10" t="s">
        <v>16</v>
      </c>
      <c r="D158" s="11" t="s">
        <v>23</v>
      </c>
      <c r="E158" s="22" t="s">
        <v>7</v>
      </c>
      <c r="I158" s="3"/>
      <c r="J158"/>
      <c r="K158"/>
      <c r="L158"/>
      <c r="M158"/>
      <c r="N158"/>
      <c r="O158"/>
    </row>
    <row r="159" spans="1:15" s="4" customFormat="1" x14ac:dyDescent="0.35">
      <c r="A159" s="17" t="str">
        <f>E115</f>
        <v>FACHADAS ENVIDRAÇADAS</v>
      </c>
      <c r="B159" s="9">
        <f>SUM(J115:J117)</f>
        <v>0</v>
      </c>
      <c r="C159" s="18">
        <f>F115</f>
        <v>130</v>
      </c>
      <c r="D159" s="20">
        <f>((130*B159)/C159)/22</f>
        <v>0</v>
      </c>
      <c r="E159" s="351"/>
      <c r="I159" s="3"/>
      <c r="J159"/>
      <c r="K159"/>
      <c r="L159"/>
      <c r="M159"/>
      <c r="N159"/>
      <c r="O159"/>
    </row>
    <row r="160" spans="1:15" s="4" customFormat="1" x14ac:dyDescent="0.35">
      <c r="A160" s="17"/>
      <c r="B160" s="9"/>
      <c r="C160" s="18"/>
      <c r="D160" s="20"/>
      <c r="E160" s="353"/>
      <c r="I160" s="3"/>
      <c r="J160"/>
      <c r="K160"/>
      <c r="L160"/>
      <c r="M160"/>
      <c r="N160"/>
      <c r="O160"/>
    </row>
    <row r="161" spans="1:15" s="4" customFormat="1" ht="30.75" customHeight="1" thickBot="1" x14ac:dyDescent="0.4">
      <c r="A161" s="332" t="s">
        <v>25</v>
      </c>
      <c r="B161" s="333"/>
      <c r="C161" s="333"/>
      <c r="D161" s="116">
        <f>SUM(D159:D160)</f>
        <v>0</v>
      </c>
      <c r="E161" s="23">
        <f>D161/130</f>
        <v>0</v>
      </c>
      <c r="I161" s="3"/>
      <c r="J161"/>
      <c r="K161"/>
      <c r="L161"/>
      <c r="M161"/>
      <c r="N161"/>
      <c r="O161"/>
    </row>
    <row r="162" spans="1:15" s="4" customFormat="1" ht="15" thickBot="1" x14ac:dyDescent="0.4">
      <c r="A162"/>
      <c r="B162"/>
      <c r="C162"/>
      <c r="D162" s="2"/>
      <c r="I162" s="3"/>
      <c r="J162"/>
      <c r="K162"/>
      <c r="L162"/>
      <c r="M162"/>
      <c r="N162"/>
      <c r="O162"/>
    </row>
    <row r="163" spans="1:15" s="4" customFormat="1" ht="15" thickBot="1" x14ac:dyDescent="0.4">
      <c r="A163" s="349" t="s">
        <v>26</v>
      </c>
      <c r="B163" s="350"/>
      <c r="C163" s="350"/>
      <c r="D163" s="350"/>
      <c r="E163" s="186">
        <f>E135+E145+E154+E161</f>
        <v>0.98698484848484835</v>
      </c>
      <c r="I163" s="3"/>
      <c r="J163"/>
      <c r="K163"/>
      <c r="L163"/>
      <c r="M163"/>
      <c r="N163"/>
      <c r="O163"/>
    </row>
  </sheetData>
  <mergeCells count="33">
    <mergeCell ref="E92:E102"/>
    <mergeCell ref="E2:E16"/>
    <mergeCell ref="E17:E20"/>
    <mergeCell ref="E21:E25"/>
    <mergeCell ref="E26:E28"/>
    <mergeCell ref="E29:E43"/>
    <mergeCell ref="E44:E55"/>
    <mergeCell ref="E56:E62"/>
    <mergeCell ref="E63:E68"/>
    <mergeCell ref="E69:E75"/>
    <mergeCell ref="E76:E82"/>
    <mergeCell ref="E83:E91"/>
    <mergeCell ref="A138:E138"/>
    <mergeCell ref="E103:E114"/>
    <mergeCell ref="E115:E117"/>
    <mergeCell ref="A118:C118"/>
    <mergeCell ref="E118:G118"/>
    <mergeCell ref="A119:I119"/>
    <mergeCell ref="A120:J120"/>
    <mergeCell ref="A123:E123"/>
    <mergeCell ref="A124:E124"/>
    <mergeCell ref="A126:E126"/>
    <mergeCell ref="E128:E134"/>
    <mergeCell ref="A135:C135"/>
    <mergeCell ref="E159:E160"/>
    <mergeCell ref="A161:C161"/>
    <mergeCell ref="A163:D163"/>
    <mergeCell ref="E140:E144"/>
    <mergeCell ref="A145:C145"/>
    <mergeCell ref="A148:E148"/>
    <mergeCell ref="E150:E153"/>
    <mergeCell ref="A154:C154"/>
    <mergeCell ref="A157:E157"/>
  </mergeCells>
  <pageMargins left="0.31496062992125984" right="0.31496062992125984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BFC5EC47-BE92-45CD-AFF5-2AC8AED2A610}">
          <x14:formula1>
            <xm:f>Parâmetros!$A$1:$A$9</xm:f>
          </x14:formula1>
          <xm:sqref>G2:G117</xm:sqref>
        </x14:dataValidation>
        <x14:dataValidation type="list" allowBlank="1" showInputMessage="1" showErrorMessage="1" xr:uid="{2F1AAA61-B105-4D59-96BF-45204BA9A01E}">
          <x14:formula1>
            <xm:f>Parâmetros!$A$15:$A$20</xm:f>
          </x14:formula1>
          <xm:sqref>H2:H118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9</vt:i4>
      </vt:variant>
    </vt:vector>
  </HeadingPairs>
  <TitlesOfParts>
    <vt:vector size="22" baseType="lpstr">
      <vt:lpstr>Resumo - Áreas por Mão de obra</vt:lpstr>
      <vt:lpstr>Areas (m²)- Sobreloja</vt:lpstr>
      <vt:lpstr>6º andar</vt:lpstr>
      <vt:lpstr>7º andar</vt:lpstr>
      <vt:lpstr>8º andar</vt:lpstr>
      <vt:lpstr>9º andar</vt:lpstr>
      <vt:lpstr>10º andar</vt:lpstr>
      <vt:lpstr>11º andar</vt:lpstr>
      <vt:lpstr>12º andar</vt:lpstr>
      <vt:lpstr>Anexo - Salas do S3</vt:lpstr>
      <vt:lpstr>Predio do antigo DNPM</vt:lpstr>
      <vt:lpstr>Planilha3</vt:lpstr>
      <vt:lpstr>Parâmetros</vt:lpstr>
      <vt:lpstr>'10º andar'!Titulos_de_impressao</vt:lpstr>
      <vt:lpstr>'11º andar'!Titulos_de_impressao</vt:lpstr>
      <vt:lpstr>'12º andar'!Titulos_de_impressao</vt:lpstr>
      <vt:lpstr>'6º andar'!Titulos_de_impressao</vt:lpstr>
      <vt:lpstr>'7º andar'!Titulos_de_impressao</vt:lpstr>
      <vt:lpstr>'8º andar'!Titulos_de_impressao</vt:lpstr>
      <vt:lpstr>'9º andar'!Titulos_de_impressao</vt:lpstr>
      <vt:lpstr>'Anexo - Salas do S3'!Titulos_de_impressao</vt:lpstr>
      <vt:lpstr>'Areas (m²)- Sobreloja'!Titulos_de_impressao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2025-06-09T18:45:12Z</dcterms:modified>
  <cp:category/>
  <cp:contentStatus/>
</cp:coreProperties>
</file>