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PCFP/"/>
    </mc:Choice>
  </mc:AlternateContent>
  <xr:revisionPtr revIDLastSave="11" documentId="8_{947661F7-903F-4E19-9325-A049BE7EEAB4}" xr6:coauthVersionLast="47" xr6:coauthVersionMax="47" xr10:uidLastSave="{ACDB44D3-F62A-4A23-BF90-4B5059A3B517}"/>
  <bookViews>
    <workbookView xWindow="-110" yWindow="-110" windowWidth="19420" windowHeight="10420" tabRatio="661" xr2:uid="{00000000-000D-0000-FFFF-FFFF00000000}"/>
  </bookViews>
  <sheets>
    <sheet name=" Custo est. total" sheetId="18" r:id="rId1"/>
    <sheet name="Motorista" sheetId="17" r:id="rId2"/>
    <sheet name="Uniforme - motorista" sheetId="11" r:id="rId3"/>
    <sheet name="Mód2.3" sheetId="12" r:id="rId4"/>
    <sheet name="Materiais" sheetId="14" state="hidden" r:id="rId5"/>
    <sheet name="Eqp" sheetId="15" state="hidden" r:id="rId6"/>
    <sheet name="Recepcionista" sheetId="19" r:id="rId7"/>
    <sheet name="Uniforme rcepcionista" sheetId="20" r:id="rId8"/>
    <sheet name="FatorK" sheetId="7" r:id="rId9"/>
    <sheet name="MemóriaCálculo" sheetId="16"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9" l="1"/>
  <c r="H56" i="17"/>
  <c r="K59" i="11" l="1"/>
  <c r="K60" i="11"/>
  <c r="K61" i="11"/>
  <c r="K62" i="11"/>
  <c r="K63" i="11"/>
  <c r="K64" i="11"/>
  <c r="K58" i="11"/>
  <c r="K12" i="11"/>
  <c r="K13" i="11"/>
  <c r="K14" i="11"/>
  <c r="K15" i="11"/>
  <c r="K16" i="11"/>
  <c r="K17" i="11"/>
  <c r="K11" i="11"/>
  <c r="H11" i="18"/>
  <c r="J11" i="18" s="1"/>
  <c r="K59" i="20" l="1"/>
  <c r="K60" i="20"/>
  <c r="K61" i="20"/>
  <c r="K62" i="20"/>
  <c r="K63" i="20"/>
  <c r="K64" i="20"/>
  <c r="K58" i="20"/>
  <c r="K12" i="20"/>
  <c r="K13" i="20"/>
  <c r="K14" i="20"/>
  <c r="K15" i="20"/>
  <c r="K16" i="20"/>
  <c r="K17" i="20"/>
  <c r="K11" i="20"/>
  <c r="E9" i="18" l="1"/>
  <c r="L64" i="20"/>
  <c r="L63" i="20"/>
  <c r="L62" i="20"/>
  <c r="L61" i="20"/>
  <c r="L60" i="20"/>
  <c r="L59" i="20"/>
  <c r="L58" i="20"/>
  <c r="K66" i="20" s="1"/>
  <c r="K68" i="20" s="1"/>
  <c r="L17" i="20"/>
  <c r="L16" i="20"/>
  <c r="L15" i="20"/>
  <c r="L14" i="20"/>
  <c r="L13" i="20"/>
  <c r="L12" i="20"/>
  <c r="L11" i="20"/>
  <c r="K19" i="20" s="1"/>
  <c r="K21" i="20" s="1"/>
  <c r="I86" i="19"/>
  <c r="F17" i="12"/>
  <c r="F21" i="12" s="1"/>
  <c r="I28" i="19"/>
  <c r="B174" i="19"/>
  <c r="B172" i="19"/>
  <c r="B171" i="19"/>
  <c r="B170" i="19"/>
  <c r="B169" i="19"/>
  <c r="B168" i="19"/>
  <c r="H161" i="19"/>
  <c r="I135" i="19"/>
  <c r="I140" i="19" s="1"/>
  <c r="H135" i="19"/>
  <c r="H130" i="19"/>
  <c r="H113" i="19"/>
  <c r="H110" i="19"/>
  <c r="H76" i="19"/>
  <c r="H55" i="19"/>
  <c r="H57" i="19" s="1"/>
  <c r="H53" i="19"/>
  <c r="I41" i="19"/>
  <c r="I40" i="19"/>
  <c r="I39" i="19"/>
  <c r="I46" i="19" s="1"/>
  <c r="E65" i="12"/>
  <c r="E66" i="12" s="1"/>
  <c r="I91" i="17" s="1"/>
  <c r="K71" i="20" l="1"/>
  <c r="I145" i="19" s="1" a="1"/>
  <c r="I145" i="19" s="1"/>
  <c r="I149" i="19" s="1"/>
  <c r="I172" i="19" s="1"/>
  <c r="F23" i="12"/>
  <c r="F25" i="12" s="1"/>
  <c r="I91" i="19"/>
  <c r="I72" i="19"/>
  <c r="I128" i="19"/>
  <c r="I71" i="19"/>
  <c r="I168" i="19"/>
  <c r="I125" i="19"/>
  <c r="I68" i="19"/>
  <c r="I109" i="19"/>
  <c r="I74" i="19"/>
  <c r="I114" i="19"/>
  <c r="I73" i="19"/>
  <c r="I56" i="19"/>
  <c r="I112" i="19"/>
  <c r="I113" i="19" s="1"/>
  <c r="I126" i="19"/>
  <c r="I124" i="19"/>
  <c r="I75" i="19"/>
  <c r="I127" i="19"/>
  <c r="I70" i="19"/>
  <c r="I54" i="19"/>
  <c r="I111" i="19"/>
  <c r="I69" i="19"/>
  <c r="I53" i="19"/>
  <c r="E17" i="12"/>
  <c r="I129" i="19" l="1"/>
  <c r="I55" i="19"/>
  <c r="I57" i="19" s="1"/>
  <c r="I102" i="19" s="1"/>
  <c r="I110" i="19"/>
  <c r="I115" i="19"/>
  <c r="I170" i="19" s="1"/>
  <c r="I76" i="19"/>
  <c r="I103" i="19" s="1"/>
  <c r="I130" i="19"/>
  <c r="I131" i="19" s="1"/>
  <c r="I139" i="19" s="1"/>
  <c r="I141" i="19" s="1"/>
  <c r="I171" i="19" s="1"/>
  <c r="E51" i="12"/>
  <c r="I39" i="17"/>
  <c r="G10" i="18"/>
  <c r="E10"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L11" i="14"/>
  <c r="K11" i="14"/>
  <c r="L13" i="15"/>
  <c r="L15" i="15"/>
  <c r="K11" i="15"/>
  <c r="L11" i="15" s="1"/>
  <c r="K12" i="15"/>
  <c r="L12" i="15" s="1"/>
  <c r="K13" i="15"/>
  <c r="K14" i="15"/>
  <c r="L14" i="15" s="1"/>
  <c r="K15" i="15"/>
  <c r="L58" i="11" l="1"/>
  <c r="L60" i="11"/>
  <c r="L63" i="11"/>
  <c r="L62" i="11"/>
  <c r="L61" i="11"/>
  <c r="L59" i="11"/>
  <c r="L64" i="11"/>
  <c r="K66" i="11" l="1"/>
  <c r="K68" i="11" s="1"/>
  <c r="B174" i="17"/>
  <c r="B172" i="17"/>
  <c r="B171" i="17"/>
  <c r="B170" i="17"/>
  <c r="B169" i="17"/>
  <c r="B168" i="17"/>
  <c r="H161" i="17"/>
  <c r="I135" i="17"/>
  <c r="I140" i="17" s="1"/>
  <c r="H135" i="17"/>
  <c r="H110" i="17"/>
  <c r="H76" i="17"/>
  <c r="H130" i="17" s="1"/>
  <c r="H53" i="17"/>
  <c r="H55" i="17" s="1"/>
  <c r="H57" i="17" s="1"/>
  <c r="E10" i="12"/>
  <c r="I40" i="17" l="1"/>
  <c r="H113" i="17"/>
  <c r="I41" i="17"/>
  <c r="I75" i="16"/>
  <c r="I74" i="16"/>
  <c r="I73" i="16"/>
  <c r="I72" i="16"/>
  <c r="I71" i="16"/>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6" i="17" l="1"/>
  <c r="I53" i="17" s="1"/>
  <c r="I76" i="16"/>
  <c r="I77" i="16" s="1"/>
  <c r="I78" i="16" s="1"/>
  <c r="K19" i="11"/>
  <c r="K21" i="11" s="1"/>
  <c r="K71" i="11" s="1"/>
  <c r="K58" i="14"/>
  <c r="K26" i="15"/>
  <c r="I70" i="17" l="1"/>
  <c r="I114" i="17"/>
  <c r="I168" i="17"/>
  <c r="I68" i="17"/>
  <c r="I111" i="17"/>
  <c r="I125" i="17"/>
  <c r="I56" i="17"/>
  <c r="I112" i="17"/>
  <c r="I113" i="17" s="1"/>
  <c r="I54" i="17"/>
  <c r="I55" i="17" s="1"/>
  <c r="I75" i="17"/>
  <c r="I69" i="17"/>
  <c r="I127" i="17"/>
  <c r="I72" i="17"/>
  <c r="I73" i="17"/>
  <c r="I71" i="17"/>
  <c r="I74" i="17"/>
  <c r="I128" i="17"/>
  <c r="I109" i="17"/>
  <c r="I124" i="17"/>
  <c r="I126" i="17"/>
  <c r="I145" i="17" a="1"/>
  <c r="I145" i="17" s="1"/>
  <c r="E33" i="12"/>
  <c r="I87" i="17" l="1"/>
  <c r="I87" i="19"/>
  <c r="I57" i="17"/>
  <c r="I102" i="17" s="1"/>
  <c r="I76" i="17"/>
  <c r="I103" i="17" s="1"/>
  <c r="I110" i="17"/>
  <c r="I115" i="17" s="1"/>
  <c r="I170" i="17" s="1"/>
  <c r="I129" i="17"/>
  <c r="I130" i="17"/>
  <c r="I131" i="17" s="1"/>
  <c r="I139" i="17" s="1"/>
  <c r="I141" i="17" s="1"/>
  <c r="I171" i="17" s="1"/>
  <c r="I149" i="17"/>
  <c r="I172" i="17" s="1"/>
  <c r="K28" i="15"/>
  <c r="K60" i="14"/>
  <c r="K64" i="14" s="1"/>
  <c r="K37" i="14"/>
  <c r="K63" i="14" s="1"/>
  <c r="K65" i="14" l="1"/>
  <c r="E59" i="12" l="1"/>
  <c r="E60" i="12" s="1"/>
  <c r="I90" i="17" l="1"/>
  <c r="I90" i="19"/>
  <c r="E9" i="12"/>
  <c r="E21" i="12" l="1"/>
  <c r="E23" i="12" l="1"/>
  <c r="E25" i="12" s="1"/>
  <c r="I86" i="17" l="1"/>
  <c r="E42" i="12"/>
  <c r="I88" i="19" s="1"/>
  <c r="I88" i="17" l="1"/>
  <c r="E12" i="12" l="1"/>
  <c r="I85" i="17" l="1"/>
  <c r="I85" i="19"/>
  <c r="E52" i="12"/>
  <c r="I89" i="17" l="1"/>
  <c r="I93" i="17" s="1"/>
  <c r="I104" i="17" s="1"/>
  <c r="I105" i="17" s="1"/>
  <c r="I89" i="19"/>
  <c r="I93" i="19" s="1"/>
  <c r="I104" i="19" s="1"/>
  <c r="I105" i="19" s="1"/>
  <c r="I169" i="19" l="1"/>
  <c r="I173" i="19" s="1"/>
  <c r="I155" i="19" s="1"/>
  <c r="I169" i="17"/>
  <c r="I156" i="19" l="1"/>
  <c r="I175" i="19" s="1"/>
  <c r="I179" i="19" s="1"/>
  <c r="I9" i="18" s="1"/>
  <c r="J9" i="18" s="1"/>
  <c r="I173" i="17"/>
  <c r="I155" i="17" s="1"/>
  <c r="I159" i="19" l="1"/>
  <c r="I160" i="19"/>
  <c r="I158" i="19"/>
  <c r="I156" i="17"/>
  <c r="I161" i="19" l="1"/>
  <c r="I174" i="19" s="1"/>
  <c r="I175" i="17"/>
  <c r="I179" i="17" s="1"/>
  <c r="I10" i="18" s="1"/>
  <c r="J10" i="18" s="1"/>
  <c r="J12" i="18" s="1"/>
  <c r="B3" i="7" l="1"/>
  <c r="I158" i="17"/>
  <c r="I160" i="17"/>
  <c r="I159" i="17"/>
  <c r="I161" i="17" l="1"/>
  <c r="I174"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<sst xmlns="http://schemas.openxmlformats.org/spreadsheetml/2006/main" count="1010" uniqueCount="335">
  <si>
    <t>Planilha de Custo e Formação de Preços</t>
  </si>
  <si>
    <t>descrição</t>
  </si>
  <si>
    <t>CBO</t>
  </si>
  <si>
    <t>Unidade</t>
  </si>
  <si>
    <t>Quant</t>
  </si>
  <si>
    <t>Vl unit</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</si>
  <si>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</si>
  <si>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</si>
  <si>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</si>
  <si>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</si>
  <si>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</si>
  <si>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</si>
  <si>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</si>
  <si>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</si>
  <si>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</si>
  <si>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</si>
  <si>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</si>
  <si>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</si>
  <si>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</si>
  <si>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</si>
  <si>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</si>
  <si>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</si>
  <si>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</si>
  <si>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</si>
  <si>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</si>
  <si>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</si>
  <si>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</si>
  <si>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</si>
  <si>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</si>
  <si>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</si>
  <si>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</si>
  <si>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</si>
  <si>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</si>
  <si>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</si>
  <si>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</si>
  <si>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</si>
  <si>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</si>
  <si>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</si>
  <si>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</si>
  <si>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</si>
  <si>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</si>
  <si>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</si>
  <si>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</si>
  <si>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</si>
  <si>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</si>
  <si>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</si>
  <si>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</si>
  <si>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</si>
  <si>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</si>
  <si>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</si>
  <si>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</si>
  <si>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</si>
  <si>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</si>
  <si>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</si>
  <si>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</si>
  <si>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</si>
  <si>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</si>
  <si>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</si>
  <si>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</si>
  <si>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</si>
  <si>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</si>
  <si>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</si>
  <si>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</si>
  <si>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</si>
  <si>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</si>
  <si>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</si>
  <si>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</si>
  <si>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</si>
  <si>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</si>
  <si>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</si>
  <si>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</si>
  <si>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</si>
  <si>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</si>
  <si>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</si>
  <si>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</si>
  <si>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</si>
  <si>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</si>
  <si>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</si>
  <si>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</si>
  <si>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</si>
  <si>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</si>
  <si>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</si>
  <si>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</si>
  <si>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</si>
  <si>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</si>
  <si>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</si>
  <si>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</si>
  <si>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</si>
  <si>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</si>
  <si>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</si>
  <si>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</si>
  <si>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</si>
  <si>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</si>
  <si>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</si>
  <si>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</si>
  <si>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</si>
  <si>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</si>
  <si>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</si>
  <si>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</si>
  <si>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</si>
  <si>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</si>
  <si>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</si>
  <si>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</si>
  <si>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</si>
  <si>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</si>
  <si>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</si>
  <si>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</si>
  <si>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</si>
  <si>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</si>
  <si>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</si>
  <si>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</si>
  <si>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</si>
  <si>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</si>
  <si>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</si>
  <si>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</si>
  <si>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</si>
  <si>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</si>
  <si>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</si>
  <si>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</si>
  <si>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</si>
  <si>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</si>
  <si>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</si>
  <si>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</si>
  <si>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</si>
  <si>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</si>
  <si>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</si>
  <si>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</si>
  <si>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</si>
  <si>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</si>
  <si>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</si>
  <si>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</si>
  <si>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</si>
  <si>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</si>
  <si>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</si>
  <si>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</si>
  <si>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</si>
  <si>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</si>
  <si>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</si>
  <si>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</si>
  <si>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</si>
  <si>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</si>
  <si>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</si>
  <si>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</si>
  <si>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</si>
  <si>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</si>
  <si>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</si>
  <si>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</si>
  <si>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</si>
  <si>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</si>
  <si>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</si>
  <si>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</si>
  <si>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</si>
  <si>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</si>
  <si>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</si>
  <si>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</si>
  <si>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</si>
  <si>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</si>
  <si>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</si>
  <si>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</si>
  <si>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</si>
  <si>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</si>
  <si>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</si>
  <si>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</si>
  <si>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</si>
  <si>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</si>
  <si>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</si>
  <si>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</si>
  <si>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</si>
  <si>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</si>
  <si>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</si>
  <si>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</si>
  <si>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</si>
  <si>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</si>
  <si>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</si>
  <si>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</si>
  <si>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</si>
  <si>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</si>
  <si>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</si>
  <si>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</si>
  <si>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</si>
  <si>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</si>
  <si>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</si>
  <si>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Percentual/Valor Desconto/Cota-Parte Funcionário</t>
  </si>
  <si>
    <t>Custo Efetivo da Assistência Médica</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</si>
  <si>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</si>
  <si>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</si>
  <si>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</si>
  <si>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</si>
  <si>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</si>
  <si>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</si>
  <si>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</si>
  <si>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</si>
  <si>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</si>
  <si>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</si>
  <si>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</si>
  <si>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</si>
  <si>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</si>
  <si>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</si>
  <si>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</si>
  <si>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</si>
  <si>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</si>
  <si>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</si>
  <si>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</si>
  <si>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</si>
  <si>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</si>
  <si>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</si>
  <si>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</si>
  <si>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</si>
  <si>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</si>
  <si>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</si>
  <si>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</si>
  <si>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</si>
  <si>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</si>
  <si>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</si>
  <si>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</si>
  <si>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</si>
  <si>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</si>
  <si>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</si>
  <si>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</si>
  <si>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</si>
  <si>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</si>
  <si>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</si>
  <si>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</si>
  <si>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</si>
  <si>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</si>
  <si>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</si>
  <si>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</si>
  <si>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</si>
  <si>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</si>
  <si>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</si>
  <si>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</si>
  <si>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</si>
  <si>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</si>
  <si>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</si>
  <si>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</si>
  <si>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</si>
  <si>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</si>
  <si>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</si>
  <si>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</si>
  <si>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</si>
  <si>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</si>
  <si>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</si>
  <si>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</si>
  <si>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</si>
  <si>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</si>
  <si>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</si>
  <si>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</si>
  <si>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</si>
  <si>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</si>
  <si>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</si>
  <si>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</si>
  <si>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</si>
  <si>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</si>
  <si>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</si>
  <si>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</si>
  <si>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</si>
  <si>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</si>
  <si>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</si>
  <si>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</si>
  <si>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</si>
  <si>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</si>
  <si>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</si>
  <si>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</si>
  <si>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</si>
  <si>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</si>
  <si>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</si>
  <si>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</si>
  <si>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</si>
  <si>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</si>
  <si>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</si>
  <si>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</si>
  <si>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</si>
  <si>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</si>
  <si>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</si>
  <si>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</si>
  <si>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</si>
  <si>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</si>
  <si>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</si>
  <si>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</si>
  <si>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</si>
  <si>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</si>
  <si>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</si>
  <si>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</si>
  <si>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</si>
  <si>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</si>
  <si>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</si>
  <si>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</si>
  <si>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</si>
  <si>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</si>
  <si>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</si>
  <si>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</si>
  <si>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</si>
  <si>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</si>
  <si>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</si>
  <si>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</si>
  <si>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</si>
  <si>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</si>
  <si>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</si>
  <si>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</si>
  <si>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</si>
  <si>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</si>
  <si>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Gratificação</t>
  </si>
  <si>
    <t>Benefício Social Familiar (Auxílio Doença, Morte, Funeral)</t>
  </si>
  <si>
    <r>
      <t xml:space="preserve">Benefício Social Familiar </t>
    </r>
    <r>
      <rPr>
        <i/>
        <sz val="8"/>
        <color rgb="FFFF0000"/>
        <rFont val="Arial"/>
        <family val="2"/>
      </rPr>
      <t>(ver CCT e preencher campos em amarelo na aba Mód 2.3)</t>
    </r>
  </si>
  <si>
    <t>Valor da Assistência Médica / Benefício Social Familiar</t>
  </si>
  <si>
    <r>
      <t xml:space="preserve">Assistência Médica </t>
    </r>
    <r>
      <rPr>
        <i/>
        <sz val="8"/>
        <color rgb="FFFF0000"/>
        <rFont val="Arial"/>
        <family val="2"/>
      </rPr>
      <t>(ver CCT e preencher campos em amarelo na aba Mód 2.3)</t>
    </r>
  </si>
  <si>
    <t>MS000116/2023</t>
  </si>
  <si>
    <t>BENEFÍCIO ASSISTENCIAL AO TRABALHADOR</t>
  </si>
  <si>
    <t>Valor do Benefício</t>
  </si>
  <si>
    <t>Benefício Assistencial ao Trabalhador</t>
  </si>
  <si>
    <t>Recepcionista</t>
  </si>
  <si>
    <t>Apoio Adm</t>
  </si>
  <si>
    <t>4221-05</t>
  </si>
  <si>
    <t>Valor Passível de Lances?</t>
  </si>
  <si>
    <t>Sim</t>
  </si>
  <si>
    <t>Não</t>
  </si>
  <si>
    <t>sob demanda (repasse)</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</si>
  <si>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</si>
  <si>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</si>
  <si>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</si>
  <si>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</si>
  <si>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</si>
  <si>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</si>
  <si>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</si>
  <si>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</si>
  <si>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</si>
  <si>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 xml:space="preserve">Blazer Feminino </t>
  </si>
  <si>
    <t>Valor contratual por posto</t>
  </si>
  <si>
    <t>CUSTO ESTIMADO UNITÁRIO E GLOBAL ( 24 meses)</t>
  </si>
  <si>
    <t>GRUPO</t>
  </si>
  <si>
    <t>* O item 6 será fixo, não devendo ser proposto o valor fixado pela ANM.</t>
  </si>
  <si>
    <t>** item 6 não deverá ser objeto de lances.</t>
  </si>
  <si>
    <t>Valor Global - 24 MESES</t>
  </si>
  <si>
    <t>CATSER</t>
  </si>
  <si>
    <t>Incidência do Submódulo 2.2 sobre 13º Salário, Férias e Adicional de Férias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</si>
</sst>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7"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0"/>
      <color theme="6"/>
      <name val="Arial"/>
      <family val="2"/>
    </font>
    <font>
      <sz val="12"/>
      <color theme="1"/>
      <name val="Calibri"/>
      <family val="2"/>
      <scheme val="minor"/>
    </font>
    <font>
      <sz val="12"/>
      <color theme="1"/>
      <name val="Calibri"/>
      <family val="2"/>
    </font>
    <font>
      <sz val="12"/>
      <color rgb="FF000000"/>
      <name val="Calibri"/>
      <family val="2"/>
      <scheme val="minor"/>
    </font>
    <font>
      <b/>
      <sz val="12"/>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medium">
        <color indexed="64"/>
      </right>
      <top style="thin">
        <color indexed="64"/>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516">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10" fontId="3"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applyAlignment="1">
      <alignment horizontal="center"/>
    </xf>
    <xf numFmtId="167"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1" xfId="0" applyBorder="1" applyAlignment="1">
      <alignment horizontal="left"/>
    </xf>
    <xf numFmtId="0" fontId="3" fillId="4" borderId="0" xfId="0" applyFont="1" applyFill="1" applyAlignment="1">
      <alignment horizontal="center" vertical="center"/>
    </xf>
    <xf numFmtId="2" fontId="0" fillId="10" borderId="0" xfId="0" applyNumberFormat="1" applyFill="1" applyAlignment="1">
      <alignment horizontal="center" vertical="center"/>
    </xf>
    <xf numFmtId="0" fontId="0" fillId="10" borderId="0" xfId="0" applyFill="1" applyAlignment="1">
      <alignment horizontal="center" vertical="center"/>
    </xf>
    <xf numFmtId="9" fontId="0" fillId="10" borderId="0" xfId="0" applyNumberFormat="1" applyFill="1" applyAlignment="1">
      <alignment horizontal="center" vertical="center"/>
    </xf>
    <xf numFmtId="2" fontId="0" fillId="0" borderId="0" xfId="0" applyNumberFormat="1" applyAlignment="1">
      <alignment vertical="center"/>
    </xf>
    <xf numFmtId="9" fontId="2" fillId="10" borderId="0" xfId="2" applyFill="1" applyBorder="1" applyAlignment="1">
      <alignment horizontal="center" vertical="center"/>
    </xf>
    <xf numFmtId="168" fontId="0" fillId="10" borderId="0" xfId="0" applyNumberFormat="1" applyFill="1" applyAlignment="1">
      <alignment horizontal="center" vertical="center"/>
    </xf>
    <xf numFmtId="0" fontId="41" fillId="4" borderId="0" xfId="0" applyFont="1" applyFill="1" applyAlignment="1">
      <alignment horizontal="center" vertical="center"/>
    </xf>
    <xf numFmtId="166" fontId="0" fillId="10" borderId="0" xfId="0" applyNumberFormat="1" applyFill="1" applyAlignment="1">
      <alignment horizontal="center" vertical="center"/>
    </xf>
    <xf numFmtId="2" fontId="0" fillId="0" borderId="0" xfId="0" applyNumberFormat="1" applyAlignment="1">
      <alignment horizontal="center" vertical="center"/>
    </xf>
    <xf numFmtId="2" fontId="3" fillId="0" borderId="0" xfId="0" applyNumberFormat="1" applyFont="1" applyAlignment="1">
      <alignment horizontal="center" vertical="center"/>
    </xf>
    <xf numFmtId="2"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10" fontId="0" fillId="10" borderId="1" xfId="0" applyNumberFormat="1" applyFill="1" applyBorder="1" applyAlignment="1">
      <alignment horizontal="center" vertical="center"/>
    </xf>
    <xf numFmtId="2" fontId="0" fillId="10" borderId="1" xfId="0" applyNumberFormat="1" applyFill="1" applyBorder="1"/>
    <xf numFmtId="0" fontId="3" fillId="4" borderId="3" xfId="0" applyFont="1" applyFill="1" applyBorder="1" applyAlignment="1">
      <alignment horizontal="center" vertical="center"/>
    </xf>
    <xf numFmtId="0" fontId="0" fillId="0" borderId="4" xfId="0" applyBorder="1"/>
    <xf numFmtId="2" fontId="3" fillId="0" borderId="36" xfId="0" applyNumberFormat="1" applyFont="1" applyBorder="1"/>
    <xf numFmtId="2" fontId="3" fillId="0" borderId="7" xfId="0" applyNumberFormat="1" applyFont="1" applyBorder="1"/>
    <xf numFmtId="0" fontId="3" fillId="4" borderId="35" xfId="0" applyFont="1" applyFill="1" applyBorder="1" applyAlignment="1">
      <alignment horizontal="center" vertical="center"/>
    </xf>
    <xf numFmtId="0" fontId="6" fillId="0" borderId="0" xfId="0" applyFont="1" applyAlignment="1">
      <alignment horizontal="center"/>
    </xf>
    <xf numFmtId="0" fontId="43" fillId="14" borderId="1" xfId="0" applyFont="1" applyFill="1" applyBorder="1" applyAlignment="1">
      <alignment horizontal="center" vertical="center"/>
    </xf>
    <xf numFmtId="0" fontId="44" fillId="14" borderId="21" xfId="0" applyFont="1" applyFill="1" applyBorder="1" applyAlignment="1">
      <alignment horizontal="center" vertical="center" wrapText="1"/>
    </xf>
    <xf numFmtId="0" fontId="45" fillId="14" borderId="11" xfId="0" applyFont="1" applyFill="1" applyBorder="1" applyAlignment="1">
      <alignment horizontal="center" vertical="center"/>
    </xf>
    <xf numFmtId="0" fontId="45" fillId="14" borderId="1" xfId="0" applyFont="1" applyFill="1" applyBorder="1" applyAlignment="1">
      <alignment horizontal="center" wrapText="1"/>
    </xf>
    <xf numFmtId="0" fontId="45" fillId="14" borderId="11" xfId="0" applyFont="1" applyFill="1" applyBorder="1" applyAlignment="1">
      <alignment horizontal="center"/>
    </xf>
    <xf numFmtId="0" fontId="44" fillId="14" borderId="11" xfId="0" applyFont="1" applyFill="1" applyBorder="1" applyAlignment="1">
      <alignment horizontal="center" vertical="center" wrapText="1"/>
    </xf>
    <xf numFmtId="167" fontId="46" fillId="7" borderId="1" xfId="0" applyNumberFormat="1" applyFont="1" applyFill="1" applyBorder="1"/>
    <xf numFmtId="167" fontId="0" fillId="0" borderId="1" xfId="0" applyNumberFormat="1" applyBorder="1" applyAlignment="1">
      <alignment horizontal="right"/>
    </xf>
    <xf numFmtId="0" fontId="3" fillId="7" borderId="1" xfId="0" applyFont="1" applyFill="1" applyBorder="1" applyAlignment="1">
      <alignment horizontal="center" vertical="center"/>
    </xf>
    <xf numFmtId="0" fontId="42" fillId="0" borderId="1" xfId="0" applyFont="1" applyBorder="1" applyAlignment="1">
      <alignment horizontal="center"/>
    </xf>
    <xf numFmtId="43" fontId="6" fillId="0" borderId="1" xfId="0" applyNumberFormat="1" applyFont="1" applyBorder="1" applyAlignment="1">
      <alignment horizontal="center"/>
    </xf>
    <xf numFmtId="0" fontId="3" fillId="7" borderId="5" xfId="0" applyFont="1" applyFill="1" applyBorder="1" applyAlignment="1">
      <alignment horizontal="center" vertical="center"/>
    </xf>
    <xf numFmtId="167" fontId="6" fillId="0" borderId="4" xfId="0" applyNumberFormat="1" applyFont="1" applyBorder="1" applyAlignment="1">
      <alignment horizontal="center"/>
    </xf>
    <xf numFmtId="167" fontId="3" fillId="0" borderId="36" xfId="0" applyNumberFormat="1" applyFont="1" applyBorder="1" applyAlignment="1">
      <alignment horizontal="center"/>
    </xf>
    <xf numFmtId="43" fontId="6" fillId="0" borderId="36" xfId="0" applyNumberFormat="1" applyFont="1" applyBorder="1" applyAlignment="1">
      <alignment horizontal="center"/>
    </xf>
    <xf numFmtId="0" fontId="0" fillId="0" borderId="7" xfId="0" applyBorder="1"/>
    <xf numFmtId="0" fontId="3" fillId="7" borderId="60"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44" fontId="13" fillId="0" borderId="61" xfId="0" applyNumberFormat="1" applyFont="1" applyBorder="1" applyAlignment="1">
      <alignment horizontal="center" vertical="center" wrapText="1"/>
    </xf>
    <xf numFmtId="0" fontId="3" fillId="0" borderId="6" xfId="0" applyFont="1" applyBorder="1" applyAlignment="1">
      <alignment horizontal="right"/>
    </xf>
    <xf numFmtId="0" fontId="3" fillId="0" borderId="36" xfId="0" applyFont="1" applyBorder="1" applyAlignment="1">
      <alignment horizontal="right"/>
    </xf>
    <xf numFmtId="0" fontId="3"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6" fillId="7" borderId="0" xfId="0" applyFont="1" applyFill="1" applyAlignment="1">
      <alignment horizontal="center"/>
    </xf>
    <xf numFmtId="0" fontId="46" fillId="7" borderId="59" xfId="0" applyFont="1" applyFill="1" applyBorder="1" applyAlignment="1">
      <alignment horizontal="center"/>
    </xf>
    <xf numFmtId="0" fontId="0" fillId="0" borderId="1" xfId="0" applyBorder="1" applyAlignment="1">
      <alignment horizontal="left"/>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5"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1" xfId="0" applyBorder="1" applyAlignment="1">
      <alignment horizontal="center" vertical="center"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7" fillId="0" borderId="1" xfId="0" applyFont="1" applyBorder="1" applyAlignment="1">
      <alignment horizontal="left"/>
    </xf>
    <xf numFmtId="0" fontId="0" fillId="0" borderId="1" xfId="0" applyBorder="1" applyAlignment="1">
      <alignment horizontal="left" wrapText="1"/>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3" fillId="6" borderId="46" xfId="0" applyFont="1" applyFill="1" applyBorder="1" applyAlignment="1">
      <alignment horizontal="center" vertical="center"/>
    </xf>
    <xf numFmtId="0" fontId="3" fillId="6" borderId="33"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62" xfId="0" applyFont="1" applyFill="1" applyBorder="1" applyAlignment="1">
      <alignment horizontal="center" vertical="center" wrapText="1"/>
    </xf>
    <xf numFmtId="0" fontId="3" fillId="6" borderId="39" xfId="0" applyFont="1" applyFill="1" applyBorder="1" applyAlignment="1">
      <alignment horizontal="center" vertical="center" wrapText="1"/>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333202</xdr:colOff>
      <xdr:row>0</xdr:row>
      <xdr:rowOff>7620</xdr:rowOff>
    </xdr:from>
    <xdr:to>
      <xdr:col>8</xdr:col>
      <xdr:colOff>1270</xdr:colOff>
      <xdr:row>3</xdr:row>
      <xdr:rowOff>96223</xdr:rowOff>
    </xdr:to>
    <xdr:pic>
      <xdr:nvPicPr>
        <xdr:cNvPr id="2" name="Imagem 1">
          <a:extLst>
            <a:ext uri="{FF2B5EF4-FFF2-40B4-BE49-F238E27FC236}">
              <a16:creationId xmlns:a16="http://schemas.microsoft.com/office/drawing/2014/main" id="{11B064BF-0C0C-0463-15F5-B2CD800582EE}"/>
            </a:ext>
          </a:extLst>
        </xdr:cNvPr>
        <xdr:cNvPicPr>
          <a:picLocks noChangeAspect="1"/>
        </xdr:cNvPicPr>
      </xdr:nvPicPr>
      <xdr:blipFill>
        <a:blip xmlns:r="http://schemas.openxmlformats.org/officeDocument/2006/relationships" r:embed="rId1"/>
        <a:stretch>
          <a:fillRect/>
        </a:stretch>
      </xdr:blipFill>
      <xdr:spPr>
        <a:xfrm>
          <a:off x="8097982" y="7620"/>
          <a:ext cx="3240578" cy="606763"/>
        </a:xfrm>
        <a:prstGeom prst="rect">
          <a:avLst/>
        </a:prstGeom>
      </xdr:spPr>
    </xdr:pic>
    <xdr:clientData/>
  </xdr:twoCellAnchor>
  <xdr:twoCellAnchor editAs="oneCell">
    <xdr:from>
      <xdr:col>6</xdr:col>
      <xdr:colOff>363682</xdr:colOff>
      <xdr:row>2</xdr:row>
      <xdr:rowOff>106680</xdr:rowOff>
    </xdr:from>
    <xdr:to>
      <xdr:col>10</xdr:col>
      <xdr:colOff>359273</xdr:colOff>
      <xdr:row>7</xdr:row>
      <xdr:rowOff>1180</xdr:rowOff>
    </xdr:to>
    <xdr:pic>
      <xdr:nvPicPr>
        <xdr:cNvPr id="3" name="Imagem 2">
          <a:extLst>
            <a:ext uri="{FF2B5EF4-FFF2-40B4-BE49-F238E27FC236}">
              <a16:creationId xmlns:a16="http://schemas.microsoft.com/office/drawing/2014/main" id="{2CD2B319-A8F7-D259-BF45-FCCE855C0830}"/>
            </a:ext>
          </a:extLst>
        </xdr:cNvPr>
        <xdr:cNvPicPr>
          <a:picLocks noChangeAspect="1"/>
        </xdr:cNvPicPr>
      </xdr:nvPicPr>
      <xdr:blipFill>
        <a:blip xmlns:r="http://schemas.openxmlformats.org/officeDocument/2006/relationships" r:embed="rId2"/>
        <a:stretch>
          <a:fillRect/>
        </a:stretch>
      </xdr:blipFill>
      <xdr:spPr>
        <a:xfrm>
          <a:off x="8128462" y="457200"/>
          <a:ext cx="4790476" cy="723810"/>
        </a:xfrm>
        <a:prstGeom prst="rect">
          <a:avLst/>
        </a:prstGeom>
      </xdr:spPr>
    </xdr:pic>
    <xdr:clientData/>
  </xdr:twoCellAnchor>
  <xdr:twoCellAnchor editAs="oneCell">
    <xdr:from>
      <xdr:col>6</xdr:col>
      <xdr:colOff>236220</xdr:colOff>
      <xdr:row>14</xdr:row>
      <xdr:rowOff>30195</xdr:rowOff>
    </xdr:from>
    <xdr:to>
      <xdr:col>16</xdr:col>
      <xdr:colOff>96527</xdr:colOff>
      <xdr:row>15</xdr:row>
      <xdr:rowOff>152433</xdr:rowOff>
    </xdr:to>
    <xdr:pic>
      <xdr:nvPicPr>
        <xdr:cNvPr id="6" name="Imagem 5">
          <a:extLst>
            <a:ext uri="{FF2B5EF4-FFF2-40B4-BE49-F238E27FC236}">
              <a16:creationId xmlns:a16="http://schemas.microsoft.com/office/drawing/2014/main" id="{A8A67DBA-86B6-81A1-336F-D84915C7E592}"/>
            </a:ext>
          </a:extLst>
        </xdr:cNvPr>
        <xdr:cNvPicPr>
          <a:picLocks noChangeAspect="1"/>
        </xdr:cNvPicPr>
      </xdr:nvPicPr>
      <xdr:blipFill>
        <a:blip xmlns:r="http://schemas.openxmlformats.org/officeDocument/2006/relationships" r:embed="rId3"/>
        <a:stretch>
          <a:fillRect/>
        </a:stretch>
      </xdr:blipFill>
      <xdr:spPr>
        <a:xfrm>
          <a:off x="8001000" y="2415255"/>
          <a:ext cx="8306442" cy="297498"/>
        </a:xfrm>
        <a:prstGeom prst="rect">
          <a:avLst/>
        </a:prstGeom>
      </xdr:spPr>
    </xdr:pic>
    <xdr:clientData/>
  </xdr:twoCellAnchor>
  <xdr:twoCellAnchor editAs="oneCell">
    <xdr:from>
      <xdr:col>6</xdr:col>
      <xdr:colOff>251460</xdr:colOff>
      <xdr:row>10</xdr:row>
      <xdr:rowOff>148121</xdr:rowOff>
    </xdr:from>
    <xdr:to>
      <xdr:col>15</xdr:col>
      <xdr:colOff>335502</xdr:colOff>
      <xdr:row>19</xdr:row>
      <xdr:rowOff>88873</xdr:rowOff>
    </xdr:to>
    <xdr:pic>
      <xdr:nvPicPr>
        <xdr:cNvPr id="9" name="Imagem 8">
          <a:extLst>
            <a:ext uri="{FF2B5EF4-FFF2-40B4-BE49-F238E27FC236}">
              <a16:creationId xmlns:a16="http://schemas.microsoft.com/office/drawing/2014/main" id="{A7BA4F91-0177-0D70-067B-3752393BAC86}"/>
            </a:ext>
          </a:extLst>
        </xdr:cNvPr>
        <xdr:cNvPicPr>
          <a:picLocks noChangeAspect="1"/>
        </xdr:cNvPicPr>
      </xdr:nvPicPr>
      <xdr:blipFill>
        <a:blip xmlns:r="http://schemas.openxmlformats.org/officeDocument/2006/relationships" r:embed="rId4"/>
        <a:stretch>
          <a:fillRect/>
        </a:stretch>
      </xdr:blipFill>
      <xdr:spPr>
        <a:xfrm>
          <a:off x="8016240" y="1839761"/>
          <a:ext cx="7926927" cy="1479992"/>
        </a:xfrm>
        <a:prstGeom prst="rect">
          <a:avLst/>
        </a:prstGeom>
      </xdr:spPr>
    </xdr:pic>
    <xdr:clientData/>
  </xdr:twoCellAnchor>
  <xdr:twoCellAnchor editAs="oneCell">
    <xdr:from>
      <xdr:col>6</xdr:col>
      <xdr:colOff>249308</xdr:colOff>
      <xdr:row>19</xdr:row>
      <xdr:rowOff>126365</xdr:rowOff>
    </xdr:from>
    <xdr:to>
      <xdr:col>13</xdr:col>
      <xdr:colOff>588247</xdr:colOff>
      <xdr:row>31</xdr:row>
      <xdr:rowOff>28575</xdr:rowOff>
    </xdr:to>
    <xdr:pic>
      <xdr:nvPicPr>
        <xdr:cNvPr id="10" name="Imagem 9">
          <a:extLst>
            <a:ext uri="{FF2B5EF4-FFF2-40B4-BE49-F238E27FC236}">
              <a16:creationId xmlns:a16="http://schemas.microsoft.com/office/drawing/2014/main" id="{E2F308E1-C15A-C1F0-F586-9EBC5646A04B}"/>
            </a:ext>
          </a:extLst>
        </xdr:cNvPr>
        <xdr:cNvPicPr>
          <a:picLocks noChangeAspect="1"/>
        </xdr:cNvPicPr>
      </xdr:nvPicPr>
      <xdr:blipFill>
        <a:blip xmlns:r="http://schemas.openxmlformats.org/officeDocument/2006/relationships" r:embed="rId5"/>
        <a:stretch>
          <a:fillRect/>
        </a:stretch>
      </xdr:blipFill>
      <xdr:spPr>
        <a:xfrm>
          <a:off x="8459858" y="3231515"/>
          <a:ext cx="7006439" cy="1864360"/>
        </a:xfrm>
        <a:prstGeom prst="rect">
          <a:avLst/>
        </a:prstGeom>
      </xdr:spPr>
    </xdr:pic>
    <xdr:clientData/>
  </xdr:twoCellAnchor>
  <xdr:twoCellAnchor editAs="oneCell">
    <xdr:from>
      <xdr:col>6</xdr:col>
      <xdr:colOff>297180</xdr:colOff>
      <xdr:row>6</xdr:row>
      <xdr:rowOff>121793</xdr:rowOff>
    </xdr:from>
    <xdr:to>
      <xdr:col>18</xdr:col>
      <xdr:colOff>250450</xdr:colOff>
      <xdr:row>10</xdr:row>
      <xdr:rowOff>154185</xdr:rowOff>
    </xdr:to>
    <xdr:pic>
      <xdr:nvPicPr>
        <xdr:cNvPr id="11" name="Imagem 10">
          <a:extLst>
            <a:ext uri="{FF2B5EF4-FFF2-40B4-BE49-F238E27FC236}">
              <a16:creationId xmlns:a16="http://schemas.microsoft.com/office/drawing/2014/main" id="{335A37D6-7E7E-44E0-A666-FE3A6A68CD75}"/>
            </a:ext>
          </a:extLst>
        </xdr:cNvPr>
        <xdr:cNvPicPr>
          <a:picLocks noChangeAspect="1"/>
        </xdr:cNvPicPr>
      </xdr:nvPicPr>
      <xdr:blipFill>
        <a:blip xmlns:r="http://schemas.openxmlformats.org/officeDocument/2006/relationships" r:embed="rId6"/>
        <a:stretch>
          <a:fillRect/>
        </a:stretch>
      </xdr:blipFill>
      <xdr:spPr>
        <a:xfrm>
          <a:off x="8061960" y="1142873"/>
          <a:ext cx="9618605" cy="702952"/>
        </a:xfrm>
        <a:prstGeom prst="rect">
          <a:avLst/>
        </a:prstGeom>
      </xdr:spPr>
    </xdr:pic>
    <xdr:clientData/>
  </xdr:twoCellAnchor>
  <xdr:twoCellAnchor editAs="oneCell">
    <xdr:from>
      <xdr:col>6</xdr:col>
      <xdr:colOff>266700</xdr:colOff>
      <xdr:row>43</xdr:row>
      <xdr:rowOff>26253</xdr:rowOff>
    </xdr:from>
    <xdr:to>
      <xdr:col>17</xdr:col>
      <xdr:colOff>38369</xdr:colOff>
      <xdr:row>49</xdr:row>
      <xdr:rowOff>96950</xdr:rowOff>
    </xdr:to>
    <xdr:pic>
      <xdr:nvPicPr>
        <xdr:cNvPr id="12" name="Imagem 11">
          <a:extLst>
            <a:ext uri="{FF2B5EF4-FFF2-40B4-BE49-F238E27FC236}">
              <a16:creationId xmlns:a16="http://schemas.microsoft.com/office/drawing/2014/main" id="{149D18BD-48B8-FEF7-4474-C6BE13491EA4}"/>
            </a:ext>
          </a:extLst>
        </xdr:cNvPr>
        <xdr:cNvPicPr>
          <a:picLocks noChangeAspect="1"/>
        </xdr:cNvPicPr>
      </xdr:nvPicPr>
      <xdr:blipFill>
        <a:blip xmlns:r="http://schemas.openxmlformats.org/officeDocument/2006/relationships" r:embed="rId7"/>
        <a:stretch>
          <a:fillRect/>
        </a:stretch>
      </xdr:blipFill>
      <xdr:spPr>
        <a:xfrm>
          <a:off x="8031480" y="7349073"/>
          <a:ext cx="8833754" cy="1099397"/>
        </a:xfrm>
        <a:prstGeom prst="rect">
          <a:avLst/>
        </a:prstGeom>
      </xdr:spPr>
    </xdr:pic>
    <xdr:clientData/>
  </xdr:twoCellAnchor>
  <xdr:twoCellAnchor editAs="oneCell">
    <xdr:from>
      <xdr:col>6</xdr:col>
      <xdr:colOff>182880</xdr:colOff>
      <xdr:row>32</xdr:row>
      <xdr:rowOff>79926</xdr:rowOff>
    </xdr:from>
    <xdr:to>
      <xdr:col>15</xdr:col>
      <xdr:colOff>324712</xdr:colOff>
      <xdr:row>42</xdr:row>
      <xdr:rowOff>49814</xdr:rowOff>
    </xdr:to>
    <xdr:pic>
      <xdr:nvPicPr>
        <xdr:cNvPr id="13" name="Imagem 12">
          <a:extLst>
            <a:ext uri="{FF2B5EF4-FFF2-40B4-BE49-F238E27FC236}">
              <a16:creationId xmlns:a16="http://schemas.microsoft.com/office/drawing/2014/main" id="{626AFDAB-6584-449B-5E62-8DE854E391D7}"/>
            </a:ext>
          </a:extLst>
        </xdr:cNvPr>
        <xdr:cNvPicPr>
          <a:picLocks noChangeAspect="1"/>
        </xdr:cNvPicPr>
      </xdr:nvPicPr>
      <xdr:blipFill>
        <a:blip xmlns:r="http://schemas.openxmlformats.org/officeDocument/2006/relationships" r:embed="rId8"/>
        <a:stretch>
          <a:fillRect/>
        </a:stretch>
      </xdr:blipFill>
      <xdr:spPr>
        <a:xfrm>
          <a:off x="7947660" y="5528226"/>
          <a:ext cx="7978367" cy="1670418"/>
        </a:xfrm>
        <a:prstGeom prst="rect">
          <a:avLst/>
        </a:prstGeom>
      </xdr:spPr>
    </xdr:pic>
    <xdr:clientData/>
  </xdr:twoCellAnchor>
  <xdr:twoCellAnchor editAs="oneCell">
    <xdr:from>
      <xdr:col>6</xdr:col>
      <xdr:colOff>99682</xdr:colOff>
      <xdr:row>57</xdr:row>
      <xdr:rowOff>91440</xdr:rowOff>
    </xdr:from>
    <xdr:to>
      <xdr:col>15</xdr:col>
      <xdr:colOff>169104</xdr:colOff>
      <xdr:row>68</xdr:row>
      <xdr:rowOff>120877</xdr:rowOff>
    </xdr:to>
    <xdr:pic>
      <xdr:nvPicPr>
        <xdr:cNvPr id="14" name="Imagem 13">
          <a:extLst>
            <a:ext uri="{FF2B5EF4-FFF2-40B4-BE49-F238E27FC236}">
              <a16:creationId xmlns:a16="http://schemas.microsoft.com/office/drawing/2014/main" id="{DEEF185E-90E7-BDD2-D3C7-7C68339ADB04}"/>
            </a:ext>
          </a:extLst>
        </xdr:cNvPr>
        <xdr:cNvPicPr>
          <a:picLocks noChangeAspect="1"/>
        </xdr:cNvPicPr>
      </xdr:nvPicPr>
      <xdr:blipFill>
        <a:blip xmlns:r="http://schemas.openxmlformats.org/officeDocument/2006/relationships" r:embed="rId9"/>
        <a:stretch>
          <a:fillRect/>
        </a:stretch>
      </xdr:blipFill>
      <xdr:spPr>
        <a:xfrm>
          <a:off x="7864462" y="9814560"/>
          <a:ext cx="7918657" cy="1933167"/>
        </a:xfrm>
        <a:prstGeom prst="rect">
          <a:avLst/>
        </a:prstGeom>
      </xdr:spPr>
    </xdr:pic>
    <xdr:clientData/>
  </xdr:twoCellAnchor>
  <xdr:twoCellAnchor editAs="oneCell">
    <xdr:from>
      <xdr:col>6</xdr:col>
      <xdr:colOff>76200</xdr:colOff>
      <xdr:row>68</xdr:row>
      <xdr:rowOff>83236</xdr:rowOff>
    </xdr:from>
    <xdr:to>
      <xdr:col>20</xdr:col>
      <xdr:colOff>551669</xdr:colOff>
      <xdr:row>71</xdr:row>
      <xdr:rowOff>95157</xdr:rowOff>
    </xdr:to>
    <xdr:pic>
      <xdr:nvPicPr>
        <xdr:cNvPr id="4" name="Imagem 3">
          <a:extLst>
            <a:ext uri="{FF2B5EF4-FFF2-40B4-BE49-F238E27FC236}">
              <a16:creationId xmlns:a16="http://schemas.microsoft.com/office/drawing/2014/main" id="{43D370A6-5AD9-6820-714F-3A6DE9B6647A}"/>
            </a:ext>
          </a:extLst>
        </xdr:cNvPr>
        <xdr:cNvPicPr>
          <a:picLocks noChangeAspect="1"/>
        </xdr:cNvPicPr>
      </xdr:nvPicPr>
      <xdr:blipFill>
        <a:blip xmlns:r="http://schemas.openxmlformats.org/officeDocument/2006/relationships" r:embed="rId10"/>
        <a:stretch>
          <a:fillRect/>
        </a:stretch>
      </xdr:blipFill>
      <xdr:spPr>
        <a:xfrm>
          <a:off x="7840980" y="11703736"/>
          <a:ext cx="11372704" cy="514841"/>
        </a:xfrm>
        <a:prstGeom prst="rect">
          <a:avLst/>
        </a:prstGeom>
      </xdr:spPr>
    </xdr:pic>
    <xdr:clientData/>
  </xdr:twoCellAnchor>
  <xdr:twoCellAnchor editAs="oneCell">
    <xdr:from>
      <xdr:col>6</xdr:col>
      <xdr:colOff>297180</xdr:colOff>
      <xdr:row>49</xdr:row>
      <xdr:rowOff>119091</xdr:rowOff>
    </xdr:from>
    <xdr:to>
      <xdr:col>10</xdr:col>
      <xdr:colOff>589232</xdr:colOff>
      <xdr:row>53</xdr:row>
      <xdr:rowOff>84361</xdr:rowOff>
    </xdr:to>
    <xdr:pic>
      <xdr:nvPicPr>
        <xdr:cNvPr id="5" name="Imagem 4">
          <a:extLst>
            <a:ext uri="{FF2B5EF4-FFF2-40B4-BE49-F238E27FC236}">
              <a16:creationId xmlns:a16="http://schemas.microsoft.com/office/drawing/2014/main" id="{48264C6C-316E-4E5C-7E8B-48A9E275F1F5}"/>
            </a:ext>
          </a:extLst>
        </xdr:cNvPr>
        <xdr:cNvPicPr>
          <a:picLocks noChangeAspect="1"/>
        </xdr:cNvPicPr>
      </xdr:nvPicPr>
      <xdr:blipFill>
        <a:blip xmlns:r="http://schemas.openxmlformats.org/officeDocument/2006/relationships" r:embed="rId11"/>
        <a:stretch>
          <a:fillRect/>
        </a:stretch>
      </xdr:blipFill>
      <xdr:spPr>
        <a:xfrm>
          <a:off x="8061960" y="8470611"/>
          <a:ext cx="5086937" cy="666310"/>
        </a:xfrm>
        <a:prstGeom prst="rect">
          <a:avLst/>
        </a:prstGeom>
      </xdr:spPr>
    </xdr:pic>
    <xdr:clientData/>
  </xdr:twoCellAnchor>
  <xdr:twoCellAnchor editAs="oneCell">
    <xdr:from>
      <xdr:col>6</xdr:col>
      <xdr:colOff>381000</xdr:colOff>
      <xdr:row>53</xdr:row>
      <xdr:rowOff>119091</xdr:rowOff>
    </xdr:from>
    <xdr:to>
      <xdr:col>12</xdr:col>
      <xdr:colOff>593273</xdr:colOff>
      <xdr:row>54</xdr:row>
      <xdr:rowOff>155241</xdr:rowOff>
    </xdr:to>
    <xdr:pic>
      <xdr:nvPicPr>
        <xdr:cNvPr id="7" name="Imagem 6">
          <a:extLst>
            <a:ext uri="{FF2B5EF4-FFF2-40B4-BE49-F238E27FC236}">
              <a16:creationId xmlns:a16="http://schemas.microsoft.com/office/drawing/2014/main" id="{8F6A13A8-5148-DEE0-A5FC-2D89EF4785B0}"/>
            </a:ext>
          </a:extLst>
        </xdr:cNvPr>
        <xdr:cNvPicPr>
          <a:picLocks noChangeAspect="1"/>
        </xdr:cNvPicPr>
      </xdr:nvPicPr>
      <xdr:blipFill>
        <a:blip xmlns:r="http://schemas.openxmlformats.org/officeDocument/2006/relationships" r:embed="rId12"/>
        <a:stretch>
          <a:fillRect/>
        </a:stretch>
      </xdr:blipFill>
      <xdr:spPr>
        <a:xfrm>
          <a:off x="8145780" y="9171651"/>
          <a:ext cx="6226358" cy="211410"/>
        </a:xfrm>
        <a:prstGeom prst="rect">
          <a:avLst/>
        </a:prstGeom>
      </xdr:spPr>
    </xdr:pic>
    <xdr:clientData/>
  </xdr:twoCellAnchor>
  <xdr:twoCellAnchor editAs="oneCell">
    <xdr:from>
      <xdr:col>6</xdr:col>
      <xdr:colOff>411480</xdr:colOff>
      <xdr:row>54</xdr:row>
      <xdr:rowOff>126711</xdr:rowOff>
    </xdr:from>
    <xdr:to>
      <xdr:col>7</xdr:col>
      <xdr:colOff>302080</xdr:colOff>
      <xdr:row>56</xdr:row>
      <xdr:rowOff>2476</xdr:rowOff>
    </xdr:to>
    <xdr:pic>
      <xdr:nvPicPr>
        <xdr:cNvPr id="8" name="Imagem 7">
          <a:extLst>
            <a:ext uri="{FF2B5EF4-FFF2-40B4-BE49-F238E27FC236}">
              <a16:creationId xmlns:a16="http://schemas.microsoft.com/office/drawing/2014/main" id="{F9D40D4A-6D5D-392C-6A04-980F16A55091}"/>
            </a:ext>
          </a:extLst>
        </xdr:cNvPr>
        <xdr:cNvPicPr>
          <a:picLocks noChangeAspect="1"/>
        </xdr:cNvPicPr>
      </xdr:nvPicPr>
      <xdr:blipFill>
        <a:blip xmlns:r="http://schemas.openxmlformats.org/officeDocument/2006/relationships" r:embed="rId13"/>
        <a:stretch>
          <a:fillRect/>
        </a:stretch>
      </xdr:blipFill>
      <xdr:spPr>
        <a:xfrm>
          <a:off x="8176260" y="9354531"/>
          <a:ext cx="1049475" cy="208505"/>
        </a:xfrm>
        <a:prstGeom prst="rect">
          <a:avLst/>
        </a:prstGeom>
      </xdr:spPr>
    </xdr:pic>
    <xdr:clientData/>
  </xdr:twoCellAnchor>
  <xdr:twoCellAnchor editAs="oneCell">
    <xdr:from>
      <xdr:col>6</xdr:col>
      <xdr:colOff>144780</xdr:colOff>
      <xdr:row>55</xdr:row>
      <xdr:rowOff>149570</xdr:rowOff>
    </xdr:from>
    <xdr:to>
      <xdr:col>21</xdr:col>
      <xdr:colOff>531156</xdr:colOff>
      <xdr:row>57</xdr:row>
      <xdr:rowOff>162436</xdr:rowOff>
    </xdr:to>
    <xdr:pic>
      <xdr:nvPicPr>
        <xdr:cNvPr id="15" name="Imagem 14">
          <a:extLst>
            <a:ext uri="{FF2B5EF4-FFF2-40B4-BE49-F238E27FC236}">
              <a16:creationId xmlns:a16="http://schemas.microsoft.com/office/drawing/2014/main" id="{C64B3A58-2A18-BF19-DFA9-E0B6AED3E322}"/>
            </a:ext>
          </a:extLst>
        </xdr:cNvPr>
        <xdr:cNvPicPr>
          <a:picLocks noChangeAspect="1"/>
        </xdr:cNvPicPr>
      </xdr:nvPicPr>
      <xdr:blipFill>
        <a:blip xmlns:r="http://schemas.openxmlformats.org/officeDocument/2006/relationships" r:embed="rId14"/>
        <a:stretch>
          <a:fillRect/>
        </a:stretch>
      </xdr:blipFill>
      <xdr:spPr>
        <a:xfrm>
          <a:off x="7909560" y="9545030"/>
          <a:ext cx="11886861" cy="3405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2" name="Text Box 16">
          <a:extLst>
            <a:ext uri="{FF2B5EF4-FFF2-40B4-BE49-F238E27FC236}">
              <a16:creationId xmlns:a16="http://schemas.microsoft.com/office/drawing/2014/main" id="{09DD2638-2DD1-46C4-B99E-64794DB0DE58}"/>
            </a:ext>
          </a:extLst>
        </xdr:cNvPr>
        <xdr:cNvSpPr txBox="1">
          <a:spLocks noChangeArrowheads="1"/>
        </xdr:cNvSpPr>
      </xdr:nvSpPr>
      <xdr:spPr bwMode="auto">
        <a:xfrm>
          <a:off x="63500" y="63436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3" name="Text Box 16">
          <a:extLst>
            <a:ext uri="{FF2B5EF4-FFF2-40B4-BE49-F238E27FC236}">
              <a16:creationId xmlns:a16="http://schemas.microsoft.com/office/drawing/2014/main" id="{ADE7B08F-5500-43ED-BE6C-4108DA2ACD74}"/>
            </a:ext>
          </a:extLst>
        </xdr:cNvPr>
        <xdr:cNvSpPr txBox="1">
          <a:spLocks noChangeArrowheads="1"/>
        </xdr:cNvSpPr>
      </xdr:nvSpPr>
      <xdr:spPr bwMode="auto">
        <a:xfrm>
          <a:off x="63500" y="63436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4" name="Text Box 12">
          <a:extLst>
            <a:ext uri="{FF2B5EF4-FFF2-40B4-BE49-F238E27FC236}">
              <a16:creationId xmlns:a16="http://schemas.microsoft.com/office/drawing/2014/main" id="{841364E0-93E3-4EA3-8F69-C586CCDAF265}"/>
            </a:ext>
          </a:extLst>
        </xdr:cNvPr>
        <xdr:cNvSpPr txBox="1">
          <a:spLocks noChangeArrowheads="1"/>
        </xdr:cNvSpPr>
      </xdr:nvSpPr>
      <xdr:spPr bwMode="auto">
        <a:xfrm>
          <a:off x="790575" y="49307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 name="Text Box 13">
          <a:extLst>
            <a:ext uri="{FF2B5EF4-FFF2-40B4-BE49-F238E27FC236}">
              <a16:creationId xmlns:a16="http://schemas.microsoft.com/office/drawing/2014/main" id="{A13184BC-DD38-4F3D-B1A9-2A1ECE91534E}"/>
            </a:ext>
          </a:extLst>
        </xdr:cNvPr>
        <xdr:cNvSpPr txBox="1">
          <a:spLocks noChangeArrowheads="1"/>
        </xdr:cNvSpPr>
      </xdr:nvSpPr>
      <xdr:spPr bwMode="auto">
        <a:xfrm>
          <a:off x="2790824" y="49434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6" name="Text Box 14">
          <a:extLst>
            <a:ext uri="{FF2B5EF4-FFF2-40B4-BE49-F238E27FC236}">
              <a16:creationId xmlns:a16="http://schemas.microsoft.com/office/drawing/2014/main" id="{499E9CFA-75D7-477B-8375-26D9D377C0BF}"/>
            </a:ext>
          </a:extLst>
        </xdr:cNvPr>
        <xdr:cNvSpPr txBox="1">
          <a:spLocks noChangeArrowheads="1"/>
        </xdr:cNvSpPr>
      </xdr:nvSpPr>
      <xdr:spPr bwMode="auto">
        <a:xfrm>
          <a:off x="644525" y="47142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 name="Text Box 16">
          <a:extLst>
            <a:ext uri="{FF2B5EF4-FFF2-40B4-BE49-F238E27FC236}">
              <a16:creationId xmlns:a16="http://schemas.microsoft.com/office/drawing/2014/main" id="{CAC9F24F-5B97-41CC-B49C-1A74A8D06D08}"/>
            </a:ext>
          </a:extLst>
        </xdr:cNvPr>
        <xdr:cNvSpPr txBox="1">
          <a:spLocks noChangeArrowheads="1"/>
        </xdr:cNvSpPr>
      </xdr:nvSpPr>
      <xdr:spPr bwMode="auto">
        <a:xfrm>
          <a:off x="63500" y="47244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 name="Text Box 17">
          <a:extLst>
            <a:ext uri="{FF2B5EF4-FFF2-40B4-BE49-F238E27FC236}">
              <a16:creationId xmlns:a16="http://schemas.microsoft.com/office/drawing/2014/main" id="{33544EEB-0F1E-43B7-A028-77F720388810}"/>
            </a:ext>
          </a:extLst>
        </xdr:cNvPr>
        <xdr:cNvSpPr txBox="1">
          <a:spLocks noChangeArrowheads="1"/>
        </xdr:cNvSpPr>
      </xdr:nvSpPr>
      <xdr:spPr bwMode="auto">
        <a:xfrm>
          <a:off x="76200" y="49625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9" name="Text Box 18">
          <a:extLst>
            <a:ext uri="{FF2B5EF4-FFF2-40B4-BE49-F238E27FC236}">
              <a16:creationId xmlns:a16="http://schemas.microsoft.com/office/drawing/2014/main" id="{3109C66F-BEA1-4302-BD77-3CDCDF49D8E4}"/>
            </a:ext>
          </a:extLst>
        </xdr:cNvPr>
        <xdr:cNvSpPr txBox="1">
          <a:spLocks noChangeArrowheads="1"/>
        </xdr:cNvSpPr>
      </xdr:nvSpPr>
      <xdr:spPr bwMode="auto">
        <a:xfrm>
          <a:off x="2273468" y="49630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0" name="Text Box 32">
          <a:extLst>
            <a:ext uri="{FF2B5EF4-FFF2-40B4-BE49-F238E27FC236}">
              <a16:creationId xmlns:a16="http://schemas.microsoft.com/office/drawing/2014/main" id="{831181A7-144A-4798-8F69-E96B65CA49E6}"/>
            </a:ext>
          </a:extLst>
        </xdr:cNvPr>
        <xdr:cNvSpPr txBox="1">
          <a:spLocks noChangeArrowheads="1"/>
        </xdr:cNvSpPr>
      </xdr:nvSpPr>
      <xdr:spPr bwMode="auto">
        <a:xfrm>
          <a:off x="781886" y="50492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1" name="Text Box 34">
          <a:extLst>
            <a:ext uri="{FF2B5EF4-FFF2-40B4-BE49-F238E27FC236}">
              <a16:creationId xmlns:a16="http://schemas.microsoft.com/office/drawing/2014/main" id="{06D9A992-590E-4B7A-966D-44BDF1543F26}"/>
            </a:ext>
          </a:extLst>
        </xdr:cNvPr>
        <xdr:cNvSpPr txBox="1">
          <a:spLocks noChangeArrowheads="1"/>
        </xdr:cNvSpPr>
      </xdr:nvSpPr>
      <xdr:spPr bwMode="auto">
        <a:xfrm>
          <a:off x="102603" y="50952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2" name="Conector de seta reta 9">
          <a:extLst>
            <a:ext uri="{FF2B5EF4-FFF2-40B4-BE49-F238E27FC236}">
              <a16:creationId xmlns:a16="http://schemas.microsoft.com/office/drawing/2014/main" id="{4992D9E5-0C0F-4D9B-8031-239DF30E9112}"/>
            </a:ext>
          </a:extLst>
        </xdr:cNvPr>
        <xdr:cNvCxnSpPr/>
      </xdr:nvCxnSpPr>
      <xdr:spPr>
        <a:xfrm>
          <a:off x="4474076" y="4994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13" name="Text Box 12">
          <a:extLst>
            <a:ext uri="{FF2B5EF4-FFF2-40B4-BE49-F238E27FC236}">
              <a16:creationId xmlns:a16="http://schemas.microsoft.com/office/drawing/2014/main" id="{211DB4D4-FE65-4710-A3C8-C52C2111D581}"/>
            </a:ext>
          </a:extLst>
        </xdr:cNvPr>
        <xdr:cNvSpPr txBox="1">
          <a:spLocks noChangeArrowheads="1"/>
        </xdr:cNvSpPr>
      </xdr:nvSpPr>
      <xdr:spPr bwMode="auto">
        <a:xfrm>
          <a:off x="790575" y="49307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4" name="Text Box 13">
          <a:extLst>
            <a:ext uri="{FF2B5EF4-FFF2-40B4-BE49-F238E27FC236}">
              <a16:creationId xmlns:a16="http://schemas.microsoft.com/office/drawing/2014/main" id="{8C6C1726-DD42-4D03-A52B-D8416134558B}"/>
            </a:ext>
          </a:extLst>
        </xdr:cNvPr>
        <xdr:cNvSpPr txBox="1">
          <a:spLocks noChangeArrowheads="1"/>
        </xdr:cNvSpPr>
      </xdr:nvSpPr>
      <xdr:spPr bwMode="auto">
        <a:xfrm>
          <a:off x="2790824" y="49434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5" name="Text Box 14">
          <a:extLst>
            <a:ext uri="{FF2B5EF4-FFF2-40B4-BE49-F238E27FC236}">
              <a16:creationId xmlns:a16="http://schemas.microsoft.com/office/drawing/2014/main" id="{53130F67-4D3B-4F11-86FF-5B238FE49C26}"/>
            </a:ext>
          </a:extLst>
        </xdr:cNvPr>
        <xdr:cNvSpPr txBox="1">
          <a:spLocks noChangeArrowheads="1"/>
        </xdr:cNvSpPr>
      </xdr:nvSpPr>
      <xdr:spPr bwMode="auto">
        <a:xfrm>
          <a:off x="644525" y="47142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6" name="Text Box 16">
          <a:extLst>
            <a:ext uri="{FF2B5EF4-FFF2-40B4-BE49-F238E27FC236}">
              <a16:creationId xmlns:a16="http://schemas.microsoft.com/office/drawing/2014/main" id="{507B585C-BBFC-4BCA-9B54-2089E55CB6A3}"/>
            </a:ext>
          </a:extLst>
        </xdr:cNvPr>
        <xdr:cNvSpPr txBox="1">
          <a:spLocks noChangeArrowheads="1"/>
        </xdr:cNvSpPr>
      </xdr:nvSpPr>
      <xdr:spPr bwMode="auto">
        <a:xfrm>
          <a:off x="63500" y="47244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7" name="Text Box 17">
          <a:extLst>
            <a:ext uri="{FF2B5EF4-FFF2-40B4-BE49-F238E27FC236}">
              <a16:creationId xmlns:a16="http://schemas.microsoft.com/office/drawing/2014/main" id="{B59A8D47-8339-48D6-9FF2-1323CED8456A}"/>
            </a:ext>
          </a:extLst>
        </xdr:cNvPr>
        <xdr:cNvSpPr txBox="1">
          <a:spLocks noChangeArrowheads="1"/>
        </xdr:cNvSpPr>
      </xdr:nvSpPr>
      <xdr:spPr bwMode="auto">
        <a:xfrm>
          <a:off x="76200" y="49625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8" name="Text Box 18">
          <a:extLst>
            <a:ext uri="{FF2B5EF4-FFF2-40B4-BE49-F238E27FC236}">
              <a16:creationId xmlns:a16="http://schemas.microsoft.com/office/drawing/2014/main" id="{C9F4E37E-1B16-40C3-ABE3-3E29302602AA}"/>
            </a:ext>
          </a:extLst>
        </xdr:cNvPr>
        <xdr:cNvSpPr txBox="1">
          <a:spLocks noChangeArrowheads="1"/>
        </xdr:cNvSpPr>
      </xdr:nvSpPr>
      <xdr:spPr bwMode="auto">
        <a:xfrm>
          <a:off x="2273468" y="49630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9" name="Text Box 32">
          <a:extLst>
            <a:ext uri="{FF2B5EF4-FFF2-40B4-BE49-F238E27FC236}">
              <a16:creationId xmlns:a16="http://schemas.microsoft.com/office/drawing/2014/main" id="{FE8D27AF-B84D-464E-86CE-0C8BB122DFF9}"/>
            </a:ext>
          </a:extLst>
        </xdr:cNvPr>
        <xdr:cNvSpPr txBox="1">
          <a:spLocks noChangeArrowheads="1"/>
        </xdr:cNvSpPr>
      </xdr:nvSpPr>
      <xdr:spPr bwMode="auto">
        <a:xfrm>
          <a:off x="781886" y="50492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0" name="Text Box 34">
          <a:extLst>
            <a:ext uri="{FF2B5EF4-FFF2-40B4-BE49-F238E27FC236}">
              <a16:creationId xmlns:a16="http://schemas.microsoft.com/office/drawing/2014/main" id="{B11004E0-DD8B-4A0D-933B-4FE18E0A9D2C}"/>
            </a:ext>
          </a:extLst>
        </xdr:cNvPr>
        <xdr:cNvSpPr txBox="1">
          <a:spLocks noChangeArrowheads="1"/>
        </xdr:cNvSpPr>
      </xdr:nvSpPr>
      <xdr:spPr bwMode="auto">
        <a:xfrm>
          <a:off x="102603" y="50952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1" name="Conector de seta reta 9">
          <a:extLst>
            <a:ext uri="{FF2B5EF4-FFF2-40B4-BE49-F238E27FC236}">
              <a16:creationId xmlns:a16="http://schemas.microsoft.com/office/drawing/2014/main" id="{53C35080-C67C-44BA-9514-217AB888DB23}"/>
            </a:ext>
          </a:extLst>
        </xdr:cNvPr>
        <xdr:cNvCxnSpPr/>
      </xdr:nvCxnSpPr>
      <xdr:spPr>
        <a:xfrm>
          <a:off x="4474076" y="4994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2" name="Text Box 16">
          <a:extLst>
            <a:ext uri="{FF2B5EF4-FFF2-40B4-BE49-F238E27FC236}">
              <a16:creationId xmlns:a16="http://schemas.microsoft.com/office/drawing/2014/main" id="{A2DB5AC6-807B-412D-B328-539F296692FF}"/>
            </a:ext>
          </a:extLst>
        </xdr:cNvPr>
        <xdr:cNvSpPr txBox="1">
          <a:spLocks noChangeArrowheads="1"/>
        </xdr:cNvSpPr>
      </xdr:nvSpPr>
      <xdr:spPr bwMode="auto">
        <a:xfrm>
          <a:off x="63500" y="142113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0D43468C-68BE-4E59-A247-B8C73506BD0F}"/>
            </a:ext>
          </a:extLst>
        </xdr:cNvPr>
        <xdr:cNvSpPr txBox="1">
          <a:spLocks noChangeArrowheads="1"/>
        </xdr:cNvSpPr>
      </xdr:nvSpPr>
      <xdr:spPr bwMode="auto">
        <a:xfrm>
          <a:off x="63500" y="142113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4" name="Text Box 12">
          <a:extLst>
            <a:ext uri="{FF2B5EF4-FFF2-40B4-BE49-F238E27FC236}">
              <a16:creationId xmlns:a16="http://schemas.microsoft.com/office/drawing/2014/main" id="{66D661EA-393D-4400-8732-22456B61FE00}"/>
            </a:ext>
          </a:extLst>
        </xdr:cNvPr>
        <xdr:cNvSpPr txBox="1">
          <a:spLocks noChangeArrowheads="1"/>
        </xdr:cNvSpPr>
      </xdr:nvSpPr>
      <xdr:spPr bwMode="auto">
        <a:xfrm>
          <a:off x="790575" y="127984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25" name="Text Box 13">
          <a:extLst>
            <a:ext uri="{FF2B5EF4-FFF2-40B4-BE49-F238E27FC236}">
              <a16:creationId xmlns:a16="http://schemas.microsoft.com/office/drawing/2014/main" id="{0D94EA0A-7080-4023-AF4A-ADBF8EF41945}"/>
            </a:ext>
          </a:extLst>
        </xdr:cNvPr>
        <xdr:cNvSpPr txBox="1">
          <a:spLocks noChangeArrowheads="1"/>
        </xdr:cNvSpPr>
      </xdr:nvSpPr>
      <xdr:spPr bwMode="auto">
        <a:xfrm>
          <a:off x="2790824" y="128111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26" name="Text Box 14">
          <a:extLst>
            <a:ext uri="{FF2B5EF4-FFF2-40B4-BE49-F238E27FC236}">
              <a16:creationId xmlns:a16="http://schemas.microsoft.com/office/drawing/2014/main" id="{C6242DE9-03B1-44F4-8771-F4065C5C67E8}"/>
            </a:ext>
          </a:extLst>
        </xdr:cNvPr>
        <xdr:cNvSpPr txBox="1">
          <a:spLocks noChangeArrowheads="1"/>
        </xdr:cNvSpPr>
      </xdr:nvSpPr>
      <xdr:spPr bwMode="auto">
        <a:xfrm>
          <a:off x="644525" y="125818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27" name="Text Box 16">
          <a:extLst>
            <a:ext uri="{FF2B5EF4-FFF2-40B4-BE49-F238E27FC236}">
              <a16:creationId xmlns:a16="http://schemas.microsoft.com/office/drawing/2014/main" id="{ABAFE1C4-4457-4AC5-9A83-A2BE2C4821EE}"/>
            </a:ext>
          </a:extLst>
        </xdr:cNvPr>
        <xdr:cNvSpPr txBox="1">
          <a:spLocks noChangeArrowheads="1"/>
        </xdr:cNvSpPr>
      </xdr:nvSpPr>
      <xdr:spPr bwMode="auto">
        <a:xfrm>
          <a:off x="63500" y="125920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28" name="Text Box 17">
          <a:extLst>
            <a:ext uri="{FF2B5EF4-FFF2-40B4-BE49-F238E27FC236}">
              <a16:creationId xmlns:a16="http://schemas.microsoft.com/office/drawing/2014/main" id="{61A500BF-FAD8-4BA9-946F-116E1794F950}"/>
            </a:ext>
          </a:extLst>
        </xdr:cNvPr>
        <xdr:cNvSpPr txBox="1">
          <a:spLocks noChangeArrowheads="1"/>
        </xdr:cNvSpPr>
      </xdr:nvSpPr>
      <xdr:spPr bwMode="auto">
        <a:xfrm>
          <a:off x="76200" y="128301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29" name="Text Box 18">
          <a:extLst>
            <a:ext uri="{FF2B5EF4-FFF2-40B4-BE49-F238E27FC236}">
              <a16:creationId xmlns:a16="http://schemas.microsoft.com/office/drawing/2014/main" id="{74D078CB-03AF-4A7F-87E7-42949F7524C8}"/>
            </a:ext>
          </a:extLst>
        </xdr:cNvPr>
        <xdr:cNvSpPr txBox="1">
          <a:spLocks noChangeArrowheads="1"/>
        </xdr:cNvSpPr>
      </xdr:nvSpPr>
      <xdr:spPr bwMode="auto">
        <a:xfrm>
          <a:off x="2273468" y="128306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0" name="Text Box 32">
          <a:extLst>
            <a:ext uri="{FF2B5EF4-FFF2-40B4-BE49-F238E27FC236}">
              <a16:creationId xmlns:a16="http://schemas.microsoft.com/office/drawing/2014/main" id="{78B0B75A-CCE2-45A4-86FA-45281C0C7827}"/>
            </a:ext>
          </a:extLst>
        </xdr:cNvPr>
        <xdr:cNvSpPr txBox="1">
          <a:spLocks noChangeArrowheads="1"/>
        </xdr:cNvSpPr>
      </xdr:nvSpPr>
      <xdr:spPr bwMode="auto">
        <a:xfrm>
          <a:off x="781886" y="129169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1" name="Text Box 34">
          <a:extLst>
            <a:ext uri="{FF2B5EF4-FFF2-40B4-BE49-F238E27FC236}">
              <a16:creationId xmlns:a16="http://schemas.microsoft.com/office/drawing/2014/main" id="{8F2D6376-B447-4F97-B4CD-AE6DC763A2FD}"/>
            </a:ext>
          </a:extLst>
        </xdr:cNvPr>
        <xdr:cNvSpPr txBox="1">
          <a:spLocks noChangeArrowheads="1"/>
        </xdr:cNvSpPr>
      </xdr:nvSpPr>
      <xdr:spPr bwMode="auto">
        <a:xfrm>
          <a:off x="102603" y="129628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2" name="Conector de seta reta 9">
          <a:extLst>
            <a:ext uri="{FF2B5EF4-FFF2-40B4-BE49-F238E27FC236}">
              <a16:creationId xmlns:a16="http://schemas.microsoft.com/office/drawing/2014/main" id="{EF8F1014-E1D0-4DC9-8A27-E78EFF251853}"/>
            </a:ext>
          </a:extLst>
        </xdr:cNvPr>
        <xdr:cNvCxnSpPr/>
      </xdr:nvCxnSpPr>
      <xdr:spPr>
        <a:xfrm>
          <a:off x="4474076" y="12861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33" name="Text Box 12">
          <a:extLst>
            <a:ext uri="{FF2B5EF4-FFF2-40B4-BE49-F238E27FC236}">
              <a16:creationId xmlns:a16="http://schemas.microsoft.com/office/drawing/2014/main" id="{87DBD730-D048-443B-B9CD-0AA357802740}"/>
            </a:ext>
          </a:extLst>
        </xdr:cNvPr>
        <xdr:cNvSpPr txBox="1">
          <a:spLocks noChangeArrowheads="1"/>
        </xdr:cNvSpPr>
      </xdr:nvSpPr>
      <xdr:spPr bwMode="auto">
        <a:xfrm>
          <a:off x="790575" y="127984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4" name="Text Box 13">
          <a:extLst>
            <a:ext uri="{FF2B5EF4-FFF2-40B4-BE49-F238E27FC236}">
              <a16:creationId xmlns:a16="http://schemas.microsoft.com/office/drawing/2014/main" id="{E0411B24-BD53-4E35-B028-D8FC1D0FB7ED}"/>
            </a:ext>
          </a:extLst>
        </xdr:cNvPr>
        <xdr:cNvSpPr txBox="1">
          <a:spLocks noChangeArrowheads="1"/>
        </xdr:cNvSpPr>
      </xdr:nvSpPr>
      <xdr:spPr bwMode="auto">
        <a:xfrm>
          <a:off x="2790824" y="128111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5" name="Text Box 14">
          <a:extLst>
            <a:ext uri="{FF2B5EF4-FFF2-40B4-BE49-F238E27FC236}">
              <a16:creationId xmlns:a16="http://schemas.microsoft.com/office/drawing/2014/main" id="{DE0BA43B-16AD-47F6-A150-441808F81883}"/>
            </a:ext>
          </a:extLst>
        </xdr:cNvPr>
        <xdr:cNvSpPr txBox="1">
          <a:spLocks noChangeArrowheads="1"/>
        </xdr:cNvSpPr>
      </xdr:nvSpPr>
      <xdr:spPr bwMode="auto">
        <a:xfrm>
          <a:off x="644525" y="125818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6" name="Text Box 16">
          <a:extLst>
            <a:ext uri="{FF2B5EF4-FFF2-40B4-BE49-F238E27FC236}">
              <a16:creationId xmlns:a16="http://schemas.microsoft.com/office/drawing/2014/main" id="{DD0CFADC-1772-487B-88A1-B8B5A7DF77D3}"/>
            </a:ext>
          </a:extLst>
        </xdr:cNvPr>
        <xdr:cNvSpPr txBox="1">
          <a:spLocks noChangeArrowheads="1"/>
        </xdr:cNvSpPr>
      </xdr:nvSpPr>
      <xdr:spPr bwMode="auto">
        <a:xfrm>
          <a:off x="63500" y="125920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7" name="Text Box 17">
          <a:extLst>
            <a:ext uri="{FF2B5EF4-FFF2-40B4-BE49-F238E27FC236}">
              <a16:creationId xmlns:a16="http://schemas.microsoft.com/office/drawing/2014/main" id="{1D580A63-4E7D-446B-8015-5B4FCAF46C37}"/>
            </a:ext>
          </a:extLst>
        </xdr:cNvPr>
        <xdr:cNvSpPr txBox="1">
          <a:spLocks noChangeArrowheads="1"/>
        </xdr:cNvSpPr>
      </xdr:nvSpPr>
      <xdr:spPr bwMode="auto">
        <a:xfrm>
          <a:off x="76200" y="128301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8" name="Text Box 18">
          <a:extLst>
            <a:ext uri="{FF2B5EF4-FFF2-40B4-BE49-F238E27FC236}">
              <a16:creationId xmlns:a16="http://schemas.microsoft.com/office/drawing/2014/main" id="{48E46FC0-27AC-4EAC-8B17-19FB461A83EE}"/>
            </a:ext>
          </a:extLst>
        </xdr:cNvPr>
        <xdr:cNvSpPr txBox="1">
          <a:spLocks noChangeArrowheads="1"/>
        </xdr:cNvSpPr>
      </xdr:nvSpPr>
      <xdr:spPr bwMode="auto">
        <a:xfrm>
          <a:off x="2273468" y="128306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9" name="Text Box 32">
          <a:extLst>
            <a:ext uri="{FF2B5EF4-FFF2-40B4-BE49-F238E27FC236}">
              <a16:creationId xmlns:a16="http://schemas.microsoft.com/office/drawing/2014/main" id="{AE2D613C-9663-4DFE-815F-E645CEF1F0AF}"/>
            </a:ext>
          </a:extLst>
        </xdr:cNvPr>
        <xdr:cNvSpPr txBox="1">
          <a:spLocks noChangeArrowheads="1"/>
        </xdr:cNvSpPr>
      </xdr:nvSpPr>
      <xdr:spPr bwMode="auto">
        <a:xfrm>
          <a:off x="781886" y="129169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0" name="Text Box 34">
          <a:extLst>
            <a:ext uri="{FF2B5EF4-FFF2-40B4-BE49-F238E27FC236}">
              <a16:creationId xmlns:a16="http://schemas.microsoft.com/office/drawing/2014/main" id="{5C93ACD9-4FE9-4E9C-84BA-74D5DBA8E5CA}"/>
            </a:ext>
          </a:extLst>
        </xdr:cNvPr>
        <xdr:cNvSpPr txBox="1">
          <a:spLocks noChangeArrowheads="1"/>
        </xdr:cNvSpPr>
      </xdr:nvSpPr>
      <xdr:spPr bwMode="auto">
        <a:xfrm>
          <a:off x="102603" y="129628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1" name="Conector de seta reta 9">
          <a:extLst>
            <a:ext uri="{FF2B5EF4-FFF2-40B4-BE49-F238E27FC236}">
              <a16:creationId xmlns:a16="http://schemas.microsoft.com/office/drawing/2014/main" id="{98323855-7B3F-45CA-9525-CD1047E2A1A2}"/>
            </a:ext>
          </a:extLst>
        </xdr:cNvPr>
        <xdr:cNvCxnSpPr/>
      </xdr:nvCxnSpPr>
      <xdr:spPr>
        <a:xfrm>
          <a:off x="4474076" y="12861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92D050"/>
  </sheetPr>
  <dimension ref="B4:N24"/>
  <sheetViews>
    <sheetView tabSelected="1" topLeftCell="B1" zoomScaleNormal="100" workbookViewId="0">
      <selection activeCell="I17" sqref="I17:I19"/>
    </sheetView>
  </sheetViews>
  <sheetFormatPr defaultRowHeight="12.5" x14ac:dyDescent="0.25"/>
  <cols>
    <col min="4" max="4" width="21.54296875" customWidth="1"/>
    <col min="5" max="6" width="10.54296875" customWidth="1"/>
    <col min="7" max="7" width="11.6328125" customWidth="1"/>
    <col min="8" max="8" width="10.08984375" customWidth="1"/>
    <col min="9" max="9" width="13.90625" customWidth="1"/>
    <col min="10" max="10" width="14" customWidth="1"/>
    <col min="11" max="11" width="14.81640625" customWidth="1"/>
    <col min="12" max="12" width="20.08984375" bestFit="1" customWidth="1"/>
    <col min="13" max="13" width="12.90625" customWidth="1"/>
    <col min="14" max="14" width="23.453125" customWidth="1"/>
  </cols>
  <sheetData>
    <row r="4" spans="2:14" ht="13" thickBot="1" x14ac:dyDescent="0.3"/>
    <row r="5" spans="2:14" ht="12.5" customHeight="1" x14ac:dyDescent="0.25">
      <c r="B5" s="279" t="s">
        <v>328</v>
      </c>
      <c r="C5" s="280"/>
      <c r="D5" s="280"/>
      <c r="E5" s="280"/>
      <c r="F5" s="280"/>
      <c r="G5" s="280"/>
      <c r="H5" s="280"/>
      <c r="I5" s="280"/>
      <c r="J5" s="280"/>
      <c r="K5" s="280"/>
      <c r="L5" s="281"/>
    </row>
    <row r="6" spans="2:14" ht="12.5" customHeight="1" x14ac:dyDescent="0.25">
      <c r="B6" s="282"/>
      <c r="C6" s="283"/>
      <c r="D6" s="283"/>
      <c r="E6" s="283"/>
      <c r="F6" s="283"/>
      <c r="G6" s="283"/>
      <c r="H6" s="283"/>
      <c r="I6" s="283"/>
      <c r="J6" s="283"/>
      <c r="K6" s="283"/>
      <c r="L6" s="284"/>
    </row>
    <row r="7" spans="2:14" ht="13" x14ac:dyDescent="0.25">
      <c r="B7" s="285" t="s">
        <v>0</v>
      </c>
      <c r="C7" s="286"/>
      <c r="D7" s="286"/>
      <c r="E7" s="286"/>
      <c r="F7" s="286"/>
      <c r="G7" s="286"/>
      <c r="H7" s="286"/>
      <c r="I7" s="286"/>
      <c r="J7" s="286"/>
      <c r="K7" s="286"/>
      <c r="L7" s="287"/>
    </row>
    <row r="8" spans="2:14" s="25" customFormat="1" ht="26" x14ac:dyDescent="0.25">
      <c r="B8" s="265" t="s">
        <v>329</v>
      </c>
      <c r="C8" s="262" t="s">
        <v>298</v>
      </c>
      <c r="D8" s="262" t="s">
        <v>1</v>
      </c>
      <c r="E8" s="262" t="s">
        <v>2</v>
      </c>
      <c r="F8" s="262" t="s">
        <v>333</v>
      </c>
      <c r="G8" s="262" t="s">
        <v>3</v>
      </c>
      <c r="H8" s="262" t="s">
        <v>4</v>
      </c>
      <c r="I8" s="262" t="s">
        <v>5</v>
      </c>
      <c r="J8" s="270" t="s">
        <v>332</v>
      </c>
      <c r="K8" s="271" t="s">
        <v>313</v>
      </c>
      <c r="L8" s="272"/>
      <c r="M8" s="276"/>
      <c r="N8" s="276"/>
    </row>
    <row r="9" spans="2:14" ht="13" x14ac:dyDescent="0.3">
      <c r="B9" s="288">
        <v>2</v>
      </c>
      <c r="C9" s="11">
        <v>4</v>
      </c>
      <c r="D9" s="232" t="s">
        <v>310</v>
      </c>
      <c r="E9" s="11" t="str">
        <f>Recepcionista!I29</f>
        <v>4221-05</v>
      </c>
      <c r="F9" s="11">
        <v>8729</v>
      </c>
      <c r="G9" s="11" t="s">
        <v>29</v>
      </c>
      <c r="H9" s="11">
        <v>1</v>
      </c>
      <c r="I9" s="261">
        <f>Recepcionista!I179</f>
        <v>100064.16</v>
      </c>
      <c r="J9" s="261">
        <f>I9*H9</f>
        <v>100064.16</v>
      </c>
      <c r="K9" s="263" t="s">
        <v>314</v>
      </c>
      <c r="L9" s="249"/>
      <c r="M9" s="3"/>
      <c r="N9" s="3"/>
    </row>
    <row r="10" spans="2:14" ht="13" x14ac:dyDescent="0.3">
      <c r="B10" s="288"/>
      <c r="C10" s="11">
        <v>5</v>
      </c>
      <c r="D10" s="10" t="s">
        <v>299</v>
      </c>
      <c r="E10" s="11" t="str">
        <f>Motorista!I29</f>
        <v>7823-05</v>
      </c>
      <c r="F10" s="11">
        <v>15008</v>
      </c>
      <c r="G10" s="11" t="str">
        <f>Motorista!C16</f>
        <v>posto</v>
      </c>
      <c r="H10" s="11">
        <v>1</v>
      </c>
      <c r="I10" s="261">
        <f>Motorista!I179</f>
        <v>126940.32</v>
      </c>
      <c r="J10" s="261">
        <f t="shared" ref="J10:J11" si="0">I10*H10</f>
        <v>126940.32</v>
      </c>
      <c r="K10" s="263" t="s">
        <v>314</v>
      </c>
      <c r="L10" s="249"/>
      <c r="M10" s="219"/>
      <c r="N10" s="3"/>
    </row>
    <row r="11" spans="2:14" ht="13" x14ac:dyDescent="0.3">
      <c r="B11" s="288"/>
      <c r="C11" s="11">
        <v>6</v>
      </c>
      <c r="D11" s="10" t="s">
        <v>300</v>
      </c>
      <c r="E11" s="11" t="s">
        <v>6</v>
      </c>
      <c r="F11" s="11">
        <v>21849</v>
      </c>
      <c r="G11" s="11" t="s">
        <v>7</v>
      </c>
      <c r="H11" s="11">
        <f>8.5*24</f>
        <v>204</v>
      </c>
      <c r="I11" s="261">
        <v>308.8</v>
      </c>
      <c r="J11" s="261">
        <f t="shared" si="0"/>
        <v>62995.200000000004</v>
      </c>
      <c r="K11" s="264" t="s">
        <v>315</v>
      </c>
      <c r="L11" s="266" t="s">
        <v>316</v>
      </c>
      <c r="M11" s="219"/>
      <c r="N11" s="3"/>
    </row>
    <row r="12" spans="2:14" ht="13.5" thickBot="1" x14ac:dyDescent="0.35">
      <c r="B12" s="274" t="s">
        <v>8</v>
      </c>
      <c r="C12" s="275"/>
      <c r="D12" s="275"/>
      <c r="E12" s="275"/>
      <c r="F12" s="275"/>
      <c r="G12" s="275"/>
      <c r="H12" s="275"/>
      <c r="I12" s="275"/>
      <c r="J12" s="267">
        <f>SUM(J9:J11)</f>
        <v>289999.68</v>
      </c>
      <c r="K12" s="268"/>
      <c r="L12" s="269"/>
      <c r="M12" s="223"/>
      <c r="N12" s="223"/>
    </row>
    <row r="13" spans="2:14" x14ac:dyDescent="0.25">
      <c r="K13" s="253"/>
      <c r="M13" s="223"/>
      <c r="N13" s="223"/>
    </row>
    <row r="14" spans="2:14" x14ac:dyDescent="0.25">
      <c r="M14" s="223"/>
      <c r="N14" s="223"/>
    </row>
    <row r="15" spans="2:14" x14ac:dyDescent="0.25">
      <c r="D15" t="s">
        <v>330</v>
      </c>
      <c r="M15" s="223"/>
      <c r="N15" s="223"/>
    </row>
    <row r="16" spans="2:14" x14ac:dyDescent="0.25">
      <c r="D16" t="s">
        <v>331</v>
      </c>
      <c r="N16" s="223"/>
    </row>
    <row r="17" spans="4:14" ht="14.5" x14ac:dyDescent="0.35">
      <c r="I17" s="220"/>
      <c r="M17" s="224"/>
      <c r="N17" s="224"/>
    </row>
    <row r="18" spans="4:14" x14ac:dyDescent="0.25">
      <c r="I18" s="220"/>
    </row>
    <row r="19" spans="4:14" x14ac:dyDescent="0.25">
      <c r="I19" s="220"/>
    </row>
    <row r="20" spans="4:14" ht="13" x14ac:dyDescent="0.3">
      <c r="D20" s="278"/>
      <c r="E20" s="278"/>
      <c r="F20" s="278"/>
      <c r="G20" s="278"/>
      <c r="H20" s="278"/>
      <c r="I20" s="278"/>
      <c r="J20" s="278"/>
    </row>
    <row r="21" spans="4:14" ht="13" x14ac:dyDescent="0.25">
      <c r="D21" s="101"/>
      <c r="E21" s="101"/>
      <c r="F21" s="101"/>
      <c r="G21" s="101"/>
      <c r="H21" s="101"/>
      <c r="I21" s="219"/>
      <c r="J21" s="101"/>
    </row>
    <row r="22" spans="4:14" x14ac:dyDescent="0.25">
      <c r="E22" s="134"/>
      <c r="F22" s="134"/>
      <c r="G22" s="225"/>
      <c r="H22" s="225"/>
      <c r="I22" s="225"/>
      <c r="J22" s="223"/>
    </row>
    <row r="23" spans="4:14" x14ac:dyDescent="0.25">
      <c r="E23" s="134"/>
      <c r="F23" s="134"/>
      <c r="G23" s="225"/>
      <c r="H23" s="225"/>
      <c r="I23" s="225"/>
      <c r="J23" s="223"/>
    </row>
    <row r="24" spans="4:14" ht="13" x14ac:dyDescent="0.3">
      <c r="D24" s="277"/>
      <c r="E24" s="277"/>
      <c r="F24" s="277"/>
      <c r="G24" s="277"/>
      <c r="H24" s="277"/>
      <c r="I24" s="277"/>
      <c r="J24" s="226"/>
    </row>
  </sheetData>
  <mergeCells count="7">
    <mergeCell ref="B12:I12"/>
    <mergeCell ref="M8:N8"/>
    <mergeCell ref="D24:I24"/>
    <mergeCell ref="D20:J20"/>
    <mergeCell ref="B5:L6"/>
    <mergeCell ref="B7:L7"/>
    <mergeCell ref="B9:B1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11" sqref="A11:I11"/>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302" t="s">
        <v>243</v>
      </c>
      <c r="B1" s="303"/>
      <c r="C1" s="303"/>
      <c r="D1" s="303"/>
      <c r="E1" s="303"/>
      <c r="F1" s="303"/>
      <c r="G1" s="303"/>
      <c r="H1" s="303"/>
      <c r="I1" s="304"/>
    </row>
    <row r="2" spans="1:9" ht="13" x14ac:dyDescent="0.25">
      <c r="A2" s="22"/>
      <c r="B2" s="22"/>
      <c r="C2" s="22"/>
      <c r="D2" s="22"/>
      <c r="E2" s="22"/>
      <c r="F2" s="22"/>
      <c r="G2" s="22"/>
      <c r="H2" s="22"/>
      <c r="I2" s="22"/>
    </row>
    <row r="3" spans="1:9" ht="13" x14ac:dyDescent="0.25">
      <c r="A3" s="22" t="s">
        <v>244</v>
      </c>
      <c r="B3" s="22"/>
      <c r="C3" s="22"/>
      <c r="D3" s="22"/>
      <c r="E3" s="22"/>
      <c r="F3" s="22"/>
      <c r="G3" s="22"/>
      <c r="H3" s="22"/>
      <c r="I3" s="22"/>
    </row>
    <row r="4" spans="1:9" ht="15" customHeight="1" x14ac:dyDescent="0.25">
      <c r="A4" s="500" t="s">
        <v>245</v>
      </c>
      <c r="B4" s="500"/>
      <c r="C4" s="500"/>
      <c r="D4" s="500"/>
      <c r="E4" s="500"/>
      <c r="F4" s="500"/>
      <c r="G4" s="500"/>
      <c r="H4" s="500"/>
      <c r="I4" s="500"/>
    </row>
    <row r="5" spans="1:9" ht="15" customHeight="1" x14ac:dyDescent="0.25">
      <c r="A5" s="500" t="s">
        <v>246</v>
      </c>
      <c r="B5" s="500"/>
      <c r="C5" s="500"/>
      <c r="D5" s="500"/>
      <c r="E5" s="500"/>
      <c r="F5" s="500"/>
      <c r="G5" s="500"/>
      <c r="H5" s="500"/>
      <c r="I5" s="500"/>
    </row>
    <row r="6" spans="1:9" ht="15" customHeight="1" x14ac:dyDescent="0.25">
      <c r="A6" s="500" t="s">
        <v>247</v>
      </c>
      <c r="B6" s="500"/>
      <c r="C6" s="500"/>
      <c r="D6" s="500"/>
      <c r="E6" s="500"/>
      <c r="F6" s="500"/>
      <c r="G6" s="500"/>
      <c r="H6" s="500"/>
      <c r="I6" s="500"/>
    </row>
    <row r="7" spans="1:9" ht="15" customHeight="1" x14ac:dyDescent="0.25">
      <c r="A7" s="500"/>
      <c r="B7" s="500"/>
      <c r="C7" s="500"/>
      <c r="D7" s="500"/>
      <c r="E7" s="500"/>
      <c r="F7" s="500"/>
      <c r="G7" s="500"/>
      <c r="H7" s="500"/>
      <c r="I7" s="500"/>
    </row>
    <row r="8" spans="1:9" ht="30.75" customHeight="1" x14ac:dyDescent="0.25">
      <c r="A8" s="500" t="s">
        <v>248</v>
      </c>
      <c r="B8" s="500"/>
      <c r="C8" s="500"/>
      <c r="D8" s="500"/>
      <c r="E8" s="500"/>
      <c r="F8" s="500"/>
      <c r="G8" s="500"/>
      <c r="H8" s="500"/>
      <c r="I8" s="500"/>
    </row>
    <row r="9" spans="1:9" ht="15" customHeight="1" x14ac:dyDescent="0.25">
      <c r="A9" s="506" t="s">
        <v>249</v>
      </c>
      <c r="B9" s="506"/>
      <c r="C9" s="506"/>
      <c r="D9" s="506"/>
      <c r="E9" s="506"/>
      <c r="F9" s="506"/>
      <c r="G9" s="506"/>
      <c r="H9" s="506"/>
      <c r="I9" s="506"/>
    </row>
    <row r="10" spans="1:9" ht="15" customHeight="1" x14ac:dyDescent="0.25">
      <c r="A10" s="506"/>
      <c r="B10" s="506"/>
      <c r="C10" s="506"/>
      <c r="D10" s="506"/>
      <c r="E10" s="506"/>
      <c r="F10" s="506"/>
      <c r="G10" s="506"/>
      <c r="H10" s="506"/>
      <c r="I10" s="506"/>
    </row>
    <row r="11" spans="1:9" ht="30" customHeight="1" x14ac:dyDescent="0.25">
      <c r="A11" s="500" t="s">
        <v>250</v>
      </c>
      <c r="B11" s="500"/>
      <c r="C11" s="500"/>
      <c r="D11" s="500"/>
      <c r="E11" s="500"/>
      <c r="F11" s="500"/>
      <c r="G11" s="500"/>
      <c r="H11" s="500"/>
      <c r="I11" s="500"/>
    </row>
    <row r="12" spans="1:9" ht="30" customHeight="1" x14ac:dyDescent="0.25">
      <c r="A12" s="500" t="s">
        <v>251</v>
      </c>
      <c r="B12" s="500"/>
      <c r="C12" s="500"/>
      <c r="D12" s="500"/>
      <c r="E12" s="500"/>
      <c r="F12" s="500"/>
      <c r="G12" s="500"/>
      <c r="H12" s="500"/>
      <c r="I12" s="500"/>
    </row>
    <row r="13" spans="1:9" ht="30" customHeight="1" x14ac:dyDescent="0.25">
      <c r="A13" s="500" t="s">
        <v>252</v>
      </c>
      <c r="B13" s="500"/>
      <c r="C13" s="500"/>
      <c r="D13" s="500"/>
      <c r="E13" s="500"/>
      <c r="F13" s="500"/>
      <c r="G13" s="500"/>
      <c r="H13" s="500"/>
      <c r="I13" s="500"/>
    </row>
    <row r="14" spans="1:9" ht="30" customHeight="1" x14ac:dyDescent="0.25">
      <c r="A14" s="500" t="s">
        <v>253</v>
      </c>
      <c r="B14" s="500"/>
      <c r="C14" s="500"/>
      <c r="D14" s="500"/>
      <c r="E14" s="500"/>
      <c r="F14" s="500"/>
      <c r="G14" s="500"/>
      <c r="H14" s="500"/>
      <c r="I14" s="500"/>
    </row>
    <row r="15" spans="1:9" ht="30" customHeight="1" x14ac:dyDescent="0.25">
      <c r="A15" s="501" t="s">
        <v>254</v>
      </c>
      <c r="B15" s="501"/>
      <c r="C15" s="501"/>
      <c r="D15" s="501"/>
      <c r="E15" s="501"/>
      <c r="F15" s="501"/>
      <c r="G15" s="501"/>
      <c r="H15" s="501"/>
      <c r="I15" s="501"/>
    </row>
    <row r="16" spans="1:9" ht="12.75" customHeight="1" thickBot="1" x14ac:dyDescent="0.3">
      <c r="A16" s="501"/>
      <c r="B16" s="501"/>
      <c r="C16" s="501"/>
      <c r="D16" s="501"/>
      <c r="E16" s="501"/>
      <c r="F16" s="501"/>
      <c r="G16" s="501"/>
      <c r="H16" s="501"/>
      <c r="I16" s="501"/>
    </row>
    <row r="17" spans="1:9" ht="13.5" thickBot="1" x14ac:dyDescent="0.3">
      <c r="A17" s="507" t="s">
        <v>255</v>
      </c>
      <c r="B17" s="508"/>
      <c r="C17" s="508"/>
      <c r="D17" s="508"/>
      <c r="E17" s="508"/>
      <c r="F17" s="508"/>
      <c r="G17" s="508"/>
      <c r="H17" s="508"/>
      <c r="I17" s="509"/>
    </row>
    <row r="19" spans="1:9" ht="13" x14ac:dyDescent="0.3">
      <c r="A19" s="296" t="s">
        <v>61</v>
      </c>
      <c r="B19" s="296"/>
      <c r="C19" s="296"/>
      <c r="D19" s="296"/>
      <c r="E19" s="296"/>
      <c r="F19" s="296"/>
      <c r="G19" s="296"/>
      <c r="H19" s="296"/>
      <c r="I19" s="296"/>
    </row>
    <row r="20" spans="1:9" ht="13" x14ac:dyDescent="0.3">
      <c r="A20" s="31" t="s">
        <v>62</v>
      </c>
      <c r="B20" s="297" t="s">
        <v>63</v>
      </c>
      <c r="C20" s="298"/>
      <c r="D20" s="298"/>
      <c r="E20" s="298"/>
      <c r="F20" s="298"/>
      <c r="G20" s="298"/>
      <c r="H20" s="299"/>
      <c r="I20" s="8" t="s">
        <v>48</v>
      </c>
    </row>
    <row r="21" spans="1:9" ht="24.75" customHeight="1" x14ac:dyDescent="0.25">
      <c r="A21" s="31" t="s">
        <v>15</v>
      </c>
      <c r="B21" s="502" t="s">
        <v>256</v>
      </c>
      <c r="C21" s="311"/>
      <c r="D21" s="311"/>
      <c r="E21" s="311"/>
      <c r="F21" s="311"/>
      <c r="G21" s="311"/>
      <c r="H21" s="312"/>
      <c r="I21" s="80">
        <f>1/12</f>
        <v>8.3333333333333329E-2</v>
      </c>
    </row>
    <row r="22" spans="1:9" ht="24.75" customHeight="1" x14ac:dyDescent="0.3">
      <c r="A22" s="8" t="s">
        <v>18</v>
      </c>
      <c r="B22" s="502" t="s">
        <v>257</v>
      </c>
      <c r="C22" s="503"/>
      <c r="D22" s="503"/>
      <c r="E22" s="503"/>
      <c r="F22" s="503"/>
      <c r="G22" s="503"/>
      <c r="H22" s="504"/>
      <c r="I22" s="12">
        <v>0.121</v>
      </c>
    </row>
    <row r="23" spans="1:9" ht="13" x14ac:dyDescent="0.3">
      <c r="A23" s="294" t="s">
        <v>66</v>
      </c>
      <c r="B23" s="294"/>
      <c r="C23" s="294"/>
      <c r="D23" s="294"/>
      <c r="E23" s="294"/>
      <c r="F23" s="294"/>
      <c r="G23" s="294"/>
      <c r="H23" s="26"/>
      <c r="I23" s="26">
        <f>TRUNC(SUM(I21:I22),4)</f>
        <v>0.20430000000000001</v>
      </c>
    </row>
    <row r="24" spans="1:9" ht="37.5" customHeight="1" x14ac:dyDescent="0.25">
      <c r="A24" s="31" t="s">
        <v>20</v>
      </c>
      <c r="B24" s="502" t="s">
        <v>258</v>
      </c>
      <c r="C24" s="503"/>
      <c r="D24" s="503"/>
      <c r="E24" s="503"/>
      <c r="F24" s="503"/>
      <c r="G24" s="503"/>
      <c r="H24" s="504"/>
      <c r="I24" s="80">
        <v>7.8200000000000006E-2</v>
      </c>
    </row>
    <row r="25" spans="1:9" ht="13" x14ac:dyDescent="0.3">
      <c r="A25" s="294" t="s">
        <v>67</v>
      </c>
      <c r="B25" s="294"/>
      <c r="C25" s="294"/>
      <c r="D25" s="294"/>
      <c r="E25" s="294"/>
      <c r="F25" s="294"/>
      <c r="G25" s="294"/>
      <c r="H25" s="26"/>
      <c r="I25" s="26">
        <f>TRUNC(SUM(I23:I24),4)</f>
        <v>0.28249999999999997</v>
      </c>
    </row>
    <row r="26" spans="1:9" ht="13" x14ac:dyDescent="0.3">
      <c r="A26" s="87" t="s">
        <v>259</v>
      </c>
      <c r="B26" s="8"/>
      <c r="C26" s="8"/>
      <c r="D26" s="8"/>
      <c r="E26" s="8"/>
      <c r="F26" s="8"/>
      <c r="G26" s="8"/>
      <c r="H26" s="86"/>
      <c r="I26" s="86"/>
    </row>
    <row r="27" spans="1:9" s="9" customFormat="1" ht="13" x14ac:dyDescent="0.3">
      <c r="A27" s="21"/>
    </row>
    <row r="28" spans="1:9" s="9" customFormat="1" ht="13" x14ac:dyDescent="0.3">
      <c r="A28" s="21"/>
    </row>
    <row r="29" spans="1:9" ht="13" x14ac:dyDescent="0.3">
      <c r="A29" s="3"/>
      <c r="B29" s="3"/>
      <c r="C29" s="3"/>
      <c r="D29" s="3"/>
      <c r="E29" s="3"/>
      <c r="F29" s="3"/>
      <c r="G29" s="3"/>
      <c r="H29" s="3"/>
      <c r="I29" s="4"/>
    </row>
    <row r="30" spans="1:9" s="9" customFormat="1" ht="13" x14ac:dyDescent="0.3">
      <c r="A30" s="296" t="s">
        <v>110</v>
      </c>
      <c r="B30" s="296"/>
      <c r="C30" s="296"/>
      <c r="D30" s="296"/>
      <c r="E30" s="296"/>
      <c r="F30" s="296"/>
      <c r="G30" s="296"/>
      <c r="H30" s="296"/>
      <c r="I30" s="296"/>
    </row>
    <row r="31" spans="1:9" ht="13" x14ac:dyDescent="0.3">
      <c r="A31" s="8">
        <v>3</v>
      </c>
      <c r="B31" s="295" t="s">
        <v>111</v>
      </c>
      <c r="C31" s="295"/>
      <c r="D31" s="295"/>
      <c r="E31" s="295"/>
      <c r="F31" s="295"/>
      <c r="G31" s="295"/>
      <c r="H31" s="8" t="s">
        <v>48</v>
      </c>
      <c r="I31" s="8" t="s">
        <v>49</v>
      </c>
    </row>
    <row r="32" spans="1:9" ht="13" x14ac:dyDescent="0.3">
      <c r="A32" s="8" t="s">
        <v>15</v>
      </c>
      <c r="B32" s="292" t="s">
        <v>112</v>
      </c>
      <c r="C32" s="292"/>
      <c r="D32" s="292"/>
      <c r="E32" s="292"/>
      <c r="F32" s="292"/>
      <c r="G32" s="292"/>
      <c r="H32" s="1">
        <v>4.1999999999999997E-3</v>
      </c>
      <c r="I32" s="13"/>
    </row>
    <row r="33" spans="1:11" ht="13" x14ac:dyDescent="0.25">
      <c r="A33" s="31" t="s">
        <v>18</v>
      </c>
      <c r="B33" s="323" t="s">
        <v>113</v>
      </c>
      <c r="C33" s="323"/>
      <c r="D33" s="323"/>
      <c r="E33" s="323"/>
      <c r="F33" s="323"/>
      <c r="G33" s="323"/>
      <c r="H33" s="80">
        <v>0.08</v>
      </c>
      <c r="I33" s="81"/>
    </row>
    <row r="34" spans="1:11" ht="39" customHeight="1" x14ac:dyDescent="0.25">
      <c r="A34" s="31" t="s">
        <v>20</v>
      </c>
      <c r="B34" s="323" t="s">
        <v>260</v>
      </c>
      <c r="C34" s="323"/>
      <c r="D34" s="323"/>
      <c r="E34" s="323"/>
      <c r="F34" s="323"/>
      <c r="G34" s="323"/>
      <c r="H34" s="80">
        <v>2E-3</v>
      </c>
      <c r="I34" s="81"/>
      <c r="K34" s="47"/>
    </row>
    <row r="35" spans="1:11" ht="13" x14ac:dyDescent="0.3">
      <c r="A35" s="8" t="s">
        <v>22</v>
      </c>
      <c r="B35" s="292" t="s">
        <v>115</v>
      </c>
      <c r="C35" s="292"/>
      <c r="D35" s="292"/>
      <c r="E35" s="292"/>
      <c r="F35" s="292"/>
      <c r="G35" s="292"/>
      <c r="H35" s="1">
        <v>1.9400000000000001E-2</v>
      </c>
      <c r="I35" s="13"/>
    </row>
    <row r="36" spans="1:11" ht="13" x14ac:dyDescent="0.3">
      <c r="A36" s="8" t="s">
        <v>54</v>
      </c>
      <c r="B36" s="322" t="s">
        <v>116</v>
      </c>
      <c r="C36" s="322"/>
      <c r="D36" s="322"/>
      <c r="E36" s="322"/>
      <c r="F36" s="322"/>
      <c r="G36" s="322"/>
      <c r="H36" s="12">
        <v>0.36799999999999999</v>
      </c>
      <c r="I36" s="13"/>
    </row>
    <row r="37" spans="1:11" ht="37.5" customHeight="1" x14ac:dyDescent="0.25">
      <c r="A37" s="31" t="s">
        <v>56</v>
      </c>
      <c r="B37" s="323" t="s">
        <v>261</v>
      </c>
      <c r="C37" s="323"/>
      <c r="D37" s="323"/>
      <c r="E37" s="323"/>
      <c r="F37" s="323"/>
      <c r="G37" s="323"/>
      <c r="H37" s="80">
        <v>3.7999999999999999E-2</v>
      </c>
      <c r="I37" s="81"/>
    </row>
    <row r="38" spans="1:11" ht="13" x14ac:dyDescent="0.3">
      <c r="A38" s="301" t="s">
        <v>118</v>
      </c>
      <c r="B38" s="301"/>
      <c r="C38" s="301"/>
      <c r="D38" s="301"/>
      <c r="E38" s="301"/>
      <c r="F38" s="301"/>
      <c r="G38" s="301"/>
      <c r="H38" s="26"/>
      <c r="I38" s="73"/>
    </row>
    <row r="39" spans="1:11" ht="13" x14ac:dyDescent="0.3">
      <c r="A39" s="3"/>
      <c r="B39" s="3"/>
      <c r="C39" s="3"/>
      <c r="D39" s="3"/>
      <c r="E39" s="3"/>
      <c r="F39" s="3"/>
      <c r="G39" s="3"/>
      <c r="H39" s="28"/>
      <c r="I39" s="4"/>
    </row>
    <row r="40" spans="1:11" ht="13" x14ac:dyDescent="0.3">
      <c r="A40" s="276" t="s">
        <v>262</v>
      </c>
      <c r="B40" s="9" t="s">
        <v>263</v>
      </c>
      <c r="C40" s="3"/>
      <c r="D40" s="3"/>
      <c r="E40" s="3"/>
      <c r="F40" s="3"/>
      <c r="G40" s="3"/>
      <c r="H40" s="28"/>
      <c r="I40" s="4"/>
    </row>
    <row r="41" spans="1:11" ht="13" x14ac:dyDescent="0.3">
      <c r="A41" s="276"/>
      <c r="B41" s="88" t="s">
        <v>264</v>
      </c>
      <c r="C41" s="3"/>
      <c r="D41" s="3"/>
      <c r="E41" s="3"/>
      <c r="F41" s="3"/>
      <c r="G41" s="3"/>
      <c r="H41" s="28"/>
      <c r="I41" s="4"/>
    </row>
    <row r="42" spans="1:11" ht="13" x14ac:dyDescent="0.3">
      <c r="A42" s="276"/>
      <c r="B42" t="s">
        <v>265</v>
      </c>
      <c r="C42" s="3"/>
      <c r="D42" s="3"/>
      <c r="E42" s="3"/>
      <c r="F42" s="3"/>
      <c r="G42" s="3"/>
      <c r="H42" s="28"/>
      <c r="I42" s="4"/>
    </row>
    <row r="43" spans="1:11" ht="13" x14ac:dyDescent="0.3">
      <c r="A43" s="276"/>
      <c r="B43" s="88" t="s">
        <v>266</v>
      </c>
      <c r="C43" s="3"/>
      <c r="D43" s="3"/>
      <c r="E43" s="3"/>
      <c r="F43" s="3"/>
      <c r="G43" s="3"/>
      <c r="H43" s="28"/>
      <c r="I43" s="4"/>
    </row>
    <row r="44" spans="1:11" ht="13" x14ac:dyDescent="0.3">
      <c r="A44" s="276"/>
      <c r="B44" s="88" t="s">
        <v>267</v>
      </c>
      <c r="C44" s="3"/>
      <c r="D44" s="3"/>
      <c r="E44" s="3"/>
      <c r="F44" s="3"/>
      <c r="G44" s="3"/>
      <c r="H44" s="28"/>
      <c r="I44" s="4"/>
    </row>
    <row r="45" spans="1:11" ht="13" x14ac:dyDescent="0.3">
      <c r="A45" s="276"/>
      <c r="B45" s="88" t="s">
        <v>268</v>
      </c>
      <c r="C45" s="3"/>
      <c r="D45" s="3"/>
      <c r="E45" s="3"/>
      <c r="F45" s="3"/>
      <c r="G45" s="3"/>
      <c r="H45" s="28"/>
      <c r="I45" s="4"/>
    </row>
    <row r="46" spans="1:11" ht="13" x14ac:dyDescent="0.3">
      <c r="A46" s="276"/>
      <c r="B46" s="89" t="s">
        <v>269</v>
      </c>
      <c r="C46" s="3"/>
      <c r="D46" s="3"/>
      <c r="E46" s="3"/>
      <c r="F46" s="3"/>
      <c r="G46" s="3"/>
      <c r="H46" s="28"/>
      <c r="I46" s="4"/>
    </row>
    <row r="47" spans="1:11" ht="13" x14ac:dyDescent="0.3">
      <c r="A47" s="3"/>
      <c r="C47" s="3"/>
      <c r="D47" s="3"/>
      <c r="E47" s="3"/>
      <c r="F47" s="3"/>
      <c r="G47" s="3"/>
      <c r="H47" s="28"/>
      <c r="I47" s="4"/>
    </row>
    <row r="48" spans="1:11" ht="13" x14ac:dyDescent="0.3">
      <c r="A48" s="276" t="s">
        <v>270</v>
      </c>
      <c r="B48" s="88" t="s">
        <v>271</v>
      </c>
      <c r="C48" s="3"/>
      <c r="D48" s="3"/>
      <c r="E48" s="3"/>
      <c r="F48" s="3"/>
      <c r="G48" s="3"/>
      <c r="H48" s="28"/>
      <c r="I48" s="4"/>
    </row>
    <row r="49" spans="1:10" ht="13" x14ac:dyDescent="0.3">
      <c r="A49" s="276"/>
      <c r="B49" s="88" t="s">
        <v>272</v>
      </c>
      <c r="C49" s="3"/>
      <c r="D49" s="3"/>
      <c r="E49" s="3"/>
      <c r="F49" s="3"/>
      <c r="G49" s="3"/>
      <c r="H49" s="28"/>
      <c r="I49" s="4"/>
    </row>
    <row r="50" spans="1:10" ht="13" x14ac:dyDescent="0.3">
      <c r="A50" s="3"/>
      <c r="B50" s="89"/>
      <c r="C50" s="3"/>
      <c r="D50" s="3"/>
      <c r="E50" s="3"/>
      <c r="F50" s="3"/>
      <c r="G50" s="3"/>
      <c r="H50" s="28"/>
      <c r="I50" s="4"/>
    </row>
    <row r="51" spans="1:10" ht="27" customHeight="1" x14ac:dyDescent="0.25">
      <c r="A51" s="276" t="s">
        <v>273</v>
      </c>
      <c r="B51" s="505" t="s">
        <v>274</v>
      </c>
      <c r="C51" s="505"/>
      <c r="D51" s="505"/>
      <c r="E51" s="505"/>
      <c r="F51" s="505"/>
      <c r="G51" s="505"/>
      <c r="H51" s="505"/>
      <c r="I51" s="505"/>
    </row>
    <row r="52" spans="1:10" ht="13" x14ac:dyDescent="0.3">
      <c r="A52" s="276"/>
      <c r="B52" s="88" t="s">
        <v>275</v>
      </c>
      <c r="C52" s="3"/>
      <c r="D52" s="3"/>
      <c r="E52" s="3"/>
      <c r="F52" s="3"/>
      <c r="G52" s="3"/>
      <c r="H52" s="28"/>
      <c r="I52" s="4"/>
    </row>
    <row r="53" spans="1:10" ht="13" x14ac:dyDescent="0.3">
      <c r="A53" s="3"/>
      <c r="B53" s="89"/>
      <c r="C53" s="3"/>
      <c r="D53" s="3"/>
      <c r="E53" s="3"/>
      <c r="F53" s="3"/>
      <c r="G53" s="3"/>
      <c r="H53" s="28"/>
      <c r="I53" s="4"/>
    </row>
    <row r="54" spans="1:10" ht="13" x14ac:dyDescent="0.3">
      <c r="A54" s="3" t="s">
        <v>276</v>
      </c>
      <c r="B54" s="46" t="s">
        <v>277</v>
      </c>
      <c r="C54" s="3"/>
      <c r="D54" s="3"/>
      <c r="E54" s="3"/>
      <c r="F54" s="3"/>
      <c r="G54" s="3"/>
      <c r="H54" s="28"/>
      <c r="I54" s="4"/>
    </row>
    <row r="56" spans="1:10" ht="12.75" customHeight="1" x14ac:dyDescent="0.25">
      <c r="A56" s="339" t="s">
        <v>278</v>
      </c>
      <c r="B56" s="339"/>
      <c r="C56" s="339"/>
      <c r="D56" s="339"/>
      <c r="E56" s="339"/>
      <c r="F56" s="339"/>
      <c r="G56" s="339"/>
      <c r="H56" s="339"/>
      <c r="I56" s="339"/>
      <c r="J56" s="339"/>
    </row>
    <row r="57" spans="1:10" x14ac:dyDescent="0.25">
      <c r="A57" s="339"/>
      <c r="B57" s="339"/>
      <c r="C57" s="339"/>
      <c r="D57" s="339"/>
      <c r="E57" s="339"/>
      <c r="F57" s="339"/>
      <c r="G57" s="339"/>
      <c r="H57" s="339"/>
      <c r="I57" s="339"/>
      <c r="J57" s="339"/>
    </row>
    <row r="58" spans="1:10" x14ac:dyDescent="0.25">
      <c r="A58" s="339"/>
      <c r="B58" s="339"/>
      <c r="C58" s="339"/>
      <c r="D58" s="339"/>
      <c r="E58" s="339"/>
      <c r="F58" s="339"/>
      <c r="G58" s="339"/>
      <c r="H58" s="339"/>
      <c r="I58" s="339"/>
      <c r="J58" s="339"/>
    </row>
    <row r="59" spans="1:10" x14ac:dyDescent="0.25">
      <c r="A59" s="339"/>
      <c r="B59" s="339"/>
      <c r="C59" s="339"/>
      <c r="D59" s="339"/>
      <c r="E59" s="339"/>
      <c r="F59" s="339"/>
      <c r="G59" s="339"/>
      <c r="H59" s="339"/>
      <c r="I59" s="339"/>
      <c r="J59" s="339"/>
    </row>
    <row r="60" spans="1:10" x14ac:dyDescent="0.25">
      <c r="A60" s="339"/>
      <c r="B60" s="339"/>
      <c r="C60" s="339"/>
      <c r="D60" s="339"/>
      <c r="E60" s="339"/>
      <c r="F60" s="339"/>
      <c r="G60" s="339"/>
      <c r="H60" s="339"/>
      <c r="I60" s="339"/>
      <c r="J60" s="339"/>
    </row>
    <row r="61" spans="1:10" x14ac:dyDescent="0.25">
      <c r="A61" s="82"/>
      <c r="B61" s="82"/>
      <c r="C61" s="82"/>
      <c r="D61" s="82"/>
      <c r="E61" s="82"/>
      <c r="F61" s="82"/>
      <c r="G61" s="82"/>
      <c r="H61" s="82"/>
      <c r="I61" s="82"/>
      <c r="J61" s="82"/>
    </row>
    <row r="62" spans="1:10" ht="13" x14ac:dyDescent="0.3">
      <c r="A62" s="276" t="s">
        <v>279</v>
      </c>
      <c r="B62" s="88" t="s">
        <v>280</v>
      </c>
      <c r="C62" s="3"/>
      <c r="D62" s="3"/>
      <c r="E62" s="3"/>
      <c r="F62" s="3"/>
      <c r="G62" s="82"/>
      <c r="H62" s="82"/>
      <c r="I62" s="82"/>
      <c r="J62" s="82"/>
    </row>
    <row r="63" spans="1:10" ht="13" x14ac:dyDescent="0.3">
      <c r="A63" s="276"/>
      <c r="B63" s="88" t="s">
        <v>281</v>
      </c>
      <c r="C63" s="3"/>
      <c r="D63" s="3"/>
      <c r="E63" s="3"/>
      <c r="F63" s="3"/>
      <c r="G63" s="82"/>
      <c r="H63" s="82"/>
      <c r="I63" s="82"/>
      <c r="J63" s="82"/>
    </row>
    <row r="64" spans="1:10" x14ac:dyDescent="0.25">
      <c r="A64" s="82"/>
      <c r="B64" s="82"/>
      <c r="C64" s="82"/>
      <c r="D64" s="82"/>
      <c r="E64" s="82"/>
      <c r="F64" s="82"/>
      <c r="G64" s="82"/>
      <c r="H64" s="82"/>
      <c r="I64" s="82"/>
      <c r="J64" s="82"/>
    </row>
    <row r="65" spans="1:10" x14ac:dyDescent="0.25">
      <c r="A65" s="276" t="s">
        <v>282</v>
      </c>
      <c r="B65" s="505" t="s">
        <v>274</v>
      </c>
      <c r="C65" s="505"/>
      <c r="D65" s="505"/>
      <c r="E65" s="505"/>
      <c r="F65" s="505"/>
      <c r="G65" s="505"/>
      <c r="H65" s="505"/>
      <c r="I65" s="505"/>
      <c r="J65" s="82"/>
    </row>
    <row r="66" spans="1:10" ht="13" x14ac:dyDescent="0.3">
      <c r="A66" s="276"/>
      <c r="B66" s="88" t="s">
        <v>283</v>
      </c>
      <c r="C66" s="3"/>
      <c r="D66" s="3"/>
      <c r="E66" s="3"/>
      <c r="F66" s="3"/>
      <c r="G66" s="3"/>
      <c r="H66" s="28"/>
      <c r="I66" s="4"/>
      <c r="J66" s="82"/>
    </row>
    <row r="67" spans="1:10" x14ac:dyDescent="0.25">
      <c r="A67" s="82"/>
      <c r="B67" s="82"/>
      <c r="C67" s="82"/>
      <c r="D67" s="82"/>
      <c r="E67" s="82"/>
      <c r="F67" s="82"/>
      <c r="G67" s="82"/>
      <c r="H67" s="82"/>
      <c r="I67" s="82"/>
      <c r="J67" s="82"/>
    </row>
    <row r="68" spans="1:10" x14ac:dyDescent="0.25">
      <c r="A68" s="82"/>
      <c r="B68" s="82"/>
      <c r="C68" s="82"/>
      <c r="D68" s="82"/>
      <c r="E68" s="82"/>
      <c r="F68" s="82"/>
      <c r="G68" s="82"/>
      <c r="H68" s="82"/>
      <c r="I68" s="82"/>
      <c r="J68" s="82"/>
    </row>
    <row r="69" spans="1:10" ht="13" x14ac:dyDescent="0.3">
      <c r="A69" s="33" t="s">
        <v>122</v>
      </c>
      <c r="B69" s="294" t="s">
        <v>123</v>
      </c>
      <c r="C69" s="294"/>
      <c r="D69" s="294"/>
      <c r="E69" s="294"/>
      <c r="F69" s="294"/>
      <c r="G69" s="294"/>
      <c r="H69" s="19" t="s">
        <v>48</v>
      </c>
      <c r="I69" s="19" t="s">
        <v>49</v>
      </c>
      <c r="J69" s="82"/>
    </row>
    <row r="70" spans="1:10" ht="13" x14ac:dyDescent="0.3">
      <c r="A70" s="33" t="s">
        <v>15</v>
      </c>
      <c r="B70" s="292" t="s">
        <v>124</v>
      </c>
      <c r="C70" s="292"/>
      <c r="D70" s="292"/>
      <c r="E70" s="292"/>
      <c r="F70" s="292"/>
      <c r="G70" s="292"/>
      <c r="H70" s="27"/>
      <c r="I70" s="27"/>
      <c r="J70" s="82"/>
    </row>
    <row r="71" spans="1:10" ht="24" customHeight="1" x14ac:dyDescent="0.25">
      <c r="A71" s="39" t="s">
        <v>18</v>
      </c>
      <c r="B71" s="515" t="s">
        <v>284</v>
      </c>
      <c r="C71" s="515"/>
      <c r="D71" s="515"/>
      <c r="E71" s="515"/>
      <c r="F71" s="515"/>
      <c r="G71" s="515"/>
      <c r="H71" s="90">
        <v>1.67E-2</v>
      </c>
      <c r="I71" s="81">
        <f>H71*$I$45</f>
        <v>0</v>
      </c>
      <c r="J71" s="82"/>
    </row>
    <row r="72" spans="1:10" ht="36" customHeight="1" x14ac:dyDescent="0.25">
      <c r="A72" s="39" t="s">
        <v>20</v>
      </c>
      <c r="B72" s="514" t="s">
        <v>285</v>
      </c>
      <c r="C72" s="514"/>
      <c r="D72" s="514"/>
      <c r="E72" s="514"/>
      <c r="F72" s="514"/>
      <c r="G72" s="514"/>
      <c r="H72" s="90">
        <v>2.0000000000000001E-4</v>
      </c>
      <c r="I72" s="81">
        <f>H72*$I$45</f>
        <v>0</v>
      </c>
      <c r="J72" s="82"/>
    </row>
    <row r="73" spans="1:10" ht="42.75" customHeight="1" x14ac:dyDescent="0.25">
      <c r="A73" s="39" t="s">
        <v>22</v>
      </c>
      <c r="B73" s="514" t="s">
        <v>286</v>
      </c>
      <c r="C73" s="514"/>
      <c r="D73" s="514"/>
      <c r="E73" s="514"/>
      <c r="F73" s="514"/>
      <c r="G73" s="514"/>
      <c r="H73" s="80">
        <v>6.9999999999999999E-4</v>
      </c>
      <c r="I73" s="81">
        <f>H73*$I$45</f>
        <v>0</v>
      </c>
      <c r="J73" s="82"/>
    </row>
    <row r="74" spans="1:10" ht="35.25" customHeight="1" x14ac:dyDescent="0.25">
      <c r="A74" s="31" t="s">
        <v>54</v>
      </c>
      <c r="B74" s="514" t="s">
        <v>287</v>
      </c>
      <c r="C74" s="514"/>
      <c r="D74" s="514"/>
      <c r="E74" s="514"/>
      <c r="F74" s="514"/>
      <c r="G74" s="514"/>
      <c r="H74" s="90">
        <v>2.8999999999999998E-3</v>
      </c>
      <c r="I74" s="81">
        <f>H74*$I$45</f>
        <v>0</v>
      </c>
      <c r="J74" s="82"/>
    </row>
    <row r="75" spans="1:10" ht="13" x14ac:dyDescent="0.3">
      <c r="A75" s="8" t="s">
        <v>56</v>
      </c>
      <c r="B75" s="292" t="s">
        <v>129</v>
      </c>
      <c r="C75" s="292"/>
      <c r="D75" s="292"/>
      <c r="E75" s="292"/>
      <c r="F75" s="292"/>
      <c r="G75" s="292"/>
      <c r="H75" s="91"/>
      <c r="I75" s="13">
        <f t="shared" ref="I75" si="0">H75*$I$45</f>
        <v>0</v>
      </c>
      <c r="J75" s="82"/>
    </row>
    <row r="76" spans="1:10" ht="13" x14ac:dyDescent="0.3">
      <c r="A76" s="294" t="s">
        <v>130</v>
      </c>
      <c r="B76" s="294"/>
      <c r="C76" s="294"/>
      <c r="D76" s="294"/>
      <c r="E76" s="294"/>
      <c r="F76" s="294"/>
      <c r="G76" s="294"/>
      <c r="H76" s="26"/>
      <c r="I76" s="27">
        <f>SUM(I71:I75)</f>
        <v>0</v>
      </c>
      <c r="J76" s="82"/>
    </row>
    <row r="77" spans="1:10" ht="13" x14ac:dyDescent="0.3">
      <c r="A77" s="8" t="s">
        <v>81</v>
      </c>
      <c r="B77" s="292" t="s">
        <v>131</v>
      </c>
      <c r="C77" s="292"/>
      <c r="D77" s="292"/>
      <c r="E77" s="292"/>
      <c r="F77" s="292"/>
      <c r="G77" s="292"/>
      <c r="H77" s="1">
        <v>0.36799999999999999</v>
      </c>
      <c r="I77" s="13">
        <f>I76*H77</f>
        <v>0</v>
      </c>
      <c r="J77" s="82"/>
    </row>
    <row r="78" spans="1:10" ht="13" x14ac:dyDescent="0.3">
      <c r="A78" s="294" t="s">
        <v>132</v>
      </c>
      <c r="B78" s="294"/>
      <c r="C78" s="294"/>
      <c r="D78" s="294"/>
      <c r="E78" s="294"/>
      <c r="F78" s="294"/>
      <c r="G78" s="294"/>
      <c r="H78" s="26"/>
      <c r="I78" s="27">
        <f>SUM(I76:I77)</f>
        <v>0</v>
      </c>
    </row>
    <row r="79" spans="1:10" ht="13" x14ac:dyDescent="0.3">
      <c r="A79" s="8"/>
      <c r="B79" s="319"/>
      <c r="C79" s="319"/>
      <c r="D79" s="319"/>
      <c r="E79" s="319"/>
      <c r="F79" s="319"/>
      <c r="G79" s="319"/>
      <c r="H79" s="319"/>
      <c r="I79" s="13"/>
    </row>
    <row r="80" spans="1:10" ht="13" x14ac:dyDescent="0.3">
      <c r="A80" s="3"/>
      <c r="B80" s="21"/>
      <c r="C80" s="21"/>
      <c r="D80" s="21"/>
      <c r="E80" s="21"/>
      <c r="F80" s="21"/>
      <c r="G80" s="21"/>
      <c r="H80" s="21"/>
      <c r="I80" s="7"/>
    </row>
    <row r="81" spans="1:9" x14ac:dyDescent="0.25">
      <c r="A81" s="510" t="s">
        <v>288</v>
      </c>
      <c r="B81" s="510"/>
      <c r="C81" s="510"/>
      <c r="D81" s="510"/>
      <c r="E81" s="510"/>
      <c r="F81" s="510"/>
      <c r="G81" s="510"/>
      <c r="H81" s="510"/>
      <c r="I81" s="510"/>
    </row>
    <row r="82" spans="1:9" x14ac:dyDescent="0.25">
      <c r="A82" s="510"/>
      <c r="B82" s="510"/>
      <c r="C82" s="510"/>
      <c r="D82" s="510"/>
      <c r="E82" s="510"/>
      <c r="F82" s="510"/>
      <c r="G82" s="510"/>
      <c r="H82" s="510"/>
      <c r="I82" s="510"/>
    </row>
    <row r="83" spans="1:9" x14ac:dyDescent="0.25">
      <c r="A83" s="510"/>
      <c r="B83" s="510"/>
      <c r="C83" s="510"/>
      <c r="D83" s="510"/>
      <c r="E83" s="510"/>
      <c r="F83" s="510"/>
      <c r="G83" s="510"/>
      <c r="H83" s="510"/>
      <c r="I83" s="510"/>
    </row>
    <row r="84" spans="1:9" x14ac:dyDescent="0.25">
      <c r="A84" s="510"/>
      <c r="B84" s="510"/>
      <c r="C84" s="510"/>
      <c r="D84" s="510"/>
      <c r="E84" s="510"/>
      <c r="F84" s="510"/>
      <c r="G84" s="510"/>
      <c r="H84" s="510"/>
      <c r="I84" s="510"/>
    </row>
    <row r="85" spans="1:9" x14ac:dyDescent="0.25">
      <c r="A85" s="510"/>
      <c r="B85" s="510"/>
      <c r="C85" s="510"/>
      <c r="D85" s="510"/>
      <c r="E85" s="510"/>
      <c r="F85" s="510"/>
      <c r="G85" s="510"/>
      <c r="H85" s="510"/>
      <c r="I85" s="510"/>
    </row>
    <row r="86" spans="1:9" ht="13" x14ac:dyDescent="0.3">
      <c r="A86" s="207"/>
      <c r="B86" s="207"/>
      <c r="C86" s="207"/>
      <c r="D86" s="207"/>
      <c r="E86" s="207"/>
      <c r="F86" s="207"/>
      <c r="G86" s="207"/>
      <c r="H86" s="207"/>
      <c r="I86" s="207"/>
    </row>
    <row r="87" spans="1:9" ht="16" thickBot="1" x14ac:dyDescent="0.35">
      <c r="A87" s="206"/>
      <c r="D87" s="207"/>
      <c r="E87" s="207"/>
      <c r="F87" s="207"/>
      <c r="G87" s="207"/>
      <c r="H87" s="207"/>
      <c r="I87" s="207"/>
    </row>
    <row r="88" spans="1:9" ht="26.5" thickBot="1" x14ac:dyDescent="0.35">
      <c r="A88" s="95" t="s">
        <v>200</v>
      </c>
      <c r="B88" s="96" t="s">
        <v>289</v>
      </c>
      <c r="C88" s="96" t="s">
        <v>290</v>
      </c>
      <c r="D88" s="207"/>
      <c r="E88" s="207"/>
      <c r="F88" s="207"/>
      <c r="G88" s="207"/>
      <c r="H88" s="207"/>
      <c r="I88" s="207"/>
    </row>
    <row r="89" spans="1:9" ht="13.5" thickBot="1" x14ac:dyDescent="0.35">
      <c r="A89" s="97" t="s">
        <v>291</v>
      </c>
      <c r="B89" s="98">
        <v>8.3299999999999999E-2</v>
      </c>
      <c r="C89" s="98">
        <v>6.9410000000000001E-3</v>
      </c>
      <c r="D89" s="207"/>
      <c r="E89" s="207"/>
      <c r="F89" s="207"/>
      <c r="G89" s="207"/>
      <c r="H89" s="207"/>
      <c r="I89" s="207"/>
    </row>
    <row r="90" spans="1:9" ht="38" thickBot="1" x14ac:dyDescent="0.35">
      <c r="A90" s="97" t="s">
        <v>292</v>
      </c>
      <c r="B90" s="98">
        <v>2.7799999999999998E-2</v>
      </c>
      <c r="C90" s="98">
        <v>2.3159999999999999E-3</v>
      </c>
      <c r="D90" s="207"/>
      <c r="E90" s="207"/>
      <c r="F90" s="207"/>
      <c r="G90" s="207"/>
      <c r="H90" s="207"/>
      <c r="I90" s="207"/>
    </row>
    <row r="91" spans="1:9" ht="26.5" thickBot="1" x14ac:dyDescent="0.35">
      <c r="A91" s="99" t="s">
        <v>293</v>
      </c>
      <c r="B91" s="100">
        <v>0.1111</v>
      </c>
      <c r="C91" s="100">
        <v>9.2569999999999996E-3</v>
      </c>
      <c r="D91" s="207"/>
      <c r="E91" s="207"/>
      <c r="F91" s="207"/>
      <c r="G91" s="207"/>
      <c r="H91" s="207"/>
      <c r="I91" s="207"/>
    </row>
    <row r="92" spans="1:9" ht="84.75" customHeight="1" thickBot="1" x14ac:dyDescent="0.35">
      <c r="A92" s="99" t="s">
        <v>294</v>
      </c>
      <c r="B92" s="511">
        <v>0.12039999999999999</v>
      </c>
      <c r="C92" s="512"/>
      <c r="D92" s="207"/>
      <c r="E92" s="207"/>
      <c r="F92" s="207"/>
      <c r="G92" s="207"/>
      <c r="H92" s="207"/>
      <c r="I92" s="207"/>
    </row>
    <row r="93" spans="1:9" ht="69" customHeight="1" x14ac:dyDescent="0.3">
      <c r="A93" s="94"/>
      <c r="D93" s="207"/>
      <c r="E93" s="207"/>
      <c r="F93" s="207"/>
      <c r="G93" s="207"/>
      <c r="H93" s="207"/>
      <c r="I93" s="207"/>
    </row>
    <row r="94" spans="1:9" ht="15.5" x14ac:dyDescent="0.25">
      <c r="A94" s="513" t="s">
        <v>295</v>
      </c>
      <c r="B94" s="513"/>
      <c r="C94" s="513"/>
      <c r="D94" s="513"/>
      <c r="E94" s="513"/>
      <c r="F94" s="513"/>
      <c r="G94" s="513"/>
      <c r="H94" s="513"/>
      <c r="I94" s="513"/>
    </row>
    <row r="95" spans="1:9" ht="15.5" x14ac:dyDescent="0.25">
      <c r="A95" s="513" t="s">
        <v>296</v>
      </c>
      <c r="B95" s="513"/>
      <c r="C95" s="513"/>
      <c r="D95" s="513"/>
      <c r="E95" s="513"/>
      <c r="F95" s="513"/>
      <c r="G95" s="513"/>
      <c r="H95" s="513"/>
      <c r="I95" s="513"/>
    </row>
    <row r="96" spans="1:9" ht="13" x14ac:dyDescent="0.3">
      <c r="A96" s="3"/>
      <c r="B96" s="21"/>
      <c r="C96" s="21"/>
      <c r="D96" s="21"/>
      <c r="E96" s="21"/>
      <c r="F96" s="21"/>
      <c r="G96" s="21"/>
      <c r="H96" s="21"/>
      <c r="I96" s="7"/>
    </row>
    <row r="97" spans="1:9" ht="13" x14ac:dyDescent="0.3">
      <c r="A97" s="3"/>
      <c r="B97" s="21"/>
      <c r="C97" s="21"/>
      <c r="D97" s="21"/>
      <c r="E97" s="21"/>
      <c r="F97" s="21"/>
      <c r="G97" s="21"/>
      <c r="H97" s="21"/>
      <c r="I97" s="7"/>
    </row>
    <row r="98" spans="1:9" x14ac:dyDescent="0.25">
      <c r="A98" s="79" t="s">
        <v>297</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9"/>
  <sheetViews>
    <sheetView topLeftCell="A6" zoomScale="124" zoomScaleNormal="124" workbookViewId="0">
      <selection activeCell="B56" sqref="B56:H56"/>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302" t="s">
        <v>10</v>
      </c>
      <c r="B1" s="303"/>
      <c r="C1" s="303"/>
      <c r="D1" s="303"/>
      <c r="E1" s="303"/>
      <c r="F1" s="303"/>
      <c r="G1" s="303"/>
      <c r="H1" s="303"/>
      <c r="I1" s="304"/>
    </row>
    <row r="2" spans="1:9" x14ac:dyDescent="0.25">
      <c r="A2" s="208"/>
      <c r="B2" s="208"/>
      <c r="C2" s="208"/>
      <c r="D2" s="208"/>
      <c r="E2" s="208"/>
      <c r="F2" s="208"/>
      <c r="G2" s="208"/>
      <c r="H2" s="208"/>
      <c r="I2" s="208"/>
    </row>
    <row r="3" spans="1:9" ht="13" x14ac:dyDescent="0.25">
      <c r="A3" s="305" t="s">
        <v>11</v>
      </c>
      <c r="B3" s="305"/>
      <c r="C3" s="305"/>
      <c r="D3" s="305"/>
      <c r="E3" s="305"/>
      <c r="F3" s="305"/>
      <c r="G3" s="208"/>
      <c r="H3" s="208"/>
      <c r="I3" s="208"/>
    </row>
    <row r="4" spans="1:9" ht="13" x14ac:dyDescent="0.25">
      <c r="A4" s="305" t="s">
        <v>12</v>
      </c>
      <c r="B4" s="305"/>
      <c r="C4" s="305"/>
      <c r="D4" s="305"/>
      <c r="E4" s="305"/>
      <c r="F4" s="305"/>
      <c r="G4" s="208"/>
      <c r="H4" s="208"/>
      <c r="I4" s="208"/>
    </row>
    <row r="5" spans="1:9" ht="13" x14ac:dyDescent="0.3">
      <c r="A5" s="9"/>
      <c r="B5" s="9"/>
      <c r="C5" s="9"/>
      <c r="D5" s="9"/>
      <c r="E5" s="9"/>
      <c r="F5" s="9"/>
      <c r="G5" s="9"/>
      <c r="H5" s="9"/>
      <c r="I5" s="9"/>
    </row>
    <row r="6" spans="1:9" ht="13" x14ac:dyDescent="0.3">
      <c r="A6" s="305" t="s">
        <v>13</v>
      </c>
      <c r="B6" s="305"/>
      <c r="C6" s="305"/>
      <c r="D6" s="305"/>
      <c r="E6" s="305"/>
      <c r="F6" s="305"/>
      <c r="G6" s="9"/>
      <c r="H6" s="9"/>
      <c r="I6" s="9"/>
    </row>
    <row r="7" spans="1:9" x14ac:dyDescent="0.25">
      <c r="A7" s="209"/>
      <c r="B7" s="209"/>
      <c r="C7" s="209"/>
      <c r="D7" s="209"/>
      <c r="E7" s="209"/>
      <c r="F7" s="209"/>
      <c r="G7" s="209"/>
      <c r="H7" s="209"/>
      <c r="I7" s="209"/>
    </row>
    <row r="8" spans="1:9" ht="13" x14ac:dyDescent="0.3">
      <c r="A8" s="294" t="s">
        <v>14</v>
      </c>
      <c r="B8" s="294"/>
      <c r="C8" s="294"/>
      <c r="D8" s="294"/>
      <c r="E8" s="294"/>
      <c r="F8" s="294"/>
      <c r="G8" s="294"/>
      <c r="H8" s="294"/>
      <c r="I8" s="294"/>
    </row>
    <row r="9" spans="1:9" x14ac:dyDescent="0.25">
      <c r="A9" s="210" t="s">
        <v>15</v>
      </c>
      <c r="B9" s="292" t="s">
        <v>16</v>
      </c>
      <c r="C9" s="293"/>
      <c r="D9" s="293"/>
      <c r="E9" s="293"/>
      <c r="F9" s="293"/>
      <c r="G9" s="293"/>
      <c r="H9" s="293"/>
      <c r="I9" s="75" t="s">
        <v>17</v>
      </c>
    </row>
    <row r="10" spans="1:9" x14ac:dyDescent="0.25">
      <c r="A10" s="210" t="s">
        <v>18</v>
      </c>
      <c r="B10" s="292" t="s">
        <v>19</v>
      </c>
      <c r="C10" s="293"/>
      <c r="D10" s="293"/>
      <c r="E10" s="293"/>
      <c r="F10" s="293"/>
      <c r="G10" s="293"/>
      <c r="H10" s="293"/>
      <c r="I10" s="102"/>
    </row>
    <row r="11" spans="1:9" x14ac:dyDescent="0.25">
      <c r="A11" s="210" t="s">
        <v>20</v>
      </c>
      <c r="B11" s="292" t="s">
        <v>21</v>
      </c>
      <c r="C11" s="292"/>
      <c r="D11" s="292"/>
      <c r="E11" s="292"/>
      <c r="F11" s="292"/>
      <c r="G11" s="292"/>
      <c r="H11" s="292"/>
      <c r="I11" s="102" t="s">
        <v>306</v>
      </c>
    </row>
    <row r="12" spans="1:9" x14ac:dyDescent="0.25">
      <c r="A12" s="210" t="s">
        <v>22</v>
      </c>
      <c r="B12" s="292" t="s">
        <v>23</v>
      </c>
      <c r="C12" s="293"/>
      <c r="D12" s="293"/>
      <c r="E12" s="293"/>
      <c r="F12" s="293"/>
      <c r="G12" s="293"/>
      <c r="H12" s="293"/>
      <c r="I12" s="103">
        <v>24</v>
      </c>
    </row>
    <row r="13" spans="1:9" x14ac:dyDescent="0.25">
      <c r="A13" s="208"/>
      <c r="B13" s="209"/>
      <c r="C13" s="209"/>
      <c r="D13" s="209"/>
      <c r="E13" s="209"/>
      <c r="F13" s="209"/>
      <c r="G13" s="209"/>
      <c r="H13" s="208"/>
      <c r="I13" s="208"/>
    </row>
    <row r="14" spans="1:9" ht="13" x14ac:dyDescent="0.3">
      <c r="A14" s="294" t="s">
        <v>24</v>
      </c>
      <c r="B14" s="294"/>
      <c r="C14" s="294"/>
      <c r="D14" s="294"/>
      <c r="E14" s="294"/>
      <c r="F14" s="294"/>
      <c r="G14" s="294"/>
      <c r="H14" s="294"/>
      <c r="I14" s="294"/>
    </row>
    <row r="15" spans="1:9" ht="13" x14ac:dyDescent="0.3">
      <c r="A15" s="295" t="s">
        <v>25</v>
      </c>
      <c r="B15" s="295"/>
      <c r="C15" s="295" t="s">
        <v>26</v>
      </c>
      <c r="D15" s="295"/>
      <c r="E15" s="295" t="s">
        <v>27</v>
      </c>
      <c r="F15" s="295"/>
      <c r="G15" s="295"/>
      <c r="H15" s="295"/>
      <c r="I15" s="295"/>
    </row>
    <row r="16" spans="1:9" x14ac:dyDescent="0.25">
      <c r="A16" s="300" t="s">
        <v>28</v>
      </c>
      <c r="B16" s="307"/>
      <c r="C16" s="300" t="s">
        <v>29</v>
      </c>
      <c r="D16" s="307"/>
      <c r="E16" s="308">
        <v>1</v>
      </c>
      <c r="F16" s="309"/>
      <c r="G16" s="309"/>
      <c r="H16" s="309"/>
      <c r="I16" s="309"/>
    </row>
    <row r="17" spans="1:9" x14ac:dyDescent="0.25">
      <c r="A17" s="23"/>
      <c r="B17" s="211"/>
      <c r="C17" s="24"/>
      <c r="D17" s="212"/>
      <c r="E17" s="25"/>
      <c r="F17" s="213"/>
      <c r="G17" s="213"/>
      <c r="H17" s="213"/>
      <c r="I17" s="213"/>
    </row>
    <row r="18" spans="1:9" ht="13" x14ac:dyDescent="0.25">
      <c r="A18" s="21" t="s">
        <v>30</v>
      </c>
      <c r="B18" s="211"/>
      <c r="C18" s="24"/>
      <c r="D18" s="212"/>
      <c r="E18" s="25"/>
      <c r="F18" s="213"/>
      <c r="G18" s="213"/>
      <c r="H18" s="213"/>
      <c r="I18" s="213"/>
    </row>
    <row r="19" spans="1:9" x14ac:dyDescent="0.25">
      <c r="A19" s="21" t="s">
        <v>31</v>
      </c>
      <c r="B19" s="211"/>
      <c r="C19" s="24"/>
      <c r="D19" s="212"/>
      <c r="E19" s="25"/>
      <c r="F19" s="213"/>
      <c r="G19" s="213"/>
      <c r="H19" s="213"/>
      <c r="I19" s="213"/>
    </row>
    <row r="20" spans="1:9" ht="13" x14ac:dyDescent="0.25">
      <c r="A20" s="21" t="s">
        <v>32</v>
      </c>
      <c r="B20" s="211"/>
      <c r="C20" s="24"/>
      <c r="D20" s="212"/>
      <c r="E20" s="25"/>
      <c r="F20" s="213"/>
      <c r="G20" s="213"/>
      <c r="H20" s="213"/>
      <c r="I20" s="213"/>
    </row>
    <row r="21" spans="1:9" x14ac:dyDescent="0.25">
      <c r="A21" s="21" t="s">
        <v>33</v>
      </c>
      <c r="B21" s="211"/>
      <c r="C21" s="24"/>
      <c r="D21" s="212"/>
      <c r="E21" s="25"/>
      <c r="F21" s="213"/>
      <c r="G21" s="213"/>
      <c r="H21" s="213"/>
      <c r="I21" s="213"/>
    </row>
    <row r="22" spans="1:9" ht="14" x14ac:dyDescent="0.25">
      <c r="A22" s="38"/>
      <c r="B22" s="211"/>
      <c r="C22" s="24"/>
      <c r="D22" s="212"/>
      <c r="E22" s="25"/>
      <c r="F22" s="213"/>
      <c r="G22" s="213"/>
      <c r="H22" s="213"/>
      <c r="I22" s="213"/>
    </row>
    <row r="23" spans="1:9" ht="13" x14ac:dyDescent="0.25">
      <c r="A23" s="22" t="s">
        <v>34</v>
      </c>
      <c r="B23" s="211"/>
      <c r="C23" s="24"/>
      <c r="D23" s="212"/>
      <c r="E23" s="25"/>
      <c r="F23" s="213"/>
      <c r="G23" s="213"/>
      <c r="H23" s="213"/>
      <c r="I23" s="213"/>
    </row>
    <row r="24" spans="1:9" x14ac:dyDescent="0.25">
      <c r="A24" s="23"/>
      <c r="B24" s="211"/>
      <c r="C24" s="24"/>
      <c r="D24" s="212"/>
      <c r="E24" s="25"/>
      <c r="F24" s="213"/>
      <c r="G24" s="213"/>
      <c r="H24" s="213"/>
      <c r="I24" s="213"/>
    </row>
    <row r="25" spans="1:9" ht="13" x14ac:dyDescent="0.25">
      <c r="A25" s="22" t="s">
        <v>35</v>
      </c>
      <c r="B25" s="211"/>
      <c r="C25" s="24"/>
      <c r="D25" s="212"/>
      <c r="E25" s="25"/>
      <c r="F25" s="213"/>
      <c r="G25" s="213"/>
      <c r="H25" s="213"/>
      <c r="I25" s="213"/>
    </row>
    <row r="26" spans="1:9" x14ac:dyDescent="0.25">
      <c r="A26" s="21" t="s">
        <v>36</v>
      </c>
      <c r="B26" s="211"/>
      <c r="C26" s="24"/>
      <c r="D26" s="212"/>
      <c r="E26" s="25"/>
      <c r="F26" s="213"/>
      <c r="G26" s="213"/>
      <c r="H26" s="213"/>
      <c r="I26" s="213"/>
    </row>
    <row r="27" spans="1:9" ht="13" x14ac:dyDescent="0.3">
      <c r="A27" s="294" t="s">
        <v>37</v>
      </c>
      <c r="B27" s="294"/>
      <c r="C27" s="294"/>
      <c r="D27" s="294"/>
      <c r="E27" s="294"/>
      <c r="F27" s="294"/>
      <c r="G27" s="294"/>
      <c r="H27" s="294"/>
      <c r="I27" s="294"/>
    </row>
    <row r="28" spans="1:9" x14ac:dyDescent="0.25">
      <c r="A28" s="214">
        <v>1</v>
      </c>
      <c r="B28" s="306" t="s">
        <v>38</v>
      </c>
      <c r="C28" s="306"/>
      <c r="D28" s="306"/>
      <c r="E28" s="306"/>
      <c r="F28" s="306"/>
      <c r="G28" s="306"/>
      <c r="H28" s="306"/>
      <c r="I28" s="105" t="s">
        <v>28</v>
      </c>
    </row>
    <row r="29" spans="1:9" x14ac:dyDescent="0.25">
      <c r="A29" s="210">
        <v>2</v>
      </c>
      <c r="B29" s="292" t="s">
        <v>39</v>
      </c>
      <c r="C29" s="292"/>
      <c r="D29" s="292"/>
      <c r="E29" s="292"/>
      <c r="F29" s="292"/>
      <c r="G29" s="292"/>
      <c r="H29" s="292"/>
      <c r="I29" s="11" t="s">
        <v>40</v>
      </c>
    </row>
    <row r="30" spans="1:9" x14ac:dyDescent="0.25">
      <c r="A30" s="210">
        <v>3</v>
      </c>
      <c r="B30" s="293" t="s">
        <v>41</v>
      </c>
      <c r="C30" s="293"/>
      <c r="D30" s="293"/>
      <c r="E30" s="293"/>
      <c r="F30" s="293"/>
      <c r="G30" s="293"/>
      <c r="H30" s="293"/>
      <c r="I30" s="74">
        <v>1325</v>
      </c>
    </row>
    <row r="31" spans="1:9" x14ac:dyDescent="0.25">
      <c r="A31" s="214">
        <v>4</v>
      </c>
      <c r="B31" s="306" t="s">
        <v>42</v>
      </c>
      <c r="C31" s="306"/>
      <c r="D31" s="306"/>
      <c r="E31" s="306"/>
      <c r="F31" s="306"/>
      <c r="G31" s="306"/>
      <c r="H31" s="306"/>
      <c r="I31" s="105" t="s">
        <v>28</v>
      </c>
    </row>
    <row r="32" spans="1:9" x14ac:dyDescent="0.25">
      <c r="A32" s="210">
        <v>5</v>
      </c>
      <c r="B32" s="292" t="s">
        <v>43</v>
      </c>
      <c r="C32" s="293"/>
      <c r="D32" s="293"/>
      <c r="E32" s="293"/>
      <c r="F32" s="293"/>
      <c r="G32" s="293"/>
      <c r="H32" s="293"/>
      <c r="I32" s="75">
        <v>44927</v>
      </c>
    </row>
    <row r="33" spans="1:9" x14ac:dyDescent="0.25">
      <c r="A33" s="208"/>
      <c r="B33" s="209"/>
      <c r="C33" s="209"/>
      <c r="D33" s="209"/>
      <c r="E33" s="209"/>
      <c r="F33" s="209"/>
      <c r="G33" s="209"/>
      <c r="H33" s="209"/>
      <c r="I33" s="215"/>
    </row>
    <row r="34" spans="1:9" ht="13" x14ac:dyDescent="0.25">
      <c r="A34" s="21" t="s">
        <v>44</v>
      </c>
      <c r="B34" s="209"/>
      <c r="C34" s="209"/>
      <c r="D34" s="209"/>
      <c r="E34" s="209"/>
      <c r="F34" s="209"/>
      <c r="G34" s="209"/>
      <c r="H34" s="209"/>
      <c r="I34" s="215"/>
    </row>
    <row r="35" spans="1:9" ht="13" x14ac:dyDescent="0.25">
      <c r="A35" s="21" t="s">
        <v>45</v>
      </c>
      <c r="B35" s="209"/>
      <c r="C35" s="209"/>
      <c r="D35" s="209"/>
      <c r="E35" s="209"/>
      <c r="F35" s="209"/>
      <c r="G35" s="209"/>
      <c r="H35" s="209"/>
      <c r="I35" s="215"/>
    </row>
    <row r="37" spans="1:9" ht="13" x14ac:dyDescent="0.3">
      <c r="A37" s="296" t="s">
        <v>46</v>
      </c>
      <c r="B37" s="296"/>
      <c r="C37" s="296"/>
      <c r="D37" s="296"/>
      <c r="E37" s="296"/>
      <c r="F37" s="296"/>
      <c r="G37" s="296"/>
      <c r="H37" s="296"/>
      <c r="I37" s="296"/>
    </row>
    <row r="38" spans="1:9" ht="13" x14ac:dyDescent="0.3">
      <c r="A38" s="8">
        <v>1</v>
      </c>
      <c r="B38" s="295" t="s">
        <v>47</v>
      </c>
      <c r="C38" s="295"/>
      <c r="D38" s="295"/>
      <c r="E38" s="295"/>
      <c r="F38" s="295"/>
      <c r="G38" s="295"/>
      <c r="H38" s="8" t="s">
        <v>48</v>
      </c>
      <c r="I38" s="8" t="s">
        <v>49</v>
      </c>
    </row>
    <row r="39" spans="1:9" ht="13" x14ac:dyDescent="0.3">
      <c r="A39" s="8" t="s">
        <v>15</v>
      </c>
      <c r="B39" s="292" t="s">
        <v>50</v>
      </c>
      <c r="C39" s="292"/>
      <c r="D39" s="292"/>
      <c r="E39" s="292"/>
      <c r="F39" s="292"/>
      <c r="G39" s="292"/>
      <c r="H39" s="10"/>
      <c r="I39" s="83">
        <f>I30</f>
        <v>1325</v>
      </c>
    </row>
    <row r="40" spans="1:9" ht="13" x14ac:dyDescent="0.3">
      <c r="A40" s="8" t="s">
        <v>18</v>
      </c>
      <c r="B40" s="292" t="s">
        <v>51</v>
      </c>
      <c r="C40" s="292"/>
      <c r="D40" s="292"/>
      <c r="E40" s="292"/>
      <c r="F40" s="292"/>
      <c r="G40" s="292"/>
      <c r="H40" s="2"/>
      <c r="I40" s="83">
        <f>I39*H40</f>
        <v>0</v>
      </c>
    </row>
    <row r="41" spans="1:9" ht="13" x14ac:dyDescent="0.3">
      <c r="A41" s="8" t="s">
        <v>20</v>
      </c>
      <c r="B41" s="292" t="s">
        <v>52</v>
      </c>
      <c r="C41" s="292"/>
      <c r="D41" s="292"/>
      <c r="E41" s="292"/>
      <c r="F41" s="292"/>
      <c r="G41" s="292"/>
      <c r="H41" s="2"/>
      <c r="I41" s="83">
        <f>H41*I39</f>
        <v>0</v>
      </c>
    </row>
    <row r="42" spans="1:9" ht="13" x14ac:dyDescent="0.3">
      <c r="A42" s="8" t="s">
        <v>22</v>
      </c>
      <c r="B42" s="292" t="s">
        <v>53</v>
      </c>
      <c r="C42" s="292"/>
      <c r="D42" s="292"/>
      <c r="E42" s="292"/>
      <c r="F42" s="292"/>
      <c r="G42" s="292"/>
      <c r="H42" s="2"/>
      <c r="I42" s="83">
        <v>0</v>
      </c>
    </row>
    <row r="43" spans="1:9" ht="13" x14ac:dyDescent="0.3">
      <c r="A43" s="8" t="s">
        <v>54</v>
      </c>
      <c r="B43" s="292" t="s">
        <v>55</v>
      </c>
      <c r="C43" s="292"/>
      <c r="D43" s="292"/>
      <c r="E43" s="292"/>
      <c r="F43" s="292"/>
      <c r="G43" s="292"/>
      <c r="H43" s="5"/>
      <c r="I43" s="83">
        <v>0</v>
      </c>
    </row>
    <row r="44" spans="1:9" ht="13" x14ac:dyDescent="0.3">
      <c r="A44" s="8" t="s">
        <v>56</v>
      </c>
      <c r="B44" s="310" t="s">
        <v>301</v>
      </c>
      <c r="C44" s="311"/>
      <c r="D44" s="311"/>
      <c r="E44" s="311"/>
      <c r="F44" s="311"/>
      <c r="G44" s="312"/>
      <c r="H44" s="5"/>
      <c r="I44" s="83">
        <v>646.13</v>
      </c>
    </row>
    <row r="45" spans="1:9" ht="13" x14ac:dyDescent="0.3">
      <c r="A45" s="8" t="s">
        <v>81</v>
      </c>
      <c r="B45" s="292" t="s">
        <v>57</v>
      </c>
      <c r="C45" s="292"/>
      <c r="D45" s="292"/>
      <c r="E45" s="292"/>
      <c r="F45" s="292"/>
      <c r="G45" s="292"/>
      <c r="H45" s="2"/>
      <c r="I45" s="83">
        <v>0</v>
      </c>
    </row>
    <row r="46" spans="1:9" ht="13" x14ac:dyDescent="0.3">
      <c r="A46" s="301" t="s">
        <v>58</v>
      </c>
      <c r="B46" s="294"/>
      <c r="C46" s="294"/>
      <c r="D46" s="294"/>
      <c r="E46" s="294"/>
      <c r="F46" s="294"/>
      <c r="G46" s="294"/>
      <c r="H46" s="294"/>
      <c r="I46" s="84">
        <f>SUM(I39:I45)</f>
        <v>1971.13</v>
      </c>
    </row>
    <row r="47" spans="1:9" ht="13" x14ac:dyDescent="0.3">
      <c r="A47" s="9"/>
      <c r="B47" s="9"/>
      <c r="C47" s="9"/>
      <c r="D47" s="9"/>
      <c r="E47" s="9"/>
      <c r="F47" s="9"/>
      <c r="G47" s="9"/>
      <c r="H47" s="9"/>
      <c r="I47" s="9"/>
    </row>
    <row r="48" spans="1:9" ht="13" x14ac:dyDescent="0.3">
      <c r="A48" s="21" t="s">
        <v>59</v>
      </c>
      <c r="B48" s="9"/>
      <c r="C48" s="9"/>
      <c r="D48" s="9"/>
      <c r="E48" s="9"/>
      <c r="F48" s="9"/>
      <c r="G48" s="9"/>
      <c r="H48" s="9"/>
      <c r="I48" s="9"/>
    </row>
    <row r="49" spans="1:9" ht="13" x14ac:dyDescent="0.3">
      <c r="A49" s="21" t="s">
        <v>60</v>
      </c>
      <c r="B49" s="9"/>
      <c r="C49" s="9"/>
      <c r="D49" s="9"/>
      <c r="E49" s="9"/>
      <c r="F49" s="9"/>
      <c r="G49" s="9"/>
      <c r="H49" s="9"/>
      <c r="I49" s="9"/>
    </row>
    <row r="50" spans="1:9" ht="13" x14ac:dyDescent="0.3">
      <c r="A50" s="3"/>
      <c r="B50" s="3"/>
      <c r="C50" s="3"/>
      <c r="D50" s="3"/>
      <c r="E50" s="3"/>
      <c r="F50" s="3"/>
      <c r="G50" s="3"/>
      <c r="H50" s="3"/>
      <c r="I50" s="4"/>
    </row>
    <row r="51" spans="1:9" ht="13" x14ac:dyDescent="0.3">
      <c r="A51" s="296" t="s">
        <v>61</v>
      </c>
      <c r="B51" s="296"/>
      <c r="C51" s="296"/>
      <c r="D51" s="296"/>
      <c r="E51" s="296"/>
      <c r="F51" s="296"/>
      <c r="G51" s="296"/>
      <c r="H51" s="296"/>
      <c r="I51" s="296"/>
    </row>
    <row r="52" spans="1:9" ht="13" x14ac:dyDescent="0.3">
      <c r="A52" s="31" t="s">
        <v>62</v>
      </c>
      <c r="B52" s="297" t="s">
        <v>63</v>
      </c>
      <c r="C52" s="298"/>
      <c r="D52" s="298"/>
      <c r="E52" s="298"/>
      <c r="F52" s="298"/>
      <c r="G52" s="299"/>
      <c r="H52" s="8" t="s">
        <v>48</v>
      </c>
      <c r="I52" s="8" t="s">
        <v>49</v>
      </c>
    </row>
    <row r="53" spans="1:9" ht="13" x14ac:dyDescent="0.3">
      <c r="A53" s="8" t="s">
        <v>15</v>
      </c>
      <c r="B53" s="292" t="s">
        <v>64</v>
      </c>
      <c r="C53" s="292"/>
      <c r="D53" s="292"/>
      <c r="E53" s="292"/>
      <c r="F53" s="292"/>
      <c r="G53" s="292"/>
      <c r="H53" s="1">
        <f>1/12</f>
        <v>8.3333333333333329E-2</v>
      </c>
      <c r="I53" s="13">
        <f>$I$46*H53</f>
        <v>164.26083333333332</v>
      </c>
    </row>
    <row r="54" spans="1:9" ht="13" x14ac:dyDescent="0.3">
      <c r="A54" s="8" t="s">
        <v>18</v>
      </c>
      <c r="B54" s="292" t="s">
        <v>65</v>
      </c>
      <c r="C54" s="292"/>
      <c r="D54" s="292"/>
      <c r="E54" s="292"/>
      <c r="F54" s="292"/>
      <c r="G54" s="292"/>
      <c r="H54" s="12">
        <v>0.121</v>
      </c>
      <c r="I54" s="13">
        <f>$I$46*H54</f>
        <v>238.50673</v>
      </c>
    </row>
    <row r="55" spans="1:9" ht="13" x14ac:dyDescent="0.3">
      <c r="A55" s="294" t="s">
        <v>66</v>
      </c>
      <c r="B55" s="294"/>
      <c r="C55" s="294"/>
      <c r="D55" s="294"/>
      <c r="E55" s="294"/>
      <c r="F55" s="294"/>
      <c r="G55" s="294"/>
      <c r="H55" s="26">
        <f>TRUNC(SUM(H53:H54),4)</f>
        <v>0.20430000000000001</v>
      </c>
      <c r="I55" s="27">
        <f>SUM(I53:I54)</f>
        <v>402.76756333333333</v>
      </c>
    </row>
    <row r="56" spans="1:9" ht="13" x14ac:dyDescent="0.25">
      <c r="A56" s="31" t="s">
        <v>20</v>
      </c>
      <c r="B56" s="300" t="s">
        <v>334</v>
      </c>
      <c r="C56" s="300"/>
      <c r="D56" s="300"/>
      <c r="E56" s="300"/>
      <c r="F56" s="300"/>
      <c r="G56" s="300"/>
      <c r="H56" s="80">
        <f>H55*H76</f>
        <v>7.518240000000001E-2</v>
      </c>
      <c r="I56" s="81">
        <f>$I$46*H56</f>
        <v>148.19428411200002</v>
      </c>
    </row>
    <row r="57" spans="1:9" ht="13" x14ac:dyDescent="0.3">
      <c r="A57" s="294" t="s">
        <v>67</v>
      </c>
      <c r="B57" s="294"/>
      <c r="C57" s="294"/>
      <c r="D57" s="294"/>
      <c r="E57" s="294"/>
      <c r="F57" s="294"/>
      <c r="G57" s="294"/>
      <c r="H57" s="26">
        <f>TRUNC(SUM(H55:H56),4)</f>
        <v>0.27939999999999998</v>
      </c>
      <c r="I57" s="27">
        <f>SUM(I55:I56)</f>
        <v>550.96184744533332</v>
      </c>
    </row>
    <row r="58" spans="1:9" ht="13" x14ac:dyDescent="0.3">
      <c r="A58" s="3"/>
      <c r="B58" s="3"/>
      <c r="C58" s="3"/>
      <c r="D58" s="3"/>
      <c r="E58" s="3"/>
      <c r="F58" s="3"/>
      <c r="G58" s="3"/>
      <c r="H58" s="28"/>
      <c r="I58" s="4"/>
    </row>
    <row r="59" spans="1:9" ht="13" x14ac:dyDescent="0.3">
      <c r="A59" s="21" t="s">
        <v>68</v>
      </c>
      <c r="B59" s="3"/>
      <c r="C59" s="3"/>
      <c r="D59" s="3"/>
      <c r="E59" s="3"/>
      <c r="F59" s="3"/>
      <c r="G59" s="3"/>
      <c r="H59" s="28"/>
      <c r="I59" s="4"/>
    </row>
    <row r="60" spans="1:9" ht="13" x14ac:dyDescent="0.3">
      <c r="A60" s="21" t="s">
        <v>69</v>
      </c>
      <c r="B60" s="3"/>
      <c r="C60" s="3"/>
      <c r="D60" s="3"/>
      <c r="E60" s="3"/>
      <c r="F60" s="3"/>
      <c r="G60" s="3"/>
      <c r="H60" s="28"/>
      <c r="I60" s="4"/>
    </row>
    <row r="61" spans="1:9" ht="13" x14ac:dyDescent="0.3">
      <c r="A61" s="21" t="s">
        <v>70</v>
      </c>
      <c r="B61" s="3"/>
      <c r="C61" s="3"/>
      <c r="D61" s="3"/>
      <c r="E61" s="3"/>
      <c r="F61" s="3"/>
      <c r="G61" s="3"/>
      <c r="H61" s="28"/>
      <c r="I61" s="4"/>
    </row>
    <row r="62" spans="1:9" ht="13" x14ac:dyDescent="0.3">
      <c r="A62" s="21" t="s">
        <v>71</v>
      </c>
      <c r="B62" s="9"/>
      <c r="C62" s="9"/>
      <c r="D62" s="9"/>
      <c r="E62" s="9"/>
      <c r="F62" s="9"/>
      <c r="G62" s="9"/>
      <c r="H62" s="9"/>
      <c r="I62" s="9"/>
    </row>
    <row r="63" spans="1:9" ht="13" x14ac:dyDescent="0.3">
      <c r="A63" s="21" t="s">
        <v>72</v>
      </c>
      <c r="B63" s="9"/>
      <c r="C63" s="9"/>
      <c r="D63" s="9"/>
      <c r="E63" s="9"/>
      <c r="F63" s="9"/>
      <c r="G63" s="9"/>
      <c r="H63" s="9"/>
      <c r="I63" s="9"/>
    </row>
    <row r="64" spans="1:9" ht="13" x14ac:dyDescent="0.3">
      <c r="A64" s="21"/>
      <c r="B64" s="9"/>
      <c r="C64" s="9"/>
      <c r="D64" s="9"/>
      <c r="E64" s="9"/>
      <c r="F64" s="9"/>
      <c r="G64" s="9"/>
      <c r="H64" s="9"/>
      <c r="I64" s="9"/>
    </row>
    <row r="65" spans="1:9" ht="13" x14ac:dyDescent="0.3">
      <c r="A65" s="21"/>
      <c r="B65" s="9"/>
      <c r="C65" s="9"/>
      <c r="D65" s="9"/>
      <c r="E65" s="9"/>
      <c r="F65" s="9"/>
      <c r="G65" s="9"/>
      <c r="H65" s="9"/>
      <c r="I65" s="9"/>
    </row>
    <row r="66" spans="1:9" ht="13" x14ac:dyDescent="0.3">
      <c r="A66" s="29"/>
      <c r="B66" s="29"/>
      <c r="C66" s="29"/>
      <c r="D66" s="29"/>
      <c r="E66" s="29"/>
      <c r="F66" s="29"/>
      <c r="G66" s="29"/>
      <c r="H66" s="29"/>
      <c r="I66" s="29"/>
    </row>
    <row r="67" spans="1:9" ht="13" x14ac:dyDescent="0.3">
      <c r="A67" s="33" t="s">
        <v>73</v>
      </c>
      <c r="B67" s="316" t="s">
        <v>74</v>
      </c>
      <c r="C67" s="317"/>
      <c r="D67" s="317"/>
      <c r="E67" s="317"/>
      <c r="F67" s="317"/>
      <c r="G67" s="318"/>
      <c r="H67" s="19" t="s">
        <v>48</v>
      </c>
      <c r="I67" s="19" t="s">
        <v>49</v>
      </c>
    </row>
    <row r="68" spans="1:9" ht="13" x14ac:dyDescent="0.3">
      <c r="A68" s="8" t="s">
        <v>15</v>
      </c>
      <c r="B68" s="292" t="s">
        <v>75</v>
      </c>
      <c r="C68" s="292"/>
      <c r="D68" s="292"/>
      <c r="E68" s="292"/>
      <c r="F68" s="292"/>
      <c r="G68" s="292"/>
      <c r="H68" s="1">
        <v>0.2</v>
      </c>
      <c r="I68" s="13">
        <f t="shared" ref="I68:I75" si="0">H68*($I$46)</f>
        <v>394.22600000000006</v>
      </c>
    </row>
    <row r="69" spans="1:9" ht="13" x14ac:dyDescent="0.3">
      <c r="A69" s="8" t="s">
        <v>18</v>
      </c>
      <c r="B69" s="292" t="s">
        <v>76</v>
      </c>
      <c r="C69" s="292"/>
      <c r="D69" s="292"/>
      <c r="E69" s="292"/>
      <c r="F69" s="292"/>
      <c r="G69" s="292"/>
      <c r="H69" s="1">
        <v>2.5000000000000001E-2</v>
      </c>
      <c r="I69" s="13">
        <f t="shared" si="0"/>
        <v>49.278250000000007</v>
      </c>
    </row>
    <row r="70" spans="1:9" ht="13" x14ac:dyDescent="0.3">
      <c r="A70" s="8" t="s">
        <v>20</v>
      </c>
      <c r="B70" s="292" t="s">
        <v>77</v>
      </c>
      <c r="C70" s="292"/>
      <c r="D70" s="292"/>
      <c r="E70" s="292"/>
      <c r="F70" s="292"/>
      <c r="G70" s="292"/>
      <c r="H70" s="1">
        <v>0.03</v>
      </c>
      <c r="I70" s="13">
        <f t="shared" si="0"/>
        <v>59.133900000000004</v>
      </c>
    </row>
    <row r="71" spans="1:9" ht="13" x14ac:dyDescent="0.3">
      <c r="A71" s="8" t="s">
        <v>22</v>
      </c>
      <c r="B71" s="292" t="s">
        <v>78</v>
      </c>
      <c r="C71" s="292"/>
      <c r="D71" s="292"/>
      <c r="E71" s="292"/>
      <c r="F71" s="292"/>
      <c r="G71" s="292"/>
      <c r="H71" s="1">
        <v>1.4999999999999999E-2</v>
      </c>
      <c r="I71" s="13">
        <f t="shared" si="0"/>
        <v>29.566950000000002</v>
      </c>
    </row>
    <row r="72" spans="1:9" ht="13" x14ac:dyDescent="0.3">
      <c r="A72" s="8" t="s">
        <v>54</v>
      </c>
      <c r="B72" s="292" t="s">
        <v>79</v>
      </c>
      <c r="C72" s="292"/>
      <c r="D72" s="292"/>
      <c r="E72" s="292"/>
      <c r="F72" s="292"/>
      <c r="G72" s="292"/>
      <c r="H72" s="1">
        <v>0.01</v>
      </c>
      <c r="I72" s="13">
        <f t="shared" si="0"/>
        <v>19.711300000000001</v>
      </c>
    </row>
    <row r="73" spans="1:9" ht="13" x14ac:dyDescent="0.3">
      <c r="A73" s="8" t="s">
        <v>56</v>
      </c>
      <c r="B73" s="292" t="s">
        <v>80</v>
      </c>
      <c r="C73" s="292"/>
      <c r="D73" s="292"/>
      <c r="E73" s="292"/>
      <c r="F73" s="292"/>
      <c r="G73" s="292"/>
      <c r="H73" s="1">
        <v>6.0000000000000001E-3</v>
      </c>
      <c r="I73" s="13">
        <f t="shared" si="0"/>
        <v>11.826780000000001</v>
      </c>
    </row>
    <row r="74" spans="1:9" ht="13" x14ac:dyDescent="0.3">
      <c r="A74" s="8" t="s">
        <v>81</v>
      </c>
      <c r="B74" s="292" t="s">
        <v>82</v>
      </c>
      <c r="C74" s="292"/>
      <c r="D74" s="292"/>
      <c r="E74" s="292"/>
      <c r="F74" s="292"/>
      <c r="G74" s="292"/>
      <c r="H74" s="1">
        <v>2E-3</v>
      </c>
      <c r="I74" s="13">
        <f t="shared" si="0"/>
        <v>3.9422600000000001</v>
      </c>
    </row>
    <row r="75" spans="1:9" ht="13" x14ac:dyDescent="0.3">
      <c r="A75" s="8" t="s">
        <v>83</v>
      </c>
      <c r="B75" s="292" t="s">
        <v>84</v>
      </c>
      <c r="C75" s="292"/>
      <c r="D75" s="292"/>
      <c r="E75" s="292"/>
      <c r="F75" s="292"/>
      <c r="G75" s="292"/>
      <c r="H75" s="1">
        <v>0.08</v>
      </c>
      <c r="I75" s="13">
        <f t="shared" si="0"/>
        <v>157.69040000000001</v>
      </c>
    </row>
    <row r="76" spans="1:9" ht="13" x14ac:dyDescent="0.3">
      <c r="A76" s="294" t="s">
        <v>85</v>
      </c>
      <c r="B76" s="294"/>
      <c r="C76" s="294"/>
      <c r="D76" s="294"/>
      <c r="E76" s="294"/>
      <c r="F76" s="294"/>
      <c r="G76" s="294"/>
      <c r="H76" s="26">
        <f>SUM(H68:H75)</f>
        <v>0.36800000000000005</v>
      </c>
      <c r="I76" s="27">
        <f>SUM(I68:I75)</f>
        <v>725.37584000000015</v>
      </c>
    </row>
    <row r="77" spans="1:9" ht="13" x14ac:dyDescent="0.3">
      <c r="A77" s="3"/>
      <c r="B77" s="3"/>
      <c r="C77" s="3"/>
      <c r="D77" s="3"/>
      <c r="E77" s="3"/>
      <c r="F77" s="3"/>
      <c r="G77" s="3"/>
      <c r="H77" s="28"/>
      <c r="I77" s="4"/>
    </row>
    <row r="78" spans="1:9" ht="13" x14ac:dyDescent="0.3">
      <c r="A78" s="21" t="s">
        <v>86</v>
      </c>
      <c r="B78" s="3"/>
      <c r="C78" s="3"/>
      <c r="D78" s="3"/>
      <c r="E78" s="3"/>
      <c r="F78" s="3"/>
      <c r="G78" s="3"/>
      <c r="H78" s="28"/>
      <c r="I78" s="4"/>
    </row>
    <row r="79" spans="1:9" ht="13" x14ac:dyDescent="0.3">
      <c r="A79" s="21" t="s">
        <v>87</v>
      </c>
      <c r="B79" s="3"/>
      <c r="C79" s="3"/>
      <c r="D79" s="3"/>
      <c r="E79" s="3"/>
      <c r="F79" s="3"/>
      <c r="G79" s="3"/>
      <c r="H79" s="28"/>
      <c r="I79" s="4"/>
    </row>
    <row r="80" spans="1:9" ht="13" x14ac:dyDescent="0.3">
      <c r="A80" s="21" t="s">
        <v>88</v>
      </c>
      <c r="B80" s="3"/>
      <c r="C80" s="3"/>
      <c r="D80" s="3"/>
      <c r="E80" s="3"/>
      <c r="F80" s="3"/>
      <c r="G80" s="3"/>
      <c r="H80" s="28"/>
      <c r="I80" s="4"/>
    </row>
    <row r="81" spans="1:9" ht="13" x14ac:dyDescent="0.3">
      <c r="A81" s="21" t="s">
        <v>89</v>
      </c>
      <c r="B81" s="3"/>
      <c r="C81" s="3"/>
      <c r="D81" s="3"/>
      <c r="E81" s="3"/>
      <c r="F81" s="3"/>
      <c r="G81" s="3"/>
      <c r="H81" s="28"/>
      <c r="I81" s="4"/>
    </row>
    <row r="82" spans="1:9" ht="13" x14ac:dyDescent="0.3">
      <c r="A82" s="21" t="s">
        <v>90</v>
      </c>
      <c r="B82" s="3"/>
      <c r="C82" s="3"/>
      <c r="D82" s="3"/>
      <c r="E82" s="3"/>
      <c r="F82" s="3"/>
      <c r="G82" s="3"/>
      <c r="H82" s="28"/>
      <c r="I82" s="4"/>
    </row>
    <row r="83" spans="1:9" ht="13" x14ac:dyDescent="0.3">
      <c r="A83" s="9"/>
      <c r="B83" s="9"/>
      <c r="C83" s="9"/>
      <c r="D83" s="9"/>
      <c r="E83" s="9"/>
      <c r="F83" s="9"/>
      <c r="G83" s="9"/>
      <c r="H83" s="9"/>
      <c r="I83" s="9"/>
    </row>
    <row r="84" spans="1:9" ht="13" x14ac:dyDescent="0.3">
      <c r="A84" s="33" t="s">
        <v>91</v>
      </c>
      <c r="B84" s="313" t="s">
        <v>92</v>
      </c>
      <c r="C84" s="314"/>
      <c r="D84" s="314"/>
      <c r="E84" s="314"/>
      <c r="F84" s="314"/>
      <c r="G84" s="315"/>
      <c r="H84" s="26"/>
      <c r="I84" s="19" t="s">
        <v>49</v>
      </c>
    </row>
    <row r="85" spans="1:9" ht="13" x14ac:dyDescent="0.3">
      <c r="A85" s="8" t="s">
        <v>15</v>
      </c>
      <c r="B85" s="320" t="s">
        <v>93</v>
      </c>
      <c r="C85" s="320"/>
      <c r="D85" s="320"/>
      <c r="E85" s="320"/>
      <c r="F85" s="320"/>
      <c r="G85" s="320"/>
      <c r="H85" s="11" t="s">
        <v>94</v>
      </c>
      <c r="I85" s="15">
        <f>'Mód2.3'!E12</f>
        <v>125.10000000000002</v>
      </c>
    </row>
    <row r="86" spans="1:9" ht="13" x14ac:dyDescent="0.3">
      <c r="A86" s="8" t="s">
        <v>18</v>
      </c>
      <c r="B86" s="320" t="s">
        <v>95</v>
      </c>
      <c r="C86" s="320"/>
      <c r="D86" s="320"/>
      <c r="E86" s="320"/>
      <c r="F86" s="320"/>
      <c r="G86" s="320"/>
      <c r="H86" s="11" t="s">
        <v>94</v>
      </c>
      <c r="I86" s="15">
        <f>'Mód2.3'!E25</f>
        <v>290</v>
      </c>
    </row>
    <row r="87" spans="1:9" ht="13" x14ac:dyDescent="0.3">
      <c r="A87" s="8" t="s">
        <v>20</v>
      </c>
      <c r="B87" s="320" t="s">
        <v>305</v>
      </c>
      <c r="C87" s="320"/>
      <c r="D87" s="320"/>
      <c r="E87" s="320"/>
      <c r="F87" s="320"/>
      <c r="G87" s="320"/>
      <c r="H87" s="11" t="s">
        <v>94</v>
      </c>
      <c r="I87" s="15">
        <f>'Mód2.3'!E33</f>
        <v>0</v>
      </c>
    </row>
    <row r="88" spans="1:9" ht="26.4" customHeight="1" x14ac:dyDescent="0.25">
      <c r="A88" s="31" t="s">
        <v>22</v>
      </c>
      <c r="B88" s="321" t="s">
        <v>303</v>
      </c>
      <c r="C88" s="321"/>
      <c r="D88" s="321"/>
      <c r="E88" s="321"/>
      <c r="F88" s="321"/>
      <c r="G88" s="321"/>
      <c r="H88" s="20" t="s">
        <v>94</v>
      </c>
      <c r="I88" s="85">
        <f>'Mód2.3'!E42</f>
        <v>9.6999999999999993</v>
      </c>
    </row>
    <row r="89" spans="1:9" ht="13" x14ac:dyDescent="0.3">
      <c r="A89" s="8" t="s">
        <v>54</v>
      </c>
      <c r="B89" s="320" t="s">
        <v>96</v>
      </c>
      <c r="C89" s="320"/>
      <c r="D89" s="320"/>
      <c r="E89" s="320"/>
      <c r="F89" s="320"/>
      <c r="G89" s="320"/>
      <c r="H89" s="11" t="s">
        <v>94</v>
      </c>
      <c r="I89" s="15">
        <f>'Mód2.3'!E52</f>
        <v>0</v>
      </c>
    </row>
    <row r="90" spans="1:9" ht="13" x14ac:dyDescent="0.3">
      <c r="A90" s="8" t="s">
        <v>56</v>
      </c>
      <c r="B90" s="320" t="s">
        <v>97</v>
      </c>
      <c r="C90" s="320"/>
      <c r="D90" s="320"/>
      <c r="E90" s="320"/>
      <c r="F90" s="320"/>
      <c r="G90" s="320"/>
      <c r="H90" s="11" t="s">
        <v>94</v>
      </c>
      <c r="I90" s="15">
        <f>'Mód2.3'!E60</f>
        <v>0</v>
      </c>
    </row>
    <row r="91" spans="1:9" ht="13" x14ac:dyDescent="0.3">
      <c r="A91" s="8" t="s">
        <v>81</v>
      </c>
      <c r="B91" s="320" t="s">
        <v>309</v>
      </c>
      <c r="C91" s="320"/>
      <c r="D91" s="320"/>
      <c r="E91" s="320"/>
      <c r="F91" s="320"/>
      <c r="G91" s="320"/>
      <c r="H91" s="11" t="s">
        <v>94</v>
      </c>
      <c r="I91" s="15">
        <f>'Mód2.3'!E66</f>
        <v>4</v>
      </c>
    </row>
    <row r="92" spans="1:9" ht="13" x14ac:dyDescent="0.3">
      <c r="A92" s="8" t="s">
        <v>83</v>
      </c>
      <c r="B92" s="320" t="s">
        <v>98</v>
      </c>
      <c r="C92" s="320"/>
      <c r="D92" s="320"/>
      <c r="E92" s="320"/>
      <c r="F92" s="320"/>
      <c r="G92" s="320"/>
      <c r="H92" s="11" t="s">
        <v>94</v>
      </c>
      <c r="I92" s="15"/>
    </row>
    <row r="93" spans="1:9" ht="13" x14ac:dyDescent="0.3">
      <c r="A93" s="294" t="s">
        <v>99</v>
      </c>
      <c r="B93" s="294"/>
      <c r="C93" s="294"/>
      <c r="D93" s="294"/>
      <c r="E93" s="294"/>
      <c r="F93" s="294"/>
      <c r="G93" s="294"/>
      <c r="H93" s="294"/>
      <c r="I93" s="27">
        <f>SUM(I85:I92)</f>
        <v>428.8</v>
      </c>
    </row>
    <row r="94" spans="1:9" ht="13" x14ac:dyDescent="0.3">
      <c r="A94" s="3"/>
      <c r="B94" s="3"/>
      <c r="C94" s="3"/>
      <c r="D94" s="3"/>
      <c r="E94" s="3"/>
      <c r="F94" s="3"/>
      <c r="G94" s="3"/>
      <c r="H94" s="3"/>
      <c r="I94" s="4"/>
    </row>
    <row r="95" spans="1:9" ht="13" x14ac:dyDescent="0.3">
      <c r="A95" s="21" t="s">
        <v>100</v>
      </c>
      <c r="B95" s="3"/>
      <c r="C95" s="3"/>
      <c r="D95" s="3"/>
      <c r="E95" s="3"/>
      <c r="F95" s="3"/>
      <c r="H95" s="3"/>
      <c r="I95" s="4"/>
    </row>
    <row r="96" spans="1:9" ht="13" x14ac:dyDescent="0.3">
      <c r="A96" s="21" t="s">
        <v>101</v>
      </c>
      <c r="B96" s="3"/>
      <c r="C96" s="3"/>
      <c r="D96" s="3"/>
      <c r="E96" s="3"/>
      <c r="F96" s="3"/>
      <c r="G96" s="3"/>
      <c r="H96" s="3"/>
      <c r="I96" s="4"/>
    </row>
    <row r="97" spans="1:9" ht="13" x14ac:dyDescent="0.3">
      <c r="A97" s="21" t="s">
        <v>102</v>
      </c>
      <c r="B97" s="3"/>
      <c r="C97" s="3"/>
      <c r="D97" s="3"/>
      <c r="E97" s="3"/>
      <c r="F97" s="3"/>
      <c r="G97" s="3"/>
      <c r="H97" s="3"/>
      <c r="I97" s="4"/>
    </row>
    <row r="98" spans="1:9" ht="13" x14ac:dyDescent="0.3">
      <c r="A98" s="21" t="s">
        <v>103</v>
      </c>
      <c r="B98" s="3"/>
      <c r="C98" s="3"/>
      <c r="D98" s="3"/>
      <c r="E98" s="3"/>
      <c r="F98" s="3"/>
      <c r="G98" s="3"/>
      <c r="H98" s="3"/>
      <c r="I98" s="4"/>
    </row>
    <row r="99" spans="1:9" ht="13" x14ac:dyDescent="0.3">
      <c r="A99" s="9"/>
      <c r="B99" s="9"/>
      <c r="C99" s="9"/>
      <c r="D99" s="9"/>
      <c r="E99" s="9"/>
      <c r="F99" s="9"/>
      <c r="G99" s="9"/>
      <c r="H99" s="9"/>
      <c r="I99" s="9"/>
    </row>
    <row r="100" spans="1:9" ht="13" x14ac:dyDescent="0.3">
      <c r="A100" s="33">
        <v>2</v>
      </c>
      <c r="B100" s="32" t="s">
        <v>104</v>
      </c>
      <c r="C100" s="32"/>
      <c r="D100" s="32"/>
      <c r="E100" s="32"/>
      <c r="F100" s="32"/>
      <c r="G100" s="32"/>
      <c r="H100" s="32"/>
      <c r="I100" s="32"/>
    </row>
    <row r="101" spans="1:9" ht="13" x14ac:dyDescent="0.3">
      <c r="A101" s="295" t="s">
        <v>105</v>
      </c>
      <c r="B101" s="295"/>
      <c r="C101" s="295"/>
      <c r="D101" s="295"/>
      <c r="E101" s="295"/>
      <c r="F101" s="295"/>
      <c r="G101" s="295"/>
      <c r="H101" s="295"/>
      <c r="I101" s="8" t="s">
        <v>49</v>
      </c>
    </row>
    <row r="102" spans="1:9" ht="13" x14ac:dyDescent="0.3">
      <c r="A102" s="8" t="s">
        <v>62</v>
      </c>
      <c r="B102" s="319" t="s">
        <v>106</v>
      </c>
      <c r="C102" s="319"/>
      <c r="D102" s="319"/>
      <c r="E102" s="319"/>
      <c r="F102" s="319"/>
      <c r="G102" s="319"/>
      <c r="H102" s="319"/>
      <c r="I102" s="13">
        <f>I57</f>
        <v>550.96184744533332</v>
      </c>
    </row>
    <row r="103" spans="1:9" ht="13" x14ac:dyDescent="0.3">
      <c r="A103" s="8" t="s">
        <v>73</v>
      </c>
      <c r="B103" s="319" t="s">
        <v>107</v>
      </c>
      <c r="C103" s="319"/>
      <c r="D103" s="319"/>
      <c r="E103" s="319"/>
      <c r="F103" s="319"/>
      <c r="G103" s="319"/>
      <c r="H103" s="319"/>
      <c r="I103" s="13">
        <f>I76</f>
        <v>725.37584000000015</v>
      </c>
    </row>
    <row r="104" spans="1:9" ht="13" x14ac:dyDescent="0.3">
      <c r="A104" s="8" t="s">
        <v>91</v>
      </c>
      <c r="B104" s="319" t="s">
        <v>108</v>
      </c>
      <c r="C104" s="319"/>
      <c r="D104" s="319"/>
      <c r="E104" s="319"/>
      <c r="F104" s="319"/>
      <c r="G104" s="319"/>
      <c r="H104" s="319"/>
      <c r="I104" s="13">
        <f>I93</f>
        <v>428.8</v>
      </c>
    </row>
    <row r="105" spans="1:9" ht="13" x14ac:dyDescent="0.3">
      <c r="A105" s="301" t="s">
        <v>109</v>
      </c>
      <c r="B105" s="301"/>
      <c r="C105" s="301"/>
      <c r="D105" s="301"/>
      <c r="E105" s="301"/>
      <c r="F105" s="301"/>
      <c r="G105" s="301"/>
      <c r="H105" s="301"/>
      <c r="I105" s="218">
        <f>SUM(I102:I104)</f>
        <v>1705.1376874453333</v>
      </c>
    </row>
    <row r="106" spans="1:9" ht="13" x14ac:dyDescent="0.3">
      <c r="A106" s="326"/>
      <c r="B106" s="327"/>
      <c r="C106" s="327"/>
      <c r="D106" s="327"/>
      <c r="E106" s="327"/>
      <c r="F106" s="327"/>
      <c r="G106" s="327"/>
      <c r="H106" s="327"/>
      <c r="I106" s="327"/>
    </row>
    <row r="107" spans="1:9" ht="13" x14ac:dyDescent="0.3">
      <c r="A107" s="296" t="s">
        <v>110</v>
      </c>
      <c r="B107" s="296"/>
      <c r="C107" s="296"/>
      <c r="D107" s="296"/>
      <c r="E107" s="296"/>
      <c r="F107" s="296"/>
      <c r="G107" s="296"/>
      <c r="H107" s="296"/>
      <c r="I107" s="296"/>
    </row>
    <row r="108" spans="1:9" ht="13" x14ac:dyDescent="0.3">
      <c r="A108" s="8">
        <v>3</v>
      </c>
      <c r="B108" s="295" t="s">
        <v>111</v>
      </c>
      <c r="C108" s="295"/>
      <c r="D108" s="295"/>
      <c r="E108" s="295"/>
      <c r="F108" s="295"/>
      <c r="G108" s="295"/>
      <c r="H108" s="8" t="s">
        <v>48</v>
      </c>
      <c r="I108" s="8" t="s">
        <v>49</v>
      </c>
    </row>
    <row r="109" spans="1:9" ht="13" x14ac:dyDescent="0.3">
      <c r="A109" s="8" t="s">
        <v>15</v>
      </c>
      <c r="B109" s="292" t="s">
        <v>112</v>
      </c>
      <c r="C109" s="292"/>
      <c r="D109" s="292"/>
      <c r="E109" s="292"/>
      <c r="F109" s="292"/>
      <c r="G109" s="292"/>
      <c r="H109" s="1">
        <v>4.1999999999999997E-3</v>
      </c>
      <c r="I109" s="13">
        <f>H109*I46</f>
        <v>8.2787459999999999</v>
      </c>
    </row>
    <row r="110" spans="1:9" ht="13" x14ac:dyDescent="0.25">
      <c r="A110" s="31" t="s">
        <v>18</v>
      </c>
      <c r="B110" s="323" t="s">
        <v>113</v>
      </c>
      <c r="C110" s="323"/>
      <c r="D110" s="323"/>
      <c r="E110" s="323"/>
      <c r="F110" s="323"/>
      <c r="G110" s="323"/>
      <c r="H110" s="80">
        <f>H75</f>
        <v>0.08</v>
      </c>
      <c r="I110" s="81">
        <f>I109*H110</f>
        <v>0.66229968000000006</v>
      </c>
    </row>
    <row r="111" spans="1:9" ht="13.5" x14ac:dyDescent="0.25">
      <c r="A111" s="31" t="s">
        <v>20</v>
      </c>
      <c r="B111" s="323" t="s">
        <v>114</v>
      </c>
      <c r="C111" s="323"/>
      <c r="D111" s="323"/>
      <c r="E111" s="323"/>
      <c r="F111" s="323"/>
      <c r="G111" s="323"/>
      <c r="H111" s="80">
        <v>2E-3</v>
      </c>
      <c r="I111" s="81">
        <f>H111*I46</f>
        <v>3.9422600000000001</v>
      </c>
    </row>
    <row r="112" spans="1:9" ht="13" x14ac:dyDescent="0.3">
      <c r="A112" s="8" t="s">
        <v>22</v>
      </c>
      <c r="B112" s="292" t="s">
        <v>115</v>
      </c>
      <c r="C112" s="292"/>
      <c r="D112" s="292"/>
      <c r="E112" s="292"/>
      <c r="F112" s="292"/>
      <c r="G112" s="292"/>
      <c r="H112" s="1">
        <v>1.9400000000000001E-2</v>
      </c>
      <c r="I112" s="13">
        <f>H112*I46</f>
        <v>38.239922</v>
      </c>
    </row>
    <row r="113" spans="1:9" ht="13" x14ac:dyDescent="0.3">
      <c r="A113" s="8" t="s">
        <v>54</v>
      </c>
      <c r="B113" s="322" t="s">
        <v>116</v>
      </c>
      <c r="C113" s="322"/>
      <c r="D113" s="322"/>
      <c r="E113" s="322"/>
      <c r="F113" s="322"/>
      <c r="G113" s="322"/>
      <c r="H113" s="12">
        <f>H76</f>
        <v>0.36800000000000005</v>
      </c>
      <c r="I113" s="13">
        <f>I112*H113</f>
        <v>14.072291296000001</v>
      </c>
    </row>
    <row r="114" spans="1:9" ht="13.5" x14ac:dyDescent="0.25">
      <c r="A114" s="31" t="s">
        <v>56</v>
      </c>
      <c r="B114" s="323" t="s">
        <v>117</v>
      </c>
      <c r="C114" s="323"/>
      <c r="D114" s="323"/>
      <c r="E114" s="323"/>
      <c r="F114" s="323"/>
      <c r="G114" s="323"/>
      <c r="H114" s="80">
        <v>3.7999999999999999E-2</v>
      </c>
      <c r="I114" s="81">
        <f>H114*I46</f>
        <v>74.902940000000001</v>
      </c>
    </row>
    <row r="115" spans="1:9" ht="13" x14ac:dyDescent="0.3">
      <c r="A115" s="301" t="s">
        <v>118</v>
      </c>
      <c r="B115" s="301"/>
      <c r="C115" s="301"/>
      <c r="D115" s="301"/>
      <c r="E115" s="301"/>
      <c r="F115" s="301"/>
      <c r="G115" s="301"/>
      <c r="H115" s="26"/>
      <c r="I115" s="73">
        <f>SUM(I109:I114)</f>
        <v>140.09845897600002</v>
      </c>
    </row>
    <row r="116" spans="1:9" ht="13" x14ac:dyDescent="0.3">
      <c r="A116" s="324"/>
      <c r="B116" s="325"/>
      <c r="C116" s="325"/>
      <c r="D116" s="325"/>
      <c r="E116" s="325"/>
      <c r="F116" s="325"/>
      <c r="G116" s="325"/>
      <c r="H116" s="325"/>
      <c r="I116" s="325"/>
    </row>
    <row r="117" spans="1:9" ht="13" x14ac:dyDescent="0.3">
      <c r="A117" s="296" t="s">
        <v>119</v>
      </c>
      <c r="B117" s="296"/>
      <c r="C117" s="296"/>
      <c r="D117" s="296"/>
      <c r="E117" s="296"/>
      <c r="F117" s="296"/>
      <c r="G117" s="296"/>
      <c r="H117" s="296"/>
      <c r="I117" s="296"/>
    </row>
    <row r="118" spans="1:9" ht="13" x14ac:dyDescent="0.3">
      <c r="A118" s="3"/>
      <c r="B118" s="3"/>
      <c r="C118" s="3"/>
      <c r="D118" s="3"/>
      <c r="E118" s="3"/>
      <c r="F118" s="3"/>
      <c r="G118" s="3"/>
      <c r="H118" s="3"/>
      <c r="I118" s="3"/>
    </row>
    <row r="119" spans="1:9" ht="13" x14ac:dyDescent="0.3">
      <c r="A119" s="21" t="s">
        <v>120</v>
      </c>
      <c r="B119" s="3"/>
      <c r="C119" s="3"/>
      <c r="D119" s="3"/>
      <c r="E119" s="3"/>
      <c r="F119" s="3"/>
      <c r="G119" s="3"/>
      <c r="H119" s="3"/>
      <c r="I119" s="3"/>
    </row>
    <row r="120" spans="1:9" ht="13" x14ac:dyDescent="0.3">
      <c r="A120" s="21" t="s">
        <v>121</v>
      </c>
      <c r="B120" s="3"/>
      <c r="C120" s="3"/>
      <c r="D120" s="3"/>
      <c r="E120" s="3"/>
      <c r="F120" s="3"/>
      <c r="G120" s="3"/>
      <c r="H120" s="3"/>
      <c r="I120" s="3"/>
    </row>
    <row r="121" spans="1:9" ht="13" x14ac:dyDescent="0.3">
      <c r="A121" s="3"/>
      <c r="B121" s="3"/>
      <c r="C121" s="3"/>
      <c r="D121" s="3"/>
      <c r="E121" s="3"/>
      <c r="F121" s="3"/>
      <c r="G121" s="3"/>
      <c r="H121" s="3"/>
      <c r="I121" s="3"/>
    </row>
    <row r="122" spans="1:9" ht="13" x14ac:dyDescent="0.3">
      <c r="A122" s="33" t="s">
        <v>122</v>
      </c>
      <c r="B122" s="294" t="s">
        <v>123</v>
      </c>
      <c r="C122" s="294"/>
      <c r="D122" s="294"/>
      <c r="E122" s="294"/>
      <c r="F122" s="294"/>
      <c r="G122" s="294"/>
      <c r="H122" s="19" t="s">
        <v>48</v>
      </c>
      <c r="I122" s="19" t="s">
        <v>49</v>
      </c>
    </row>
    <row r="123" spans="1:9" ht="13" x14ac:dyDescent="0.3">
      <c r="A123" s="33" t="s">
        <v>15</v>
      </c>
      <c r="B123" s="292" t="s">
        <v>124</v>
      </c>
      <c r="C123" s="292"/>
      <c r="D123" s="292"/>
      <c r="E123" s="292"/>
      <c r="F123" s="292"/>
      <c r="G123" s="292"/>
      <c r="H123" s="27"/>
      <c r="I123" s="27"/>
    </row>
    <row r="124" spans="1:9" ht="13" x14ac:dyDescent="0.3">
      <c r="A124" s="8" t="s">
        <v>18</v>
      </c>
      <c r="B124" s="292" t="s">
        <v>125</v>
      </c>
      <c r="C124" s="292"/>
      <c r="D124" s="292"/>
      <c r="E124" s="292"/>
      <c r="F124" s="292"/>
      <c r="G124" s="292"/>
      <c r="H124" s="91">
        <v>1.67E-2</v>
      </c>
      <c r="I124" s="13">
        <f>H124*$I$46</f>
        <v>32.917870999999998</v>
      </c>
    </row>
    <row r="125" spans="1:9" ht="13" x14ac:dyDescent="0.3">
      <c r="A125" s="8" t="s">
        <v>20</v>
      </c>
      <c r="B125" s="292" t="s">
        <v>126</v>
      </c>
      <c r="C125" s="292"/>
      <c r="D125" s="292"/>
      <c r="E125" s="292"/>
      <c r="F125" s="292"/>
      <c r="G125" s="292"/>
      <c r="H125" s="91">
        <v>2.0000000000000001E-4</v>
      </c>
      <c r="I125" s="13">
        <f>H125*$I$46</f>
        <v>0.39422600000000002</v>
      </c>
    </row>
    <row r="126" spans="1:9" ht="13.5" x14ac:dyDescent="0.25">
      <c r="A126" s="31" t="s">
        <v>22</v>
      </c>
      <c r="B126" s="323" t="s">
        <v>127</v>
      </c>
      <c r="C126" s="323"/>
      <c r="D126" s="323"/>
      <c r="E126" s="323"/>
      <c r="F126" s="323"/>
      <c r="G126" s="323"/>
      <c r="H126" s="80">
        <v>6.9999999999999999E-4</v>
      </c>
      <c r="I126" s="81">
        <f>H126*$I$46</f>
        <v>1.379791</v>
      </c>
    </row>
    <row r="127" spans="1:9" ht="13" x14ac:dyDescent="0.3">
      <c r="A127" s="8" t="s">
        <v>54</v>
      </c>
      <c r="B127" s="292" t="s">
        <v>128</v>
      </c>
      <c r="C127" s="292"/>
      <c r="D127" s="292"/>
      <c r="E127" s="292"/>
      <c r="F127" s="292"/>
      <c r="G127" s="292"/>
      <c r="H127" s="91">
        <v>2.8999999999999998E-3</v>
      </c>
      <c r="I127" s="13">
        <f>H127*$I$46</f>
        <v>5.7162769999999998</v>
      </c>
    </row>
    <row r="128" spans="1:9" ht="13" x14ac:dyDescent="0.3">
      <c r="A128" s="8" t="s">
        <v>56</v>
      </c>
      <c r="B128" s="292" t="s">
        <v>129</v>
      </c>
      <c r="C128" s="292"/>
      <c r="D128" s="292"/>
      <c r="E128" s="292"/>
      <c r="F128" s="292"/>
      <c r="G128" s="292"/>
      <c r="H128" s="91"/>
      <c r="I128" s="13">
        <f t="shared" ref="I128" si="1">H128*$I$46</f>
        <v>0</v>
      </c>
    </row>
    <row r="129" spans="1:9" ht="13" x14ac:dyDescent="0.3">
      <c r="A129" s="294" t="s">
        <v>130</v>
      </c>
      <c r="B129" s="294"/>
      <c r="C129" s="294"/>
      <c r="D129" s="294"/>
      <c r="E129" s="294"/>
      <c r="F129" s="294"/>
      <c r="G129" s="294"/>
      <c r="H129" s="26"/>
      <c r="I129" s="27">
        <f>SUM(I124:I128)</f>
        <v>40.408164999999997</v>
      </c>
    </row>
    <row r="130" spans="1:9" ht="13" x14ac:dyDescent="0.3">
      <c r="A130" s="8" t="s">
        <v>56</v>
      </c>
      <c r="B130" s="292" t="s">
        <v>131</v>
      </c>
      <c r="C130" s="292"/>
      <c r="D130" s="292"/>
      <c r="E130" s="292"/>
      <c r="F130" s="292"/>
      <c r="G130" s="292"/>
      <c r="H130" s="1">
        <f>H76</f>
        <v>0.36800000000000005</v>
      </c>
      <c r="I130" s="13">
        <f>I129*H130</f>
        <v>14.87020472</v>
      </c>
    </row>
    <row r="131" spans="1:9" ht="13" x14ac:dyDescent="0.3">
      <c r="A131" s="294" t="s">
        <v>132</v>
      </c>
      <c r="B131" s="294"/>
      <c r="C131" s="294"/>
      <c r="D131" s="294"/>
      <c r="E131" s="294"/>
      <c r="F131" s="294"/>
      <c r="G131" s="294"/>
      <c r="H131" s="26"/>
      <c r="I131" s="27">
        <f>SUM(I129:I130)</f>
        <v>55.278369720000001</v>
      </c>
    </row>
    <row r="132" spans="1:9" ht="13" x14ac:dyDescent="0.3">
      <c r="A132" s="3"/>
      <c r="B132" s="3"/>
      <c r="C132" s="3"/>
      <c r="D132" s="3"/>
      <c r="E132" s="3"/>
      <c r="F132" s="3"/>
      <c r="G132" s="3"/>
      <c r="H132" s="3"/>
      <c r="I132" s="3"/>
    </row>
    <row r="133" spans="1:9" ht="13" x14ac:dyDescent="0.3">
      <c r="A133" s="33" t="s">
        <v>133</v>
      </c>
      <c r="B133" s="313" t="s">
        <v>134</v>
      </c>
      <c r="C133" s="314"/>
      <c r="D133" s="314"/>
      <c r="E133" s="314"/>
      <c r="F133" s="314"/>
      <c r="G133" s="315"/>
      <c r="H133" s="19" t="s">
        <v>48</v>
      </c>
      <c r="I133" s="19" t="s">
        <v>49</v>
      </c>
    </row>
    <row r="134" spans="1:9" ht="13" x14ac:dyDescent="0.3">
      <c r="A134" s="8" t="s">
        <v>15</v>
      </c>
      <c r="B134" s="310" t="s">
        <v>135</v>
      </c>
      <c r="C134" s="311"/>
      <c r="D134" s="311"/>
      <c r="E134" s="311"/>
      <c r="F134" s="311"/>
      <c r="G134" s="312"/>
      <c r="H134" s="91">
        <v>0</v>
      </c>
      <c r="I134" s="13">
        <v>0</v>
      </c>
    </row>
    <row r="135" spans="1:9" ht="13" x14ac:dyDescent="0.3">
      <c r="A135" s="313" t="s">
        <v>136</v>
      </c>
      <c r="B135" s="314"/>
      <c r="C135" s="314"/>
      <c r="D135" s="314"/>
      <c r="E135" s="314"/>
      <c r="F135" s="314"/>
      <c r="G135" s="315"/>
      <c r="H135" s="26">
        <f>TRUNC(SUM(H134),4)</f>
        <v>0</v>
      </c>
      <c r="I135" s="27">
        <f>SUM(I134)</f>
        <v>0</v>
      </c>
    </row>
    <row r="136" spans="1:9" ht="13" x14ac:dyDescent="0.3">
      <c r="A136" s="34"/>
      <c r="B136" s="29"/>
      <c r="C136" s="29"/>
      <c r="D136" s="29"/>
      <c r="E136" s="29"/>
      <c r="F136" s="29"/>
      <c r="G136" s="29"/>
      <c r="H136" s="29"/>
      <c r="I136" s="29"/>
    </row>
    <row r="137" spans="1:9" ht="13" x14ac:dyDescent="0.3">
      <c r="A137" s="294" t="s">
        <v>137</v>
      </c>
      <c r="B137" s="294"/>
      <c r="C137" s="294"/>
      <c r="D137" s="294"/>
      <c r="E137" s="294"/>
      <c r="F137" s="294"/>
      <c r="G137" s="294"/>
      <c r="H137" s="294"/>
      <c r="I137" s="294"/>
    </row>
    <row r="138" spans="1:9" ht="13" x14ac:dyDescent="0.3">
      <c r="A138" s="31">
        <v>4</v>
      </c>
      <c r="B138" s="328" t="s">
        <v>138</v>
      </c>
      <c r="C138" s="329"/>
      <c r="D138" s="329"/>
      <c r="E138" s="329"/>
      <c r="F138" s="329"/>
      <c r="G138" s="330"/>
      <c r="H138" s="30"/>
      <c r="I138" s="8" t="s">
        <v>49</v>
      </c>
    </row>
    <row r="139" spans="1:9" ht="13" x14ac:dyDescent="0.3">
      <c r="A139" s="8" t="s">
        <v>122</v>
      </c>
      <c r="B139" s="331" t="s">
        <v>139</v>
      </c>
      <c r="C139" s="332"/>
      <c r="D139" s="332"/>
      <c r="E139" s="332"/>
      <c r="F139" s="332"/>
      <c r="G139" s="333"/>
      <c r="H139" s="10"/>
      <c r="I139" s="13">
        <f>I131</f>
        <v>55.278369720000001</v>
      </c>
    </row>
    <row r="140" spans="1:9" ht="13" x14ac:dyDescent="0.3">
      <c r="A140" s="8" t="s">
        <v>133</v>
      </c>
      <c r="B140" s="331" t="s">
        <v>140</v>
      </c>
      <c r="C140" s="332"/>
      <c r="D140" s="332"/>
      <c r="E140" s="332"/>
      <c r="F140" s="332"/>
      <c r="G140" s="333"/>
      <c r="H140" s="10"/>
      <c r="I140" s="13">
        <f>I135</f>
        <v>0</v>
      </c>
    </row>
    <row r="141" spans="1:9" ht="13" x14ac:dyDescent="0.3">
      <c r="A141" s="301" t="s">
        <v>141</v>
      </c>
      <c r="B141" s="301"/>
      <c r="C141" s="301"/>
      <c r="D141" s="301"/>
      <c r="E141" s="301"/>
      <c r="F141" s="301"/>
      <c r="G141" s="301"/>
      <c r="H141" s="301"/>
      <c r="I141" s="73">
        <f>SUM(I139:I140)</f>
        <v>55.278369720000001</v>
      </c>
    </row>
    <row r="142" spans="1:9" ht="13" x14ac:dyDescent="0.3">
      <c r="A142" s="326"/>
      <c r="B142" s="327"/>
      <c r="C142" s="327"/>
      <c r="D142" s="327"/>
      <c r="E142" s="327"/>
      <c r="F142" s="327"/>
      <c r="G142" s="327"/>
      <c r="H142" s="327"/>
      <c r="I142" s="327"/>
    </row>
    <row r="143" spans="1:9" ht="13" x14ac:dyDescent="0.3">
      <c r="A143" s="296" t="s">
        <v>142</v>
      </c>
      <c r="B143" s="296"/>
      <c r="C143" s="296"/>
      <c r="D143" s="296"/>
      <c r="E143" s="296"/>
      <c r="F143" s="296"/>
      <c r="G143" s="296"/>
      <c r="H143" s="296"/>
      <c r="I143" s="296"/>
    </row>
    <row r="144" spans="1:9" ht="13" x14ac:dyDescent="0.3">
      <c r="A144" s="8">
        <v>5</v>
      </c>
      <c r="B144" s="295" t="s">
        <v>143</v>
      </c>
      <c r="C144" s="295"/>
      <c r="D144" s="295"/>
      <c r="E144" s="295"/>
      <c r="F144" s="295"/>
      <c r="G144" s="295"/>
      <c r="H144" s="8"/>
      <c r="I144" s="8" t="s">
        <v>49</v>
      </c>
    </row>
    <row r="145" spans="1:17" ht="13" x14ac:dyDescent="0.3">
      <c r="A145" s="8" t="s">
        <v>15</v>
      </c>
      <c r="B145" s="320" t="s">
        <v>144</v>
      </c>
      <c r="C145" s="320"/>
      <c r="D145" s="320"/>
      <c r="E145" s="320"/>
      <c r="F145" s="320"/>
      <c r="G145" s="320"/>
      <c r="H145" s="11" t="s">
        <v>94</v>
      </c>
      <c r="I145" s="13" cm="1">
        <f t="array" ref="I145:J145">'Uniforme - motorista'!K71:L71</f>
        <v>55.170833333333334</v>
      </c>
      <c r="J145">
        <v>0</v>
      </c>
    </row>
    <row r="146" spans="1:17" ht="13" x14ac:dyDescent="0.3">
      <c r="A146" s="8" t="s">
        <v>18</v>
      </c>
      <c r="B146" s="320" t="s">
        <v>145</v>
      </c>
      <c r="C146" s="320"/>
      <c r="D146" s="320"/>
      <c r="E146" s="320"/>
      <c r="F146" s="320"/>
      <c r="G146" s="320"/>
      <c r="H146" s="11" t="s">
        <v>94</v>
      </c>
      <c r="I146" s="13">
        <v>0</v>
      </c>
    </row>
    <row r="147" spans="1:17" ht="13" x14ac:dyDescent="0.3">
      <c r="A147" s="16" t="s">
        <v>20</v>
      </c>
      <c r="B147" s="320" t="s">
        <v>146</v>
      </c>
      <c r="C147" s="320"/>
      <c r="D147" s="320"/>
      <c r="E147" s="320"/>
      <c r="F147" s="320"/>
      <c r="G147" s="320"/>
      <c r="H147" s="11" t="s">
        <v>94</v>
      </c>
      <c r="I147" s="13">
        <v>0</v>
      </c>
    </row>
    <row r="148" spans="1:17" ht="13" x14ac:dyDescent="0.3">
      <c r="A148" s="16" t="s">
        <v>22</v>
      </c>
      <c r="B148" s="320" t="s">
        <v>98</v>
      </c>
      <c r="C148" s="320"/>
      <c r="D148" s="320"/>
      <c r="E148" s="320"/>
      <c r="F148" s="320"/>
      <c r="G148" s="320"/>
      <c r="H148" s="11" t="s">
        <v>94</v>
      </c>
      <c r="I148" s="13">
        <v>0</v>
      </c>
    </row>
    <row r="149" spans="1:17" ht="13" x14ac:dyDescent="0.3">
      <c r="A149" s="301" t="s">
        <v>147</v>
      </c>
      <c r="B149" s="301"/>
      <c r="C149" s="301"/>
      <c r="D149" s="301"/>
      <c r="E149" s="301"/>
      <c r="F149" s="301"/>
      <c r="G149" s="301"/>
      <c r="H149" s="26" t="s">
        <v>94</v>
      </c>
      <c r="I149" s="73">
        <f>SUM(I145:I148)</f>
        <v>55.170833333333334</v>
      </c>
    </row>
    <row r="150" spans="1:17" ht="13" x14ac:dyDescent="0.25">
      <c r="A150" s="36"/>
      <c r="B150" s="36"/>
      <c r="C150" s="36"/>
      <c r="D150" s="36"/>
      <c r="E150" s="36"/>
      <c r="F150" s="36"/>
      <c r="G150" s="36"/>
      <c r="H150" s="36"/>
      <c r="I150" s="36"/>
    </row>
    <row r="151" spans="1:17" ht="13" x14ac:dyDescent="0.3">
      <c r="A151" s="21" t="s">
        <v>148</v>
      </c>
      <c r="B151" s="3"/>
      <c r="C151" s="3"/>
      <c r="D151" s="3"/>
      <c r="E151" s="3"/>
      <c r="F151" s="3"/>
      <c r="G151" s="3"/>
      <c r="H151" s="3"/>
      <c r="I151" s="3"/>
    </row>
    <row r="152" spans="1:17" ht="13" x14ac:dyDescent="0.3">
      <c r="A152" s="35"/>
      <c r="B152" s="3"/>
      <c r="C152" s="3"/>
      <c r="D152" s="3"/>
      <c r="E152" s="3"/>
      <c r="F152" s="3"/>
      <c r="G152" s="3"/>
      <c r="H152" s="3"/>
      <c r="I152" s="3"/>
    </row>
    <row r="153" spans="1:17" ht="13" x14ac:dyDescent="0.3">
      <c r="A153" s="296" t="s">
        <v>149</v>
      </c>
      <c r="B153" s="296"/>
      <c r="C153" s="296"/>
      <c r="D153" s="296"/>
      <c r="E153" s="296"/>
      <c r="F153" s="296"/>
      <c r="G153" s="296"/>
      <c r="H153" s="296"/>
      <c r="I153" s="296"/>
      <c r="M153" s="220"/>
    </row>
    <row r="154" spans="1:17" ht="13" x14ac:dyDescent="0.3">
      <c r="A154" s="8">
        <v>6</v>
      </c>
      <c r="B154" s="295" t="s">
        <v>150</v>
      </c>
      <c r="C154" s="295"/>
      <c r="D154" s="295"/>
      <c r="E154" s="295"/>
      <c r="F154" s="295"/>
      <c r="G154" s="295"/>
      <c r="H154" s="8" t="s">
        <v>48</v>
      </c>
      <c r="I154" s="8" t="s">
        <v>49</v>
      </c>
      <c r="M154" s="220"/>
    </row>
    <row r="155" spans="1:17" ht="13" x14ac:dyDescent="0.3">
      <c r="A155" s="8" t="s">
        <v>15</v>
      </c>
      <c r="B155" s="292" t="s">
        <v>151</v>
      </c>
      <c r="C155" s="292"/>
      <c r="D155" s="292"/>
      <c r="E155" s="292"/>
      <c r="F155" s="292"/>
      <c r="G155" s="292"/>
      <c r="H155" s="17">
        <v>0.05</v>
      </c>
      <c r="I155" s="216">
        <f>H155*I173</f>
        <v>196.34076747373337</v>
      </c>
      <c r="M155" s="220"/>
    </row>
    <row r="156" spans="1:17" ht="13" x14ac:dyDescent="0.3">
      <c r="A156" s="8" t="s">
        <v>18</v>
      </c>
      <c r="B156" s="292" t="s">
        <v>152</v>
      </c>
      <c r="C156" s="292"/>
      <c r="D156" s="292"/>
      <c r="E156" s="292"/>
      <c r="F156" s="292"/>
      <c r="G156" s="292"/>
      <c r="H156" s="17">
        <v>0.1</v>
      </c>
      <c r="I156" s="216">
        <f>H156*(I155+I173)</f>
        <v>412.31561169484007</v>
      </c>
      <c r="M156" s="220"/>
    </row>
    <row r="157" spans="1:17" ht="13" x14ac:dyDescent="0.3">
      <c r="A157" s="8" t="s">
        <v>20</v>
      </c>
      <c r="B157" s="334" t="s">
        <v>153</v>
      </c>
      <c r="C157" s="334"/>
      <c r="D157" s="334"/>
      <c r="E157" s="334"/>
      <c r="F157" s="334"/>
      <c r="G157" s="334"/>
      <c r="H157" s="2"/>
      <c r="I157" s="18"/>
      <c r="M157" s="220"/>
    </row>
    <row r="158" spans="1:17" ht="13" x14ac:dyDescent="0.3">
      <c r="A158" s="8" t="s">
        <v>154</v>
      </c>
      <c r="B158" s="292" t="s">
        <v>155</v>
      </c>
      <c r="C158" s="292"/>
      <c r="D158" s="292"/>
      <c r="E158" s="292"/>
      <c r="F158" s="292"/>
      <c r="G158" s="292"/>
      <c r="H158" s="6">
        <v>1.6500000000000001E-2</v>
      </c>
      <c r="I158" s="216">
        <f>H158*$I$175</f>
        <v>87.271470000000008</v>
      </c>
      <c r="K158" s="227"/>
      <c r="M158" s="220"/>
    </row>
    <row r="159" spans="1:17" ht="13" x14ac:dyDescent="0.3">
      <c r="A159" s="8" t="s">
        <v>156</v>
      </c>
      <c r="B159" s="292" t="s">
        <v>157</v>
      </c>
      <c r="C159" s="292"/>
      <c r="D159" s="292"/>
      <c r="E159" s="292"/>
      <c r="F159" s="292"/>
      <c r="G159" s="292"/>
      <c r="H159" s="6">
        <v>7.5999999999999998E-2</v>
      </c>
      <c r="I159" s="216">
        <f t="shared" ref="I159" si="2">H159*$I$175</f>
        <v>401.97768000000002</v>
      </c>
      <c r="M159" s="220"/>
    </row>
    <row r="160" spans="1:17" ht="13" x14ac:dyDescent="0.3">
      <c r="A160" s="8" t="s">
        <v>158</v>
      </c>
      <c r="B160" s="292" t="s">
        <v>159</v>
      </c>
      <c r="C160" s="292"/>
      <c r="D160" s="292"/>
      <c r="E160" s="292"/>
      <c r="F160" s="292"/>
      <c r="G160" s="292"/>
      <c r="H160" s="6">
        <v>0.05</v>
      </c>
      <c r="I160" s="216">
        <f>H160*$I$175</f>
        <v>264.459</v>
      </c>
      <c r="M160" s="220"/>
      <c r="Q160" s="220"/>
    </row>
    <row r="161" spans="1:17" ht="13" x14ac:dyDescent="0.3">
      <c r="A161" s="301" t="s">
        <v>160</v>
      </c>
      <c r="B161" s="301"/>
      <c r="C161" s="301"/>
      <c r="D161" s="301"/>
      <c r="E161" s="301"/>
      <c r="F161" s="301"/>
      <c r="G161" s="301"/>
      <c r="H161" s="37">
        <f>SUM(H155:H160)</f>
        <v>0.29250000000000004</v>
      </c>
      <c r="I161" s="218">
        <f>SUM(I155:I160)</f>
        <v>1362.3645291685737</v>
      </c>
      <c r="M161" s="220"/>
      <c r="Q161" s="220"/>
    </row>
    <row r="162" spans="1:17" x14ac:dyDescent="0.25">
      <c r="A162" s="229"/>
      <c r="B162" s="217"/>
      <c r="C162" s="217"/>
      <c r="D162" s="217"/>
      <c r="E162" s="217"/>
      <c r="F162" s="217"/>
      <c r="G162" s="217"/>
      <c r="H162" s="217"/>
      <c r="I162" s="217"/>
      <c r="M162" s="220"/>
      <c r="N162" s="220"/>
      <c r="O162" s="220"/>
      <c r="Q162" s="220"/>
    </row>
    <row r="163" spans="1:17" ht="13" x14ac:dyDescent="0.25">
      <c r="A163" s="21" t="s">
        <v>161</v>
      </c>
      <c r="B163" s="217"/>
      <c r="C163" s="217"/>
      <c r="D163" s="217"/>
      <c r="E163" s="217"/>
      <c r="F163" s="217"/>
      <c r="G163" s="217"/>
      <c r="H163" s="217"/>
      <c r="I163" s="217"/>
      <c r="M163" s="220"/>
      <c r="N163" s="220"/>
      <c r="O163" s="220"/>
      <c r="Q163" s="220"/>
    </row>
    <row r="164" spans="1:17" ht="13" x14ac:dyDescent="0.25">
      <c r="A164" s="21" t="s">
        <v>162</v>
      </c>
      <c r="B164" s="217"/>
      <c r="C164" s="217"/>
      <c r="D164" s="217"/>
      <c r="E164" s="217"/>
      <c r="F164" s="217"/>
      <c r="G164" s="217"/>
      <c r="H164" s="217"/>
      <c r="I164" s="217"/>
      <c r="M164" s="220"/>
      <c r="O164" s="220"/>
      <c r="Q164" s="220"/>
    </row>
    <row r="165" spans="1:17" ht="13" x14ac:dyDescent="0.3">
      <c r="A165" s="208"/>
      <c r="B165" s="208"/>
      <c r="C165" s="208"/>
      <c r="D165" s="208"/>
      <c r="E165" s="208"/>
      <c r="F165" s="208"/>
      <c r="G165" s="208"/>
      <c r="H165" s="208"/>
      <c r="I165" s="4"/>
      <c r="M165" s="220"/>
      <c r="Q165" s="220"/>
    </row>
    <row r="166" spans="1:17" ht="13" x14ac:dyDescent="0.3">
      <c r="A166" s="294" t="s">
        <v>163</v>
      </c>
      <c r="B166" s="294"/>
      <c r="C166" s="294"/>
      <c r="D166" s="294"/>
      <c r="E166" s="294"/>
      <c r="F166" s="294"/>
      <c r="G166" s="294"/>
      <c r="H166" s="294"/>
      <c r="I166" s="294"/>
      <c r="M166" s="220"/>
    </row>
    <row r="167" spans="1:17" ht="13" x14ac:dyDescent="0.3">
      <c r="A167" s="295" t="s">
        <v>164</v>
      </c>
      <c r="B167" s="295"/>
      <c r="C167" s="295"/>
      <c r="D167" s="295"/>
      <c r="E167" s="295"/>
      <c r="F167" s="295"/>
      <c r="G167" s="295"/>
      <c r="H167" s="295"/>
      <c r="I167" s="8" t="s">
        <v>49</v>
      </c>
      <c r="M167" s="220"/>
    </row>
    <row r="168" spans="1:17" x14ac:dyDescent="0.25">
      <c r="A168" s="210" t="s">
        <v>15</v>
      </c>
      <c r="B168" s="293" t="str">
        <f>A37</f>
        <v>MÓDULO 1 - COMPOSIÇÃO DA REMUNERAÇÃO</v>
      </c>
      <c r="C168" s="293"/>
      <c r="D168" s="293"/>
      <c r="E168" s="293"/>
      <c r="F168" s="293"/>
      <c r="G168" s="293"/>
      <c r="H168" s="293"/>
      <c r="I168" s="216">
        <f>I46</f>
        <v>1971.13</v>
      </c>
      <c r="M168" s="220"/>
    </row>
    <row r="169" spans="1:17" x14ac:dyDescent="0.25">
      <c r="A169" s="210" t="s">
        <v>18</v>
      </c>
      <c r="B169" s="293" t="str">
        <f>A51</f>
        <v>MÓDULO 2 – ENCARGOS E BENEFÍCIOS ANUAIS, MENSAIS E DIÁRIOS</v>
      </c>
      <c r="C169" s="293"/>
      <c r="D169" s="293"/>
      <c r="E169" s="293"/>
      <c r="F169" s="293"/>
      <c r="G169" s="293"/>
      <c r="H169" s="293"/>
      <c r="I169" s="216">
        <f>I105</f>
        <v>1705.1376874453333</v>
      </c>
      <c r="M169" s="220"/>
    </row>
    <row r="170" spans="1:17" x14ac:dyDescent="0.25">
      <c r="A170" s="210" t="s">
        <v>20</v>
      </c>
      <c r="B170" s="293" t="str">
        <f>A107</f>
        <v>MÓDULO 3 – PROVISÃO PARA RESCISÃO</v>
      </c>
      <c r="C170" s="293"/>
      <c r="D170" s="293"/>
      <c r="E170" s="293"/>
      <c r="F170" s="293"/>
      <c r="G170" s="293"/>
      <c r="H170" s="293"/>
      <c r="I170" s="216">
        <f>I115</f>
        <v>140.09845897600002</v>
      </c>
      <c r="M170" s="220"/>
      <c r="O170" s="220"/>
    </row>
    <row r="171" spans="1:17" x14ac:dyDescent="0.25">
      <c r="A171" s="11" t="s">
        <v>22</v>
      </c>
      <c r="B171" s="293" t="str">
        <f>A117</f>
        <v>MÓDULO 4 – CUSTO DE REPOSIÇÃO DO PROFISSIONAL AUSENTE</v>
      </c>
      <c r="C171" s="293"/>
      <c r="D171" s="293"/>
      <c r="E171" s="293"/>
      <c r="F171" s="293"/>
      <c r="G171" s="293"/>
      <c r="H171" s="293"/>
      <c r="I171" s="216">
        <f>I141</f>
        <v>55.278369720000001</v>
      </c>
      <c r="M171" s="220"/>
    </row>
    <row r="172" spans="1:17" x14ac:dyDescent="0.25">
      <c r="A172" s="11" t="s">
        <v>54</v>
      </c>
      <c r="B172" s="293" t="str">
        <f>A143</f>
        <v>MÓDULO 5 – INSUMOS DIVERSOS</v>
      </c>
      <c r="C172" s="293"/>
      <c r="D172" s="293"/>
      <c r="E172" s="293"/>
      <c r="F172" s="293"/>
      <c r="G172" s="293"/>
      <c r="H172" s="293"/>
      <c r="I172" s="216">
        <f>I149</f>
        <v>55.170833333333334</v>
      </c>
      <c r="M172" s="220"/>
    </row>
    <row r="173" spans="1:17" ht="13" x14ac:dyDescent="0.3">
      <c r="A173" s="8"/>
      <c r="B173" s="295" t="s">
        <v>165</v>
      </c>
      <c r="C173" s="295"/>
      <c r="D173" s="295"/>
      <c r="E173" s="295"/>
      <c r="F173" s="295"/>
      <c r="G173" s="295"/>
      <c r="H173" s="295"/>
      <c r="I173" s="14">
        <f>SUM(I168:I172)</f>
        <v>3926.8153494746671</v>
      </c>
      <c r="J173" s="7"/>
      <c r="M173" s="220"/>
    </row>
    <row r="174" spans="1:17" x14ac:dyDescent="0.25">
      <c r="A174" s="11" t="s">
        <v>56</v>
      </c>
      <c r="B174" s="293" t="str">
        <f>A153</f>
        <v>MÓDULO 6 – CUSTOS INDIRETOS, TRIBUTOS E LUCRO</v>
      </c>
      <c r="C174" s="293"/>
      <c r="D174" s="293"/>
      <c r="E174" s="293"/>
      <c r="F174" s="293"/>
      <c r="G174" s="293"/>
      <c r="H174" s="293"/>
      <c r="I174" s="13">
        <f>I161</f>
        <v>1362.3645291685737</v>
      </c>
      <c r="M174" s="220"/>
    </row>
    <row r="175" spans="1:17" ht="13" x14ac:dyDescent="0.3">
      <c r="A175" s="301" t="s">
        <v>166</v>
      </c>
      <c r="B175" s="301"/>
      <c r="C175" s="301"/>
      <c r="D175" s="301"/>
      <c r="E175" s="301"/>
      <c r="F175" s="301"/>
      <c r="G175" s="301"/>
      <c r="H175" s="301"/>
      <c r="I175" s="218">
        <f>ROUND(SUM(I46,I105,I115,I141,I149,I155,I156)/(1-SUM(H158:H160)),2)</f>
        <v>5289.18</v>
      </c>
      <c r="J175" s="228"/>
      <c r="M175" s="220"/>
    </row>
    <row r="177" spans="5:9" x14ac:dyDescent="0.25">
      <c r="E177" s="289" t="s">
        <v>9</v>
      </c>
      <c r="F177" s="289"/>
      <c r="G177" s="289"/>
      <c r="H177" s="289"/>
      <c r="I177" s="11">
        <v>24</v>
      </c>
    </row>
    <row r="179" spans="5:9" ht="15.5" x14ac:dyDescent="0.35">
      <c r="E179" s="290" t="s">
        <v>327</v>
      </c>
      <c r="F179" s="290"/>
      <c r="G179" s="290"/>
      <c r="H179" s="291"/>
      <c r="I179" s="260">
        <f>I175*I177</f>
        <v>126940.32</v>
      </c>
    </row>
  </sheetData>
  <mergeCells count="123">
    <mergeCell ref="B173:H173"/>
    <mergeCell ref="B174:H174"/>
    <mergeCell ref="A175:H175"/>
    <mergeCell ref="A167:H167"/>
    <mergeCell ref="B168:H168"/>
    <mergeCell ref="B169:H169"/>
    <mergeCell ref="B170:H170"/>
    <mergeCell ref="B171:H171"/>
    <mergeCell ref="B172:H172"/>
    <mergeCell ref="B157:G157"/>
    <mergeCell ref="B158:G158"/>
    <mergeCell ref="B159:G159"/>
    <mergeCell ref="B160:G160"/>
    <mergeCell ref="A161:G161"/>
    <mergeCell ref="A166:I166"/>
    <mergeCell ref="B148:G148"/>
    <mergeCell ref="A149:G149"/>
    <mergeCell ref="A153:I153"/>
    <mergeCell ref="B154:G154"/>
    <mergeCell ref="B155:G155"/>
    <mergeCell ref="B156:G156"/>
    <mergeCell ref="A142:I142"/>
    <mergeCell ref="A143:I143"/>
    <mergeCell ref="B144:G144"/>
    <mergeCell ref="B145:G145"/>
    <mergeCell ref="B146:G146"/>
    <mergeCell ref="B147:G147"/>
    <mergeCell ref="A135:G135"/>
    <mergeCell ref="A137:I137"/>
    <mergeCell ref="B138:G138"/>
    <mergeCell ref="B139:G139"/>
    <mergeCell ref="B140:G140"/>
    <mergeCell ref="A141:H141"/>
    <mergeCell ref="B128:G128"/>
    <mergeCell ref="A129:G129"/>
    <mergeCell ref="B130:G130"/>
    <mergeCell ref="A131:G131"/>
    <mergeCell ref="B133:G133"/>
    <mergeCell ref="B134:G134"/>
    <mergeCell ref="B122:G122"/>
    <mergeCell ref="B123:G123"/>
    <mergeCell ref="B124:G124"/>
    <mergeCell ref="B125:G125"/>
    <mergeCell ref="B126:G126"/>
    <mergeCell ref="B127:G127"/>
    <mergeCell ref="B112:G112"/>
    <mergeCell ref="B113:G113"/>
    <mergeCell ref="B114:G114"/>
    <mergeCell ref="A115:G115"/>
    <mergeCell ref="A116:I116"/>
    <mergeCell ref="A117:I117"/>
    <mergeCell ref="A106:I106"/>
    <mergeCell ref="A107:I107"/>
    <mergeCell ref="B108:G108"/>
    <mergeCell ref="B109:G109"/>
    <mergeCell ref="B110:G110"/>
    <mergeCell ref="B111:G111"/>
    <mergeCell ref="A93:H93"/>
    <mergeCell ref="A101:H101"/>
    <mergeCell ref="B102:H102"/>
    <mergeCell ref="B103:H103"/>
    <mergeCell ref="B104:H104"/>
    <mergeCell ref="A105:H105"/>
    <mergeCell ref="B85:G85"/>
    <mergeCell ref="B86:G86"/>
    <mergeCell ref="B87:G87"/>
    <mergeCell ref="B88:G88"/>
    <mergeCell ref="B89:G89"/>
    <mergeCell ref="B90:G90"/>
    <mergeCell ref="B92:G92"/>
    <mergeCell ref="B91:G91"/>
    <mergeCell ref="B44:G44"/>
    <mergeCell ref="B72:G72"/>
    <mergeCell ref="B73:G73"/>
    <mergeCell ref="B74:G74"/>
    <mergeCell ref="B75:G75"/>
    <mergeCell ref="A76:G76"/>
    <mergeCell ref="B84:G84"/>
    <mergeCell ref="A57:G57"/>
    <mergeCell ref="B67:G67"/>
    <mergeCell ref="B68:G68"/>
    <mergeCell ref="B69:G69"/>
    <mergeCell ref="B70:G70"/>
    <mergeCell ref="B71:G71"/>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E177:H177"/>
    <mergeCell ref="E179:H179"/>
    <mergeCell ref="B10:H10"/>
    <mergeCell ref="B11:H11"/>
    <mergeCell ref="B12:H12"/>
    <mergeCell ref="A14:I14"/>
    <mergeCell ref="A15:B15"/>
    <mergeCell ref="C15:D15"/>
    <mergeCell ref="E15:I15"/>
    <mergeCell ref="A37:I37"/>
    <mergeCell ref="B38:G38"/>
    <mergeCell ref="B39:G39"/>
    <mergeCell ref="A51:I51"/>
    <mergeCell ref="B52:G52"/>
    <mergeCell ref="B53:G53"/>
    <mergeCell ref="B54:G54"/>
    <mergeCell ref="A55:G55"/>
    <mergeCell ref="B56:G56"/>
    <mergeCell ref="B40:G40"/>
    <mergeCell ref="B41:G41"/>
    <mergeCell ref="B42:G42"/>
    <mergeCell ref="B43:G43"/>
    <mergeCell ref="B45:G45"/>
    <mergeCell ref="A46:H46"/>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64" workbookViewId="0">
      <selection activeCell="A58" sqref="A58:D63"/>
    </sheetView>
  </sheetViews>
  <sheetFormatPr defaultRowHeight="12.5" x14ac:dyDescent="0.25"/>
  <cols>
    <col min="1" max="1" width="3.6328125" style="134"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18" t="s">
        <v>197</v>
      </c>
      <c r="B1" s="419"/>
      <c r="C1" s="419"/>
      <c r="D1" s="419"/>
      <c r="E1" s="419"/>
      <c r="F1" s="419"/>
      <c r="G1" s="419"/>
      <c r="H1" s="419"/>
      <c r="I1" s="419"/>
      <c r="J1" s="419"/>
      <c r="K1" s="419"/>
      <c r="L1" s="420"/>
    </row>
    <row r="2" spans="1:13" ht="13" x14ac:dyDescent="0.25">
      <c r="A2" s="106" t="s">
        <v>15</v>
      </c>
      <c r="B2" s="421"/>
      <c r="C2" s="422"/>
      <c r="D2" s="422"/>
      <c r="E2" s="107" t="s">
        <v>198</v>
      </c>
      <c r="F2" s="423"/>
      <c r="G2" s="422"/>
      <c r="H2" s="422"/>
      <c r="I2" s="422"/>
      <c r="J2" s="107" t="s">
        <v>199</v>
      </c>
      <c r="K2" s="422"/>
      <c r="L2" s="424"/>
    </row>
    <row r="3" spans="1:13" ht="13" x14ac:dyDescent="0.25">
      <c r="A3" s="108" t="s">
        <v>18</v>
      </c>
      <c r="B3" s="414"/>
      <c r="C3" s="414"/>
      <c r="D3" s="414"/>
      <c r="E3" s="109" t="s">
        <v>198</v>
      </c>
      <c r="F3" s="415"/>
      <c r="G3" s="425"/>
      <c r="H3" s="425"/>
      <c r="I3" s="425"/>
      <c r="J3" s="109" t="s">
        <v>199</v>
      </c>
      <c r="K3" s="416"/>
      <c r="L3" s="426"/>
    </row>
    <row r="4" spans="1:13" ht="13" x14ac:dyDescent="0.25">
      <c r="A4" s="110" t="s">
        <v>20</v>
      </c>
      <c r="B4" s="411"/>
      <c r="C4" s="411"/>
      <c r="D4" s="411"/>
      <c r="E4" s="111" t="s">
        <v>198</v>
      </c>
      <c r="F4" s="412"/>
      <c r="G4" s="411"/>
      <c r="H4" s="411"/>
      <c r="I4" s="411"/>
      <c r="J4" s="111" t="s">
        <v>199</v>
      </c>
      <c r="K4" s="411"/>
      <c r="L4" s="413"/>
    </row>
    <row r="5" spans="1:13" ht="13" x14ac:dyDescent="0.25">
      <c r="A5" s="108" t="s">
        <v>22</v>
      </c>
      <c r="B5" s="414"/>
      <c r="C5" s="414"/>
      <c r="D5" s="414"/>
      <c r="E5" s="109" t="s">
        <v>198</v>
      </c>
      <c r="F5" s="415"/>
      <c r="G5" s="416"/>
      <c r="H5" s="416"/>
      <c r="I5" s="416"/>
      <c r="J5" s="109" t="s">
        <v>199</v>
      </c>
      <c r="K5" s="414"/>
      <c r="L5" s="417"/>
    </row>
    <row r="6" spans="1:13" ht="13" x14ac:dyDescent="0.25">
      <c r="A6" s="112" t="s">
        <v>54</v>
      </c>
      <c r="B6" s="403"/>
      <c r="C6" s="403"/>
      <c r="D6" s="403"/>
      <c r="E6" s="113" t="s">
        <v>198</v>
      </c>
      <c r="F6" s="404"/>
      <c r="G6" s="405"/>
      <c r="H6" s="405"/>
      <c r="I6" s="405"/>
      <c r="J6" s="113" t="s">
        <v>199</v>
      </c>
      <c r="K6" s="403"/>
      <c r="L6" s="406"/>
    </row>
    <row r="7" spans="1:13" ht="13.5" thickBot="1" x14ac:dyDescent="0.3">
      <c r="A7" s="114" t="s">
        <v>56</v>
      </c>
      <c r="B7" s="407"/>
      <c r="C7" s="407"/>
      <c r="D7" s="407"/>
      <c r="E7" s="115" t="s">
        <v>198</v>
      </c>
      <c r="F7" s="408"/>
      <c r="G7" s="409"/>
      <c r="H7" s="409"/>
      <c r="I7" s="409"/>
      <c r="J7" s="116" t="s">
        <v>199</v>
      </c>
      <c r="K7" s="407"/>
      <c r="L7" s="410"/>
    </row>
    <row r="8" spans="1:13" ht="13.5" thickBot="1" x14ac:dyDescent="0.3">
      <c r="A8" s="388" t="s">
        <v>200</v>
      </c>
      <c r="B8" s="391" t="s">
        <v>201</v>
      </c>
      <c r="C8" s="394" t="s">
        <v>202</v>
      </c>
      <c r="D8" s="397" t="s">
        <v>203</v>
      </c>
      <c r="E8" s="400" t="s">
        <v>204</v>
      </c>
      <c r="F8" s="401"/>
      <c r="G8" s="401"/>
      <c r="H8" s="401"/>
      <c r="I8" s="401"/>
      <c r="J8" s="402"/>
      <c r="K8" s="427" t="s">
        <v>205</v>
      </c>
      <c r="L8" s="381"/>
    </row>
    <row r="9" spans="1:13" ht="13.5" x14ac:dyDescent="0.25">
      <c r="A9" s="389"/>
      <c r="B9" s="392"/>
      <c r="C9" s="395"/>
      <c r="D9" s="398"/>
      <c r="E9" s="117" t="s">
        <v>15</v>
      </c>
      <c r="F9" s="118" t="s">
        <v>18</v>
      </c>
      <c r="G9" s="118" t="s">
        <v>20</v>
      </c>
      <c r="H9" s="118" t="s">
        <v>22</v>
      </c>
      <c r="I9" s="118" t="s">
        <v>54</v>
      </c>
      <c r="J9" s="119" t="s">
        <v>56</v>
      </c>
      <c r="K9" s="428" t="s">
        <v>206</v>
      </c>
      <c r="L9" s="430" t="s">
        <v>207</v>
      </c>
    </row>
    <row r="10" spans="1:13" ht="13" thickBot="1" x14ac:dyDescent="0.3">
      <c r="A10" s="390"/>
      <c r="B10" s="393"/>
      <c r="C10" s="396"/>
      <c r="D10" s="399"/>
      <c r="E10" s="120" t="s">
        <v>208</v>
      </c>
      <c r="F10" s="121" t="s">
        <v>208</v>
      </c>
      <c r="G10" s="121" t="s">
        <v>208</v>
      </c>
      <c r="H10" s="121" t="s">
        <v>208</v>
      </c>
      <c r="I10" s="121" t="s">
        <v>208</v>
      </c>
      <c r="J10" s="122" t="s">
        <v>208</v>
      </c>
      <c r="K10" s="429"/>
      <c r="L10" s="431"/>
    </row>
    <row r="11" spans="1:13" ht="15.5" x14ac:dyDescent="0.25">
      <c r="A11" s="254">
        <v>1</v>
      </c>
      <c r="B11" s="255" t="s">
        <v>317</v>
      </c>
      <c r="C11" s="136" t="s">
        <v>202</v>
      </c>
      <c r="D11" s="165">
        <v>4</v>
      </c>
      <c r="E11" s="192"/>
      <c r="F11" s="192"/>
      <c r="G11" s="192"/>
      <c r="H11" s="192"/>
      <c r="I11" s="192"/>
      <c r="J11" s="192">
        <v>58.65</v>
      </c>
      <c r="K11" s="202">
        <f>J11</f>
        <v>58.65</v>
      </c>
      <c r="L11" s="194">
        <f t="shared" ref="L11:L17" si="0">K11*D11</f>
        <v>234.6</v>
      </c>
    </row>
    <row r="12" spans="1:13" ht="30.5" x14ac:dyDescent="0.25">
      <c r="A12" s="254">
        <v>2</v>
      </c>
      <c r="B12" s="256" t="s">
        <v>318</v>
      </c>
      <c r="C12" s="130" t="s">
        <v>202</v>
      </c>
      <c r="D12" s="166">
        <v>2</v>
      </c>
      <c r="E12" s="195"/>
      <c r="F12" s="195"/>
      <c r="G12" s="195"/>
      <c r="H12" s="195"/>
      <c r="I12" s="195"/>
      <c r="J12" s="195">
        <v>62.84</v>
      </c>
      <c r="K12" s="196">
        <f t="shared" ref="K12:K17" si="1">J12</f>
        <v>62.84</v>
      </c>
      <c r="L12" s="197">
        <f t="shared" si="0"/>
        <v>125.68</v>
      </c>
      <c r="M12" s="185"/>
    </row>
    <row r="13" spans="1:13" ht="15.5" x14ac:dyDescent="0.35">
      <c r="A13" s="254">
        <v>3</v>
      </c>
      <c r="B13" s="257" t="s">
        <v>319</v>
      </c>
      <c r="C13" s="129" t="s">
        <v>320</v>
      </c>
      <c r="D13" s="166">
        <v>2</v>
      </c>
      <c r="E13" s="195"/>
      <c r="F13" s="195"/>
      <c r="G13" s="195"/>
      <c r="H13" s="195"/>
      <c r="I13" s="195"/>
      <c r="J13" s="195">
        <v>134.27000000000001</v>
      </c>
      <c r="K13" s="196">
        <f t="shared" si="1"/>
        <v>134.27000000000001</v>
      </c>
      <c r="L13" s="197">
        <f t="shared" si="0"/>
        <v>268.54000000000002</v>
      </c>
    </row>
    <row r="14" spans="1:13" ht="15.5" x14ac:dyDescent="0.35">
      <c r="A14" s="254">
        <v>4</v>
      </c>
      <c r="B14" s="258" t="s">
        <v>321</v>
      </c>
      <c r="C14" s="129" t="s">
        <v>320</v>
      </c>
      <c r="D14" s="166">
        <v>4</v>
      </c>
      <c r="E14" s="195"/>
      <c r="F14" s="195"/>
      <c r="G14" s="195"/>
      <c r="H14" s="195"/>
      <c r="I14" s="195"/>
      <c r="J14" s="195">
        <v>12.26</v>
      </c>
      <c r="K14" s="196">
        <f t="shared" si="1"/>
        <v>12.26</v>
      </c>
      <c r="L14" s="197">
        <f t="shared" si="0"/>
        <v>49.04</v>
      </c>
    </row>
    <row r="15" spans="1:13" ht="17" x14ac:dyDescent="0.45">
      <c r="A15" s="254">
        <v>5</v>
      </c>
      <c r="B15" s="258" t="s">
        <v>322</v>
      </c>
      <c r="C15" s="129" t="s">
        <v>202</v>
      </c>
      <c r="D15" s="166">
        <v>1</v>
      </c>
      <c r="E15" s="195"/>
      <c r="F15" s="195"/>
      <c r="G15" s="195"/>
      <c r="H15" s="195"/>
      <c r="I15" s="195"/>
      <c r="J15" s="195">
        <v>8.89</v>
      </c>
      <c r="K15" s="196">
        <f t="shared" si="1"/>
        <v>8.89</v>
      </c>
      <c r="L15" s="197">
        <f t="shared" si="0"/>
        <v>8.89</v>
      </c>
      <c r="M15" s="187"/>
    </row>
    <row r="16" spans="1:13" ht="15.5" x14ac:dyDescent="0.35">
      <c r="A16" s="127">
        <v>6</v>
      </c>
      <c r="B16" s="221"/>
      <c r="C16" s="168"/>
      <c r="D16" s="169"/>
      <c r="E16" s="195"/>
      <c r="F16" s="195"/>
      <c r="G16" s="195"/>
      <c r="H16" s="195"/>
      <c r="I16" s="195"/>
      <c r="J16" s="195"/>
      <c r="K16" s="196">
        <f t="shared" si="1"/>
        <v>0</v>
      </c>
      <c r="L16" s="197">
        <f t="shared" si="0"/>
        <v>0</v>
      </c>
    </row>
    <row r="17" spans="1:12" ht="15.5" x14ac:dyDescent="0.35">
      <c r="A17" s="127">
        <v>7</v>
      </c>
      <c r="B17" s="222"/>
      <c r="C17" s="168"/>
      <c r="D17" s="169"/>
      <c r="E17" s="195"/>
      <c r="F17" s="195"/>
      <c r="G17" s="195"/>
      <c r="H17" s="195"/>
      <c r="I17" s="195"/>
      <c r="J17" s="195"/>
      <c r="K17" s="202">
        <f t="shared" si="1"/>
        <v>0</v>
      </c>
      <c r="L17" s="197">
        <f t="shared" si="0"/>
        <v>0</v>
      </c>
    </row>
    <row r="18" spans="1:12" ht="13" thickBot="1" x14ac:dyDescent="0.3">
      <c r="A18" s="127"/>
      <c r="B18" s="186"/>
      <c r="C18" s="168"/>
      <c r="D18" s="170"/>
      <c r="E18" s="195"/>
      <c r="F18" s="195"/>
      <c r="G18" s="195"/>
      <c r="H18" s="195"/>
      <c r="I18" s="195"/>
      <c r="J18" s="195"/>
      <c r="K18" s="196"/>
      <c r="L18" s="197"/>
    </row>
    <row r="19" spans="1:12" ht="13.5" thickBot="1" x14ac:dyDescent="0.3">
      <c r="A19" s="353" t="s">
        <v>209</v>
      </c>
      <c r="B19" s="354"/>
      <c r="C19" s="354"/>
      <c r="D19" s="355"/>
      <c r="E19" s="131"/>
      <c r="F19" s="132"/>
      <c r="G19" s="132"/>
      <c r="H19" s="132"/>
      <c r="I19" s="132"/>
      <c r="J19" s="133"/>
      <c r="K19" s="386">
        <f>SUM(L11:L18)</f>
        <v>686.74999999999989</v>
      </c>
      <c r="L19" s="387"/>
    </row>
    <row r="20" spans="1:12" ht="13" thickBot="1" x14ac:dyDescent="0.3">
      <c r="K20" s="198"/>
      <c r="L20" s="198"/>
    </row>
    <row r="21" spans="1:12" ht="13.5" thickBot="1" x14ac:dyDescent="0.35">
      <c r="A21" s="353" t="s">
        <v>210</v>
      </c>
      <c r="B21" s="354"/>
      <c r="C21" s="354"/>
      <c r="D21" s="354"/>
      <c r="E21" s="354"/>
      <c r="F21" s="354"/>
      <c r="G21" s="354"/>
      <c r="H21" s="354"/>
      <c r="I21" s="354"/>
      <c r="J21" s="355"/>
      <c r="K21" s="356">
        <f>K19/12</f>
        <v>57.229166666666657</v>
      </c>
      <c r="L21" s="357"/>
    </row>
    <row r="22" spans="1:12" x14ac:dyDescent="0.25">
      <c r="K22" s="198"/>
      <c r="L22" s="198"/>
    </row>
    <row r="23" spans="1:12" ht="13" thickBot="1" x14ac:dyDescent="0.3">
      <c r="A23" s="41"/>
      <c r="K23" s="198"/>
      <c r="L23" s="199"/>
    </row>
    <row r="24" spans="1:12" ht="15" thickBot="1" x14ac:dyDescent="0.3">
      <c r="A24" s="358"/>
      <c r="B24" s="359"/>
      <c r="C24" s="359"/>
      <c r="D24" s="359"/>
      <c r="E24" s="359"/>
      <c r="F24" s="359"/>
      <c r="G24" s="359"/>
      <c r="H24" s="359"/>
      <c r="I24" s="359"/>
      <c r="J24" s="359"/>
      <c r="K24" s="360"/>
      <c r="L24" s="361"/>
    </row>
    <row r="26" spans="1:12" ht="13" thickBot="1" x14ac:dyDescent="0.3"/>
    <row r="27" spans="1:12" x14ac:dyDescent="0.25">
      <c r="A27" s="362"/>
      <c r="B27" s="363"/>
      <c r="C27" s="368" t="s">
        <v>211</v>
      </c>
      <c r="D27" s="371"/>
      <c r="E27" s="372"/>
      <c r="F27" s="372"/>
      <c r="G27" s="372"/>
      <c r="H27" s="372"/>
      <c r="I27" s="372"/>
      <c r="J27" s="372"/>
      <c r="K27" s="372"/>
      <c r="L27" s="373"/>
    </row>
    <row r="28" spans="1:12" x14ac:dyDescent="0.25">
      <c r="A28" s="364"/>
      <c r="B28" s="365"/>
      <c r="C28" s="369"/>
      <c r="D28" s="374"/>
      <c r="E28" s="375"/>
      <c r="F28" s="375"/>
      <c r="G28" s="375"/>
      <c r="H28" s="375"/>
      <c r="I28" s="375"/>
      <c r="J28" s="375"/>
      <c r="K28" s="375"/>
      <c r="L28" s="376"/>
    </row>
    <row r="29" spans="1:12" x14ac:dyDescent="0.25">
      <c r="A29" s="364"/>
      <c r="B29" s="365"/>
      <c r="C29" s="369"/>
      <c r="D29" s="374"/>
      <c r="E29" s="375"/>
      <c r="F29" s="375"/>
      <c r="G29" s="375"/>
      <c r="H29" s="375"/>
      <c r="I29" s="375"/>
      <c r="J29" s="375"/>
      <c r="K29" s="375"/>
      <c r="L29" s="376"/>
    </row>
    <row r="30" spans="1:12" ht="13" thickBot="1" x14ac:dyDescent="0.3">
      <c r="A30" s="366"/>
      <c r="B30" s="367"/>
      <c r="C30" s="370"/>
      <c r="D30" s="377"/>
      <c r="E30" s="378"/>
      <c r="F30" s="378"/>
      <c r="G30" s="378"/>
      <c r="H30" s="378"/>
      <c r="I30" s="378"/>
      <c r="J30" s="378"/>
      <c r="K30" s="378"/>
      <c r="L30" s="379"/>
    </row>
    <row r="32" spans="1:12" ht="13" thickBot="1" x14ac:dyDescent="0.3"/>
    <row r="33" spans="1:12" x14ac:dyDescent="0.25">
      <c r="A33" s="335"/>
      <c r="B33" s="336"/>
      <c r="C33" s="336"/>
      <c r="D33" s="336"/>
      <c r="E33" s="336"/>
      <c r="F33" s="336"/>
      <c r="G33" s="336"/>
      <c r="H33" s="336"/>
      <c r="I33" s="336"/>
      <c r="J33" s="336"/>
      <c r="K33" s="336"/>
      <c r="L33" s="337"/>
    </row>
    <row r="34" spans="1:12" x14ac:dyDescent="0.25">
      <c r="A34" s="338"/>
      <c r="B34" s="339"/>
      <c r="C34" s="339"/>
      <c r="D34" s="339"/>
      <c r="E34" s="339"/>
      <c r="F34" s="339"/>
      <c r="G34" s="339"/>
      <c r="H34" s="339"/>
      <c r="I34" s="339"/>
      <c r="J34" s="339"/>
      <c r="K34" s="339"/>
      <c r="L34" s="340"/>
    </row>
    <row r="35" spans="1:12" x14ac:dyDescent="0.25">
      <c r="A35" s="338"/>
      <c r="B35" s="339"/>
      <c r="C35" s="339"/>
      <c r="D35" s="339"/>
      <c r="E35" s="339"/>
      <c r="F35" s="339"/>
      <c r="G35" s="339"/>
      <c r="H35" s="339"/>
      <c r="I35" s="339"/>
      <c r="J35" s="339"/>
      <c r="K35" s="339"/>
      <c r="L35" s="340"/>
    </row>
    <row r="36" spans="1:12" x14ac:dyDescent="0.25">
      <c r="A36" s="338"/>
      <c r="B36" s="339"/>
      <c r="C36" s="339"/>
      <c r="D36" s="339"/>
      <c r="E36" s="339"/>
      <c r="F36" s="339"/>
      <c r="G36" s="339"/>
      <c r="H36" s="339"/>
      <c r="I36" s="339"/>
      <c r="J36" s="339"/>
      <c r="K36" s="339"/>
      <c r="L36" s="340"/>
    </row>
    <row r="37" spans="1:12" ht="13" thickBot="1" x14ac:dyDescent="0.3">
      <c r="A37" s="341"/>
      <c r="B37" s="342"/>
      <c r="C37" s="342"/>
      <c r="D37" s="342"/>
      <c r="E37" s="342"/>
      <c r="F37" s="342"/>
      <c r="G37" s="342"/>
      <c r="H37" s="342"/>
      <c r="I37" s="342"/>
      <c r="J37" s="342"/>
      <c r="K37" s="342"/>
      <c r="L37" s="343"/>
    </row>
    <row r="38" spans="1:12" ht="13" thickBot="1" x14ac:dyDescent="0.3"/>
    <row r="39" spans="1:12" x14ac:dyDescent="0.25">
      <c r="A39" s="344" t="s">
        <v>212</v>
      </c>
      <c r="B39" s="345"/>
      <c r="C39" s="345"/>
      <c r="D39" s="345"/>
      <c r="E39" s="345"/>
      <c r="F39" s="345"/>
      <c r="G39" s="345"/>
      <c r="H39" s="346"/>
    </row>
    <row r="40" spans="1:12" x14ac:dyDescent="0.25">
      <c r="A40" s="347"/>
      <c r="B40" s="348"/>
      <c r="C40" s="348"/>
      <c r="D40" s="348"/>
      <c r="E40" s="348"/>
      <c r="F40" s="348"/>
      <c r="G40" s="348"/>
      <c r="H40" s="349"/>
    </row>
    <row r="41" spans="1:12" x14ac:dyDescent="0.25">
      <c r="A41" s="347"/>
      <c r="B41" s="348"/>
      <c r="C41" s="348"/>
      <c r="D41" s="348"/>
      <c r="E41" s="348"/>
      <c r="F41" s="348"/>
      <c r="G41" s="348"/>
      <c r="H41" s="349"/>
    </row>
    <row r="42" spans="1:12" ht="13" thickBot="1" x14ac:dyDescent="0.3">
      <c r="A42" s="350"/>
      <c r="B42" s="351"/>
      <c r="C42" s="351"/>
      <c r="D42" s="351"/>
      <c r="E42" s="351"/>
      <c r="F42" s="351"/>
      <c r="G42" s="351"/>
      <c r="H42" s="352"/>
    </row>
    <row r="47" spans="1:12" ht="13" thickBot="1" x14ac:dyDescent="0.3"/>
    <row r="48" spans="1:12" ht="13" thickBot="1" x14ac:dyDescent="0.3">
      <c r="A48" s="418" t="s">
        <v>197</v>
      </c>
      <c r="B48" s="419"/>
      <c r="C48" s="419"/>
      <c r="D48" s="419"/>
      <c r="E48" s="419"/>
      <c r="F48" s="419"/>
      <c r="G48" s="419"/>
      <c r="H48" s="419"/>
      <c r="I48" s="419"/>
      <c r="J48" s="419"/>
      <c r="K48" s="419"/>
      <c r="L48" s="420"/>
    </row>
    <row r="49" spans="1:13" ht="13" x14ac:dyDescent="0.25">
      <c r="A49" s="106" t="s">
        <v>15</v>
      </c>
      <c r="B49" s="421"/>
      <c r="C49" s="422"/>
      <c r="D49" s="422"/>
      <c r="E49" s="107" t="s">
        <v>198</v>
      </c>
      <c r="F49" s="423"/>
      <c r="G49" s="422"/>
      <c r="H49" s="422"/>
      <c r="I49" s="422"/>
      <c r="J49" s="107" t="s">
        <v>199</v>
      </c>
      <c r="K49" s="422"/>
      <c r="L49" s="424"/>
    </row>
    <row r="50" spans="1:13" ht="13" x14ac:dyDescent="0.25">
      <c r="A50" s="108" t="s">
        <v>18</v>
      </c>
      <c r="B50" s="414"/>
      <c r="C50" s="414"/>
      <c r="D50" s="414"/>
      <c r="E50" s="109" t="s">
        <v>198</v>
      </c>
      <c r="F50" s="415"/>
      <c r="G50" s="425"/>
      <c r="H50" s="425"/>
      <c r="I50" s="425"/>
      <c r="J50" s="109" t="s">
        <v>199</v>
      </c>
      <c r="K50" s="416"/>
      <c r="L50" s="426"/>
    </row>
    <row r="51" spans="1:13" ht="13" x14ac:dyDescent="0.25">
      <c r="A51" s="110" t="s">
        <v>20</v>
      </c>
      <c r="B51" s="411"/>
      <c r="C51" s="411"/>
      <c r="D51" s="411"/>
      <c r="E51" s="111" t="s">
        <v>198</v>
      </c>
      <c r="F51" s="412"/>
      <c r="G51" s="411"/>
      <c r="H51" s="411"/>
      <c r="I51" s="411"/>
      <c r="J51" s="111" t="s">
        <v>199</v>
      </c>
      <c r="K51" s="411"/>
      <c r="L51" s="413"/>
    </row>
    <row r="52" spans="1:13" ht="13" x14ac:dyDescent="0.25">
      <c r="A52" s="108" t="s">
        <v>22</v>
      </c>
      <c r="B52" s="414"/>
      <c r="C52" s="414"/>
      <c r="D52" s="414"/>
      <c r="E52" s="109" t="s">
        <v>198</v>
      </c>
      <c r="F52" s="415"/>
      <c r="G52" s="416"/>
      <c r="H52" s="416"/>
      <c r="I52" s="416"/>
      <c r="J52" s="109" t="s">
        <v>199</v>
      </c>
      <c r="K52" s="414"/>
      <c r="L52" s="417"/>
    </row>
    <row r="53" spans="1:13" ht="13" x14ac:dyDescent="0.25">
      <c r="A53" s="112" t="s">
        <v>54</v>
      </c>
      <c r="B53" s="403"/>
      <c r="C53" s="403"/>
      <c r="D53" s="403"/>
      <c r="E53" s="113" t="s">
        <v>198</v>
      </c>
      <c r="F53" s="404"/>
      <c r="G53" s="405"/>
      <c r="H53" s="405"/>
      <c r="I53" s="405"/>
      <c r="J53" s="113" t="s">
        <v>199</v>
      </c>
      <c r="K53" s="403"/>
      <c r="L53" s="406"/>
    </row>
    <row r="54" spans="1:13" ht="13.5" thickBot="1" x14ac:dyDescent="0.3">
      <c r="A54" s="114" t="s">
        <v>56</v>
      </c>
      <c r="B54" s="407"/>
      <c r="C54" s="407"/>
      <c r="D54" s="407"/>
      <c r="E54" s="115" t="s">
        <v>198</v>
      </c>
      <c r="F54" s="408"/>
      <c r="G54" s="409"/>
      <c r="H54" s="409"/>
      <c r="I54" s="409"/>
      <c r="J54" s="116" t="s">
        <v>199</v>
      </c>
      <c r="K54" s="407"/>
      <c r="L54" s="410"/>
    </row>
    <row r="55" spans="1:13" ht="13" x14ac:dyDescent="0.25">
      <c r="A55" s="388" t="s">
        <v>200</v>
      </c>
      <c r="B55" s="391" t="s">
        <v>213</v>
      </c>
      <c r="C55" s="394" t="s">
        <v>202</v>
      </c>
      <c r="D55" s="397" t="s">
        <v>203</v>
      </c>
      <c r="E55" s="400" t="s">
        <v>204</v>
      </c>
      <c r="F55" s="401"/>
      <c r="G55" s="401"/>
      <c r="H55" s="401"/>
      <c r="I55" s="401"/>
      <c r="J55" s="402"/>
      <c r="K55" s="380" t="s">
        <v>205</v>
      </c>
      <c r="L55" s="381"/>
    </row>
    <row r="56" spans="1:13" ht="13.5" x14ac:dyDescent="0.25">
      <c r="A56" s="389"/>
      <c r="B56" s="392"/>
      <c r="C56" s="395"/>
      <c r="D56" s="398"/>
      <c r="E56" s="117" t="s">
        <v>15</v>
      </c>
      <c r="F56" s="118" t="s">
        <v>18</v>
      </c>
      <c r="G56" s="118" t="s">
        <v>20</v>
      </c>
      <c r="H56" s="118" t="s">
        <v>22</v>
      </c>
      <c r="I56" s="118" t="s">
        <v>54</v>
      </c>
      <c r="J56" s="119" t="s">
        <v>56</v>
      </c>
      <c r="K56" s="382" t="s">
        <v>206</v>
      </c>
      <c r="L56" s="384" t="s">
        <v>207</v>
      </c>
    </row>
    <row r="57" spans="1:13" ht="13" thickBot="1" x14ac:dyDescent="0.3">
      <c r="A57" s="390"/>
      <c r="B57" s="393"/>
      <c r="C57" s="396"/>
      <c r="D57" s="399"/>
      <c r="E57" s="120" t="s">
        <v>208</v>
      </c>
      <c r="F57" s="121" t="s">
        <v>208</v>
      </c>
      <c r="G57" s="121" t="s">
        <v>208</v>
      </c>
      <c r="H57" s="121" t="s">
        <v>208</v>
      </c>
      <c r="I57" s="121" t="s">
        <v>208</v>
      </c>
      <c r="J57" s="122" t="s">
        <v>208</v>
      </c>
      <c r="K57" s="383"/>
      <c r="L57" s="385"/>
    </row>
    <row r="58" spans="1:13" ht="15.5" x14ac:dyDescent="0.25">
      <c r="A58" s="254">
        <v>1</v>
      </c>
      <c r="B58" s="255" t="s">
        <v>323</v>
      </c>
      <c r="C58" s="136" t="s">
        <v>202</v>
      </c>
      <c r="D58" s="165">
        <v>4</v>
      </c>
      <c r="E58" s="192"/>
      <c r="F58" s="192"/>
      <c r="G58" s="192"/>
      <c r="H58" s="192"/>
      <c r="I58" s="192"/>
      <c r="J58" s="192">
        <v>71</v>
      </c>
      <c r="K58" s="273">
        <f>J58</f>
        <v>71</v>
      </c>
      <c r="L58" s="194">
        <f t="shared" ref="L58:L64" si="2">K58*D58</f>
        <v>284</v>
      </c>
      <c r="M58" s="198"/>
    </row>
    <row r="59" spans="1:13" ht="15.5" x14ac:dyDescent="0.25">
      <c r="A59" s="254">
        <v>2</v>
      </c>
      <c r="B59" s="256" t="s">
        <v>324</v>
      </c>
      <c r="C59" s="130" t="s">
        <v>202</v>
      </c>
      <c r="D59" s="166">
        <v>2</v>
      </c>
      <c r="E59" s="195"/>
      <c r="F59" s="195"/>
      <c r="G59" s="195"/>
      <c r="H59" s="195"/>
      <c r="I59" s="195"/>
      <c r="J59" s="195">
        <v>53.95</v>
      </c>
      <c r="K59" s="196">
        <f t="shared" ref="K59:K64" si="3">J59</f>
        <v>53.95</v>
      </c>
      <c r="L59" s="197">
        <f t="shared" si="2"/>
        <v>107.9</v>
      </c>
      <c r="M59" s="198"/>
    </row>
    <row r="60" spans="1:13" ht="15.5" x14ac:dyDescent="0.35">
      <c r="A60" s="254">
        <v>3</v>
      </c>
      <c r="B60" s="257" t="s">
        <v>319</v>
      </c>
      <c r="C60" s="129" t="s">
        <v>320</v>
      </c>
      <c r="D60" s="166">
        <v>2</v>
      </c>
      <c r="E60" s="195"/>
      <c r="F60" s="195"/>
      <c r="G60" s="195"/>
      <c r="H60" s="195"/>
      <c r="I60" s="195"/>
      <c r="J60" s="195">
        <v>83.86</v>
      </c>
      <c r="K60" s="196">
        <f t="shared" si="3"/>
        <v>83.86</v>
      </c>
      <c r="L60" s="197">
        <f t="shared" si="2"/>
        <v>167.72</v>
      </c>
    </row>
    <row r="61" spans="1:13" ht="15.5" x14ac:dyDescent="0.35">
      <c r="A61" s="254">
        <v>4</v>
      </c>
      <c r="B61" s="258" t="s">
        <v>321</v>
      </c>
      <c r="C61" s="129" t="s">
        <v>320</v>
      </c>
      <c r="D61" s="166">
        <v>4</v>
      </c>
      <c r="E61" s="195"/>
      <c r="F61" s="195"/>
      <c r="G61" s="195"/>
      <c r="H61" s="195"/>
      <c r="I61" s="195"/>
      <c r="J61" s="195">
        <v>7.81</v>
      </c>
      <c r="K61" s="196">
        <f t="shared" si="3"/>
        <v>7.81</v>
      </c>
      <c r="L61" s="197">
        <f t="shared" si="2"/>
        <v>31.24</v>
      </c>
    </row>
    <row r="62" spans="1:13" ht="15.5" x14ac:dyDescent="0.35">
      <c r="A62" s="254">
        <v>5</v>
      </c>
      <c r="B62" s="258" t="s">
        <v>325</v>
      </c>
      <c r="C62" s="129" t="s">
        <v>202</v>
      </c>
      <c r="D62" s="166">
        <v>1</v>
      </c>
      <c r="E62" s="195"/>
      <c r="F62" s="195"/>
      <c r="G62" s="195"/>
      <c r="H62" s="195"/>
      <c r="I62" s="195"/>
      <c r="J62" s="195">
        <v>37.729999999999997</v>
      </c>
      <c r="K62" s="196">
        <f t="shared" si="3"/>
        <v>37.729999999999997</v>
      </c>
      <c r="L62" s="197">
        <f t="shared" si="2"/>
        <v>37.729999999999997</v>
      </c>
    </row>
    <row r="63" spans="1:13" ht="15.5" x14ac:dyDescent="0.35">
      <c r="A63" s="254">
        <v>6</v>
      </c>
      <c r="B63" s="258" t="s">
        <v>322</v>
      </c>
      <c r="C63" s="168" t="s">
        <v>202</v>
      </c>
      <c r="D63" s="169">
        <v>1</v>
      </c>
      <c r="E63" s="195"/>
      <c r="F63" s="195"/>
      <c r="G63" s="195"/>
      <c r="H63" s="195"/>
      <c r="I63" s="195"/>
      <c r="J63" s="195">
        <v>8.76</v>
      </c>
      <c r="K63" s="196">
        <f t="shared" si="3"/>
        <v>8.76</v>
      </c>
      <c r="L63" s="197">
        <f t="shared" si="2"/>
        <v>8.76</v>
      </c>
    </row>
    <row r="64" spans="1:13" ht="15.5" x14ac:dyDescent="0.35">
      <c r="A64" s="127">
        <v>7</v>
      </c>
      <c r="B64" s="221"/>
      <c r="C64" s="168"/>
      <c r="D64" s="169"/>
      <c r="E64" s="195"/>
      <c r="F64" s="195"/>
      <c r="G64" s="195"/>
      <c r="H64" s="195"/>
      <c r="I64" s="195"/>
      <c r="J64" s="195"/>
      <c r="K64" s="202">
        <f t="shared" si="3"/>
        <v>0</v>
      </c>
      <c r="L64" s="197">
        <f t="shared" si="2"/>
        <v>0</v>
      </c>
    </row>
    <row r="65" spans="1:12" ht="13" thickBot="1" x14ac:dyDescent="0.3">
      <c r="A65" s="127"/>
      <c r="B65" s="186"/>
      <c r="C65" s="168"/>
      <c r="D65" s="170"/>
      <c r="E65" s="195"/>
      <c r="F65" s="195"/>
      <c r="G65" s="195"/>
      <c r="H65" s="195"/>
      <c r="I65" s="195"/>
      <c r="J65" s="195"/>
      <c r="K65" s="196"/>
      <c r="L65" s="197"/>
    </row>
    <row r="66" spans="1:12" ht="13.5" thickBot="1" x14ac:dyDescent="0.3">
      <c r="A66" s="353" t="s">
        <v>209</v>
      </c>
      <c r="B66" s="354"/>
      <c r="C66" s="354"/>
      <c r="D66" s="355"/>
      <c r="E66" s="131"/>
      <c r="F66" s="132"/>
      <c r="G66" s="132"/>
      <c r="H66" s="132"/>
      <c r="I66" s="132"/>
      <c r="J66" s="133"/>
      <c r="K66" s="386">
        <f>SUM(L58:L65)</f>
        <v>637.35</v>
      </c>
      <c r="L66" s="387"/>
    </row>
    <row r="67" spans="1:12" ht="13" thickBot="1" x14ac:dyDescent="0.3">
      <c r="K67" s="198"/>
      <c r="L67" s="198"/>
    </row>
    <row r="68" spans="1:12" ht="13.5" thickBot="1" x14ac:dyDescent="0.35">
      <c r="A68" s="353" t="s">
        <v>210</v>
      </c>
      <c r="B68" s="354"/>
      <c r="C68" s="354"/>
      <c r="D68" s="354"/>
      <c r="E68" s="354"/>
      <c r="F68" s="354"/>
      <c r="G68" s="354"/>
      <c r="H68" s="354"/>
      <c r="I68" s="354"/>
      <c r="J68" s="355"/>
      <c r="K68" s="356">
        <f>K66/12</f>
        <v>53.112500000000004</v>
      </c>
      <c r="L68" s="357"/>
    </row>
    <row r="69" spans="1:12" x14ac:dyDescent="0.25">
      <c r="K69" s="198"/>
      <c r="L69" s="198"/>
    </row>
    <row r="70" spans="1:12" ht="13" thickBot="1" x14ac:dyDescent="0.3">
      <c r="A70" s="41"/>
      <c r="K70" s="198"/>
      <c r="L70" s="199"/>
    </row>
    <row r="71" spans="1:12" ht="15" thickBot="1" x14ac:dyDescent="0.3">
      <c r="A71" s="358" t="s">
        <v>214</v>
      </c>
      <c r="B71" s="359"/>
      <c r="C71" s="359"/>
      <c r="D71" s="359"/>
      <c r="E71" s="359"/>
      <c r="F71" s="359"/>
      <c r="G71" s="359"/>
      <c r="H71" s="359"/>
      <c r="I71" s="359"/>
      <c r="J71" s="359"/>
      <c r="K71" s="360">
        <f>(K21+K68)/2</f>
        <v>55.170833333333334</v>
      </c>
      <c r="L71" s="361"/>
    </row>
    <row r="73" spans="1:12" ht="13" thickBot="1" x14ac:dyDescent="0.3"/>
    <row r="74" spans="1:12" x14ac:dyDescent="0.25">
      <c r="A74" s="362"/>
      <c r="B74" s="363"/>
      <c r="C74" s="368" t="s">
        <v>211</v>
      </c>
      <c r="D74" s="371"/>
      <c r="E74" s="372"/>
      <c r="F74" s="372"/>
      <c r="G74" s="372"/>
      <c r="H74" s="372"/>
      <c r="I74" s="372"/>
      <c r="J74" s="372"/>
      <c r="K74" s="372"/>
      <c r="L74" s="373"/>
    </row>
    <row r="75" spans="1:12" x14ac:dyDescent="0.25">
      <c r="A75" s="364"/>
      <c r="B75" s="365"/>
      <c r="C75" s="369"/>
      <c r="D75" s="374"/>
      <c r="E75" s="375"/>
      <c r="F75" s="375"/>
      <c r="G75" s="375"/>
      <c r="H75" s="375"/>
      <c r="I75" s="375"/>
      <c r="J75" s="375"/>
      <c r="K75" s="375"/>
      <c r="L75" s="376"/>
    </row>
    <row r="76" spans="1:12" x14ac:dyDescent="0.25">
      <c r="A76" s="364"/>
      <c r="B76" s="365"/>
      <c r="C76" s="369"/>
      <c r="D76" s="374"/>
      <c r="E76" s="375"/>
      <c r="F76" s="375"/>
      <c r="G76" s="375"/>
      <c r="H76" s="375"/>
      <c r="I76" s="375"/>
      <c r="J76" s="375"/>
      <c r="K76" s="375"/>
      <c r="L76" s="376"/>
    </row>
    <row r="77" spans="1:12" ht="13" thickBot="1" x14ac:dyDescent="0.3">
      <c r="A77" s="366"/>
      <c r="B77" s="367"/>
      <c r="C77" s="370"/>
      <c r="D77" s="377"/>
      <c r="E77" s="378"/>
      <c r="F77" s="378"/>
      <c r="G77" s="378"/>
      <c r="H77" s="378"/>
      <c r="I77" s="378"/>
      <c r="J77" s="378"/>
      <c r="K77" s="378"/>
      <c r="L77" s="379"/>
    </row>
    <row r="79" spans="1:12" ht="13" thickBot="1" x14ac:dyDescent="0.3"/>
    <row r="80" spans="1:12" x14ac:dyDescent="0.25">
      <c r="A80" s="335"/>
      <c r="B80" s="336"/>
      <c r="C80" s="336"/>
      <c r="D80" s="336"/>
      <c r="E80" s="336"/>
      <c r="F80" s="336"/>
      <c r="G80" s="336"/>
      <c r="H80" s="336"/>
      <c r="I80" s="336"/>
      <c r="J80" s="336"/>
      <c r="K80" s="336"/>
      <c r="L80" s="337"/>
    </row>
    <row r="81" spans="1:12" x14ac:dyDescent="0.25">
      <c r="A81" s="338"/>
      <c r="B81" s="339"/>
      <c r="C81" s="339"/>
      <c r="D81" s="339"/>
      <c r="E81" s="339"/>
      <c r="F81" s="339"/>
      <c r="G81" s="339"/>
      <c r="H81" s="339"/>
      <c r="I81" s="339"/>
      <c r="J81" s="339"/>
      <c r="K81" s="339"/>
      <c r="L81" s="340"/>
    </row>
    <row r="82" spans="1:12" x14ac:dyDescent="0.25">
      <c r="A82" s="338"/>
      <c r="B82" s="339"/>
      <c r="C82" s="339"/>
      <c r="D82" s="339"/>
      <c r="E82" s="339"/>
      <c r="F82" s="339"/>
      <c r="G82" s="339"/>
      <c r="H82" s="339"/>
      <c r="I82" s="339"/>
      <c r="J82" s="339"/>
      <c r="K82" s="339"/>
      <c r="L82" s="340"/>
    </row>
    <row r="83" spans="1:12" x14ac:dyDescent="0.25">
      <c r="A83" s="338"/>
      <c r="B83" s="339"/>
      <c r="C83" s="339"/>
      <c r="D83" s="339"/>
      <c r="E83" s="339"/>
      <c r="F83" s="339"/>
      <c r="G83" s="339"/>
      <c r="H83" s="339"/>
      <c r="I83" s="339"/>
      <c r="J83" s="339"/>
      <c r="K83" s="339"/>
      <c r="L83" s="340"/>
    </row>
    <row r="84" spans="1:12" ht="13" thickBot="1" x14ac:dyDescent="0.3">
      <c r="A84" s="341"/>
      <c r="B84" s="342"/>
      <c r="C84" s="342"/>
      <c r="D84" s="342"/>
      <c r="E84" s="342"/>
      <c r="F84" s="342"/>
      <c r="G84" s="342"/>
      <c r="H84" s="342"/>
      <c r="I84" s="342"/>
      <c r="J84" s="342"/>
      <c r="K84" s="342"/>
      <c r="L84" s="343"/>
    </row>
    <row r="85" spans="1:12" ht="13" thickBot="1" x14ac:dyDescent="0.3"/>
    <row r="86" spans="1:12" x14ac:dyDescent="0.25">
      <c r="A86" s="344" t="s">
        <v>212</v>
      </c>
      <c r="B86" s="345"/>
      <c r="C86" s="345"/>
      <c r="D86" s="345"/>
      <c r="E86" s="345"/>
      <c r="F86" s="345"/>
      <c r="G86" s="345"/>
      <c r="H86" s="346"/>
    </row>
    <row r="87" spans="1:12" x14ac:dyDescent="0.25">
      <c r="A87" s="347"/>
      <c r="B87" s="348"/>
      <c r="C87" s="348"/>
      <c r="D87" s="348"/>
      <c r="E87" s="348"/>
      <c r="F87" s="348"/>
      <c r="G87" s="348"/>
      <c r="H87" s="349"/>
    </row>
    <row r="88" spans="1:12" x14ac:dyDescent="0.25">
      <c r="A88" s="347"/>
      <c r="B88" s="348"/>
      <c r="C88" s="348"/>
      <c r="D88" s="348"/>
      <c r="E88" s="348"/>
      <c r="F88" s="348"/>
      <c r="G88" s="348"/>
      <c r="H88" s="349"/>
    </row>
    <row r="89" spans="1:12" ht="13" thickBot="1" x14ac:dyDescent="0.3">
      <c r="A89" s="350"/>
      <c r="B89" s="351"/>
      <c r="C89" s="351"/>
      <c r="D89" s="351"/>
      <c r="E89" s="351"/>
      <c r="F89" s="351"/>
      <c r="G89" s="351"/>
      <c r="H89" s="352"/>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1:AB66"/>
  <sheetViews>
    <sheetView topLeftCell="B1" zoomScaleNormal="100" workbookViewId="0">
      <selection activeCell="D10" sqref="D10"/>
    </sheetView>
  </sheetViews>
  <sheetFormatPr defaultRowHeight="12.5" x14ac:dyDescent="0.25"/>
  <cols>
    <col min="2" max="2" width="16.36328125" bestFit="1" customWidth="1"/>
    <col min="3" max="3" width="10.6328125" customWidth="1"/>
    <col min="4" max="4" width="51.26953125" customWidth="1"/>
    <col min="5" max="6" width="15.26953125" customWidth="1"/>
    <col min="7" max="7" width="16.54296875" customWidth="1"/>
    <col min="8" max="8" width="35.36328125" customWidth="1"/>
  </cols>
  <sheetData>
    <row r="1" spans="2:8" ht="13" thickBot="1" x14ac:dyDescent="0.3"/>
    <row r="2" spans="2:8" ht="13.5" thickBot="1" x14ac:dyDescent="0.3">
      <c r="B2" s="432" t="s">
        <v>167</v>
      </c>
      <c r="C2" s="433"/>
      <c r="D2" s="433"/>
      <c r="E2" s="434"/>
      <c r="F2" s="233"/>
    </row>
    <row r="3" spans="2:8" ht="13" x14ac:dyDescent="0.25">
      <c r="B3" s="41"/>
      <c r="E3" s="42"/>
      <c r="G3" s="36"/>
      <c r="H3" s="36"/>
    </row>
    <row r="4" spans="2:8" x14ac:dyDescent="0.25">
      <c r="B4" s="49" t="s">
        <v>168</v>
      </c>
      <c r="C4" s="40"/>
      <c r="D4" s="40"/>
      <c r="E4" s="72">
        <v>4.6500000000000004</v>
      </c>
      <c r="F4" s="234"/>
    </row>
    <row r="5" spans="2:8" x14ac:dyDescent="0.25">
      <c r="B5" s="49" t="s">
        <v>169</v>
      </c>
      <c r="C5" s="40"/>
      <c r="D5" s="40"/>
      <c r="E5" s="71">
        <v>2</v>
      </c>
      <c r="F5" s="235"/>
    </row>
    <row r="6" spans="2:8" x14ac:dyDescent="0.25">
      <c r="B6" s="49" t="s">
        <v>170</v>
      </c>
      <c r="C6" s="40"/>
      <c r="D6" s="40"/>
      <c r="E6" s="71">
        <v>22</v>
      </c>
      <c r="F6" s="235"/>
    </row>
    <row r="7" spans="2:8" x14ac:dyDescent="0.25">
      <c r="B7" s="49" t="s">
        <v>171</v>
      </c>
      <c r="C7" s="40"/>
      <c r="D7" s="40"/>
      <c r="E7" s="104">
        <v>0.06</v>
      </c>
      <c r="F7" s="236"/>
    </row>
    <row r="8" spans="2:8" x14ac:dyDescent="0.25">
      <c r="B8" s="41"/>
      <c r="E8" s="42"/>
    </row>
    <row r="9" spans="2:8" x14ac:dyDescent="0.25">
      <c r="B9" s="50" t="s">
        <v>172</v>
      </c>
      <c r="C9" s="40"/>
      <c r="D9" s="40"/>
      <c r="E9" s="52">
        <f>(E4*E5*E6)</f>
        <v>204.60000000000002</v>
      </c>
      <c r="F9" s="237"/>
    </row>
    <row r="10" spans="2:8" x14ac:dyDescent="0.25">
      <c r="B10" s="50" t="s">
        <v>173</v>
      </c>
      <c r="C10" s="40"/>
      <c r="D10" s="40"/>
      <c r="E10" s="52">
        <f>Motorista!I39*E7</f>
        <v>79.5</v>
      </c>
      <c r="F10" s="237"/>
    </row>
    <row r="11" spans="2:8" ht="13" thickBot="1" x14ac:dyDescent="0.3">
      <c r="B11" s="41"/>
      <c r="E11" s="42"/>
    </row>
    <row r="12" spans="2:8" ht="13.5" thickBot="1" x14ac:dyDescent="0.35">
      <c r="B12" s="43" t="s">
        <v>174</v>
      </c>
      <c r="C12" s="44"/>
      <c r="D12" s="44"/>
      <c r="E12" s="48">
        <f>E9-E10</f>
        <v>125.10000000000002</v>
      </c>
      <c r="F12" s="4"/>
    </row>
    <row r="13" spans="2:8" x14ac:dyDescent="0.25">
      <c r="E13" s="7"/>
      <c r="F13" s="7"/>
    </row>
    <row r="14" spans="2:8" ht="13" thickBot="1" x14ac:dyDescent="0.3">
      <c r="E14" s="7"/>
      <c r="F14" s="7"/>
    </row>
    <row r="15" spans="2:8" ht="13.5" thickBot="1" x14ac:dyDescent="0.3">
      <c r="B15" s="432" t="s">
        <v>175</v>
      </c>
      <c r="C15" s="433"/>
      <c r="D15" s="433"/>
      <c r="E15" s="252" t="s">
        <v>28</v>
      </c>
      <c r="F15" s="248" t="s">
        <v>310</v>
      </c>
    </row>
    <row r="16" spans="2:8" x14ac:dyDescent="0.25">
      <c r="B16" s="41"/>
      <c r="E16" s="10"/>
      <c r="F16" s="249"/>
    </row>
    <row r="17" spans="2:6" x14ac:dyDescent="0.25">
      <c r="B17" s="49" t="s">
        <v>176</v>
      </c>
      <c r="C17" s="40"/>
      <c r="D17" s="40"/>
      <c r="E17" s="244">
        <f>290/22</f>
        <v>13.181818181818182</v>
      </c>
      <c r="F17" s="72">
        <f>290/22</f>
        <v>13.181818181818182</v>
      </c>
    </row>
    <row r="18" spans="2:6" x14ac:dyDescent="0.25">
      <c r="B18" s="49" t="s">
        <v>170</v>
      </c>
      <c r="C18" s="40"/>
      <c r="D18" s="40"/>
      <c r="E18" s="245">
        <v>22</v>
      </c>
      <c r="F18" s="71">
        <v>22</v>
      </c>
    </row>
    <row r="19" spans="2:6" x14ac:dyDescent="0.25">
      <c r="B19" s="49" t="s">
        <v>177</v>
      </c>
      <c r="C19" s="40"/>
      <c r="D19" s="40"/>
      <c r="E19" s="246">
        <v>0</v>
      </c>
      <c r="F19" s="164">
        <v>0</v>
      </c>
    </row>
    <row r="20" spans="2:6" x14ac:dyDescent="0.25">
      <c r="B20" s="41"/>
      <c r="E20" s="10"/>
      <c r="F20" s="249"/>
    </row>
    <row r="21" spans="2:6" x14ac:dyDescent="0.25">
      <c r="B21" s="50" t="s">
        <v>178</v>
      </c>
      <c r="C21" s="40"/>
      <c r="D21" s="40"/>
      <c r="E21" s="13">
        <f>E17*E18</f>
        <v>290</v>
      </c>
      <c r="F21" s="51">
        <f>F17*F18</f>
        <v>290</v>
      </c>
    </row>
    <row r="22" spans="2:6" x14ac:dyDescent="0.25">
      <c r="B22" s="50" t="s">
        <v>179</v>
      </c>
      <c r="C22" s="40"/>
      <c r="D22" s="40"/>
      <c r="E22" s="247">
        <v>0</v>
      </c>
      <c r="F22" s="92">
        <v>97</v>
      </c>
    </row>
    <row r="23" spans="2:6" x14ac:dyDescent="0.25">
      <c r="B23" s="50" t="s">
        <v>173</v>
      </c>
      <c r="C23" s="40"/>
      <c r="D23" s="40"/>
      <c r="E23" s="13">
        <f>E21*E19</f>
        <v>0</v>
      </c>
      <c r="F23" s="51">
        <f>F21*F19</f>
        <v>0</v>
      </c>
    </row>
    <row r="24" spans="2:6" ht="13" thickBot="1" x14ac:dyDescent="0.3">
      <c r="B24" s="41"/>
      <c r="E24" s="10"/>
      <c r="F24" s="249"/>
    </row>
    <row r="25" spans="2:6" ht="13.5" thickBot="1" x14ac:dyDescent="0.35">
      <c r="B25" s="43" t="s">
        <v>180</v>
      </c>
      <c r="C25" s="44"/>
      <c r="D25" s="44"/>
      <c r="E25" s="250">
        <f>E21-E23+E22</f>
        <v>290</v>
      </c>
      <c r="F25" s="251">
        <f>F21-F23+F22</f>
        <v>387</v>
      </c>
    </row>
    <row r="26" spans="2:6" x14ac:dyDescent="0.25">
      <c r="E26" s="7"/>
      <c r="F26" s="7"/>
    </row>
    <row r="27" spans="2:6" ht="13" thickBot="1" x14ac:dyDescent="0.3">
      <c r="E27" s="7"/>
      <c r="F27" s="7"/>
    </row>
    <row r="28" spans="2:6" ht="13.5" thickBot="1" x14ac:dyDescent="0.3">
      <c r="B28" s="432" t="s">
        <v>181</v>
      </c>
      <c r="C28" s="433"/>
      <c r="D28" s="433"/>
      <c r="E28" s="434"/>
      <c r="F28" s="233"/>
    </row>
    <row r="29" spans="2:6" x14ac:dyDescent="0.25">
      <c r="B29" s="41"/>
      <c r="E29" s="42"/>
    </row>
    <row r="30" spans="2:6" x14ac:dyDescent="0.25">
      <c r="B30" s="49" t="s">
        <v>304</v>
      </c>
      <c r="C30" s="40"/>
      <c r="D30" s="40"/>
      <c r="E30" s="72"/>
      <c r="F30" s="234"/>
    </row>
    <row r="31" spans="2:6" x14ac:dyDescent="0.25">
      <c r="B31" s="49" t="s">
        <v>182</v>
      </c>
      <c r="C31" s="40"/>
      <c r="D31" s="40"/>
      <c r="E31" s="93"/>
      <c r="F31" s="238"/>
    </row>
    <row r="32" spans="2:6" ht="13" thickBot="1" x14ac:dyDescent="0.3">
      <c r="B32" s="41"/>
      <c r="E32" s="42"/>
    </row>
    <row r="33" spans="2:28" ht="13.5" thickBot="1" x14ac:dyDescent="0.35">
      <c r="B33" s="43" t="s">
        <v>183</v>
      </c>
      <c r="C33" s="44"/>
      <c r="D33" s="44"/>
      <c r="E33" s="48">
        <f>E30-(E30*E31)</f>
        <v>0</v>
      </c>
      <c r="F33" s="4"/>
    </row>
    <row r="34" spans="2:28" x14ac:dyDescent="0.25">
      <c r="E34" s="7"/>
      <c r="F34" s="7"/>
    </row>
    <row r="35" spans="2:28" ht="13.5" customHeight="1" thickBot="1" x14ac:dyDescent="0.3">
      <c r="E35" s="7"/>
      <c r="F35" s="7"/>
      <c r="T35" s="66"/>
      <c r="U35" s="66"/>
      <c r="V35" s="66"/>
      <c r="W35" s="66"/>
      <c r="X35" s="66"/>
      <c r="Y35" s="66"/>
      <c r="Z35" s="66"/>
      <c r="AA35" s="66"/>
      <c r="AB35" s="66"/>
    </row>
    <row r="36" spans="2:28" ht="13.5" thickBot="1" x14ac:dyDescent="0.3">
      <c r="B36" s="432" t="s">
        <v>302</v>
      </c>
      <c r="C36" s="433"/>
      <c r="D36" s="433"/>
      <c r="E36" s="434"/>
      <c r="F36" s="233"/>
      <c r="T36" s="66"/>
      <c r="U36" s="66"/>
      <c r="V36" s="66"/>
      <c r="W36" s="66"/>
      <c r="X36" s="66"/>
      <c r="Y36" s="66"/>
      <c r="Z36" s="66"/>
      <c r="AA36" s="66"/>
      <c r="AB36" s="66"/>
    </row>
    <row r="37" spans="2:28" x14ac:dyDescent="0.25">
      <c r="B37" s="54"/>
      <c r="C37" s="55"/>
      <c r="D37" s="55"/>
      <c r="E37" s="56"/>
      <c r="T37" s="66"/>
      <c r="U37" s="66"/>
      <c r="V37" s="66"/>
      <c r="W37" s="66"/>
      <c r="X37" s="66"/>
      <c r="Y37" s="66"/>
      <c r="Z37" s="66"/>
      <c r="AA37" s="66"/>
      <c r="AB37" s="66"/>
    </row>
    <row r="38" spans="2:28" x14ac:dyDescent="0.25">
      <c r="B38" s="49" t="s">
        <v>184</v>
      </c>
      <c r="C38" s="40"/>
      <c r="D38" s="40"/>
      <c r="E38" s="72">
        <v>9.6999999999999993</v>
      </c>
      <c r="F38" s="234"/>
      <c r="T38" s="66"/>
      <c r="U38" s="66"/>
      <c r="V38" s="66"/>
      <c r="W38" s="66"/>
      <c r="X38" s="66"/>
      <c r="Y38" s="66"/>
      <c r="Z38" s="66"/>
      <c r="AA38" s="66"/>
      <c r="AB38" s="66"/>
    </row>
    <row r="39" spans="2:28" x14ac:dyDescent="0.25">
      <c r="B39" s="49" t="s">
        <v>182</v>
      </c>
      <c r="C39" s="40"/>
      <c r="D39" s="40"/>
      <c r="E39" s="71">
        <v>0</v>
      </c>
      <c r="F39" s="235"/>
      <c r="T39" s="66"/>
      <c r="U39" s="66"/>
      <c r="V39" s="66"/>
      <c r="W39" s="66"/>
      <c r="X39" s="66"/>
      <c r="Y39" s="66"/>
      <c r="Z39" s="66"/>
      <c r="AA39" s="66"/>
      <c r="AB39" s="66"/>
    </row>
    <row r="40" spans="2:28" x14ac:dyDescent="0.25">
      <c r="B40" s="49" t="s">
        <v>185</v>
      </c>
      <c r="C40" s="40"/>
      <c r="D40" s="53"/>
      <c r="E40" s="76">
        <v>9.5500000000000004E-5</v>
      </c>
      <c r="F40" s="239"/>
      <c r="T40" s="66"/>
      <c r="U40" s="66"/>
      <c r="V40" s="66"/>
      <c r="W40" s="66"/>
      <c r="X40" s="66"/>
      <c r="Y40" s="66"/>
      <c r="Z40" s="66"/>
      <c r="AA40" s="66"/>
      <c r="AB40" s="66"/>
    </row>
    <row r="41" spans="2:28" ht="13" thickBot="1" x14ac:dyDescent="0.3">
      <c r="B41" s="57"/>
      <c r="C41" s="58"/>
      <c r="D41" s="58"/>
      <c r="E41" s="59"/>
      <c r="T41" s="66"/>
      <c r="U41" s="66"/>
      <c r="V41" s="66"/>
      <c r="W41" s="66"/>
      <c r="X41" s="66"/>
      <c r="Y41" s="66"/>
      <c r="Z41" s="66"/>
      <c r="AA41" s="66"/>
      <c r="AB41" s="66"/>
    </row>
    <row r="42" spans="2:28" ht="13.5" thickBot="1" x14ac:dyDescent="0.35">
      <c r="B42" s="43" t="s">
        <v>186</v>
      </c>
      <c r="C42" s="44"/>
      <c r="D42" s="44"/>
      <c r="E42" s="48">
        <f>E38-E39</f>
        <v>9.6999999999999993</v>
      </c>
      <c r="F42" s="4"/>
    </row>
    <row r="43" spans="2:28" x14ac:dyDescent="0.25">
      <c r="E43" s="7"/>
      <c r="F43" s="7"/>
    </row>
    <row r="44" spans="2:28" ht="14.5" thickBot="1" x14ac:dyDescent="0.35">
      <c r="E44" s="7"/>
      <c r="F44" s="7"/>
      <c r="H44" s="64"/>
      <c r="I44" s="65"/>
      <c r="J44" s="65"/>
      <c r="K44" s="65"/>
      <c r="L44" s="38"/>
      <c r="N44" s="65"/>
      <c r="O44" s="65"/>
      <c r="P44" s="65"/>
      <c r="Q44" s="65"/>
      <c r="R44" s="65"/>
    </row>
    <row r="45" spans="2:28" ht="13.5" thickBot="1" x14ac:dyDescent="0.3">
      <c r="B45" s="435" t="s">
        <v>187</v>
      </c>
      <c r="C45" s="436"/>
      <c r="D45" s="436"/>
      <c r="E45" s="437"/>
      <c r="F45" s="240"/>
    </row>
    <row r="46" spans="2:28" x14ac:dyDescent="0.25">
      <c r="B46" s="54"/>
      <c r="C46" s="55"/>
      <c r="D46" s="55"/>
      <c r="E46" s="56"/>
    </row>
    <row r="47" spans="2:28" x14ac:dyDescent="0.25">
      <c r="B47" s="49" t="s">
        <v>188</v>
      </c>
      <c r="C47" s="40"/>
      <c r="D47" s="40"/>
      <c r="E47" s="72"/>
      <c r="F47" s="234"/>
    </row>
    <row r="48" spans="2:28" x14ac:dyDescent="0.25">
      <c r="B48" s="49" t="s">
        <v>189</v>
      </c>
      <c r="C48" s="40"/>
      <c r="D48" s="40"/>
      <c r="E48" s="72"/>
      <c r="F48" s="234"/>
    </row>
    <row r="49" spans="2:21" x14ac:dyDescent="0.25">
      <c r="B49" s="49" t="s">
        <v>190</v>
      </c>
      <c r="C49" s="40"/>
      <c r="D49" s="53"/>
      <c r="E49" s="77"/>
      <c r="F49" s="241"/>
    </row>
    <row r="50" spans="2:21" ht="13" thickBot="1" x14ac:dyDescent="0.3">
      <c r="B50" s="57" t="s">
        <v>191</v>
      </c>
      <c r="C50" s="58"/>
      <c r="D50" s="58"/>
      <c r="E50" s="69">
        <v>1</v>
      </c>
      <c r="F50" s="25"/>
    </row>
    <row r="51" spans="2:21" ht="13.5" thickBot="1" x14ac:dyDescent="0.35">
      <c r="B51" s="43" t="s">
        <v>192</v>
      </c>
      <c r="C51" s="44"/>
      <c r="D51" s="44"/>
      <c r="E51" s="67">
        <f>((E47*E49)+(E48*E49))/E50</f>
        <v>0</v>
      </c>
      <c r="F51" s="242"/>
    </row>
    <row r="52" spans="2:21" ht="13.5" thickBot="1" x14ac:dyDescent="0.3">
      <c r="B52" s="45" t="s">
        <v>193</v>
      </c>
      <c r="C52" s="44"/>
      <c r="D52" s="44"/>
      <c r="E52" s="68">
        <f>E51/12</f>
        <v>0</v>
      </c>
      <c r="F52" s="243"/>
    </row>
    <row r="53" spans="2:21" ht="13" thickBot="1" x14ac:dyDescent="0.3"/>
    <row r="54" spans="2:21" ht="13.5" thickBot="1" x14ac:dyDescent="0.3">
      <c r="B54" s="432" t="s">
        <v>194</v>
      </c>
      <c r="C54" s="433"/>
      <c r="D54" s="433"/>
      <c r="E54" s="434"/>
      <c r="F54" s="233"/>
    </row>
    <row r="55" spans="2:21" ht="13" x14ac:dyDescent="0.25">
      <c r="B55" s="60"/>
      <c r="C55" s="61"/>
      <c r="D55" s="61"/>
      <c r="E55" s="62"/>
      <c r="F55" s="101"/>
    </row>
    <row r="56" spans="2:21" x14ac:dyDescent="0.25">
      <c r="B56" s="63" t="s">
        <v>195</v>
      </c>
      <c r="C56" s="40"/>
      <c r="D56" s="40"/>
      <c r="E56" s="72"/>
      <c r="F56" s="234"/>
    </row>
    <row r="57" spans="2:21" ht="12.75" customHeight="1" x14ac:dyDescent="0.25">
      <c r="B57" s="63" t="s">
        <v>185</v>
      </c>
      <c r="C57" s="40"/>
      <c r="D57" s="40"/>
      <c r="E57" s="71">
        <v>1.9900000000000001E-2</v>
      </c>
      <c r="F57" s="235"/>
      <c r="H57" s="339"/>
      <c r="I57" s="339"/>
      <c r="J57" s="339"/>
      <c r="K57" s="339"/>
      <c r="L57" s="339"/>
      <c r="M57" s="339"/>
      <c r="N57" s="339"/>
      <c r="O57" s="339"/>
      <c r="P57" s="339"/>
      <c r="Q57" s="339"/>
      <c r="R57" s="339"/>
      <c r="S57" s="339"/>
      <c r="T57" s="339"/>
      <c r="U57" s="339"/>
    </row>
    <row r="58" spans="2:21" ht="13.5" customHeight="1" thickBot="1" x14ac:dyDescent="0.3">
      <c r="B58" s="57" t="s">
        <v>196</v>
      </c>
      <c r="C58" s="58"/>
      <c r="D58" s="58"/>
      <c r="E58" s="78">
        <v>2</v>
      </c>
      <c r="F58" s="235"/>
      <c r="H58" s="339"/>
      <c r="I58" s="339"/>
      <c r="J58" s="339"/>
      <c r="K58" s="339"/>
      <c r="L58" s="339"/>
      <c r="M58" s="339"/>
      <c r="N58" s="339"/>
      <c r="O58" s="339"/>
      <c r="P58" s="339"/>
      <c r="Q58" s="339"/>
      <c r="R58" s="339"/>
      <c r="S58" s="339"/>
      <c r="T58" s="339"/>
      <c r="U58" s="339"/>
    </row>
    <row r="59" spans="2:21" ht="13.5" thickBot="1" x14ac:dyDescent="0.3">
      <c r="B59" s="70" t="s">
        <v>192</v>
      </c>
      <c r="C59" s="44"/>
      <c r="D59" s="44"/>
      <c r="E59" s="67">
        <f>E56*E57*E58</f>
        <v>0</v>
      </c>
      <c r="F59" s="242"/>
      <c r="H59" s="339"/>
      <c r="I59" s="339"/>
      <c r="J59" s="339"/>
      <c r="K59" s="339"/>
      <c r="L59" s="339"/>
      <c r="M59" s="339"/>
      <c r="N59" s="339"/>
      <c r="O59" s="339"/>
      <c r="P59" s="339"/>
      <c r="Q59" s="339"/>
      <c r="R59" s="339"/>
      <c r="S59" s="339"/>
      <c r="T59" s="339"/>
      <c r="U59" s="339"/>
    </row>
    <row r="60" spans="2:21" ht="13.5" thickBot="1" x14ac:dyDescent="0.3">
      <c r="B60" s="54" t="s">
        <v>193</v>
      </c>
      <c r="C60" s="44"/>
      <c r="D60" s="44"/>
      <c r="E60" s="68">
        <f>E59/12</f>
        <v>0</v>
      </c>
      <c r="F60" s="243"/>
    </row>
    <row r="61" spans="2:21" ht="13" thickBot="1" x14ac:dyDescent="0.3">
      <c r="B61" s="55"/>
    </row>
    <row r="62" spans="2:21" ht="13.5" thickBot="1" x14ac:dyDescent="0.3">
      <c r="B62" s="432" t="s">
        <v>307</v>
      </c>
      <c r="C62" s="433"/>
      <c r="D62" s="433"/>
      <c r="E62" s="434"/>
      <c r="F62" s="233"/>
    </row>
    <row r="63" spans="2:21" ht="13" x14ac:dyDescent="0.25">
      <c r="B63" s="60"/>
      <c r="C63" s="61"/>
      <c r="D63" s="61"/>
      <c r="E63" s="62"/>
      <c r="F63" s="101"/>
    </row>
    <row r="64" spans="2:21" ht="13" thickBot="1" x14ac:dyDescent="0.3">
      <c r="B64" s="63" t="s">
        <v>308</v>
      </c>
      <c r="C64" s="40"/>
      <c r="D64" s="40"/>
      <c r="E64" s="72">
        <v>4</v>
      </c>
      <c r="F64" s="234"/>
    </row>
    <row r="65" spans="2:6" ht="13.5" thickBot="1" x14ac:dyDescent="0.3">
      <c r="B65" s="70" t="s">
        <v>192</v>
      </c>
      <c r="C65" s="44"/>
      <c r="D65" s="44"/>
      <c r="E65" s="67">
        <f>E64*12</f>
        <v>48</v>
      </c>
      <c r="F65" s="242"/>
    </row>
    <row r="66" spans="2:6" ht="13.5" thickBot="1" x14ac:dyDescent="0.3">
      <c r="B66" s="45" t="s">
        <v>193</v>
      </c>
      <c r="C66" s="44"/>
      <c r="D66" s="44"/>
      <c r="E66" s="68">
        <f>E65/12</f>
        <v>4</v>
      </c>
      <c r="F66" s="243"/>
    </row>
  </sheetData>
  <mergeCells count="9">
    <mergeCell ref="B62:E62"/>
    <mergeCell ref="H57:U57"/>
    <mergeCell ref="H58:U59"/>
    <mergeCell ref="B2:E2"/>
    <mergeCell ref="B28:E28"/>
    <mergeCell ref="B36:E36"/>
    <mergeCell ref="B45:E45"/>
    <mergeCell ref="B54:E54"/>
    <mergeCell ref="B15:D15"/>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4"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418" t="s">
        <v>215</v>
      </c>
      <c r="B1" s="419"/>
      <c r="C1" s="419"/>
      <c r="D1" s="419"/>
      <c r="E1" s="419"/>
      <c r="F1" s="419"/>
      <c r="G1" s="419"/>
      <c r="H1" s="419"/>
      <c r="I1" s="419"/>
      <c r="J1" s="419"/>
      <c r="K1" s="419"/>
      <c r="L1" s="420"/>
    </row>
    <row r="2" spans="1:12" ht="13" x14ac:dyDescent="0.25">
      <c r="A2" s="137" t="s">
        <v>15</v>
      </c>
      <c r="B2" s="421"/>
      <c r="C2" s="422"/>
      <c r="D2" s="422"/>
      <c r="E2" s="107" t="s">
        <v>198</v>
      </c>
      <c r="F2" s="452"/>
      <c r="G2" s="453"/>
      <c r="H2" s="453"/>
      <c r="I2" s="453"/>
      <c r="J2" s="107" t="s">
        <v>199</v>
      </c>
      <c r="K2" s="422"/>
      <c r="L2" s="424"/>
    </row>
    <row r="3" spans="1:12" ht="13" x14ac:dyDescent="0.25">
      <c r="A3" s="138" t="s">
        <v>18</v>
      </c>
      <c r="B3" s="451"/>
      <c r="C3" s="414"/>
      <c r="D3" s="414"/>
      <c r="E3" s="109" t="s">
        <v>198</v>
      </c>
      <c r="F3" s="415"/>
      <c r="G3" s="425"/>
      <c r="H3" s="425"/>
      <c r="I3" s="425"/>
      <c r="J3" s="109" t="s">
        <v>199</v>
      </c>
      <c r="K3" s="414"/>
      <c r="L3" s="417"/>
    </row>
    <row r="4" spans="1:12" ht="13" x14ac:dyDescent="0.25">
      <c r="A4" s="139" t="s">
        <v>20</v>
      </c>
      <c r="B4" s="445"/>
      <c r="C4" s="411"/>
      <c r="D4" s="411"/>
      <c r="E4" s="111" t="s">
        <v>198</v>
      </c>
      <c r="F4" s="412"/>
      <c r="G4" s="450"/>
      <c r="H4" s="450"/>
      <c r="I4" s="450"/>
      <c r="J4" s="111" t="s">
        <v>199</v>
      </c>
      <c r="K4" s="411"/>
      <c r="L4" s="413"/>
    </row>
    <row r="5" spans="1:12" ht="13" x14ac:dyDescent="0.25">
      <c r="A5" s="138" t="s">
        <v>22</v>
      </c>
      <c r="B5" s="451"/>
      <c r="C5" s="414"/>
      <c r="D5" s="414"/>
      <c r="E5" s="109" t="s">
        <v>198</v>
      </c>
      <c r="F5" s="415"/>
      <c r="G5" s="416"/>
      <c r="H5" s="416"/>
      <c r="I5" s="416"/>
      <c r="J5" s="109" t="s">
        <v>199</v>
      </c>
      <c r="K5" s="414"/>
      <c r="L5" s="417"/>
    </row>
    <row r="6" spans="1:12" ht="13" x14ac:dyDescent="0.25">
      <c r="A6" s="139" t="s">
        <v>54</v>
      </c>
      <c r="B6" s="445"/>
      <c r="C6" s="411"/>
      <c r="D6" s="411"/>
      <c r="E6" s="111" t="s">
        <v>198</v>
      </c>
      <c r="F6" s="412"/>
      <c r="G6" s="411"/>
      <c r="H6" s="411"/>
      <c r="I6" s="411"/>
      <c r="J6" s="111" t="s">
        <v>199</v>
      </c>
      <c r="K6" s="411"/>
      <c r="L6" s="413"/>
    </row>
    <row r="7" spans="1:12" ht="13.5" thickBot="1" x14ac:dyDescent="0.3">
      <c r="A7" s="140" t="s">
        <v>56</v>
      </c>
      <c r="B7" s="446"/>
      <c r="C7" s="407"/>
      <c r="D7" s="407"/>
      <c r="E7" s="115" t="s">
        <v>198</v>
      </c>
      <c r="F7" s="447"/>
      <c r="G7" s="448"/>
      <c r="H7" s="448"/>
      <c r="I7" s="449"/>
      <c r="J7" s="116" t="s">
        <v>199</v>
      </c>
      <c r="K7" s="407"/>
      <c r="L7" s="410"/>
    </row>
    <row r="8" spans="1:12" ht="13" x14ac:dyDescent="0.25">
      <c r="A8" s="388" t="s">
        <v>200</v>
      </c>
      <c r="B8" s="391" t="s">
        <v>216</v>
      </c>
      <c r="C8" s="394" t="s">
        <v>202</v>
      </c>
      <c r="D8" s="397" t="s">
        <v>203</v>
      </c>
      <c r="E8" s="400" t="s">
        <v>204</v>
      </c>
      <c r="F8" s="401"/>
      <c r="G8" s="401"/>
      <c r="H8" s="401"/>
      <c r="I8" s="401"/>
      <c r="J8" s="402"/>
      <c r="K8" s="380" t="s">
        <v>205</v>
      </c>
      <c r="L8" s="381"/>
    </row>
    <row r="9" spans="1:12" ht="13.5" x14ac:dyDescent="0.25">
      <c r="A9" s="389"/>
      <c r="B9" s="441"/>
      <c r="C9" s="395"/>
      <c r="D9" s="398"/>
      <c r="E9" s="117" t="s">
        <v>15</v>
      </c>
      <c r="F9" s="118" t="s">
        <v>18</v>
      </c>
      <c r="G9" s="118" t="s">
        <v>20</v>
      </c>
      <c r="H9" s="118" t="s">
        <v>22</v>
      </c>
      <c r="I9" s="118" t="s">
        <v>54</v>
      </c>
      <c r="J9" s="119" t="s">
        <v>56</v>
      </c>
      <c r="K9" s="382" t="s">
        <v>206</v>
      </c>
      <c r="L9" s="384" t="s">
        <v>207</v>
      </c>
    </row>
    <row r="10" spans="1:12" ht="13" thickBot="1" x14ac:dyDescent="0.3">
      <c r="A10" s="440"/>
      <c r="B10" s="442"/>
      <c r="C10" s="443"/>
      <c r="D10" s="444"/>
      <c r="E10" s="155" t="s">
        <v>208</v>
      </c>
      <c r="F10" s="156" t="s">
        <v>208</v>
      </c>
      <c r="G10" s="156" t="s">
        <v>208</v>
      </c>
      <c r="H10" s="156" t="s">
        <v>208</v>
      </c>
      <c r="I10" s="156" t="s">
        <v>208</v>
      </c>
      <c r="J10" s="157" t="s">
        <v>208</v>
      </c>
      <c r="K10" s="438"/>
      <c r="L10" s="439"/>
    </row>
    <row r="11" spans="1:12" s="126" customFormat="1" ht="13.5" thickBot="1" x14ac:dyDescent="0.3">
      <c r="A11" s="141">
        <v>1</v>
      </c>
      <c r="B11" s="159"/>
      <c r="C11" s="160"/>
      <c r="D11" s="171"/>
      <c r="E11" s="200"/>
      <c r="F11" s="200"/>
      <c r="G11" s="200"/>
      <c r="H11" s="200"/>
      <c r="I11" s="200"/>
      <c r="J11" s="200"/>
      <c r="K11" s="193" t="e">
        <f>AVERAGE(E11:J11)</f>
        <v>#DIV/0!</v>
      </c>
      <c r="L11" s="230" t="e">
        <f>K11*D11</f>
        <v>#DIV/0!</v>
      </c>
    </row>
    <row r="12" spans="1:12" s="126" customFormat="1" ht="13.5" thickBot="1" x14ac:dyDescent="0.3">
      <c r="A12" s="127">
        <v>2</v>
      </c>
      <c r="B12" s="152"/>
      <c r="C12" s="154"/>
      <c r="D12" s="172"/>
      <c r="E12" s="195"/>
      <c r="F12" s="195"/>
      <c r="G12" s="195"/>
      <c r="H12" s="195"/>
      <c r="I12" s="195"/>
      <c r="J12" s="195"/>
      <c r="K12" s="193" t="e">
        <f t="shared" ref="K12:K34" si="0">AVERAGE(E12:J12)</f>
        <v>#DIV/0!</v>
      </c>
      <c r="L12" s="230" t="e">
        <f t="shared" ref="L12:L34" si="1">K12*D12</f>
        <v>#DIV/0!</v>
      </c>
    </row>
    <row r="13" spans="1:12" s="126" customFormat="1" ht="13.5" thickBot="1" x14ac:dyDescent="0.3">
      <c r="A13" s="127">
        <v>3</v>
      </c>
      <c r="B13" s="153"/>
      <c r="C13" s="154"/>
      <c r="D13" s="172"/>
      <c r="E13" s="195"/>
      <c r="F13" s="195"/>
      <c r="G13" s="195"/>
      <c r="H13" s="195"/>
      <c r="I13" s="195"/>
      <c r="J13" s="195"/>
      <c r="K13" s="193" t="e">
        <f t="shared" si="0"/>
        <v>#DIV/0!</v>
      </c>
      <c r="L13" s="230" t="e">
        <f t="shared" si="1"/>
        <v>#DIV/0!</v>
      </c>
    </row>
    <row r="14" spans="1:12" s="126" customFormat="1" ht="13.5" thickBot="1" x14ac:dyDescent="0.3">
      <c r="A14" s="127">
        <v>4</v>
      </c>
      <c r="B14" s="153"/>
      <c r="C14" s="154"/>
      <c r="D14" s="172"/>
      <c r="E14" s="195"/>
      <c r="F14" s="195"/>
      <c r="G14" s="195"/>
      <c r="H14" s="195"/>
      <c r="I14" s="195"/>
      <c r="J14" s="195"/>
      <c r="K14" s="193" t="e">
        <f t="shared" si="0"/>
        <v>#DIV/0!</v>
      </c>
      <c r="L14" s="230" t="e">
        <f t="shared" si="1"/>
        <v>#DIV/0!</v>
      </c>
    </row>
    <row r="15" spans="1:12" s="126" customFormat="1" ht="13.5" thickBot="1" x14ac:dyDescent="0.3">
      <c r="A15" s="127">
        <v>5</v>
      </c>
      <c r="B15" s="153"/>
      <c r="C15" s="154"/>
      <c r="D15" s="172"/>
      <c r="E15" s="195"/>
      <c r="F15" s="195"/>
      <c r="G15" s="195"/>
      <c r="H15" s="195"/>
      <c r="I15" s="195"/>
      <c r="J15" s="195"/>
      <c r="K15" s="193" t="e">
        <f t="shared" si="0"/>
        <v>#DIV/0!</v>
      </c>
      <c r="L15" s="230" t="e">
        <f t="shared" si="1"/>
        <v>#DIV/0!</v>
      </c>
    </row>
    <row r="16" spans="1:12" s="126" customFormat="1" ht="13.5" thickBot="1" x14ac:dyDescent="0.3">
      <c r="A16" s="127">
        <v>6</v>
      </c>
      <c r="B16" s="153"/>
      <c r="C16" s="154"/>
      <c r="D16" s="172"/>
      <c r="E16" s="195"/>
      <c r="F16" s="195"/>
      <c r="G16" s="195"/>
      <c r="H16" s="195"/>
      <c r="I16" s="195"/>
      <c r="J16" s="195"/>
      <c r="K16" s="193" t="e">
        <f t="shared" si="0"/>
        <v>#DIV/0!</v>
      </c>
      <c r="L16" s="230" t="e">
        <f t="shared" si="1"/>
        <v>#DIV/0!</v>
      </c>
    </row>
    <row r="17" spans="1:13" s="126" customFormat="1" ht="13.5" thickBot="1" x14ac:dyDescent="0.3">
      <c r="A17" s="127">
        <v>7</v>
      </c>
      <c r="B17" s="153"/>
      <c r="C17" s="154"/>
      <c r="D17" s="172"/>
      <c r="E17" s="195"/>
      <c r="F17" s="195"/>
      <c r="G17" s="195"/>
      <c r="H17" s="195"/>
      <c r="I17" s="195"/>
      <c r="J17" s="195"/>
      <c r="K17" s="193" t="e">
        <f t="shared" si="0"/>
        <v>#DIV/0!</v>
      </c>
      <c r="L17" s="230" t="e">
        <f t="shared" si="1"/>
        <v>#DIV/0!</v>
      </c>
    </row>
    <row r="18" spans="1:13" s="126" customFormat="1" ht="13.5" thickBot="1" x14ac:dyDescent="0.3">
      <c r="A18" s="127">
        <v>8</v>
      </c>
      <c r="B18" s="153"/>
      <c r="C18" s="154"/>
      <c r="D18" s="172"/>
      <c r="E18" s="195"/>
      <c r="F18" s="195"/>
      <c r="G18" s="195"/>
      <c r="H18" s="195"/>
      <c r="I18" s="195"/>
      <c r="J18" s="195"/>
      <c r="K18" s="193" t="e">
        <f t="shared" si="0"/>
        <v>#DIV/0!</v>
      </c>
      <c r="L18" s="230" t="e">
        <f t="shared" si="1"/>
        <v>#DIV/0!</v>
      </c>
    </row>
    <row r="19" spans="1:13" s="126" customFormat="1" ht="13.5" thickBot="1" x14ac:dyDescent="0.3">
      <c r="A19" s="127">
        <v>9</v>
      </c>
      <c r="B19" s="153"/>
      <c r="C19" s="154"/>
      <c r="D19" s="172"/>
      <c r="E19" s="195"/>
      <c r="F19" s="195"/>
      <c r="G19" s="195"/>
      <c r="H19" s="195"/>
      <c r="I19" s="195"/>
      <c r="J19" s="195"/>
      <c r="K19" s="193" t="e">
        <f t="shared" si="0"/>
        <v>#DIV/0!</v>
      </c>
      <c r="L19" s="230" t="e">
        <f t="shared" si="1"/>
        <v>#DIV/0!</v>
      </c>
    </row>
    <row r="20" spans="1:13" s="126" customFormat="1" ht="13.5" thickBot="1" x14ac:dyDescent="0.3">
      <c r="A20" s="127">
        <v>10</v>
      </c>
      <c r="B20" s="153"/>
      <c r="C20" s="154"/>
      <c r="D20" s="172"/>
      <c r="E20" s="195"/>
      <c r="F20" s="195"/>
      <c r="G20" s="195"/>
      <c r="H20" s="195"/>
      <c r="I20" s="195"/>
      <c r="J20" s="195"/>
      <c r="K20" s="193" t="e">
        <f t="shared" si="0"/>
        <v>#DIV/0!</v>
      </c>
      <c r="L20" s="230" t="e">
        <f t="shared" si="1"/>
        <v>#DIV/0!</v>
      </c>
    </row>
    <row r="21" spans="1:13" s="126" customFormat="1" ht="13.5" thickBot="1" x14ac:dyDescent="0.3">
      <c r="A21" s="127">
        <v>11</v>
      </c>
      <c r="B21" s="188"/>
      <c r="C21" s="154"/>
      <c r="D21" s="172"/>
      <c r="E21" s="195"/>
      <c r="F21" s="195"/>
      <c r="G21" s="195"/>
      <c r="H21" s="195"/>
      <c r="I21" s="195"/>
      <c r="J21" s="195"/>
      <c r="K21" s="193" t="e">
        <f t="shared" si="0"/>
        <v>#DIV/0!</v>
      </c>
      <c r="L21" s="230" t="e">
        <f t="shared" si="1"/>
        <v>#DIV/0!</v>
      </c>
      <c r="M21" s="21"/>
    </row>
    <row r="22" spans="1:13" s="126" customFormat="1" ht="13.5" thickBot="1" x14ac:dyDescent="0.3">
      <c r="A22" s="127">
        <v>12</v>
      </c>
      <c r="B22" s="153"/>
      <c r="C22" s="154"/>
      <c r="D22" s="172"/>
      <c r="E22" s="195"/>
      <c r="F22" s="195"/>
      <c r="G22" s="195"/>
      <c r="H22" s="195"/>
      <c r="I22" s="195"/>
      <c r="J22" s="195"/>
      <c r="K22" s="193" t="e">
        <f t="shared" si="0"/>
        <v>#DIV/0!</v>
      </c>
      <c r="L22" s="230" t="e">
        <f t="shared" si="1"/>
        <v>#DIV/0!</v>
      </c>
    </row>
    <row r="23" spans="1:13" s="126" customFormat="1" ht="13.5" thickBot="1" x14ac:dyDescent="0.3">
      <c r="A23" s="127">
        <v>13</v>
      </c>
      <c r="B23" s="153"/>
      <c r="C23" s="154"/>
      <c r="D23" s="172"/>
      <c r="E23" s="195"/>
      <c r="F23" s="195"/>
      <c r="G23" s="195"/>
      <c r="H23" s="195"/>
      <c r="I23" s="195"/>
      <c r="J23" s="195"/>
      <c r="K23" s="193" t="e">
        <f t="shared" si="0"/>
        <v>#DIV/0!</v>
      </c>
      <c r="L23" s="230" t="e">
        <f t="shared" si="1"/>
        <v>#DIV/0!</v>
      </c>
    </row>
    <row r="24" spans="1:13" s="126" customFormat="1" ht="13.5" thickBot="1" x14ac:dyDescent="0.3">
      <c r="A24" s="127">
        <v>14</v>
      </c>
      <c r="B24" s="153"/>
      <c r="C24" s="154"/>
      <c r="D24" s="172"/>
      <c r="E24" s="195"/>
      <c r="F24" s="195"/>
      <c r="G24" s="195"/>
      <c r="H24" s="195"/>
      <c r="I24" s="195"/>
      <c r="J24" s="195"/>
      <c r="K24" s="193" t="e">
        <f t="shared" si="0"/>
        <v>#DIV/0!</v>
      </c>
      <c r="L24" s="230" t="e">
        <f t="shared" si="1"/>
        <v>#DIV/0!</v>
      </c>
    </row>
    <row r="25" spans="1:13" s="126" customFormat="1" ht="13.5" thickBot="1" x14ac:dyDescent="0.3">
      <c r="A25" s="127">
        <v>15</v>
      </c>
      <c r="B25" s="153"/>
      <c r="C25" s="154"/>
      <c r="D25" s="172"/>
      <c r="E25" s="195"/>
      <c r="F25" s="195"/>
      <c r="G25" s="195"/>
      <c r="H25" s="195"/>
      <c r="I25" s="195"/>
      <c r="J25" s="195"/>
      <c r="K25" s="193" t="e">
        <f t="shared" si="0"/>
        <v>#DIV/0!</v>
      </c>
      <c r="L25" s="230" t="e">
        <f t="shared" si="1"/>
        <v>#DIV/0!</v>
      </c>
    </row>
    <row r="26" spans="1:13" s="126" customFormat="1" ht="13.5" thickBot="1" x14ac:dyDescent="0.3">
      <c r="A26" s="127">
        <v>16</v>
      </c>
      <c r="B26" s="153"/>
      <c r="C26" s="154"/>
      <c r="D26" s="172"/>
      <c r="E26" s="195"/>
      <c r="F26" s="195"/>
      <c r="G26" s="195"/>
      <c r="H26" s="195"/>
      <c r="I26" s="195"/>
      <c r="J26" s="195"/>
      <c r="K26" s="193" t="e">
        <f t="shared" si="0"/>
        <v>#DIV/0!</v>
      </c>
      <c r="L26" s="230" t="e">
        <f t="shared" si="1"/>
        <v>#DIV/0!</v>
      </c>
    </row>
    <row r="27" spans="1:13" s="126" customFormat="1" ht="13.5" thickBot="1" x14ac:dyDescent="0.3">
      <c r="A27" s="127">
        <v>17</v>
      </c>
      <c r="B27" s="153"/>
      <c r="C27" s="154"/>
      <c r="D27" s="172"/>
      <c r="E27" s="195"/>
      <c r="F27" s="195"/>
      <c r="G27" s="195"/>
      <c r="H27" s="195"/>
      <c r="I27" s="195"/>
      <c r="J27" s="195"/>
      <c r="K27" s="193" t="e">
        <f t="shared" si="0"/>
        <v>#DIV/0!</v>
      </c>
      <c r="L27" s="230" t="e">
        <f t="shared" si="1"/>
        <v>#DIV/0!</v>
      </c>
    </row>
    <row r="28" spans="1:13" s="126" customFormat="1" ht="13.5" thickBot="1" x14ac:dyDescent="0.3">
      <c r="A28" s="127">
        <v>18</v>
      </c>
      <c r="B28" s="153"/>
      <c r="C28" s="154"/>
      <c r="D28" s="172"/>
      <c r="E28" s="195"/>
      <c r="F28" s="195"/>
      <c r="G28" s="195"/>
      <c r="H28" s="195"/>
      <c r="I28" s="195"/>
      <c r="J28" s="195"/>
      <c r="K28" s="193" t="e">
        <f t="shared" si="0"/>
        <v>#DIV/0!</v>
      </c>
      <c r="L28" s="230" t="e">
        <f t="shared" si="1"/>
        <v>#DIV/0!</v>
      </c>
    </row>
    <row r="29" spans="1:13" s="126" customFormat="1" ht="13.5" thickBot="1" x14ac:dyDescent="0.3">
      <c r="A29" s="127">
        <v>19</v>
      </c>
      <c r="B29" s="153"/>
      <c r="C29" s="154"/>
      <c r="D29" s="172"/>
      <c r="E29" s="195"/>
      <c r="F29" s="195"/>
      <c r="G29" s="195"/>
      <c r="H29" s="195"/>
      <c r="I29" s="195"/>
      <c r="J29" s="195"/>
      <c r="K29" s="193" t="e">
        <f t="shared" si="0"/>
        <v>#DIV/0!</v>
      </c>
      <c r="L29" s="230" t="e">
        <f t="shared" si="1"/>
        <v>#DIV/0!</v>
      </c>
    </row>
    <row r="30" spans="1:13" s="126" customFormat="1" ht="13.5" thickBot="1" x14ac:dyDescent="0.3">
      <c r="A30" s="127">
        <v>20</v>
      </c>
      <c r="B30" s="153"/>
      <c r="C30" s="154"/>
      <c r="D30" s="172"/>
      <c r="E30" s="195"/>
      <c r="F30" s="195"/>
      <c r="G30" s="195"/>
      <c r="H30" s="195"/>
      <c r="I30" s="195"/>
      <c r="J30" s="195"/>
      <c r="K30" s="193" t="e">
        <f t="shared" si="0"/>
        <v>#DIV/0!</v>
      </c>
      <c r="L30" s="230" t="e">
        <f t="shared" si="1"/>
        <v>#DIV/0!</v>
      </c>
    </row>
    <row r="31" spans="1:13" s="126" customFormat="1" ht="13.5" thickBot="1" x14ac:dyDescent="0.3">
      <c r="A31" s="127">
        <v>21</v>
      </c>
      <c r="B31" s="188"/>
      <c r="C31" s="154"/>
      <c r="D31" s="172"/>
      <c r="E31" s="195"/>
      <c r="F31" s="195"/>
      <c r="G31" s="195"/>
      <c r="H31" s="195"/>
      <c r="I31" s="195"/>
      <c r="J31" s="195"/>
      <c r="K31" s="193" t="e">
        <f t="shared" si="0"/>
        <v>#DIV/0!</v>
      </c>
      <c r="L31" s="230" t="e">
        <f t="shared" si="1"/>
        <v>#DIV/0!</v>
      </c>
    </row>
    <row r="32" spans="1:13" s="126" customFormat="1" ht="13.5" thickBot="1" x14ac:dyDescent="0.3">
      <c r="A32" s="127">
        <v>22</v>
      </c>
      <c r="B32" s="188"/>
      <c r="C32" s="154"/>
      <c r="D32" s="172"/>
      <c r="E32" s="195"/>
      <c r="F32" s="195"/>
      <c r="G32" s="195"/>
      <c r="H32" s="195"/>
      <c r="I32" s="195"/>
      <c r="J32" s="195"/>
      <c r="K32" s="193" t="e">
        <f t="shared" si="0"/>
        <v>#DIV/0!</v>
      </c>
      <c r="L32" s="230" t="e">
        <f t="shared" si="1"/>
        <v>#DIV/0!</v>
      </c>
    </row>
    <row r="33" spans="1:13" s="126" customFormat="1" ht="13.5" thickBot="1" x14ac:dyDescent="0.3">
      <c r="A33" s="127">
        <v>23</v>
      </c>
      <c r="B33" s="188"/>
      <c r="C33" s="154"/>
      <c r="D33" s="172"/>
      <c r="E33" s="195"/>
      <c r="F33" s="195"/>
      <c r="G33" s="195"/>
      <c r="H33" s="195"/>
      <c r="I33" s="195"/>
      <c r="J33" s="195"/>
      <c r="K33" s="193" t="e">
        <f t="shared" si="0"/>
        <v>#DIV/0!</v>
      </c>
      <c r="L33" s="230" t="e">
        <f t="shared" si="1"/>
        <v>#DIV/0!</v>
      </c>
      <c r="M33" s="184"/>
    </row>
    <row r="34" spans="1:13" s="126" customFormat="1" ht="12.75" customHeight="1" x14ac:dyDescent="0.25">
      <c r="A34" s="127"/>
      <c r="B34" s="158"/>
      <c r="C34" s="105"/>
      <c r="D34" s="172"/>
      <c r="E34" s="195"/>
      <c r="F34" s="195"/>
      <c r="G34" s="195"/>
      <c r="H34" s="195"/>
      <c r="I34" s="195"/>
      <c r="J34" s="195"/>
      <c r="K34" s="193" t="e">
        <f t="shared" si="0"/>
        <v>#DIV/0!</v>
      </c>
      <c r="L34" s="230" t="e">
        <f t="shared" si="1"/>
        <v>#DIV/0!</v>
      </c>
    </row>
    <row r="35" spans="1:13" ht="13.5" thickBot="1" x14ac:dyDescent="0.3">
      <c r="A35" s="454" t="s">
        <v>217</v>
      </c>
      <c r="B35" s="455"/>
      <c r="C35" s="455"/>
      <c r="D35" s="455"/>
      <c r="E35" s="455"/>
      <c r="F35" s="455"/>
      <c r="G35" s="455"/>
      <c r="H35" s="455"/>
      <c r="I35" s="455"/>
      <c r="J35" s="456"/>
      <c r="K35" s="457" t="e">
        <f>SUM(L11:L34)</f>
        <v>#DIV/0!</v>
      </c>
      <c r="L35" s="458"/>
    </row>
    <row r="36" spans="1:13" ht="13" thickBot="1" x14ac:dyDescent="0.3"/>
    <row r="37" spans="1:13" ht="13.5" thickBot="1" x14ac:dyDescent="0.35">
      <c r="A37" s="353" t="s">
        <v>218</v>
      </c>
      <c r="B37" s="354"/>
      <c r="C37" s="354"/>
      <c r="D37" s="354"/>
      <c r="E37" s="354"/>
      <c r="F37" s="354"/>
      <c r="G37" s="354"/>
      <c r="H37" s="354"/>
      <c r="I37" s="354"/>
      <c r="J37" s="355"/>
      <c r="K37" s="459" t="e">
        <f>K35/#REF!</f>
        <v>#DIV/0!</v>
      </c>
      <c r="L37" s="460"/>
    </row>
    <row r="38" spans="1:13" ht="13" x14ac:dyDescent="0.3">
      <c r="A38" s="173"/>
      <c r="B38" s="173"/>
      <c r="C38" s="173"/>
      <c r="D38" s="173"/>
      <c r="E38" s="173"/>
      <c r="F38" s="173"/>
      <c r="G38" s="173"/>
      <c r="H38" s="173"/>
      <c r="I38" s="173"/>
      <c r="J38" s="173"/>
      <c r="K38" s="174"/>
      <c r="L38" s="174"/>
    </row>
    <row r="40" spans="1:13" ht="13" thickBot="1" x14ac:dyDescent="0.3"/>
    <row r="41" spans="1:13" ht="13" x14ac:dyDescent="0.25">
      <c r="A41" s="388" t="s">
        <v>200</v>
      </c>
      <c r="B41" s="391" t="s">
        <v>219</v>
      </c>
      <c r="C41" s="394" t="s">
        <v>202</v>
      </c>
      <c r="D41" s="397" t="s">
        <v>203</v>
      </c>
      <c r="E41" s="400" t="s">
        <v>204</v>
      </c>
      <c r="F41" s="401"/>
      <c r="G41" s="401"/>
      <c r="H41" s="401"/>
      <c r="I41" s="401"/>
      <c r="J41" s="402"/>
      <c r="K41" s="380" t="s">
        <v>205</v>
      </c>
      <c r="L41" s="381"/>
    </row>
    <row r="42" spans="1:13" ht="13.5" x14ac:dyDescent="0.25">
      <c r="A42" s="389"/>
      <c r="B42" s="441"/>
      <c r="C42" s="395"/>
      <c r="D42" s="398"/>
      <c r="E42" s="117" t="s">
        <v>15</v>
      </c>
      <c r="F42" s="118" t="s">
        <v>18</v>
      </c>
      <c r="G42" s="118" t="s">
        <v>20</v>
      </c>
      <c r="H42" s="118" t="s">
        <v>22</v>
      </c>
      <c r="I42" s="118" t="s">
        <v>54</v>
      </c>
      <c r="J42" s="119" t="s">
        <v>56</v>
      </c>
      <c r="K42" s="382" t="s">
        <v>206</v>
      </c>
      <c r="L42" s="384" t="s">
        <v>207</v>
      </c>
    </row>
    <row r="43" spans="1:13" ht="13" thickBot="1" x14ac:dyDescent="0.3">
      <c r="A43" s="390"/>
      <c r="B43" s="461"/>
      <c r="C43" s="396"/>
      <c r="D43" s="399"/>
      <c r="E43" s="120" t="s">
        <v>208</v>
      </c>
      <c r="F43" s="121" t="s">
        <v>208</v>
      </c>
      <c r="G43" s="121" t="s">
        <v>208</v>
      </c>
      <c r="H43" s="121" t="s">
        <v>208</v>
      </c>
      <c r="I43" s="121" t="s">
        <v>208</v>
      </c>
      <c r="J43" s="122" t="s">
        <v>208</v>
      </c>
      <c r="K43" s="383"/>
      <c r="L43" s="385"/>
    </row>
    <row r="44" spans="1:13" ht="13" thickBot="1" x14ac:dyDescent="0.3">
      <c r="A44" s="161">
        <v>1</v>
      </c>
      <c r="B44" s="176"/>
      <c r="C44" s="125"/>
      <c r="D44" s="175"/>
      <c r="E44" s="201"/>
      <c r="F44" s="201"/>
      <c r="G44" s="201"/>
      <c r="H44" s="201"/>
      <c r="I44" s="201"/>
      <c r="J44" s="201"/>
      <c r="K44" s="193" t="e">
        <f>AVERAGE(E44:J44)</f>
        <v>#DIV/0!</v>
      </c>
      <c r="L44" s="230" t="e">
        <f>K44*D44</f>
        <v>#DIV/0!</v>
      </c>
    </row>
    <row r="45" spans="1:13" ht="13" thickBot="1" x14ac:dyDescent="0.3">
      <c r="A45" s="162">
        <v>2</v>
      </c>
      <c r="B45" s="176"/>
      <c r="C45" s="129"/>
      <c r="D45" s="175"/>
      <c r="E45" s="204"/>
      <c r="F45" s="204"/>
      <c r="G45" s="204"/>
      <c r="H45" s="204"/>
      <c r="I45" s="204"/>
      <c r="J45" s="204"/>
      <c r="K45" s="193" t="e">
        <f t="shared" ref="K45:K57" si="2">AVERAGE(E45:J45)</f>
        <v>#DIV/0!</v>
      </c>
      <c r="L45" s="230" t="e">
        <f t="shared" ref="L45:L57" si="3">K45*D45</f>
        <v>#DIV/0!</v>
      </c>
    </row>
    <row r="46" spans="1:13" ht="13" thickBot="1" x14ac:dyDescent="0.3">
      <c r="A46" s="162">
        <v>3</v>
      </c>
      <c r="B46" s="176"/>
      <c r="C46" s="130"/>
      <c r="D46" s="175"/>
      <c r="E46" s="204"/>
      <c r="F46" s="204"/>
      <c r="G46" s="204"/>
      <c r="H46" s="204"/>
      <c r="I46" s="204"/>
      <c r="J46" s="204"/>
      <c r="K46" s="193" t="e">
        <f t="shared" si="2"/>
        <v>#DIV/0!</v>
      </c>
      <c r="L46" s="230" t="e">
        <f t="shared" si="3"/>
        <v>#DIV/0!</v>
      </c>
    </row>
    <row r="47" spans="1:13" ht="13" thickBot="1" x14ac:dyDescent="0.3">
      <c r="A47" s="162">
        <v>4</v>
      </c>
      <c r="B47" s="189"/>
      <c r="C47" s="129"/>
      <c r="D47" s="175"/>
      <c r="E47" s="204"/>
      <c r="F47" s="204"/>
      <c r="G47" s="204"/>
      <c r="H47" s="204"/>
      <c r="I47" s="204"/>
      <c r="J47" s="204"/>
      <c r="K47" s="193" t="e">
        <f t="shared" si="2"/>
        <v>#DIV/0!</v>
      </c>
      <c r="L47" s="230" t="e">
        <f t="shared" si="3"/>
        <v>#DIV/0!</v>
      </c>
    </row>
    <row r="48" spans="1:13" ht="13" thickBot="1" x14ac:dyDescent="0.3">
      <c r="A48" s="162">
        <v>5</v>
      </c>
      <c r="B48" s="189"/>
      <c r="C48" s="129"/>
      <c r="D48" s="175"/>
      <c r="E48" s="204"/>
      <c r="F48" s="204"/>
      <c r="G48" s="204"/>
      <c r="H48" s="204"/>
      <c r="I48" s="204"/>
      <c r="J48" s="204"/>
      <c r="K48" s="193" t="e">
        <f t="shared" si="2"/>
        <v>#DIV/0!</v>
      </c>
      <c r="L48" s="230" t="e">
        <f t="shared" si="3"/>
        <v>#DIV/0!</v>
      </c>
    </row>
    <row r="49" spans="1:12" ht="13" thickBot="1" x14ac:dyDescent="0.3">
      <c r="A49" s="162">
        <v>6</v>
      </c>
      <c r="B49" s="176"/>
      <c r="C49" s="129"/>
      <c r="D49" s="175"/>
      <c r="E49" s="204"/>
      <c r="F49" s="204"/>
      <c r="G49" s="204"/>
      <c r="H49" s="204"/>
      <c r="I49" s="204"/>
      <c r="J49" s="204"/>
      <c r="K49" s="193" t="e">
        <f t="shared" si="2"/>
        <v>#DIV/0!</v>
      </c>
      <c r="L49" s="230" t="e">
        <f t="shared" si="3"/>
        <v>#DIV/0!</v>
      </c>
    </row>
    <row r="50" spans="1:12" ht="13" thickBot="1" x14ac:dyDescent="0.3">
      <c r="A50" s="162">
        <v>7</v>
      </c>
      <c r="B50" s="176"/>
      <c r="C50" s="129"/>
      <c r="D50" s="175"/>
      <c r="E50" s="204"/>
      <c r="F50" s="204"/>
      <c r="G50" s="204"/>
      <c r="H50" s="204"/>
      <c r="I50" s="204"/>
      <c r="J50" s="204"/>
      <c r="K50" s="193" t="e">
        <f t="shared" si="2"/>
        <v>#DIV/0!</v>
      </c>
      <c r="L50" s="230" t="e">
        <f t="shared" si="3"/>
        <v>#DIV/0!</v>
      </c>
    </row>
    <row r="51" spans="1:12" ht="13" thickBot="1" x14ac:dyDescent="0.3">
      <c r="A51" s="162">
        <v>8</v>
      </c>
      <c r="B51" s="189"/>
      <c r="C51" s="129"/>
      <c r="D51" s="175"/>
      <c r="E51" s="204"/>
      <c r="F51" s="204"/>
      <c r="G51" s="204"/>
      <c r="H51" s="204"/>
      <c r="I51" s="204"/>
      <c r="J51" s="204"/>
      <c r="K51" s="193" t="e">
        <f t="shared" si="2"/>
        <v>#DIV/0!</v>
      </c>
      <c r="L51" s="230" t="e">
        <f t="shared" si="3"/>
        <v>#DIV/0!</v>
      </c>
    </row>
    <row r="52" spans="1:12" ht="13" thickBot="1" x14ac:dyDescent="0.3">
      <c r="A52" s="162">
        <v>9</v>
      </c>
      <c r="B52" s="176"/>
      <c r="C52" s="129"/>
      <c r="D52" s="175"/>
      <c r="E52" s="204"/>
      <c r="F52" s="204"/>
      <c r="G52" s="204"/>
      <c r="H52" s="204"/>
      <c r="I52" s="204"/>
      <c r="J52" s="204"/>
      <c r="K52" s="193" t="e">
        <f t="shared" si="2"/>
        <v>#DIV/0!</v>
      </c>
      <c r="L52" s="230" t="e">
        <f t="shared" si="3"/>
        <v>#DIV/0!</v>
      </c>
    </row>
    <row r="53" spans="1:12" ht="13" thickBot="1" x14ac:dyDescent="0.3">
      <c r="A53" s="162">
        <v>10</v>
      </c>
      <c r="B53" s="190"/>
      <c r="C53" s="129"/>
      <c r="D53" s="175"/>
      <c r="E53" s="204"/>
      <c r="F53" s="204"/>
      <c r="G53" s="204"/>
      <c r="H53" s="204"/>
      <c r="I53" s="204"/>
      <c r="J53" s="204"/>
      <c r="K53" s="193" t="e">
        <f t="shared" si="2"/>
        <v>#DIV/0!</v>
      </c>
      <c r="L53" s="230" t="e">
        <f t="shared" si="3"/>
        <v>#DIV/0!</v>
      </c>
    </row>
    <row r="54" spans="1:12" ht="13" thickBot="1" x14ac:dyDescent="0.3">
      <c r="A54" s="162">
        <v>11</v>
      </c>
      <c r="B54" s="176"/>
      <c r="C54" s="129"/>
      <c r="D54" s="175"/>
      <c r="E54" s="204"/>
      <c r="F54" s="204"/>
      <c r="G54" s="204"/>
      <c r="H54" s="204"/>
      <c r="I54" s="204"/>
      <c r="J54" s="204"/>
      <c r="K54" s="193" t="e">
        <f t="shared" si="2"/>
        <v>#DIV/0!</v>
      </c>
      <c r="L54" s="230" t="e">
        <f t="shared" si="3"/>
        <v>#DIV/0!</v>
      </c>
    </row>
    <row r="55" spans="1:12" ht="13" thickBot="1" x14ac:dyDescent="0.3">
      <c r="A55" s="162">
        <v>12</v>
      </c>
      <c r="B55" s="176"/>
      <c r="C55" s="129"/>
      <c r="D55" s="175"/>
      <c r="E55" s="204"/>
      <c r="F55" s="204"/>
      <c r="G55" s="204"/>
      <c r="H55" s="204"/>
      <c r="I55" s="204"/>
      <c r="J55" s="204"/>
      <c r="K55" s="193" t="e">
        <f t="shared" si="2"/>
        <v>#DIV/0!</v>
      </c>
      <c r="L55" s="230" t="e">
        <f t="shared" si="3"/>
        <v>#DIV/0!</v>
      </c>
    </row>
    <row r="56" spans="1:12" ht="13" thickBot="1" x14ac:dyDescent="0.3">
      <c r="A56" s="162">
        <v>13</v>
      </c>
      <c r="B56" s="167"/>
      <c r="C56" s="129"/>
      <c r="D56" s="175"/>
      <c r="E56" s="204"/>
      <c r="F56" s="204"/>
      <c r="G56" s="204"/>
      <c r="H56" s="204"/>
      <c r="I56" s="204"/>
      <c r="J56" s="204"/>
      <c r="K56" s="193" t="e">
        <f t="shared" si="2"/>
        <v>#DIV/0!</v>
      </c>
      <c r="L56" s="230" t="e">
        <f t="shared" si="3"/>
        <v>#DIV/0!</v>
      </c>
    </row>
    <row r="57" spans="1:12" ht="13" thickBot="1" x14ac:dyDescent="0.3">
      <c r="A57" s="162">
        <v>14</v>
      </c>
      <c r="B57" s="135"/>
      <c r="C57" s="129"/>
      <c r="D57" s="175"/>
      <c r="E57" s="163"/>
      <c r="F57" s="163"/>
      <c r="G57" s="163"/>
      <c r="H57" s="163"/>
      <c r="I57" s="163"/>
      <c r="J57" s="163"/>
      <c r="K57" s="193" t="e">
        <f t="shared" si="2"/>
        <v>#DIV/0!</v>
      </c>
      <c r="L57" s="230" t="e">
        <f t="shared" si="3"/>
        <v>#DIV/0!</v>
      </c>
    </row>
    <row r="58" spans="1:12" ht="13.5" thickBot="1" x14ac:dyDescent="0.3">
      <c r="A58" s="353" t="s">
        <v>220</v>
      </c>
      <c r="B58" s="354"/>
      <c r="C58" s="354"/>
      <c r="D58" s="354"/>
      <c r="E58" s="354"/>
      <c r="F58" s="354"/>
      <c r="G58" s="354"/>
      <c r="H58" s="354"/>
      <c r="I58" s="354"/>
      <c r="J58" s="355"/>
      <c r="K58" s="462" t="e">
        <f>SUM(L44:L57)</f>
        <v>#DIV/0!</v>
      </c>
      <c r="L58" s="463"/>
    </row>
    <row r="59" spans="1:12" ht="13.5" thickBot="1" x14ac:dyDescent="0.3">
      <c r="A59" s="101"/>
      <c r="B59" s="101"/>
      <c r="C59" s="177"/>
      <c r="D59" s="178"/>
      <c r="E59" s="179"/>
      <c r="F59" s="179"/>
      <c r="G59" s="179"/>
      <c r="H59" s="179"/>
      <c r="I59" s="179"/>
      <c r="J59" s="179"/>
      <c r="K59" s="180"/>
      <c r="L59" s="180"/>
    </row>
    <row r="60" spans="1:12" ht="13.5" thickBot="1" x14ac:dyDescent="0.35">
      <c r="A60" s="464" t="s">
        <v>221</v>
      </c>
      <c r="B60" s="465"/>
      <c r="C60" s="465"/>
      <c r="D60" s="465"/>
      <c r="E60" s="465"/>
      <c r="F60" s="465"/>
      <c r="G60" s="465"/>
      <c r="H60" s="465"/>
      <c r="I60" s="465"/>
      <c r="J60" s="466"/>
      <c r="K60" s="459" t="e">
        <f>K58/12/#REF!</f>
        <v>#DIV/0!</v>
      </c>
      <c r="L60" s="460"/>
    </row>
    <row r="61" spans="1:12" ht="13.5" thickBot="1" x14ac:dyDescent="0.35">
      <c r="A61" s="173"/>
      <c r="B61" s="173"/>
      <c r="C61" s="173"/>
      <c r="D61" s="173"/>
      <c r="E61" s="173"/>
      <c r="F61" s="173"/>
      <c r="G61" s="173"/>
      <c r="H61" s="173"/>
      <c r="I61" s="173"/>
      <c r="J61" s="173"/>
      <c r="K61" s="174"/>
      <c r="L61" s="174"/>
    </row>
    <row r="62" spans="1:12" ht="13.5" thickBot="1" x14ac:dyDescent="0.35">
      <c r="A62" s="467" t="s">
        <v>222</v>
      </c>
      <c r="B62" s="468"/>
      <c r="C62" s="468"/>
      <c r="D62" s="468"/>
      <c r="E62" s="468"/>
      <c r="F62" s="468"/>
      <c r="G62" s="468"/>
      <c r="H62" s="468"/>
      <c r="I62" s="468"/>
      <c r="J62" s="469"/>
      <c r="K62" s="470" t="s">
        <v>223</v>
      </c>
      <c r="L62" s="471"/>
    </row>
    <row r="63" spans="1:12" ht="13" x14ac:dyDescent="0.3">
      <c r="A63" s="481" t="s">
        <v>224</v>
      </c>
      <c r="B63" s="482"/>
      <c r="C63" s="482"/>
      <c r="D63" s="482"/>
      <c r="E63" s="482"/>
      <c r="F63" s="482"/>
      <c r="G63" s="482"/>
      <c r="H63" s="482"/>
      <c r="I63" s="482"/>
      <c r="J63" s="482"/>
      <c r="K63" s="472" t="e">
        <f>K37</f>
        <v>#DIV/0!</v>
      </c>
      <c r="L63" s="473"/>
    </row>
    <row r="64" spans="1:12" ht="13.5" thickBot="1" x14ac:dyDescent="0.35">
      <c r="A64" s="479" t="s">
        <v>225</v>
      </c>
      <c r="B64" s="480"/>
      <c r="C64" s="480"/>
      <c r="D64" s="480"/>
      <c r="E64" s="480"/>
      <c r="F64" s="480"/>
      <c r="G64" s="480"/>
      <c r="H64" s="480"/>
      <c r="I64" s="480"/>
      <c r="J64" s="480"/>
      <c r="K64" s="483" t="e">
        <f>K60</f>
        <v>#DIV/0!</v>
      </c>
      <c r="L64" s="484"/>
    </row>
    <row r="65" spans="1:12" ht="13.5" thickBot="1" x14ac:dyDescent="0.35">
      <c r="A65" s="474" t="s">
        <v>226</v>
      </c>
      <c r="B65" s="475"/>
      <c r="C65" s="475"/>
      <c r="D65" s="475"/>
      <c r="E65" s="475"/>
      <c r="F65" s="475"/>
      <c r="G65" s="475"/>
      <c r="H65" s="475"/>
      <c r="I65" s="475"/>
      <c r="J65" s="476"/>
      <c r="K65" s="477" t="e">
        <f>SUM(K63:L64)</f>
        <v>#DIV/0!</v>
      </c>
      <c r="L65" s="478"/>
    </row>
    <row r="67" spans="1:12" ht="13" thickBot="1" x14ac:dyDescent="0.3"/>
    <row r="68" spans="1:12" ht="20.25" customHeight="1" x14ac:dyDescent="0.25">
      <c r="A68" s="362"/>
      <c r="B68" s="363"/>
      <c r="C68" s="368" t="s">
        <v>211</v>
      </c>
      <c r="D68" s="371"/>
      <c r="E68" s="372"/>
      <c r="F68" s="372"/>
      <c r="G68" s="372"/>
      <c r="H68" s="372"/>
      <c r="I68" s="372"/>
      <c r="J68" s="372"/>
      <c r="K68" s="372"/>
      <c r="L68" s="373"/>
    </row>
    <row r="69" spans="1:12" ht="28.5" customHeight="1" x14ac:dyDescent="0.25">
      <c r="A69" s="364"/>
      <c r="B69" s="365"/>
      <c r="C69" s="369"/>
      <c r="D69" s="374"/>
      <c r="E69" s="375"/>
      <c r="F69" s="375"/>
      <c r="G69" s="375"/>
      <c r="H69" s="375"/>
      <c r="I69" s="375"/>
      <c r="J69" s="375"/>
      <c r="K69" s="375"/>
      <c r="L69" s="376"/>
    </row>
    <row r="70" spans="1:12" ht="14.25" customHeight="1" x14ac:dyDescent="0.25">
      <c r="A70" s="364"/>
      <c r="B70" s="365"/>
      <c r="C70" s="369"/>
      <c r="D70" s="374"/>
      <c r="E70" s="375"/>
      <c r="F70" s="375"/>
      <c r="G70" s="375"/>
      <c r="H70" s="375"/>
      <c r="I70" s="375"/>
      <c r="J70" s="375"/>
      <c r="K70" s="375"/>
      <c r="L70" s="376"/>
    </row>
    <row r="71" spans="1:12" ht="13" thickBot="1" x14ac:dyDescent="0.3">
      <c r="A71" s="366"/>
      <c r="B71" s="367"/>
      <c r="C71" s="370"/>
      <c r="D71" s="377"/>
      <c r="E71" s="378"/>
      <c r="F71" s="378"/>
      <c r="G71" s="378"/>
      <c r="H71" s="378"/>
      <c r="I71" s="378"/>
      <c r="J71" s="378"/>
      <c r="K71" s="378"/>
      <c r="L71" s="379"/>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4"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97"/>
      <c r="B1" s="498"/>
      <c r="C1" s="498"/>
      <c r="D1" s="498"/>
      <c r="E1" s="498"/>
      <c r="F1" s="498"/>
      <c r="G1" s="498"/>
      <c r="H1" s="498"/>
      <c r="I1" s="498"/>
      <c r="J1" s="498"/>
      <c r="K1" s="498"/>
      <c r="L1" s="499"/>
    </row>
    <row r="2" spans="1:14" ht="13" x14ac:dyDescent="0.25">
      <c r="A2" s="145" t="s">
        <v>15</v>
      </c>
      <c r="B2" s="421"/>
      <c r="C2" s="422"/>
      <c r="D2" s="422"/>
      <c r="E2" s="107" t="s">
        <v>198</v>
      </c>
      <c r="F2" s="423"/>
      <c r="G2" s="422"/>
      <c r="H2" s="422"/>
      <c r="I2" s="422"/>
      <c r="J2" s="107" t="s">
        <v>199</v>
      </c>
      <c r="K2" s="422"/>
      <c r="L2" s="424"/>
    </row>
    <row r="3" spans="1:14" ht="13" x14ac:dyDescent="0.25">
      <c r="A3" s="146" t="s">
        <v>18</v>
      </c>
      <c r="B3" s="414"/>
      <c r="C3" s="414"/>
      <c r="D3" s="414"/>
      <c r="E3" s="191" t="s">
        <v>198</v>
      </c>
      <c r="F3" s="415"/>
      <c r="G3" s="416"/>
      <c r="H3" s="416"/>
      <c r="I3" s="416"/>
      <c r="J3" s="109" t="s">
        <v>199</v>
      </c>
      <c r="K3" s="414"/>
      <c r="L3" s="417"/>
    </row>
    <row r="4" spans="1:14" ht="13" x14ac:dyDescent="0.25">
      <c r="A4" s="147" t="s">
        <v>20</v>
      </c>
      <c r="B4" s="411"/>
      <c r="C4" s="411"/>
      <c r="D4" s="411"/>
      <c r="E4" s="111" t="s">
        <v>198</v>
      </c>
      <c r="F4" s="412"/>
      <c r="G4" s="450"/>
      <c r="H4" s="450"/>
      <c r="I4" s="450"/>
      <c r="J4" s="111" t="s">
        <v>199</v>
      </c>
      <c r="K4" s="411"/>
      <c r="L4" s="413"/>
    </row>
    <row r="5" spans="1:14" ht="13" x14ac:dyDescent="0.25">
      <c r="A5" s="146" t="s">
        <v>22</v>
      </c>
      <c r="B5" s="414"/>
      <c r="C5" s="414"/>
      <c r="D5" s="414"/>
      <c r="E5" s="109" t="s">
        <v>198</v>
      </c>
      <c r="F5" s="415"/>
      <c r="G5" s="416"/>
      <c r="H5" s="416"/>
      <c r="I5" s="416"/>
      <c r="J5" s="109" t="s">
        <v>199</v>
      </c>
      <c r="K5" s="496"/>
      <c r="L5" s="417"/>
    </row>
    <row r="6" spans="1:14" ht="13" x14ac:dyDescent="0.25">
      <c r="A6" s="147" t="s">
        <v>54</v>
      </c>
      <c r="B6" s="411"/>
      <c r="C6" s="411"/>
      <c r="D6" s="411"/>
      <c r="E6" s="111" t="s">
        <v>198</v>
      </c>
      <c r="F6" s="412"/>
      <c r="G6" s="411"/>
      <c r="H6" s="411"/>
      <c r="I6" s="411"/>
      <c r="J6" s="111" t="s">
        <v>199</v>
      </c>
      <c r="K6" s="411"/>
      <c r="L6" s="413"/>
    </row>
    <row r="7" spans="1:14" ht="13.5" thickBot="1" x14ac:dyDescent="0.3">
      <c r="A7" s="148" t="s">
        <v>56</v>
      </c>
      <c r="B7" s="480"/>
      <c r="C7" s="480"/>
      <c r="D7" s="480"/>
      <c r="E7" s="149" t="s">
        <v>198</v>
      </c>
      <c r="F7" s="493"/>
      <c r="G7" s="494"/>
      <c r="H7" s="494"/>
      <c r="I7" s="494"/>
      <c r="J7" s="150" t="s">
        <v>199</v>
      </c>
      <c r="K7" s="480"/>
      <c r="L7" s="495"/>
    </row>
    <row r="8" spans="1:14" ht="13" x14ac:dyDescent="0.25">
      <c r="A8" s="388" t="s">
        <v>200</v>
      </c>
      <c r="B8" s="391" t="s">
        <v>227</v>
      </c>
      <c r="C8" s="394" t="s">
        <v>202</v>
      </c>
      <c r="D8" s="394" t="s">
        <v>203</v>
      </c>
      <c r="E8" s="488" t="s">
        <v>204</v>
      </c>
      <c r="F8" s="488"/>
      <c r="G8" s="488"/>
      <c r="H8" s="488"/>
      <c r="I8" s="488"/>
      <c r="J8" s="488"/>
      <c r="K8" s="489" t="s">
        <v>205</v>
      </c>
      <c r="L8" s="490"/>
    </row>
    <row r="9" spans="1:14" ht="13.5" x14ac:dyDescent="0.25">
      <c r="A9" s="389"/>
      <c r="B9" s="392"/>
      <c r="C9" s="395"/>
      <c r="D9" s="395"/>
      <c r="E9" s="151" t="s">
        <v>15</v>
      </c>
      <c r="F9" s="118" t="s">
        <v>18</v>
      </c>
      <c r="G9" s="118" t="s">
        <v>20</v>
      </c>
      <c r="H9" s="118" t="s">
        <v>22</v>
      </c>
      <c r="I9" s="118" t="s">
        <v>54</v>
      </c>
      <c r="J9" s="118" t="s">
        <v>56</v>
      </c>
      <c r="K9" s="392" t="s">
        <v>206</v>
      </c>
      <c r="L9" s="491" t="s">
        <v>207</v>
      </c>
    </row>
    <row r="10" spans="1:14" ht="13" thickBot="1" x14ac:dyDescent="0.3">
      <c r="A10" s="390"/>
      <c r="B10" s="393"/>
      <c r="C10" s="396"/>
      <c r="D10" s="396"/>
      <c r="E10" s="121" t="s">
        <v>208</v>
      </c>
      <c r="F10" s="121" t="s">
        <v>208</v>
      </c>
      <c r="G10" s="121" t="s">
        <v>208</v>
      </c>
      <c r="H10" s="121" t="s">
        <v>208</v>
      </c>
      <c r="I10" s="121" t="s">
        <v>208</v>
      </c>
      <c r="J10" s="121" t="s">
        <v>208</v>
      </c>
      <c r="K10" s="393"/>
      <c r="L10" s="492"/>
    </row>
    <row r="11" spans="1:14" s="126" customFormat="1" x14ac:dyDescent="0.25">
      <c r="A11" s="123">
        <v>1</v>
      </c>
      <c r="B11" s="124"/>
      <c r="C11" s="181"/>
      <c r="D11" s="182"/>
      <c r="E11" s="192"/>
      <c r="F11" s="192"/>
      <c r="G11" s="192"/>
      <c r="H11" s="192"/>
      <c r="I11" s="192"/>
      <c r="J11" s="192"/>
      <c r="K11" s="202" t="e">
        <f t="shared" ref="K11:K15" si="0">AVERAGE(E11:J11)</f>
        <v>#DIV/0!</v>
      </c>
      <c r="L11" s="203" t="e">
        <f t="shared" ref="L11:L15" si="1">K11*D11</f>
        <v>#DIV/0!</v>
      </c>
    </row>
    <row r="12" spans="1:14" s="126" customFormat="1" ht="12.75" customHeight="1" x14ac:dyDescent="0.25">
      <c r="A12" s="127">
        <v>2</v>
      </c>
      <c r="B12" s="128"/>
      <c r="C12" s="168"/>
      <c r="D12" s="166"/>
      <c r="E12" s="195"/>
      <c r="F12" s="195"/>
      <c r="G12" s="195"/>
      <c r="H12" s="195"/>
      <c r="I12" s="195"/>
      <c r="J12" s="195"/>
      <c r="K12" s="202" t="e">
        <f t="shared" si="0"/>
        <v>#DIV/0!</v>
      </c>
      <c r="L12" s="203" t="e">
        <f t="shared" si="1"/>
        <v>#DIV/0!</v>
      </c>
    </row>
    <row r="13" spans="1:14" s="126" customFormat="1" x14ac:dyDescent="0.25">
      <c r="A13" s="127">
        <v>3</v>
      </c>
      <c r="B13" s="128"/>
      <c r="C13" s="183"/>
      <c r="D13" s="166"/>
      <c r="E13" s="195"/>
      <c r="F13" s="195"/>
      <c r="G13" s="195"/>
      <c r="H13" s="195"/>
      <c r="I13" s="195"/>
      <c r="J13" s="195"/>
      <c r="K13" s="202" t="e">
        <f t="shared" si="0"/>
        <v>#DIV/0!</v>
      </c>
      <c r="L13" s="203" t="e">
        <f t="shared" si="1"/>
        <v>#DIV/0!</v>
      </c>
    </row>
    <row r="14" spans="1:14" s="126" customFormat="1" x14ac:dyDescent="0.25">
      <c r="A14" s="127">
        <v>4</v>
      </c>
      <c r="B14" s="128"/>
      <c r="C14" s="129"/>
      <c r="D14" s="166"/>
      <c r="E14" s="195"/>
      <c r="F14" s="195"/>
      <c r="G14" s="195"/>
      <c r="H14" s="195"/>
      <c r="I14" s="195"/>
      <c r="J14" s="195"/>
      <c r="K14" s="202" t="e">
        <f t="shared" si="0"/>
        <v>#DIV/0!</v>
      </c>
      <c r="L14" s="203" t="e">
        <f t="shared" si="1"/>
        <v>#DIV/0!</v>
      </c>
      <c r="N14" s="143"/>
    </row>
    <row r="15" spans="1:14" s="126" customFormat="1" x14ac:dyDescent="0.25">
      <c r="A15" s="127">
        <v>5</v>
      </c>
      <c r="B15" s="128"/>
      <c r="C15" s="129"/>
      <c r="D15" s="166"/>
      <c r="E15" s="195"/>
      <c r="F15" s="195"/>
      <c r="G15" s="195"/>
      <c r="H15" s="195"/>
      <c r="I15" s="195"/>
      <c r="J15" s="195"/>
      <c r="K15" s="202" t="e">
        <f t="shared" si="0"/>
        <v>#DIV/0!</v>
      </c>
      <c r="L15" s="203" t="e">
        <f t="shared" si="1"/>
        <v>#DIV/0!</v>
      </c>
    </row>
    <row r="16" spans="1:14" s="126" customFormat="1" x14ac:dyDescent="0.25">
      <c r="A16" s="127">
        <v>6</v>
      </c>
      <c r="B16" s="142"/>
      <c r="C16" s="129"/>
      <c r="D16" s="166"/>
      <c r="E16" s="195"/>
      <c r="F16" s="195"/>
      <c r="G16" s="195"/>
      <c r="H16" s="195"/>
      <c r="I16" s="195"/>
      <c r="J16" s="195"/>
      <c r="K16" s="202" t="e">
        <f t="shared" ref="K16:K25" si="2">AVERAGE(E16:J16)</f>
        <v>#DIV/0!</v>
      </c>
      <c r="L16" s="203" t="e">
        <f t="shared" ref="L16:L25" si="3">K16*D16</f>
        <v>#DIV/0!</v>
      </c>
    </row>
    <row r="17" spans="1:12" s="126" customFormat="1" x14ac:dyDescent="0.25">
      <c r="A17" s="127">
        <v>7</v>
      </c>
      <c r="B17" s="135"/>
      <c r="C17" s="129"/>
      <c r="D17" s="166"/>
      <c r="E17" s="195"/>
      <c r="F17" s="195"/>
      <c r="G17" s="195"/>
      <c r="H17" s="195"/>
      <c r="I17" s="195"/>
      <c r="J17" s="195"/>
      <c r="K17" s="202" t="e">
        <f t="shared" si="2"/>
        <v>#DIV/0!</v>
      </c>
      <c r="L17" s="203" t="e">
        <f t="shared" si="3"/>
        <v>#DIV/0!</v>
      </c>
    </row>
    <row r="18" spans="1:12" s="126" customFormat="1" x14ac:dyDescent="0.25">
      <c r="A18" s="127">
        <v>8</v>
      </c>
      <c r="B18" s="135"/>
      <c r="C18" s="129"/>
      <c r="D18" s="166"/>
      <c r="E18" s="195"/>
      <c r="F18" s="195"/>
      <c r="G18" s="195"/>
      <c r="H18" s="195"/>
      <c r="I18" s="195"/>
      <c r="J18" s="195"/>
      <c r="K18" s="202" t="e">
        <f t="shared" si="2"/>
        <v>#DIV/0!</v>
      </c>
      <c r="L18" s="203" t="e">
        <f t="shared" si="3"/>
        <v>#DIV/0!</v>
      </c>
    </row>
    <row r="19" spans="1:12" s="126" customFormat="1" x14ac:dyDescent="0.25">
      <c r="A19" s="127">
        <v>9</v>
      </c>
      <c r="B19" s="135"/>
      <c r="C19" s="129"/>
      <c r="D19" s="166"/>
      <c r="E19" s="195"/>
      <c r="F19" s="195"/>
      <c r="G19" s="195"/>
      <c r="H19" s="195"/>
      <c r="I19" s="195"/>
      <c r="J19" s="195"/>
      <c r="K19" s="202" t="e">
        <f t="shared" si="2"/>
        <v>#DIV/0!</v>
      </c>
      <c r="L19" s="203" t="e">
        <f t="shared" si="3"/>
        <v>#DIV/0!</v>
      </c>
    </row>
    <row r="20" spans="1:12" s="126" customFormat="1" x14ac:dyDescent="0.25">
      <c r="A20" s="127">
        <v>10</v>
      </c>
      <c r="B20" s="135"/>
      <c r="C20" s="129"/>
      <c r="D20" s="166"/>
      <c r="E20" s="195"/>
      <c r="F20" s="195"/>
      <c r="G20" s="195"/>
      <c r="H20" s="195"/>
      <c r="I20" s="195"/>
      <c r="J20" s="195"/>
      <c r="K20" s="202" t="e">
        <f t="shared" si="2"/>
        <v>#DIV/0!</v>
      </c>
      <c r="L20" s="203" t="e">
        <f t="shared" si="3"/>
        <v>#DIV/0!</v>
      </c>
    </row>
    <row r="21" spans="1:12" s="126" customFormat="1" x14ac:dyDescent="0.25">
      <c r="A21" s="127">
        <v>11</v>
      </c>
      <c r="B21" s="135"/>
      <c r="C21" s="129"/>
      <c r="D21" s="166"/>
      <c r="E21" s="195"/>
      <c r="F21" s="195"/>
      <c r="G21" s="195"/>
      <c r="H21" s="195"/>
      <c r="I21" s="195"/>
      <c r="J21" s="195"/>
      <c r="K21" s="202" t="e">
        <f t="shared" si="2"/>
        <v>#DIV/0!</v>
      </c>
      <c r="L21" s="203" t="e">
        <f t="shared" si="3"/>
        <v>#DIV/0!</v>
      </c>
    </row>
    <row r="22" spans="1:12" s="126" customFormat="1" x14ac:dyDescent="0.25">
      <c r="A22" s="127">
        <v>12</v>
      </c>
      <c r="B22" s="128"/>
      <c r="C22" s="129"/>
      <c r="D22" s="166"/>
      <c r="E22" s="195"/>
      <c r="F22" s="195"/>
      <c r="G22" s="195"/>
      <c r="H22" s="195"/>
      <c r="I22" s="195"/>
      <c r="J22" s="195"/>
      <c r="K22" s="202" t="e">
        <f t="shared" si="2"/>
        <v>#DIV/0!</v>
      </c>
      <c r="L22" s="203" t="e">
        <f t="shared" si="3"/>
        <v>#DIV/0!</v>
      </c>
    </row>
    <row r="23" spans="1:12" s="126" customFormat="1" x14ac:dyDescent="0.25">
      <c r="A23" s="127">
        <v>13</v>
      </c>
      <c r="B23" s="144"/>
      <c r="C23" s="129"/>
      <c r="D23" s="169"/>
      <c r="E23" s="195"/>
      <c r="F23" s="195"/>
      <c r="G23" s="195"/>
      <c r="H23" s="195"/>
      <c r="I23" s="195"/>
      <c r="J23" s="195"/>
      <c r="K23" s="202" t="e">
        <f t="shared" si="2"/>
        <v>#DIV/0!</v>
      </c>
      <c r="L23" s="203" t="e">
        <f t="shared" si="3"/>
        <v>#DIV/0!</v>
      </c>
    </row>
    <row r="24" spans="1:12" s="126" customFormat="1" x14ac:dyDescent="0.25">
      <c r="A24" s="127">
        <v>14</v>
      </c>
      <c r="B24" s="144"/>
      <c r="C24" s="129"/>
      <c r="D24" s="169"/>
      <c r="E24" s="195"/>
      <c r="F24" s="195"/>
      <c r="G24" s="195"/>
      <c r="H24" s="195"/>
      <c r="I24" s="195"/>
      <c r="J24" s="195"/>
      <c r="K24" s="202" t="e">
        <f t="shared" si="2"/>
        <v>#DIV/0!</v>
      </c>
      <c r="L24" s="203" t="e">
        <f t="shared" si="3"/>
        <v>#DIV/0!</v>
      </c>
    </row>
    <row r="25" spans="1:12" s="126" customFormat="1" ht="13" thickBot="1" x14ac:dyDescent="0.3">
      <c r="A25" s="127">
        <v>15</v>
      </c>
      <c r="B25" s="135"/>
      <c r="C25" s="129"/>
      <c r="D25" s="170"/>
      <c r="E25" s="195"/>
      <c r="F25" s="195"/>
      <c r="G25" s="195"/>
      <c r="H25" s="195"/>
      <c r="I25" s="195"/>
      <c r="J25" s="195"/>
      <c r="K25" s="202" t="e">
        <f t="shared" si="2"/>
        <v>#DIV/0!</v>
      </c>
      <c r="L25" s="203" t="e">
        <f t="shared" si="3"/>
        <v>#DIV/0!</v>
      </c>
    </row>
    <row r="26" spans="1:12" ht="13.5" thickBot="1" x14ac:dyDescent="0.3">
      <c r="A26" s="353" t="s">
        <v>228</v>
      </c>
      <c r="B26" s="354"/>
      <c r="C26" s="354"/>
      <c r="D26" s="354"/>
      <c r="E26" s="354"/>
      <c r="F26" s="354"/>
      <c r="G26" s="354"/>
      <c r="H26" s="354"/>
      <c r="I26" s="354"/>
      <c r="J26" s="355"/>
      <c r="K26" s="486" t="e">
        <f>SUM(L11:L25)</f>
        <v>#DIV/0!</v>
      </c>
      <c r="L26" s="487"/>
    </row>
    <row r="27" spans="1:12" ht="13.5" thickBot="1" x14ac:dyDescent="0.3">
      <c r="A27" s="101"/>
      <c r="B27" s="101"/>
      <c r="C27" s="101"/>
      <c r="D27" s="101"/>
      <c r="E27" s="101"/>
      <c r="F27" s="101"/>
      <c r="G27" s="101"/>
      <c r="H27" s="101"/>
      <c r="I27" s="101"/>
      <c r="J27" s="101"/>
      <c r="K27" s="205"/>
      <c r="L27" s="205"/>
    </row>
    <row r="28" spans="1:12" ht="13.5" thickBot="1" x14ac:dyDescent="0.35">
      <c r="A28" s="353" t="s">
        <v>229</v>
      </c>
      <c r="B28" s="354"/>
      <c r="C28" s="354"/>
      <c r="D28" s="354"/>
      <c r="E28" s="354"/>
      <c r="F28" s="354"/>
      <c r="G28" s="354"/>
      <c r="H28" s="354"/>
      <c r="I28" s="354"/>
      <c r="J28" s="355"/>
      <c r="K28" s="356" t="e">
        <f>(K26*10%)/12/#REF!</f>
        <v>#DIV/0!</v>
      </c>
      <c r="L28" s="357"/>
    </row>
    <row r="29" spans="1:12" ht="13.5" thickBot="1" x14ac:dyDescent="0.3">
      <c r="A29" s="101"/>
      <c r="B29" s="101"/>
      <c r="C29" s="101"/>
      <c r="D29" s="101"/>
      <c r="E29" s="101"/>
      <c r="F29" s="101"/>
      <c r="G29" s="101"/>
      <c r="H29" s="101"/>
      <c r="I29" s="101"/>
      <c r="J29" s="101"/>
      <c r="K29" s="180"/>
      <c r="L29" s="180"/>
    </row>
    <row r="30" spans="1:12" ht="20.25" customHeight="1" x14ac:dyDescent="0.25">
      <c r="A30" s="362"/>
      <c r="B30" s="363"/>
      <c r="C30" s="368" t="s">
        <v>211</v>
      </c>
      <c r="D30" s="371"/>
      <c r="E30" s="372"/>
      <c r="F30" s="372"/>
      <c r="G30" s="372"/>
      <c r="H30" s="372"/>
      <c r="I30" s="372"/>
      <c r="J30" s="372"/>
      <c r="K30" s="372"/>
      <c r="L30" s="373"/>
    </row>
    <row r="31" spans="1:12" x14ac:dyDescent="0.25">
      <c r="A31" s="364"/>
      <c r="B31" s="365"/>
      <c r="C31" s="369"/>
      <c r="D31" s="374"/>
      <c r="E31" s="375"/>
      <c r="F31" s="375"/>
      <c r="G31" s="375"/>
      <c r="H31" s="375"/>
      <c r="I31" s="375"/>
      <c r="J31" s="375"/>
      <c r="K31" s="375"/>
      <c r="L31" s="376"/>
    </row>
    <row r="32" spans="1:12" ht="14.25" customHeight="1" x14ac:dyDescent="0.25">
      <c r="A32" s="364"/>
      <c r="B32" s="365"/>
      <c r="C32" s="369"/>
      <c r="D32" s="374"/>
      <c r="E32" s="375"/>
      <c r="F32" s="375"/>
      <c r="G32" s="375"/>
      <c r="H32" s="375"/>
      <c r="I32" s="375"/>
      <c r="J32" s="375"/>
      <c r="K32" s="375"/>
      <c r="L32" s="376"/>
    </row>
    <row r="33" spans="1:12" ht="13" thickBot="1" x14ac:dyDescent="0.3">
      <c r="A33" s="366"/>
      <c r="B33" s="367"/>
      <c r="C33" s="370"/>
      <c r="D33" s="377"/>
      <c r="E33" s="378"/>
      <c r="F33" s="378"/>
      <c r="G33" s="378"/>
      <c r="H33" s="378"/>
      <c r="I33" s="378"/>
      <c r="J33" s="378"/>
      <c r="K33" s="378"/>
      <c r="L33" s="379"/>
    </row>
    <row r="34" spans="1:12" ht="13" thickBot="1" x14ac:dyDescent="0.3"/>
    <row r="35" spans="1:12" x14ac:dyDescent="0.25">
      <c r="A35" s="485" t="s">
        <v>230</v>
      </c>
      <c r="B35" s="336"/>
      <c r="C35" s="336"/>
      <c r="D35" s="336"/>
      <c r="E35" s="336"/>
      <c r="F35" s="336"/>
      <c r="G35" s="336"/>
      <c r="H35" s="336"/>
      <c r="I35" s="336"/>
      <c r="J35" s="336"/>
      <c r="K35" s="336"/>
      <c r="L35" s="337"/>
    </row>
    <row r="36" spans="1:12" x14ac:dyDescent="0.25">
      <c r="A36" s="338"/>
      <c r="B36" s="339"/>
      <c r="C36" s="339"/>
      <c r="D36" s="339"/>
      <c r="E36" s="339"/>
      <c r="F36" s="339"/>
      <c r="G36" s="339"/>
      <c r="H36" s="339"/>
      <c r="I36" s="339"/>
      <c r="J36" s="339"/>
      <c r="K36" s="339"/>
      <c r="L36" s="340"/>
    </row>
    <row r="37" spans="1:12" x14ac:dyDescent="0.25">
      <c r="A37" s="338"/>
      <c r="B37" s="339"/>
      <c r="C37" s="339"/>
      <c r="D37" s="339"/>
      <c r="E37" s="339"/>
      <c r="F37" s="339"/>
      <c r="G37" s="339"/>
      <c r="H37" s="339"/>
      <c r="I37" s="339"/>
      <c r="J37" s="339"/>
      <c r="K37" s="339"/>
      <c r="L37" s="340"/>
    </row>
    <row r="38" spans="1:12" x14ac:dyDescent="0.25">
      <c r="A38" s="338"/>
      <c r="B38" s="339"/>
      <c r="C38" s="339"/>
      <c r="D38" s="339"/>
      <c r="E38" s="339"/>
      <c r="F38" s="339"/>
      <c r="G38" s="339"/>
      <c r="H38" s="339"/>
      <c r="I38" s="339"/>
      <c r="J38" s="339"/>
      <c r="K38" s="339"/>
      <c r="L38" s="340"/>
    </row>
    <row r="39" spans="1:12" ht="13" thickBot="1" x14ac:dyDescent="0.3">
      <c r="A39" s="341"/>
      <c r="B39" s="342"/>
      <c r="C39" s="342"/>
      <c r="D39" s="342"/>
      <c r="E39" s="342"/>
      <c r="F39" s="342"/>
      <c r="G39" s="342"/>
      <c r="H39" s="342"/>
      <c r="I39" s="342"/>
      <c r="J39" s="342"/>
      <c r="K39" s="342"/>
      <c r="L39" s="343"/>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BA7A0-EFDF-4A17-A4F4-7D3D2E849D70}">
  <sheetPr>
    <tabColor rgb="FF00B0F0"/>
  </sheetPr>
  <dimension ref="A1:Q179"/>
  <sheetViews>
    <sheetView topLeftCell="A8" zoomScale="124" zoomScaleNormal="124" workbookViewId="0">
      <selection activeCell="M55" sqref="M55"/>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302" t="s">
        <v>10</v>
      </c>
      <c r="B1" s="303"/>
      <c r="C1" s="303"/>
      <c r="D1" s="303"/>
      <c r="E1" s="303"/>
      <c r="F1" s="303"/>
      <c r="G1" s="303"/>
      <c r="H1" s="303"/>
      <c r="I1" s="304"/>
    </row>
    <row r="2" spans="1:9" x14ac:dyDescent="0.25">
      <c r="A2" s="208"/>
      <c r="B2" s="208"/>
      <c r="C2" s="208"/>
      <c r="D2" s="208"/>
      <c r="E2" s="208"/>
      <c r="F2" s="208"/>
      <c r="G2" s="208"/>
      <c r="H2" s="208"/>
      <c r="I2" s="208"/>
    </row>
    <row r="3" spans="1:9" ht="13" x14ac:dyDescent="0.25">
      <c r="A3" s="305" t="s">
        <v>11</v>
      </c>
      <c r="B3" s="305"/>
      <c r="C3" s="305"/>
      <c r="D3" s="305"/>
      <c r="E3" s="305"/>
      <c r="F3" s="305"/>
      <c r="G3" s="208"/>
      <c r="H3" s="208"/>
      <c r="I3" s="208"/>
    </row>
    <row r="4" spans="1:9" ht="13" x14ac:dyDescent="0.25">
      <c r="A4" s="305" t="s">
        <v>12</v>
      </c>
      <c r="B4" s="305"/>
      <c r="C4" s="305"/>
      <c r="D4" s="305"/>
      <c r="E4" s="305"/>
      <c r="F4" s="305"/>
      <c r="G4" s="208"/>
      <c r="H4" s="208"/>
      <c r="I4" s="208"/>
    </row>
    <row r="5" spans="1:9" ht="13" x14ac:dyDescent="0.3">
      <c r="A5" s="9"/>
      <c r="B5" s="9"/>
      <c r="C5" s="9"/>
      <c r="D5" s="9"/>
      <c r="E5" s="9"/>
      <c r="F5" s="9"/>
      <c r="G5" s="9"/>
      <c r="H5" s="9"/>
      <c r="I5" s="9"/>
    </row>
    <row r="6" spans="1:9" ht="13" x14ac:dyDescent="0.3">
      <c r="A6" s="305" t="s">
        <v>13</v>
      </c>
      <c r="B6" s="305"/>
      <c r="C6" s="305"/>
      <c r="D6" s="305"/>
      <c r="E6" s="305"/>
      <c r="F6" s="305"/>
      <c r="G6" s="9"/>
      <c r="H6" s="9"/>
      <c r="I6" s="9"/>
    </row>
    <row r="7" spans="1:9" x14ac:dyDescent="0.25">
      <c r="A7" s="209"/>
      <c r="B7" s="209"/>
      <c r="C7" s="209"/>
      <c r="D7" s="209"/>
      <c r="E7" s="209"/>
      <c r="F7" s="209"/>
      <c r="G7" s="209"/>
      <c r="H7" s="209"/>
      <c r="I7" s="209"/>
    </row>
    <row r="8" spans="1:9" ht="13" x14ac:dyDescent="0.3">
      <c r="A8" s="294" t="s">
        <v>14</v>
      </c>
      <c r="B8" s="294"/>
      <c r="C8" s="294"/>
      <c r="D8" s="294"/>
      <c r="E8" s="294"/>
      <c r="F8" s="294"/>
      <c r="G8" s="294"/>
      <c r="H8" s="294"/>
      <c r="I8" s="294"/>
    </row>
    <row r="9" spans="1:9" x14ac:dyDescent="0.25">
      <c r="A9" s="210" t="s">
        <v>15</v>
      </c>
      <c r="B9" s="292" t="s">
        <v>16</v>
      </c>
      <c r="C9" s="293"/>
      <c r="D9" s="293"/>
      <c r="E9" s="293"/>
      <c r="F9" s="293"/>
      <c r="G9" s="293"/>
      <c r="H9" s="293"/>
      <c r="I9" s="75" t="s">
        <v>17</v>
      </c>
    </row>
    <row r="10" spans="1:9" x14ac:dyDescent="0.25">
      <c r="A10" s="210" t="s">
        <v>18</v>
      </c>
      <c r="B10" s="292" t="s">
        <v>19</v>
      </c>
      <c r="C10" s="293"/>
      <c r="D10" s="293"/>
      <c r="E10" s="293"/>
      <c r="F10" s="293"/>
      <c r="G10" s="293"/>
      <c r="H10" s="293"/>
      <c r="I10" s="102"/>
    </row>
    <row r="11" spans="1:9" x14ac:dyDescent="0.25">
      <c r="A11" s="210" t="s">
        <v>20</v>
      </c>
      <c r="B11" s="292" t="s">
        <v>21</v>
      </c>
      <c r="C11" s="292"/>
      <c r="D11" s="292"/>
      <c r="E11" s="292"/>
      <c r="F11" s="292"/>
      <c r="G11" s="292"/>
      <c r="H11" s="292"/>
      <c r="I11" s="102" t="s">
        <v>306</v>
      </c>
    </row>
    <row r="12" spans="1:9" x14ac:dyDescent="0.25">
      <c r="A12" s="210" t="s">
        <v>22</v>
      </c>
      <c r="B12" s="292" t="s">
        <v>23</v>
      </c>
      <c r="C12" s="293"/>
      <c r="D12" s="293"/>
      <c r="E12" s="293"/>
      <c r="F12" s="293"/>
      <c r="G12" s="293"/>
      <c r="H12" s="293"/>
      <c r="I12" s="103">
        <v>24</v>
      </c>
    </row>
    <row r="13" spans="1:9" x14ac:dyDescent="0.25">
      <c r="A13" s="208"/>
      <c r="B13" s="209"/>
      <c r="C13" s="209"/>
      <c r="D13" s="209"/>
      <c r="E13" s="209"/>
      <c r="F13" s="209"/>
      <c r="G13" s="209"/>
      <c r="H13" s="208"/>
      <c r="I13" s="208"/>
    </row>
    <row r="14" spans="1:9" ht="13" x14ac:dyDescent="0.3">
      <c r="A14" s="294" t="s">
        <v>24</v>
      </c>
      <c r="B14" s="294"/>
      <c r="C14" s="294"/>
      <c r="D14" s="294"/>
      <c r="E14" s="294"/>
      <c r="F14" s="294"/>
      <c r="G14" s="294"/>
      <c r="H14" s="294"/>
      <c r="I14" s="294"/>
    </row>
    <row r="15" spans="1:9" ht="13" x14ac:dyDescent="0.3">
      <c r="A15" s="295" t="s">
        <v>25</v>
      </c>
      <c r="B15" s="295"/>
      <c r="C15" s="295" t="s">
        <v>26</v>
      </c>
      <c r="D15" s="295"/>
      <c r="E15" s="295" t="s">
        <v>27</v>
      </c>
      <c r="F15" s="295"/>
      <c r="G15" s="295"/>
      <c r="H15" s="295"/>
      <c r="I15" s="295"/>
    </row>
    <row r="16" spans="1:9" x14ac:dyDescent="0.25">
      <c r="A16" s="300" t="s">
        <v>310</v>
      </c>
      <c r="B16" s="307"/>
      <c r="C16" s="300" t="s">
        <v>29</v>
      </c>
      <c r="D16" s="307"/>
      <c r="E16" s="308">
        <v>1</v>
      </c>
      <c r="F16" s="309"/>
      <c r="G16" s="309"/>
      <c r="H16" s="309"/>
      <c r="I16" s="309"/>
    </row>
    <row r="17" spans="1:9" x14ac:dyDescent="0.25">
      <c r="A17" s="23"/>
      <c r="B17" s="211"/>
      <c r="C17" s="24"/>
      <c r="D17" s="212"/>
      <c r="E17" s="25"/>
      <c r="F17" s="213"/>
      <c r="G17" s="213"/>
      <c r="H17" s="213"/>
      <c r="I17" s="213"/>
    </row>
    <row r="18" spans="1:9" ht="13" x14ac:dyDescent="0.25">
      <c r="A18" s="21" t="s">
        <v>30</v>
      </c>
      <c r="B18" s="211"/>
      <c r="C18" s="24"/>
      <c r="D18" s="212"/>
      <c r="E18" s="25"/>
      <c r="F18" s="213"/>
      <c r="G18" s="213"/>
      <c r="H18" s="213"/>
      <c r="I18" s="213"/>
    </row>
    <row r="19" spans="1:9" x14ac:dyDescent="0.25">
      <c r="A19" s="21" t="s">
        <v>31</v>
      </c>
      <c r="B19" s="211"/>
      <c r="C19" s="24"/>
      <c r="D19" s="212"/>
      <c r="E19" s="25"/>
      <c r="F19" s="213"/>
      <c r="G19" s="213"/>
      <c r="H19" s="213"/>
      <c r="I19" s="213"/>
    </row>
    <row r="20" spans="1:9" ht="13" x14ac:dyDescent="0.25">
      <c r="A20" s="21" t="s">
        <v>32</v>
      </c>
      <c r="B20" s="211"/>
      <c r="C20" s="24"/>
      <c r="D20" s="212"/>
      <c r="E20" s="25"/>
      <c r="F20" s="213"/>
      <c r="G20" s="213"/>
      <c r="H20" s="213"/>
      <c r="I20" s="213"/>
    </row>
    <row r="21" spans="1:9" x14ac:dyDescent="0.25">
      <c r="A21" s="21" t="s">
        <v>33</v>
      </c>
      <c r="B21" s="211"/>
      <c r="C21" s="24"/>
      <c r="D21" s="212"/>
      <c r="E21" s="25"/>
      <c r="F21" s="213"/>
      <c r="G21" s="213"/>
      <c r="H21" s="213"/>
      <c r="I21" s="213"/>
    </row>
    <row r="22" spans="1:9" ht="14" x14ac:dyDescent="0.25">
      <c r="A22" s="38"/>
      <c r="B22" s="211"/>
      <c r="C22" s="24"/>
      <c r="D22" s="212"/>
      <c r="E22" s="25"/>
      <c r="F22" s="213"/>
      <c r="G22" s="213"/>
      <c r="H22" s="213"/>
      <c r="I22" s="213"/>
    </row>
    <row r="23" spans="1:9" ht="13" x14ac:dyDescent="0.25">
      <c r="A23" s="22" t="s">
        <v>34</v>
      </c>
      <c r="B23" s="211"/>
      <c r="C23" s="24"/>
      <c r="D23" s="212"/>
      <c r="E23" s="25"/>
      <c r="F23" s="213"/>
      <c r="G23" s="213"/>
      <c r="H23" s="213"/>
      <c r="I23" s="213"/>
    </row>
    <row r="24" spans="1:9" x14ac:dyDescent="0.25">
      <c r="A24" s="23"/>
      <c r="B24" s="211"/>
      <c r="C24" s="24"/>
      <c r="D24" s="212"/>
      <c r="E24" s="25"/>
      <c r="F24" s="213"/>
      <c r="G24" s="213"/>
      <c r="H24" s="213"/>
      <c r="I24" s="213"/>
    </row>
    <row r="25" spans="1:9" ht="13" x14ac:dyDescent="0.25">
      <c r="A25" s="22" t="s">
        <v>35</v>
      </c>
      <c r="B25" s="211"/>
      <c r="C25" s="24"/>
      <c r="D25" s="212"/>
      <c r="E25" s="25"/>
      <c r="F25" s="213"/>
      <c r="G25" s="213"/>
      <c r="H25" s="213"/>
      <c r="I25" s="213"/>
    </row>
    <row r="26" spans="1:9" x14ac:dyDescent="0.25">
      <c r="A26" s="21" t="s">
        <v>36</v>
      </c>
      <c r="B26" s="211"/>
      <c r="C26" s="24"/>
      <c r="D26" s="212"/>
      <c r="E26" s="25"/>
      <c r="F26" s="213"/>
      <c r="G26" s="213"/>
      <c r="H26" s="213"/>
      <c r="I26" s="213"/>
    </row>
    <row r="27" spans="1:9" ht="13" x14ac:dyDescent="0.3">
      <c r="A27" s="294" t="s">
        <v>37</v>
      </c>
      <c r="B27" s="294"/>
      <c r="C27" s="294"/>
      <c r="D27" s="294"/>
      <c r="E27" s="294"/>
      <c r="F27" s="294"/>
      <c r="G27" s="294"/>
      <c r="H27" s="294"/>
      <c r="I27" s="294"/>
    </row>
    <row r="28" spans="1:9" x14ac:dyDescent="0.25">
      <c r="A28" s="214">
        <v>1</v>
      </c>
      <c r="B28" s="306" t="s">
        <v>38</v>
      </c>
      <c r="C28" s="306"/>
      <c r="D28" s="306"/>
      <c r="E28" s="306"/>
      <c r="F28" s="306"/>
      <c r="G28" s="306"/>
      <c r="H28" s="306"/>
      <c r="I28" s="105" t="str">
        <f>A16</f>
        <v>Recepcionista</v>
      </c>
    </row>
    <row r="29" spans="1:9" x14ac:dyDescent="0.25">
      <c r="A29" s="210">
        <v>2</v>
      </c>
      <c r="B29" s="292" t="s">
        <v>39</v>
      </c>
      <c r="C29" s="292"/>
      <c r="D29" s="292"/>
      <c r="E29" s="292"/>
      <c r="F29" s="292"/>
      <c r="G29" s="292"/>
      <c r="H29" s="292"/>
      <c r="I29" s="11" t="s">
        <v>312</v>
      </c>
    </row>
    <row r="30" spans="1:9" x14ac:dyDescent="0.25">
      <c r="A30" s="210">
        <v>3</v>
      </c>
      <c r="B30" s="293" t="s">
        <v>41</v>
      </c>
      <c r="C30" s="293"/>
      <c r="D30" s="293"/>
      <c r="E30" s="293"/>
      <c r="F30" s="293"/>
      <c r="G30" s="293"/>
      <c r="H30" s="293"/>
      <c r="I30" s="74">
        <v>1325</v>
      </c>
    </row>
    <row r="31" spans="1:9" x14ac:dyDescent="0.25">
      <c r="A31" s="214">
        <v>4</v>
      </c>
      <c r="B31" s="306" t="s">
        <v>42</v>
      </c>
      <c r="C31" s="306"/>
      <c r="D31" s="306"/>
      <c r="E31" s="306"/>
      <c r="F31" s="306"/>
      <c r="G31" s="306"/>
      <c r="H31" s="306"/>
      <c r="I31" s="105" t="s">
        <v>311</v>
      </c>
    </row>
    <row r="32" spans="1:9" x14ac:dyDescent="0.25">
      <c r="A32" s="210">
        <v>5</v>
      </c>
      <c r="B32" s="292" t="s">
        <v>43</v>
      </c>
      <c r="C32" s="293"/>
      <c r="D32" s="293"/>
      <c r="E32" s="293"/>
      <c r="F32" s="293"/>
      <c r="G32" s="293"/>
      <c r="H32" s="293"/>
      <c r="I32" s="75">
        <v>44927</v>
      </c>
    </row>
    <row r="33" spans="1:9" x14ac:dyDescent="0.25">
      <c r="A33" s="208"/>
      <c r="B33" s="209"/>
      <c r="C33" s="209"/>
      <c r="D33" s="209"/>
      <c r="E33" s="209"/>
      <c r="F33" s="209"/>
      <c r="G33" s="209"/>
      <c r="H33" s="209"/>
      <c r="I33" s="215"/>
    </row>
    <row r="34" spans="1:9" ht="13" x14ac:dyDescent="0.25">
      <c r="A34" s="21" t="s">
        <v>44</v>
      </c>
      <c r="B34" s="209"/>
      <c r="C34" s="209"/>
      <c r="D34" s="209"/>
      <c r="E34" s="209"/>
      <c r="F34" s="209"/>
      <c r="G34" s="209"/>
      <c r="H34" s="209"/>
      <c r="I34" s="215"/>
    </row>
    <row r="35" spans="1:9" ht="13" x14ac:dyDescent="0.25">
      <c r="A35" s="21" t="s">
        <v>45</v>
      </c>
      <c r="B35" s="209"/>
      <c r="C35" s="209"/>
      <c r="D35" s="209"/>
      <c r="E35" s="209"/>
      <c r="F35" s="209"/>
      <c r="G35" s="209"/>
      <c r="H35" s="209"/>
      <c r="I35" s="215"/>
    </row>
    <row r="37" spans="1:9" ht="13" x14ac:dyDescent="0.3">
      <c r="A37" s="296" t="s">
        <v>46</v>
      </c>
      <c r="B37" s="296"/>
      <c r="C37" s="296"/>
      <c r="D37" s="296"/>
      <c r="E37" s="296"/>
      <c r="F37" s="296"/>
      <c r="G37" s="296"/>
      <c r="H37" s="296"/>
      <c r="I37" s="296"/>
    </row>
    <row r="38" spans="1:9" ht="13" x14ac:dyDescent="0.3">
      <c r="A38" s="8">
        <v>1</v>
      </c>
      <c r="B38" s="295" t="s">
        <v>47</v>
      </c>
      <c r="C38" s="295"/>
      <c r="D38" s="295"/>
      <c r="E38" s="295"/>
      <c r="F38" s="295"/>
      <c r="G38" s="295"/>
      <c r="H38" s="8" t="s">
        <v>48</v>
      </c>
      <c r="I38" s="8" t="s">
        <v>49</v>
      </c>
    </row>
    <row r="39" spans="1:9" ht="13" x14ac:dyDescent="0.3">
      <c r="A39" s="8" t="s">
        <v>15</v>
      </c>
      <c r="B39" s="292" t="s">
        <v>50</v>
      </c>
      <c r="C39" s="292"/>
      <c r="D39" s="292"/>
      <c r="E39" s="292"/>
      <c r="F39" s="292"/>
      <c r="G39" s="292"/>
      <c r="H39" s="10"/>
      <c r="I39" s="83">
        <f>I30</f>
        <v>1325</v>
      </c>
    </row>
    <row r="40" spans="1:9" ht="13" x14ac:dyDescent="0.3">
      <c r="A40" s="8" t="s">
        <v>18</v>
      </c>
      <c r="B40" s="292" t="s">
        <v>51</v>
      </c>
      <c r="C40" s="292"/>
      <c r="D40" s="292"/>
      <c r="E40" s="292"/>
      <c r="F40" s="292"/>
      <c r="G40" s="292"/>
      <c r="H40" s="2"/>
      <c r="I40" s="83">
        <f>I39*H40</f>
        <v>0</v>
      </c>
    </row>
    <row r="41" spans="1:9" ht="13" x14ac:dyDescent="0.3">
      <c r="A41" s="8" t="s">
        <v>20</v>
      </c>
      <c r="B41" s="292" t="s">
        <v>52</v>
      </c>
      <c r="C41" s="292"/>
      <c r="D41" s="292"/>
      <c r="E41" s="292"/>
      <c r="F41" s="292"/>
      <c r="G41" s="292"/>
      <c r="H41" s="2"/>
      <c r="I41" s="83">
        <f>H41*I39</f>
        <v>0</v>
      </c>
    </row>
    <row r="42" spans="1:9" ht="13" x14ac:dyDescent="0.3">
      <c r="A42" s="8" t="s">
        <v>22</v>
      </c>
      <c r="B42" s="292" t="s">
        <v>53</v>
      </c>
      <c r="C42" s="292"/>
      <c r="D42" s="292"/>
      <c r="E42" s="292"/>
      <c r="F42" s="292"/>
      <c r="G42" s="292"/>
      <c r="H42" s="2"/>
      <c r="I42" s="83">
        <v>0</v>
      </c>
    </row>
    <row r="43" spans="1:9" ht="13" x14ac:dyDescent="0.3">
      <c r="A43" s="8" t="s">
        <v>54</v>
      </c>
      <c r="B43" s="292" t="s">
        <v>55</v>
      </c>
      <c r="C43" s="292"/>
      <c r="D43" s="292"/>
      <c r="E43" s="292"/>
      <c r="F43" s="292"/>
      <c r="G43" s="292"/>
      <c r="H43" s="5"/>
      <c r="I43" s="83">
        <v>0</v>
      </c>
    </row>
    <row r="44" spans="1:9" ht="13" x14ac:dyDescent="0.3">
      <c r="A44" s="8" t="s">
        <v>56</v>
      </c>
      <c r="B44" s="310" t="s">
        <v>301</v>
      </c>
      <c r="C44" s="311"/>
      <c r="D44" s="311"/>
      <c r="E44" s="311"/>
      <c r="F44" s="311"/>
      <c r="G44" s="312"/>
      <c r="H44" s="5"/>
      <c r="I44" s="83">
        <v>117.41</v>
      </c>
    </row>
    <row r="45" spans="1:9" ht="13" x14ac:dyDescent="0.3">
      <c r="A45" s="8" t="s">
        <v>81</v>
      </c>
      <c r="B45" s="292" t="s">
        <v>57</v>
      </c>
      <c r="C45" s="292"/>
      <c r="D45" s="292"/>
      <c r="E45" s="292"/>
      <c r="F45" s="292"/>
      <c r="G45" s="292"/>
      <c r="H45" s="2"/>
      <c r="I45" s="83">
        <v>0</v>
      </c>
    </row>
    <row r="46" spans="1:9" ht="13" x14ac:dyDescent="0.3">
      <c r="A46" s="301" t="s">
        <v>58</v>
      </c>
      <c r="B46" s="294"/>
      <c r="C46" s="294"/>
      <c r="D46" s="294"/>
      <c r="E46" s="294"/>
      <c r="F46" s="294"/>
      <c r="G46" s="294"/>
      <c r="H46" s="294"/>
      <c r="I46" s="84">
        <f>SUM(I39:I45)</f>
        <v>1442.41</v>
      </c>
    </row>
    <row r="47" spans="1:9" ht="13" x14ac:dyDescent="0.3">
      <c r="A47" s="9"/>
      <c r="B47" s="9"/>
      <c r="C47" s="9"/>
      <c r="D47" s="9"/>
      <c r="E47" s="9"/>
      <c r="F47" s="9"/>
      <c r="G47" s="9"/>
      <c r="H47" s="9"/>
      <c r="I47" s="9"/>
    </row>
    <row r="48" spans="1:9" ht="13" x14ac:dyDescent="0.3">
      <c r="A48" s="21" t="s">
        <v>59</v>
      </c>
      <c r="B48" s="9"/>
      <c r="C48" s="9"/>
      <c r="D48" s="9"/>
      <c r="E48" s="9"/>
      <c r="F48" s="9"/>
      <c r="G48" s="9"/>
      <c r="H48" s="9"/>
      <c r="I48" s="9"/>
    </row>
    <row r="49" spans="1:9" ht="13" x14ac:dyDescent="0.3">
      <c r="A49" s="21" t="s">
        <v>60</v>
      </c>
      <c r="B49" s="9"/>
      <c r="C49" s="9"/>
      <c r="D49" s="9"/>
      <c r="E49" s="9"/>
      <c r="F49" s="9"/>
      <c r="G49" s="9"/>
      <c r="H49" s="9"/>
      <c r="I49" s="9"/>
    </row>
    <row r="50" spans="1:9" ht="13" x14ac:dyDescent="0.3">
      <c r="A50" s="3"/>
      <c r="B50" s="3"/>
      <c r="C50" s="3"/>
      <c r="D50" s="3"/>
      <c r="E50" s="3"/>
      <c r="F50" s="3"/>
      <c r="G50" s="3"/>
      <c r="H50" s="3"/>
      <c r="I50" s="4"/>
    </row>
    <row r="51" spans="1:9" ht="13" x14ac:dyDescent="0.3">
      <c r="A51" s="296" t="s">
        <v>61</v>
      </c>
      <c r="B51" s="296"/>
      <c r="C51" s="296"/>
      <c r="D51" s="296"/>
      <c r="E51" s="296"/>
      <c r="F51" s="296"/>
      <c r="G51" s="296"/>
      <c r="H51" s="296"/>
      <c r="I51" s="296"/>
    </row>
    <row r="52" spans="1:9" ht="13" x14ac:dyDescent="0.3">
      <c r="A52" s="31" t="s">
        <v>62</v>
      </c>
      <c r="B52" s="297" t="s">
        <v>63</v>
      </c>
      <c r="C52" s="298"/>
      <c r="D52" s="298"/>
      <c r="E52" s="298"/>
      <c r="F52" s="298"/>
      <c r="G52" s="299"/>
      <c r="H52" s="8" t="s">
        <v>48</v>
      </c>
      <c r="I52" s="8" t="s">
        <v>49</v>
      </c>
    </row>
    <row r="53" spans="1:9" ht="13" x14ac:dyDescent="0.3">
      <c r="A53" s="8" t="s">
        <v>15</v>
      </c>
      <c r="B53" s="292" t="s">
        <v>64</v>
      </c>
      <c r="C53" s="292"/>
      <c r="D53" s="292"/>
      <c r="E53" s="292"/>
      <c r="F53" s="292"/>
      <c r="G53" s="292"/>
      <c r="H53" s="1">
        <f>1/12</f>
        <v>8.3333333333333329E-2</v>
      </c>
      <c r="I53" s="13">
        <f>$I$46*H53</f>
        <v>120.20083333333334</v>
      </c>
    </row>
    <row r="54" spans="1:9" ht="13" x14ac:dyDescent="0.3">
      <c r="A54" s="8" t="s">
        <v>18</v>
      </c>
      <c r="B54" s="292" t="s">
        <v>65</v>
      </c>
      <c r="C54" s="292"/>
      <c r="D54" s="292"/>
      <c r="E54" s="292"/>
      <c r="F54" s="292"/>
      <c r="G54" s="292"/>
      <c r="H54" s="12">
        <v>0.121</v>
      </c>
      <c r="I54" s="13">
        <f>$I$46*H54</f>
        <v>174.53161</v>
      </c>
    </row>
    <row r="55" spans="1:9" ht="13" x14ac:dyDescent="0.3">
      <c r="A55" s="294" t="s">
        <v>66</v>
      </c>
      <c r="B55" s="294"/>
      <c r="C55" s="294"/>
      <c r="D55" s="294"/>
      <c r="E55" s="294"/>
      <c r="F55" s="294"/>
      <c r="G55" s="294"/>
      <c r="H55" s="26">
        <f>TRUNC(SUM(H53:H54),4)</f>
        <v>0.20430000000000001</v>
      </c>
      <c r="I55" s="27">
        <f>SUM(I53:I54)</f>
        <v>294.73244333333332</v>
      </c>
    </row>
    <row r="56" spans="1:9" ht="13" x14ac:dyDescent="0.25">
      <c r="A56" s="31" t="s">
        <v>20</v>
      </c>
      <c r="B56" s="300" t="s">
        <v>334</v>
      </c>
      <c r="C56" s="300"/>
      <c r="D56" s="300"/>
      <c r="E56" s="300"/>
      <c r="F56" s="300"/>
      <c r="G56" s="300"/>
      <c r="H56" s="80">
        <f>H55*H76</f>
        <v>7.518240000000001E-2</v>
      </c>
      <c r="I56" s="81">
        <f>$I$46*H56</f>
        <v>108.44384558400002</v>
      </c>
    </row>
    <row r="57" spans="1:9" ht="13" x14ac:dyDescent="0.3">
      <c r="A57" s="294" t="s">
        <v>67</v>
      </c>
      <c r="B57" s="294"/>
      <c r="C57" s="294"/>
      <c r="D57" s="294"/>
      <c r="E57" s="294"/>
      <c r="F57" s="294"/>
      <c r="G57" s="294"/>
      <c r="H57" s="26">
        <f>TRUNC(SUM(H55:H56),4)</f>
        <v>0.27939999999999998</v>
      </c>
      <c r="I57" s="27">
        <f>SUM(I55:I56)</f>
        <v>403.17628891733335</v>
      </c>
    </row>
    <row r="58" spans="1:9" ht="13" x14ac:dyDescent="0.3">
      <c r="A58" s="3"/>
      <c r="B58" s="3"/>
      <c r="C58" s="3"/>
      <c r="D58" s="3"/>
      <c r="E58" s="3"/>
      <c r="F58" s="3"/>
      <c r="G58" s="3"/>
      <c r="H58" s="28"/>
      <c r="I58" s="4"/>
    </row>
    <row r="59" spans="1:9" ht="13" x14ac:dyDescent="0.3">
      <c r="A59" s="21" t="s">
        <v>68</v>
      </c>
      <c r="B59" s="3"/>
      <c r="C59" s="3"/>
      <c r="D59" s="3"/>
      <c r="E59" s="3"/>
      <c r="F59" s="3"/>
      <c r="G59" s="3"/>
      <c r="H59" s="28"/>
      <c r="I59" s="4"/>
    </row>
    <row r="60" spans="1:9" ht="13" x14ac:dyDescent="0.3">
      <c r="A60" s="21" t="s">
        <v>69</v>
      </c>
      <c r="B60" s="3"/>
      <c r="C60" s="3"/>
      <c r="D60" s="3"/>
      <c r="E60" s="3"/>
      <c r="F60" s="3"/>
      <c r="G60" s="3"/>
      <c r="H60" s="28"/>
      <c r="I60" s="4"/>
    </row>
    <row r="61" spans="1:9" ht="13" x14ac:dyDescent="0.3">
      <c r="A61" s="21" t="s">
        <v>70</v>
      </c>
      <c r="B61" s="3"/>
      <c r="C61" s="3"/>
      <c r="D61" s="3"/>
      <c r="E61" s="3"/>
      <c r="F61" s="3"/>
      <c r="G61" s="3"/>
      <c r="H61" s="28"/>
      <c r="I61" s="4"/>
    </row>
    <row r="62" spans="1:9" ht="13" x14ac:dyDescent="0.3">
      <c r="A62" s="21" t="s">
        <v>71</v>
      </c>
      <c r="B62" s="9"/>
      <c r="C62" s="9"/>
      <c r="D62" s="9"/>
      <c r="E62" s="9"/>
      <c r="F62" s="9"/>
      <c r="G62" s="9"/>
      <c r="H62" s="9"/>
      <c r="I62" s="9"/>
    </row>
    <row r="63" spans="1:9" ht="13" x14ac:dyDescent="0.3">
      <c r="A63" s="21" t="s">
        <v>72</v>
      </c>
      <c r="B63" s="9"/>
      <c r="C63" s="9"/>
      <c r="D63" s="9"/>
      <c r="E63" s="9"/>
      <c r="F63" s="9"/>
      <c r="G63" s="9"/>
      <c r="H63" s="9"/>
      <c r="I63" s="9"/>
    </row>
    <row r="64" spans="1:9" ht="13" x14ac:dyDescent="0.3">
      <c r="A64" s="21"/>
      <c r="B64" s="9"/>
      <c r="C64" s="9"/>
      <c r="D64" s="9"/>
      <c r="E64" s="9"/>
      <c r="F64" s="9"/>
      <c r="G64" s="9"/>
      <c r="H64" s="9"/>
      <c r="I64" s="9"/>
    </row>
    <row r="65" spans="1:9" ht="13" x14ac:dyDescent="0.3">
      <c r="A65" s="21"/>
      <c r="B65" s="9"/>
      <c r="C65" s="9"/>
      <c r="D65" s="9"/>
      <c r="E65" s="9"/>
      <c r="F65" s="9"/>
      <c r="G65" s="9"/>
      <c r="H65" s="9"/>
      <c r="I65" s="9"/>
    </row>
    <row r="66" spans="1:9" ht="13" x14ac:dyDescent="0.3">
      <c r="A66" s="29"/>
      <c r="B66" s="29"/>
      <c r="C66" s="29"/>
      <c r="D66" s="29"/>
      <c r="E66" s="29"/>
      <c r="F66" s="29"/>
      <c r="G66" s="29"/>
      <c r="H66" s="29"/>
      <c r="I66" s="29"/>
    </row>
    <row r="67" spans="1:9" ht="13" x14ac:dyDescent="0.3">
      <c r="A67" s="33" t="s">
        <v>73</v>
      </c>
      <c r="B67" s="316" t="s">
        <v>74</v>
      </c>
      <c r="C67" s="317"/>
      <c r="D67" s="317"/>
      <c r="E67" s="317"/>
      <c r="F67" s="317"/>
      <c r="G67" s="318"/>
      <c r="H67" s="19" t="s">
        <v>48</v>
      </c>
      <c r="I67" s="19" t="s">
        <v>49</v>
      </c>
    </row>
    <row r="68" spans="1:9" ht="13" x14ac:dyDescent="0.3">
      <c r="A68" s="8" t="s">
        <v>15</v>
      </c>
      <c r="B68" s="292" t="s">
        <v>75</v>
      </c>
      <c r="C68" s="292"/>
      <c r="D68" s="292"/>
      <c r="E68" s="292"/>
      <c r="F68" s="292"/>
      <c r="G68" s="292"/>
      <c r="H68" s="1">
        <v>0.2</v>
      </c>
      <c r="I68" s="13">
        <f t="shared" ref="I68:I75" si="0">H68*($I$46)</f>
        <v>288.48200000000003</v>
      </c>
    </row>
    <row r="69" spans="1:9" ht="13" x14ac:dyDescent="0.3">
      <c r="A69" s="8" t="s">
        <v>18</v>
      </c>
      <c r="B69" s="292" t="s">
        <v>76</v>
      </c>
      <c r="C69" s="292"/>
      <c r="D69" s="292"/>
      <c r="E69" s="292"/>
      <c r="F69" s="292"/>
      <c r="G69" s="292"/>
      <c r="H69" s="1">
        <v>2.5000000000000001E-2</v>
      </c>
      <c r="I69" s="13">
        <f t="shared" si="0"/>
        <v>36.060250000000003</v>
      </c>
    </row>
    <row r="70" spans="1:9" ht="13" x14ac:dyDescent="0.3">
      <c r="A70" s="8" t="s">
        <v>20</v>
      </c>
      <c r="B70" s="292" t="s">
        <v>77</v>
      </c>
      <c r="C70" s="292"/>
      <c r="D70" s="292"/>
      <c r="E70" s="292"/>
      <c r="F70" s="292"/>
      <c r="G70" s="292"/>
      <c r="H70" s="1">
        <v>0.03</v>
      </c>
      <c r="I70" s="13">
        <f t="shared" si="0"/>
        <v>43.272300000000001</v>
      </c>
    </row>
    <row r="71" spans="1:9" ht="13" x14ac:dyDescent="0.3">
      <c r="A71" s="8" t="s">
        <v>22</v>
      </c>
      <c r="B71" s="292" t="s">
        <v>78</v>
      </c>
      <c r="C71" s="292"/>
      <c r="D71" s="292"/>
      <c r="E71" s="292"/>
      <c r="F71" s="292"/>
      <c r="G71" s="292"/>
      <c r="H71" s="1">
        <v>1.4999999999999999E-2</v>
      </c>
      <c r="I71" s="13">
        <f t="shared" si="0"/>
        <v>21.636150000000001</v>
      </c>
    </row>
    <row r="72" spans="1:9" ht="13" x14ac:dyDescent="0.3">
      <c r="A72" s="8" t="s">
        <v>54</v>
      </c>
      <c r="B72" s="292" t="s">
        <v>79</v>
      </c>
      <c r="C72" s="292"/>
      <c r="D72" s="292"/>
      <c r="E72" s="292"/>
      <c r="F72" s="292"/>
      <c r="G72" s="292"/>
      <c r="H72" s="1">
        <v>0.01</v>
      </c>
      <c r="I72" s="13">
        <f t="shared" si="0"/>
        <v>14.424100000000001</v>
      </c>
    </row>
    <row r="73" spans="1:9" ht="13" x14ac:dyDescent="0.3">
      <c r="A73" s="8" t="s">
        <v>56</v>
      </c>
      <c r="B73" s="292" t="s">
        <v>80</v>
      </c>
      <c r="C73" s="292"/>
      <c r="D73" s="292"/>
      <c r="E73" s="292"/>
      <c r="F73" s="292"/>
      <c r="G73" s="292"/>
      <c r="H73" s="1">
        <v>6.0000000000000001E-3</v>
      </c>
      <c r="I73" s="13">
        <f t="shared" si="0"/>
        <v>8.6544600000000003</v>
      </c>
    </row>
    <row r="74" spans="1:9" ht="13" x14ac:dyDescent="0.3">
      <c r="A74" s="8" t="s">
        <v>81</v>
      </c>
      <c r="B74" s="292" t="s">
        <v>82</v>
      </c>
      <c r="C74" s="292"/>
      <c r="D74" s="292"/>
      <c r="E74" s="292"/>
      <c r="F74" s="292"/>
      <c r="G74" s="292"/>
      <c r="H74" s="1">
        <v>2E-3</v>
      </c>
      <c r="I74" s="13">
        <f t="shared" si="0"/>
        <v>2.8848200000000004</v>
      </c>
    </row>
    <row r="75" spans="1:9" ht="13" x14ac:dyDescent="0.3">
      <c r="A75" s="8" t="s">
        <v>83</v>
      </c>
      <c r="B75" s="292" t="s">
        <v>84</v>
      </c>
      <c r="C75" s="292"/>
      <c r="D75" s="292"/>
      <c r="E75" s="292"/>
      <c r="F75" s="292"/>
      <c r="G75" s="292"/>
      <c r="H75" s="1">
        <v>0.08</v>
      </c>
      <c r="I75" s="13">
        <f t="shared" si="0"/>
        <v>115.39280000000001</v>
      </c>
    </row>
    <row r="76" spans="1:9" ht="13" x14ac:dyDescent="0.3">
      <c r="A76" s="294" t="s">
        <v>85</v>
      </c>
      <c r="B76" s="294"/>
      <c r="C76" s="294"/>
      <c r="D76" s="294"/>
      <c r="E76" s="294"/>
      <c r="F76" s="294"/>
      <c r="G76" s="294"/>
      <c r="H76" s="26">
        <f>SUM(H68:H75)</f>
        <v>0.36800000000000005</v>
      </c>
      <c r="I76" s="27">
        <f>SUM(I68:I75)</f>
        <v>530.80687999999998</v>
      </c>
    </row>
    <row r="77" spans="1:9" ht="13" x14ac:dyDescent="0.3">
      <c r="A77" s="3"/>
      <c r="B77" s="3"/>
      <c r="C77" s="3"/>
      <c r="D77" s="3"/>
      <c r="E77" s="3"/>
      <c r="F77" s="3"/>
      <c r="G77" s="3"/>
      <c r="H77" s="28"/>
      <c r="I77" s="4"/>
    </row>
    <row r="78" spans="1:9" ht="13" x14ac:dyDescent="0.3">
      <c r="A78" s="21" t="s">
        <v>86</v>
      </c>
      <c r="B78" s="3"/>
      <c r="C78" s="3"/>
      <c r="D78" s="3"/>
      <c r="E78" s="3"/>
      <c r="F78" s="3"/>
      <c r="G78" s="3"/>
      <c r="H78" s="28"/>
      <c r="I78" s="4"/>
    </row>
    <row r="79" spans="1:9" ht="13" x14ac:dyDescent="0.3">
      <c r="A79" s="21" t="s">
        <v>87</v>
      </c>
      <c r="B79" s="3"/>
      <c r="C79" s="3"/>
      <c r="D79" s="3"/>
      <c r="E79" s="3"/>
      <c r="F79" s="3"/>
      <c r="G79" s="3"/>
      <c r="H79" s="28"/>
      <c r="I79" s="4"/>
    </row>
    <row r="80" spans="1:9" ht="13" x14ac:dyDescent="0.3">
      <c r="A80" s="21" t="s">
        <v>88</v>
      </c>
      <c r="B80" s="3"/>
      <c r="C80" s="3"/>
      <c r="D80" s="3"/>
      <c r="E80" s="3"/>
      <c r="F80" s="3"/>
      <c r="G80" s="3"/>
      <c r="H80" s="28"/>
      <c r="I80" s="4"/>
    </row>
    <row r="81" spans="1:9" ht="13" x14ac:dyDescent="0.3">
      <c r="A81" s="21" t="s">
        <v>89</v>
      </c>
      <c r="B81" s="3"/>
      <c r="C81" s="3"/>
      <c r="D81" s="3"/>
      <c r="E81" s="3"/>
      <c r="F81" s="3"/>
      <c r="G81" s="3"/>
      <c r="H81" s="28"/>
      <c r="I81" s="4"/>
    </row>
    <row r="82" spans="1:9" ht="13" x14ac:dyDescent="0.3">
      <c r="A82" s="21" t="s">
        <v>90</v>
      </c>
      <c r="B82" s="3"/>
      <c r="C82" s="3"/>
      <c r="D82" s="3"/>
      <c r="E82" s="3"/>
      <c r="F82" s="3"/>
      <c r="G82" s="3"/>
      <c r="H82" s="28"/>
      <c r="I82" s="4"/>
    </row>
    <row r="83" spans="1:9" ht="13" x14ac:dyDescent="0.3">
      <c r="A83" s="9"/>
      <c r="B83" s="9"/>
      <c r="C83" s="9"/>
      <c r="D83" s="9"/>
      <c r="E83" s="9"/>
      <c r="F83" s="9"/>
      <c r="G83" s="9"/>
      <c r="H83" s="9"/>
      <c r="I83" s="9"/>
    </row>
    <row r="84" spans="1:9" ht="13" x14ac:dyDescent="0.3">
      <c r="A84" s="33" t="s">
        <v>91</v>
      </c>
      <c r="B84" s="313" t="s">
        <v>92</v>
      </c>
      <c r="C84" s="314"/>
      <c r="D84" s="314"/>
      <c r="E84" s="314"/>
      <c r="F84" s="314"/>
      <c r="G84" s="315"/>
      <c r="H84" s="26"/>
      <c r="I84" s="19" t="s">
        <v>49</v>
      </c>
    </row>
    <row r="85" spans="1:9" ht="13" x14ac:dyDescent="0.3">
      <c r="A85" s="8" t="s">
        <v>15</v>
      </c>
      <c r="B85" s="320" t="s">
        <v>93</v>
      </c>
      <c r="C85" s="320"/>
      <c r="D85" s="320"/>
      <c r="E85" s="320"/>
      <c r="F85" s="320"/>
      <c r="G85" s="320"/>
      <c r="H85" s="11" t="s">
        <v>94</v>
      </c>
      <c r="I85" s="15">
        <f>'Mód2.3'!E12</f>
        <v>125.10000000000002</v>
      </c>
    </row>
    <row r="86" spans="1:9" ht="13" x14ac:dyDescent="0.3">
      <c r="A86" s="8" t="s">
        <v>18</v>
      </c>
      <c r="B86" s="320" t="s">
        <v>95</v>
      </c>
      <c r="C86" s="320"/>
      <c r="D86" s="320"/>
      <c r="E86" s="320"/>
      <c r="F86" s="320"/>
      <c r="G86" s="320"/>
      <c r="H86" s="11" t="s">
        <v>94</v>
      </c>
      <c r="I86" s="15">
        <f>'Mód2.3'!F25</f>
        <v>387</v>
      </c>
    </row>
    <row r="87" spans="1:9" ht="13" x14ac:dyDescent="0.3">
      <c r="A87" s="8" t="s">
        <v>20</v>
      </c>
      <c r="B87" s="320" t="s">
        <v>305</v>
      </c>
      <c r="C87" s="320"/>
      <c r="D87" s="320"/>
      <c r="E87" s="320"/>
      <c r="F87" s="320"/>
      <c r="G87" s="320"/>
      <c r="H87" s="11" t="s">
        <v>94</v>
      </c>
      <c r="I87" s="15">
        <f>'Mód2.3'!E33</f>
        <v>0</v>
      </c>
    </row>
    <row r="88" spans="1:9" ht="26.4" customHeight="1" x14ac:dyDescent="0.25">
      <c r="A88" s="31" t="s">
        <v>22</v>
      </c>
      <c r="B88" s="321" t="s">
        <v>303</v>
      </c>
      <c r="C88" s="321"/>
      <c r="D88" s="321"/>
      <c r="E88" s="321"/>
      <c r="F88" s="321"/>
      <c r="G88" s="321"/>
      <c r="H88" s="20" t="s">
        <v>94</v>
      </c>
      <c r="I88" s="85">
        <f>'Mód2.3'!E42</f>
        <v>9.6999999999999993</v>
      </c>
    </row>
    <row r="89" spans="1:9" ht="13" x14ac:dyDescent="0.3">
      <c r="A89" s="8" t="s">
        <v>54</v>
      </c>
      <c r="B89" s="320" t="s">
        <v>96</v>
      </c>
      <c r="C89" s="320"/>
      <c r="D89" s="320"/>
      <c r="E89" s="320"/>
      <c r="F89" s="320"/>
      <c r="G89" s="320"/>
      <c r="H89" s="11" t="s">
        <v>94</v>
      </c>
      <c r="I89" s="15">
        <f>'Mód2.3'!E52</f>
        <v>0</v>
      </c>
    </row>
    <row r="90" spans="1:9" ht="13" x14ac:dyDescent="0.3">
      <c r="A90" s="8" t="s">
        <v>56</v>
      </c>
      <c r="B90" s="320" t="s">
        <v>97</v>
      </c>
      <c r="C90" s="320"/>
      <c r="D90" s="320"/>
      <c r="E90" s="320"/>
      <c r="F90" s="320"/>
      <c r="G90" s="320"/>
      <c r="H90" s="11" t="s">
        <v>94</v>
      </c>
      <c r="I90" s="15">
        <f>'Mód2.3'!E60</f>
        <v>0</v>
      </c>
    </row>
    <row r="91" spans="1:9" ht="13" x14ac:dyDescent="0.3">
      <c r="A91" s="8" t="s">
        <v>81</v>
      </c>
      <c r="B91" s="320" t="s">
        <v>309</v>
      </c>
      <c r="C91" s="320"/>
      <c r="D91" s="320"/>
      <c r="E91" s="320"/>
      <c r="F91" s="320"/>
      <c r="G91" s="320"/>
      <c r="H91" s="11" t="s">
        <v>94</v>
      </c>
      <c r="I91" s="15">
        <f>'Mód2.3'!E66</f>
        <v>4</v>
      </c>
    </row>
    <row r="92" spans="1:9" ht="13" x14ac:dyDescent="0.3">
      <c r="A92" s="8" t="s">
        <v>83</v>
      </c>
      <c r="B92" s="320" t="s">
        <v>98</v>
      </c>
      <c r="C92" s="320"/>
      <c r="D92" s="320"/>
      <c r="E92" s="320"/>
      <c r="F92" s="320"/>
      <c r="G92" s="320"/>
      <c r="H92" s="11" t="s">
        <v>94</v>
      </c>
      <c r="I92" s="15"/>
    </row>
    <row r="93" spans="1:9" ht="13" x14ac:dyDescent="0.3">
      <c r="A93" s="294" t="s">
        <v>99</v>
      </c>
      <c r="B93" s="294"/>
      <c r="C93" s="294"/>
      <c r="D93" s="294"/>
      <c r="E93" s="294"/>
      <c r="F93" s="294"/>
      <c r="G93" s="294"/>
      <c r="H93" s="294"/>
      <c r="I93" s="27">
        <f>SUM(I85:I92)</f>
        <v>525.80000000000007</v>
      </c>
    </row>
    <row r="94" spans="1:9" ht="13" x14ac:dyDescent="0.3">
      <c r="A94" s="3"/>
      <c r="B94" s="3"/>
      <c r="C94" s="3"/>
      <c r="D94" s="3"/>
      <c r="E94" s="3"/>
      <c r="F94" s="3"/>
      <c r="G94" s="3"/>
      <c r="H94" s="3"/>
      <c r="I94" s="4"/>
    </row>
    <row r="95" spans="1:9" ht="13" x14ac:dyDescent="0.3">
      <c r="A95" s="21" t="s">
        <v>100</v>
      </c>
      <c r="B95" s="3"/>
      <c r="C95" s="3"/>
      <c r="D95" s="3"/>
      <c r="E95" s="3"/>
      <c r="F95" s="3"/>
      <c r="H95" s="3"/>
      <c r="I95" s="4"/>
    </row>
    <row r="96" spans="1:9" ht="13" x14ac:dyDescent="0.3">
      <c r="A96" s="21" t="s">
        <v>101</v>
      </c>
      <c r="B96" s="3"/>
      <c r="C96" s="3"/>
      <c r="D96" s="3"/>
      <c r="E96" s="3"/>
      <c r="F96" s="3"/>
      <c r="G96" s="3"/>
      <c r="H96" s="3"/>
      <c r="I96" s="4"/>
    </row>
    <row r="97" spans="1:9" ht="13" x14ac:dyDescent="0.3">
      <c r="A97" s="21" t="s">
        <v>102</v>
      </c>
      <c r="B97" s="3"/>
      <c r="C97" s="3"/>
      <c r="D97" s="3"/>
      <c r="E97" s="3"/>
      <c r="F97" s="3"/>
      <c r="G97" s="3"/>
      <c r="H97" s="3"/>
      <c r="I97" s="4"/>
    </row>
    <row r="98" spans="1:9" ht="13" x14ac:dyDescent="0.3">
      <c r="A98" s="21" t="s">
        <v>103</v>
      </c>
      <c r="B98" s="3"/>
      <c r="C98" s="3"/>
      <c r="D98" s="3"/>
      <c r="E98" s="3"/>
      <c r="F98" s="3"/>
      <c r="G98" s="3"/>
      <c r="H98" s="3"/>
      <c r="I98" s="4"/>
    </row>
    <row r="99" spans="1:9" ht="13" x14ac:dyDescent="0.3">
      <c r="A99" s="9"/>
      <c r="B99" s="9"/>
      <c r="C99" s="9"/>
      <c r="D99" s="9"/>
      <c r="E99" s="9"/>
      <c r="F99" s="9"/>
      <c r="G99" s="9"/>
      <c r="H99" s="9"/>
      <c r="I99" s="9"/>
    </row>
    <row r="100" spans="1:9" ht="13" x14ac:dyDescent="0.3">
      <c r="A100" s="33">
        <v>2</v>
      </c>
      <c r="B100" s="32" t="s">
        <v>104</v>
      </c>
      <c r="C100" s="32"/>
      <c r="D100" s="32"/>
      <c r="E100" s="32"/>
      <c r="F100" s="32"/>
      <c r="G100" s="32"/>
      <c r="H100" s="32"/>
      <c r="I100" s="32"/>
    </row>
    <row r="101" spans="1:9" ht="13" x14ac:dyDescent="0.3">
      <c r="A101" s="295" t="s">
        <v>105</v>
      </c>
      <c r="B101" s="295"/>
      <c r="C101" s="295"/>
      <c r="D101" s="295"/>
      <c r="E101" s="295"/>
      <c r="F101" s="295"/>
      <c r="G101" s="295"/>
      <c r="H101" s="295"/>
      <c r="I101" s="8" t="s">
        <v>49</v>
      </c>
    </row>
    <row r="102" spans="1:9" ht="13" x14ac:dyDescent="0.3">
      <c r="A102" s="8" t="s">
        <v>62</v>
      </c>
      <c r="B102" s="319" t="s">
        <v>106</v>
      </c>
      <c r="C102" s="319"/>
      <c r="D102" s="319"/>
      <c r="E102" s="319"/>
      <c r="F102" s="319"/>
      <c r="G102" s="319"/>
      <c r="H102" s="319"/>
      <c r="I102" s="13">
        <f>I57</f>
        <v>403.17628891733335</v>
      </c>
    </row>
    <row r="103" spans="1:9" ht="13" x14ac:dyDescent="0.3">
      <c r="A103" s="8" t="s">
        <v>73</v>
      </c>
      <c r="B103" s="319" t="s">
        <v>107</v>
      </c>
      <c r="C103" s="319"/>
      <c r="D103" s="319"/>
      <c r="E103" s="319"/>
      <c r="F103" s="319"/>
      <c r="G103" s="319"/>
      <c r="H103" s="319"/>
      <c r="I103" s="13">
        <f>I76</f>
        <v>530.80687999999998</v>
      </c>
    </row>
    <row r="104" spans="1:9" ht="13" x14ac:dyDescent="0.3">
      <c r="A104" s="8" t="s">
        <v>91</v>
      </c>
      <c r="B104" s="319" t="s">
        <v>108</v>
      </c>
      <c r="C104" s="319"/>
      <c r="D104" s="319"/>
      <c r="E104" s="319"/>
      <c r="F104" s="319"/>
      <c r="G104" s="319"/>
      <c r="H104" s="319"/>
      <c r="I104" s="13">
        <f>I93</f>
        <v>525.80000000000007</v>
      </c>
    </row>
    <row r="105" spans="1:9" ht="13" x14ac:dyDescent="0.3">
      <c r="A105" s="301" t="s">
        <v>109</v>
      </c>
      <c r="B105" s="301"/>
      <c r="C105" s="301"/>
      <c r="D105" s="301"/>
      <c r="E105" s="301"/>
      <c r="F105" s="301"/>
      <c r="G105" s="301"/>
      <c r="H105" s="301"/>
      <c r="I105" s="218">
        <f>SUM(I102:I104)</f>
        <v>1459.7831689173336</v>
      </c>
    </row>
    <row r="106" spans="1:9" ht="13" x14ac:dyDescent="0.3">
      <c r="A106" s="326"/>
      <c r="B106" s="327"/>
      <c r="C106" s="327"/>
      <c r="D106" s="327"/>
      <c r="E106" s="327"/>
      <c r="F106" s="327"/>
      <c r="G106" s="327"/>
      <c r="H106" s="327"/>
      <c r="I106" s="327"/>
    </row>
    <row r="107" spans="1:9" ht="13" x14ac:dyDescent="0.3">
      <c r="A107" s="296" t="s">
        <v>110</v>
      </c>
      <c r="B107" s="296"/>
      <c r="C107" s="296"/>
      <c r="D107" s="296"/>
      <c r="E107" s="296"/>
      <c r="F107" s="296"/>
      <c r="G107" s="296"/>
      <c r="H107" s="296"/>
      <c r="I107" s="296"/>
    </row>
    <row r="108" spans="1:9" ht="13" x14ac:dyDescent="0.3">
      <c r="A108" s="8">
        <v>3</v>
      </c>
      <c r="B108" s="295" t="s">
        <v>111</v>
      </c>
      <c r="C108" s="295"/>
      <c r="D108" s="295"/>
      <c r="E108" s="295"/>
      <c r="F108" s="295"/>
      <c r="G108" s="295"/>
      <c r="H108" s="8" t="s">
        <v>48</v>
      </c>
      <c r="I108" s="8" t="s">
        <v>49</v>
      </c>
    </row>
    <row r="109" spans="1:9" ht="13" x14ac:dyDescent="0.3">
      <c r="A109" s="8" t="s">
        <v>15</v>
      </c>
      <c r="B109" s="292" t="s">
        <v>112</v>
      </c>
      <c r="C109" s="292"/>
      <c r="D109" s="292"/>
      <c r="E109" s="292"/>
      <c r="F109" s="292"/>
      <c r="G109" s="292"/>
      <c r="H109" s="1">
        <v>4.1999999999999997E-3</v>
      </c>
      <c r="I109" s="13">
        <f>H109*I46</f>
        <v>6.058122</v>
      </c>
    </row>
    <row r="110" spans="1:9" ht="13" x14ac:dyDescent="0.25">
      <c r="A110" s="31" t="s">
        <v>18</v>
      </c>
      <c r="B110" s="323" t="s">
        <v>113</v>
      </c>
      <c r="C110" s="323"/>
      <c r="D110" s="323"/>
      <c r="E110" s="323"/>
      <c r="F110" s="323"/>
      <c r="G110" s="323"/>
      <c r="H110" s="80">
        <f>H75</f>
        <v>0.08</v>
      </c>
      <c r="I110" s="81">
        <f>I109*H110</f>
        <v>0.48464975999999999</v>
      </c>
    </row>
    <row r="111" spans="1:9" ht="13.5" x14ac:dyDescent="0.25">
      <c r="A111" s="31" t="s">
        <v>20</v>
      </c>
      <c r="B111" s="323" t="s">
        <v>114</v>
      </c>
      <c r="C111" s="323"/>
      <c r="D111" s="323"/>
      <c r="E111" s="323"/>
      <c r="F111" s="323"/>
      <c r="G111" s="323"/>
      <c r="H111" s="80">
        <v>2E-3</v>
      </c>
      <c r="I111" s="81">
        <f>H111*I46</f>
        <v>2.8848200000000004</v>
      </c>
    </row>
    <row r="112" spans="1:9" ht="13" x14ac:dyDescent="0.3">
      <c r="A112" s="8" t="s">
        <v>22</v>
      </c>
      <c r="B112" s="292" t="s">
        <v>115</v>
      </c>
      <c r="C112" s="292"/>
      <c r="D112" s="292"/>
      <c r="E112" s="292"/>
      <c r="F112" s="292"/>
      <c r="G112" s="292"/>
      <c r="H112" s="1">
        <v>1.9400000000000001E-2</v>
      </c>
      <c r="I112" s="13">
        <f>H112*I46</f>
        <v>27.982754000000003</v>
      </c>
    </row>
    <row r="113" spans="1:9" ht="13" x14ac:dyDescent="0.3">
      <c r="A113" s="8" t="s">
        <v>54</v>
      </c>
      <c r="B113" s="322" t="s">
        <v>116</v>
      </c>
      <c r="C113" s="322"/>
      <c r="D113" s="322"/>
      <c r="E113" s="322"/>
      <c r="F113" s="322"/>
      <c r="G113" s="322"/>
      <c r="H113" s="12">
        <f>H76</f>
        <v>0.36800000000000005</v>
      </c>
      <c r="I113" s="13">
        <f>I112*H113</f>
        <v>10.297653472000002</v>
      </c>
    </row>
    <row r="114" spans="1:9" ht="13.5" x14ac:dyDescent="0.25">
      <c r="A114" s="31" t="s">
        <v>56</v>
      </c>
      <c r="B114" s="323" t="s">
        <v>117</v>
      </c>
      <c r="C114" s="323"/>
      <c r="D114" s="323"/>
      <c r="E114" s="323"/>
      <c r="F114" s="323"/>
      <c r="G114" s="323"/>
      <c r="H114" s="80">
        <v>3.7999999999999999E-2</v>
      </c>
      <c r="I114" s="81">
        <f>H114*I46</f>
        <v>54.811579999999999</v>
      </c>
    </row>
    <row r="115" spans="1:9" ht="13" x14ac:dyDescent="0.3">
      <c r="A115" s="301" t="s">
        <v>118</v>
      </c>
      <c r="B115" s="301"/>
      <c r="C115" s="301"/>
      <c r="D115" s="301"/>
      <c r="E115" s="301"/>
      <c r="F115" s="301"/>
      <c r="G115" s="301"/>
      <c r="H115" s="26"/>
      <c r="I115" s="73">
        <f>SUM(I109:I114)</f>
        <v>102.51957923200001</v>
      </c>
    </row>
    <row r="116" spans="1:9" ht="13" x14ac:dyDescent="0.3">
      <c r="A116" s="324"/>
      <c r="B116" s="325"/>
      <c r="C116" s="325"/>
      <c r="D116" s="325"/>
      <c r="E116" s="325"/>
      <c r="F116" s="325"/>
      <c r="G116" s="325"/>
      <c r="H116" s="325"/>
      <c r="I116" s="325"/>
    </row>
    <row r="117" spans="1:9" ht="13" x14ac:dyDescent="0.3">
      <c r="A117" s="296" t="s">
        <v>119</v>
      </c>
      <c r="B117" s="296"/>
      <c r="C117" s="296"/>
      <c r="D117" s="296"/>
      <c r="E117" s="296"/>
      <c r="F117" s="296"/>
      <c r="G117" s="296"/>
      <c r="H117" s="296"/>
      <c r="I117" s="296"/>
    </row>
    <row r="118" spans="1:9" ht="13" x14ac:dyDescent="0.3">
      <c r="A118" s="3"/>
      <c r="B118" s="3"/>
      <c r="C118" s="3"/>
      <c r="D118" s="3"/>
      <c r="E118" s="3"/>
      <c r="F118" s="3"/>
      <c r="G118" s="3"/>
      <c r="H118" s="3"/>
      <c r="I118" s="3"/>
    </row>
    <row r="119" spans="1:9" ht="13" x14ac:dyDescent="0.3">
      <c r="A119" s="21" t="s">
        <v>120</v>
      </c>
      <c r="B119" s="3"/>
      <c r="C119" s="3"/>
      <c r="D119" s="3"/>
      <c r="E119" s="3"/>
      <c r="F119" s="3"/>
      <c r="G119" s="3"/>
      <c r="H119" s="3"/>
      <c r="I119" s="3"/>
    </row>
    <row r="120" spans="1:9" ht="13" x14ac:dyDescent="0.3">
      <c r="A120" s="21" t="s">
        <v>121</v>
      </c>
      <c r="B120" s="3"/>
      <c r="C120" s="3"/>
      <c r="D120" s="3"/>
      <c r="E120" s="3"/>
      <c r="F120" s="3"/>
      <c r="G120" s="3"/>
      <c r="H120" s="3"/>
      <c r="I120" s="3"/>
    </row>
    <row r="121" spans="1:9" ht="13" x14ac:dyDescent="0.3">
      <c r="A121" s="3"/>
      <c r="B121" s="3"/>
      <c r="C121" s="3"/>
      <c r="D121" s="3"/>
      <c r="E121" s="3"/>
      <c r="F121" s="3"/>
      <c r="G121" s="3"/>
      <c r="H121" s="3"/>
      <c r="I121" s="3"/>
    </row>
    <row r="122" spans="1:9" ht="13" x14ac:dyDescent="0.3">
      <c r="A122" s="33" t="s">
        <v>122</v>
      </c>
      <c r="B122" s="294" t="s">
        <v>123</v>
      </c>
      <c r="C122" s="294"/>
      <c r="D122" s="294"/>
      <c r="E122" s="294"/>
      <c r="F122" s="294"/>
      <c r="G122" s="294"/>
      <c r="H122" s="19" t="s">
        <v>48</v>
      </c>
      <c r="I122" s="19" t="s">
        <v>49</v>
      </c>
    </row>
    <row r="123" spans="1:9" ht="13" x14ac:dyDescent="0.3">
      <c r="A123" s="33" t="s">
        <v>15</v>
      </c>
      <c r="B123" s="292" t="s">
        <v>124</v>
      </c>
      <c r="C123" s="292"/>
      <c r="D123" s="292"/>
      <c r="E123" s="292"/>
      <c r="F123" s="292"/>
      <c r="G123" s="292"/>
      <c r="H123" s="27"/>
      <c r="I123" s="27"/>
    </row>
    <row r="124" spans="1:9" ht="13" x14ac:dyDescent="0.3">
      <c r="A124" s="8" t="s">
        <v>18</v>
      </c>
      <c r="B124" s="292" t="s">
        <v>125</v>
      </c>
      <c r="C124" s="292"/>
      <c r="D124" s="292"/>
      <c r="E124" s="292"/>
      <c r="F124" s="292"/>
      <c r="G124" s="292"/>
      <c r="H124" s="91">
        <v>1.67E-2</v>
      </c>
      <c r="I124" s="13">
        <f>H124*$I$46</f>
        <v>24.088246999999999</v>
      </c>
    </row>
    <row r="125" spans="1:9" ht="13" x14ac:dyDescent="0.3">
      <c r="A125" s="8" t="s">
        <v>20</v>
      </c>
      <c r="B125" s="292" t="s">
        <v>126</v>
      </c>
      <c r="C125" s="292"/>
      <c r="D125" s="292"/>
      <c r="E125" s="292"/>
      <c r="F125" s="292"/>
      <c r="G125" s="292"/>
      <c r="H125" s="91">
        <v>2.0000000000000001E-4</v>
      </c>
      <c r="I125" s="13">
        <f>H125*$I$46</f>
        <v>0.28848200000000002</v>
      </c>
    </row>
    <row r="126" spans="1:9" ht="13.5" x14ac:dyDescent="0.25">
      <c r="A126" s="31" t="s">
        <v>22</v>
      </c>
      <c r="B126" s="323" t="s">
        <v>127</v>
      </c>
      <c r="C126" s="323"/>
      <c r="D126" s="323"/>
      <c r="E126" s="323"/>
      <c r="F126" s="323"/>
      <c r="G126" s="323"/>
      <c r="H126" s="80">
        <v>6.9999999999999999E-4</v>
      </c>
      <c r="I126" s="81">
        <f>H126*$I$46</f>
        <v>1.009687</v>
      </c>
    </row>
    <row r="127" spans="1:9" ht="13" x14ac:dyDescent="0.3">
      <c r="A127" s="8" t="s">
        <v>54</v>
      </c>
      <c r="B127" s="292" t="s">
        <v>128</v>
      </c>
      <c r="C127" s="292"/>
      <c r="D127" s="292"/>
      <c r="E127" s="292"/>
      <c r="F127" s="292"/>
      <c r="G127" s="292"/>
      <c r="H127" s="91">
        <v>2.8999999999999998E-3</v>
      </c>
      <c r="I127" s="13">
        <f>H127*$I$46</f>
        <v>4.1829890000000001</v>
      </c>
    </row>
    <row r="128" spans="1:9" ht="13" x14ac:dyDescent="0.3">
      <c r="A128" s="8" t="s">
        <v>56</v>
      </c>
      <c r="B128" s="292" t="s">
        <v>129</v>
      </c>
      <c r="C128" s="292"/>
      <c r="D128" s="292"/>
      <c r="E128" s="292"/>
      <c r="F128" s="292"/>
      <c r="G128" s="292"/>
      <c r="H128" s="91"/>
      <c r="I128" s="13">
        <f t="shared" ref="I128" si="1">H128*$I$46</f>
        <v>0</v>
      </c>
    </row>
    <row r="129" spans="1:9" ht="13" x14ac:dyDescent="0.3">
      <c r="A129" s="294" t="s">
        <v>130</v>
      </c>
      <c r="B129" s="294"/>
      <c r="C129" s="294"/>
      <c r="D129" s="294"/>
      <c r="E129" s="294"/>
      <c r="F129" s="294"/>
      <c r="G129" s="294"/>
      <c r="H129" s="26"/>
      <c r="I129" s="27">
        <f>SUM(I124:I128)</f>
        <v>29.569404999999996</v>
      </c>
    </row>
    <row r="130" spans="1:9" ht="13" x14ac:dyDescent="0.3">
      <c r="A130" s="8" t="s">
        <v>56</v>
      </c>
      <c r="B130" s="292" t="s">
        <v>131</v>
      </c>
      <c r="C130" s="292"/>
      <c r="D130" s="292"/>
      <c r="E130" s="292"/>
      <c r="F130" s="292"/>
      <c r="G130" s="292"/>
      <c r="H130" s="1">
        <f>H76</f>
        <v>0.36800000000000005</v>
      </c>
      <c r="I130" s="13">
        <f>I129*H130</f>
        <v>10.88154104</v>
      </c>
    </row>
    <row r="131" spans="1:9" ht="13" x14ac:dyDescent="0.3">
      <c r="A131" s="294" t="s">
        <v>132</v>
      </c>
      <c r="B131" s="294"/>
      <c r="C131" s="294"/>
      <c r="D131" s="294"/>
      <c r="E131" s="294"/>
      <c r="F131" s="294"/>
      <c r="G131" s="294"/>
      <c r="H131" s="26"/>
      <c r="I131" s="27">
        <f>SUM(I129:I130)</f>
        <v>40.450946039999998</v>
      </c>
    </row>
    <row r="132" spans="1:9" ht="13" x14ac:dyDescent="0.3">
      <c r="A132" s="3"/>
      <c r="B132" s="3"/>
      <c r="C132" s="3"/>
      <c r="D132" s="3"/>
      <c r="E132" s="3"/>
      <c r="F132" s="3"/>
      <c r="G132" s="3"/>
      <c r="H132" s="3"/>
      <c r="I132" s="3"/>
    </row>
    <row r="133" spans="1:9" ht="13" x14ac:dyDescent="0.3">
      <c r="A133" s="33" t="s">
        <v>133</v>
      </c>
      <c r="B133" s="313" t="s">
        <v>134</v>
      </c>
      <c r="C133" s="314"/>
      <c r="D133" s="314"/>
      <c r="E133" s="314"/>
      <c r="F133" s="314"/>
      <c r="G133" s="315"/>
      <c r="H133" s="19" t="s">
        <v>48</v>
      </c>
      <c r="I133" s="19" t="s">
        <v>49</v>
      </c>
    </row>
    <row r="134" spans="1:9" ht="13" x14ac:dyDescent="0.3">
      <c r="A134" s="8" t="s">
        <v>15</v>
      </c>
      <c r="B134" s="310" t="s">
        <v>135</v>
      </c>
      <c r="C134" s="311"/>
      <c r="D134" s="311"/>
      <c r="E134" s="311"/>
      <c r="F134" s="311"/>
      <c r="G134" s="312"/>
      <c r="H134" s="91">
        <v>0</v>
      </c>
      <c r="I134" s="13">
        <v>0</v>
      </c>
    </row>
    <row r="135" spans="1:9" ht="13" x14ac:dyDescent="0.3">
      <c r="A135" s="313" t="s">
        <v>136</v>
      </c>
      <c r="B135" s="314"/>
      <c r="C135" s="314"/>
      <c r="D135" s="314"/>
      <c r="E135" s="314"/>
      <c r="F135" s="314"/>
      <c r="G135" s="315"/>
      <c r="H135" s="26">
        <f>TRUNC(SUM(H134),4)</f>
        <v>0</v>
      </c>
      <c r="I135" s="27">
        <f>SUM(I134)</f>
        <v>0</v>
      </c>
    </row>
    <row r="136" spans="1:9" ht="13" x14ac:dyDescent="0.3">
      <c r="A136" s="34"/>
      <c r="B136" s="29"/>
      <c r="C136" s="29"/>
      <c r="D136" s="29"/>
      <c r="E136" s="29"/>
      <c r="F136" s="29"/>
      <c r="G136" s="29"/>
      <c r="H136" s="29"/>
      <c r="I136" s="29"/>
    </row>
    <row r="137" spans="1:9" ht="13" x14ac:dyDescent="0.3">
      <c r="A137" s="294" t="s">
        <v>137</v>
      </c>
      <c r="B137" s="294"/>
      <c r="C137" s="294"/>
      <c r="D137" s="294"/>
      <c r="E137" s="294"/>
      <c r="F137" s="294"/>
      <c r="G137" s="294"/>
      <c r="H137" s="294"/>
      <c r="I137" s="294"/>
    </row>
    <row r="138" spans="1:9" ht="13" x14ac:dyDescent="0.3">
      <c r="A138" s="31">
        <v>4</v>
      </c>
      <c r="B138" s="328" t="s">
        <v>138</v>
      </c>
      <c r="C138" s="329"/>
      <c r="D138" s="329"/>
      <c r="E138" s="329"/>
      <c r="F138" s="329"/>
      <c r="G138" s="330"/>
      <c r="H138" s="30"/>
      <c r="I138" s="8" t="s">
        <v>49</v>
      </c>
    </row>
    <row r="139" spans="1:9" ht="13" x14ac:dyDescent="0.3">
      <c r="A139" s="8" t="s">
        <v>122</v>
      </c>
      <c r="B139" s="331" t="s">
        <v>139</v>
      </c>
      <c r="C139" s="332"/>
      <c r="D139" s="332"/>
      <c r="E139" s="332"/>
      <c r="F139" s="332"/>
      <c r="G139" s="333"/>
      <c r="H139" s="10"/>
      <c r="I139" s="13">
        <f>I131</f>
        <v>40.450946039999998</v>
      </c>
    </row>
    <row r="140" spans="1:9" ht="13" x14ac:dyDescent="0.3">
      <c r="A140" s="8" t="s">
        <v>133</v>
      </c>
      <c r="B140" s="331" t="s">
        <v>140</v>
      </c>
      <c r="C140" s="332"/>
      <c r="D140" s="332"/>
      <c r="E140" s="332"/>
      <c r="F140" s="332"/>
      <c r="G140" s="333"/>
      <c r="H140" s="10"/>
      <c r="I140" s="13">
        <f>I135</f>
        <v>0</v>
      </c>
    </row>
    <row r="141" spans="1:9" ht="13" x14ac:dyDescent="0.3">
      <c r="A141" s="301" t="s">
        <v>141</v>
      </c>
      <c r="B141" s="301"/>
      <c r="C141" s="301"/>
      <c r="D141" s="301"/>
      <c r="E141" s="301"/>
      <c r="F141" s="301"/>
      <c r="G141" s="301"/>
      <c r="H141" s="301"/>
      <c r="I141" s="73">
        <f>SUM(I139:I140)</f>
        <v>40.450946039999998</v>
      </c>
    </row>
    <row r="142" spans="1:9" ht="13" x14ac:dyDescent="0.3">
      <c r="A142" s="326"/>
      <c r="B142" s="327"/>
      <c r="C142" s="327"/>
      <c r="D142" s="327"/>
      <c r="E142" s="327"/>
      <c r="F142" s="327"/>
      <c r="G142" s="327"/>
      <c r="H142" s="327"/>
      <c r="I142" s="327"/>
    </row>
    <row r="143" spans="1:9" ht="13" x14ac:dyDescent="0.3">
      <c r="A143" s="296" t="s">
        <v>142</v>
      </c>
      <c r="B143" s="296"/>
      <c r="C143" s="296"/>
      <c r="D143" s="296"/>
      <c r="E143" s="296"/>
      <c r="F143" s="296"/>
      <c r="G143" s="296"/>
      <c r="H143" s="296"/>
      <c r="I143" s="296"/>
    </row>
    <row r="144" spans="1:9" ht="13" x14ac:dyDescent="0.3">
      <c r="A144" s="8">
        <v>5</v>
      </c>
      <c r="B144" s="295" t="s">
        <v>143</v>
      </c>
      <c r="C144" s="295"/>
      <c r="D144" s="295"/>
      <c r="E144" s="295"/>
      <c r="F144" s="295"/>
      <c r="G144" s="295"/>
      <c r="H144" s="8"/>
      <c r="I144" s="8" t="s">
        <v>49</v>
      </c>
    </row>
    <row r="145" spans="1:17" ht="13" x14ac:dyDescent="0.3">
      <c r="A145" s="8" t="s">
        <v>15</v>
      </c>
      <c r="B145" s="320" t="s">
        <v>144</v>
      </c>
      <c r="C145" s="320"/>
      <c r="D145" s="320"/>
      <c r="E145" s="320"/>
      <c r="F145" s="320"/>
      <c r="G145" s="320"/>
      <c r="H145" s="11" t="s">
        <v>94</v>
      </c>
      <c r="I145" s="13" cm="1">
        <f t="array" ref="I145:J145">'Uniforme rcepcionista'!K71:L71</f>
        <v>50.257500000000007</v>
      </c>
      <c r="J145">
        <v>0</v>
      </c>
    </row>
    <row r="146" spans="1:17" ht="13" x14ac:dyDescent="0.3">
      <c r="A146" s="8" t="s">
        <v>18</v>
      </c>
      <c r="B146" s="320" t="s">
        <v>145</v>
      </c>
      <c r="C146" s="320"/>
      <c r="D146" s="320"/>
      <c r="E146" s="320"/>
      <c r="F146" s="320"/>
      <c r="G146" s="320"/>
      <c r="H146" s="11" t="s">
        <v>94</v>
      </c>
      <c r="I146" s="13">
        <v>0</v>
      </c>
    </row>
    <row r="147" spans="1:17" ht="13" x14ac:dyDescent="0.3">
      <c r="A147" s="16" t="s">
        <v>20</v>
      </c>
      <c r="B147" s="320" t="s">
        <v>146</v>
      </c>
      <c r="C147" s="320"/>
      <c r="D147" s="320"/>
      <c r="E147" s="320"/>
      <c r="F147" s="320"/>
      <c r="G147" s="320"/>
      <c r="H147" s="11" t="s">
        <v>94</v>
      </c>
      <c r="I147" s="13">
        <v>0</v>
      </c>
    </row>
    <row r="148" spans="1:17" ht="13" x14ac:dyDescent="0.3">
      <c r="A148" s="16" t="s">
        <v>22</v>
      </c>
      <c r="B148" s="320" t="s">
        <v>98</v>
      </c>
      <c r="C148" s="320"/>
      <c r="D148" s="320"/>
      <c r="E148" s="320"/>
      <c r="F148" s="320"/>
      <c r="G148" s="320"/>
      <c r="H148" s="11" t="s">
        <v>94</v>
      </c>
      <c r="I148" s="13">
        <v>0</v>
      </c>
    </row>
    <row r="149" spans="1:17" ht="13" x14ac:dyDescent="0.3">
      <c r="A149" s="301" t="s">
        <v>147</v>
      </c>
      <c r="B149" s="301"/>
      <c r="C149" s="301"/>
      <c r="D149" s="301"/>
      <c r="E149" s="301"/>
      <c r="F149" s="301"/>
      <c r="G149" s="301"/>
      <c r="H149" s="26" t="s">
        <v>94</v>
      </c>
      <c r="I149" s="73">
        <f>SUM(I145:I148)</f>
        <v>50.257500000000007</v>
      </c>
    </row>
    <row r="150" spans="1:17" ht="13" x14ac:dyDescent="0.25">
      <c r="A150" s="36"/>
      <c r="B150" s="36"/>
      <c r="C150" s="36"/>
      <c r="D150" s="36"/>
      <c r="E150" s="36"/>
      <c r="F150" s="36"/>
      <c r="G150" s="36"/>
      <c r="H150" s="36"/>
      <c r="I150" s="36"/>
    </row>
    <row r="151" spans="1:17" ht="13" x14ac:dyDescent="0.3">
      <c r="A151" s="21" t="s">
        <v>148</v>
      </c>
      <c r="B151" s="3"/>
      <c r="C151" s="3"/>
      <c r="D151" s="3"/>
      <c r="E151" s="3"/>
      <c r="F151" s="3"/>
      <c r="G151" s="3"/>
      <c r="H151" s="3"/>
      <c r="I151" s="3"/>
    </row>
    <row r="152" spans="1:17" ht="13" x14ac:dyDescent="0.3">
      <c r="A152" s="35"/>
      <c r="B152" s="3"/>
      <c r="C152" s="3"/>
      <c r="D152" s="3"/>
      <c r="E152" s="3"/>
      <c r="F152" s="3"/>
      <c r="G152" s="3"/>
      <c r="H152" s="3"/>
      <c r="I152" s="3"/>
    </row>
    <row r="153" spans="1:17" ht="13" x14ac:dyDescent="0.3">
      <c r="A153" s="296" t="s">
        <v>149</v>
      </c>
      <c r="B153" s="296"/>
      <c r="C153" s="296"/>
      <c r="D153" s="296"/>
      <c r="E153" s="296"/>
      <c r="F153" s="296"/>
      <c r="G153" s="296"/>
      <c r="H153" s="296"/>
      <c r="I153" s="296"/>
      <c r="M153" s="220"/>
    </row>
    <row r="154" spans="1:17" ht="13" x14ac:dyDescent="0.3">
      <c r="A154" s="8">
        <v>6</v>
      </c>
      <c r="B154" s="295" t="s">
        <v>150</v>
      </c>
      <c r="C154" s="295"/>
      <c r="D154" s="295"/>
      <c r="E154" s="295"/>
      <c r="F154" s="295"/>
      <c r="G154" s="295"/>
      <c r="H154" s="8" t="s">
        <v>48</v>
      </c>
      <c r="I154" s="8" t="s">
        <v>49</v>
      </c>
      <c r="M154" s="220"/>
    </row>
    <row r="155" spans="1:17" ht="13" x14ac:dyDescent="0.3">
      <c r="A155" s="8" t="s">
        <v>15</v>
      </c>
      <c r="B155" s="292" t="s">
        <v>151</v>
      </c>
      <c r="C155" s="292"/>
      <c r="D155" s="292"/>
      <c r="E155" s="292"/>
      <c r="F155" s="292"/>
      <c r="G155" s="292"/>
      <c r="H155" s="17">
        <v>0.05</v>
      </c>
      <c r="I155" s="216">
        <f>H155*I173</f>
        <v>154.7710597094667</v>
      </c>
      <c r="M155" s="220"/>
    </row>
    <row r="156" spans="1:17" ht="13" x14ac:dyDescent="0.3">
      <c r="A156" s="8" t="s">
        <v>18</v>
      </c>
      <c r="B156" s="292" t="s">
        <v>152</v>
      </c>
      <c r="C156" s="292"/>
      <c r="D156" s="292"/>
      <c r="E156" s="292"/>
      <c r="F156" s="292"/>
      <c r="G156" s="292"/>
      <c r="H156" s="17">
        <v>0.1</v>
      </c>
      <c r="I156" s="216">
        <f>H156*(I155+I173)</f>
        <v>325.01922538988003</v>
      </c>
      <c r="M156" s="220"/>
    </row>
    <row r="157" spans="1:17" ht="13" x14ac:dyDescent="0.3">
      <c r="A157" s="8" t="s">
        <v>20</v>
      </c>
      <c r="B157" s="334" t="s">
        <v>153</v>
      </c>
      <c r="C157" s="334"/>
      <c r="D157" s="334"/>
      <c r="E157" s="334"/>
      <c r="F157" s="334"/>
      <c r="G157" s="334"/>
      <c r="H157" s="2"/>
      <c r="I157" s="18"/>
      <c r="M157" s="220"/>
    </row>
    <row r="158" spans="1:17" ht="13" x14ac:dyDescent="0.3">
      <c r="A158" s="8" t="s">
        <v>154</v>
      </c>
      <c r="B158" s="292" t="s">
        <v>155</v>
      </c>
      <c r="C158" s="292"/>
      <c r="D158" s="292"/>
      <c r="E158" s="292"/>
      <c r="F158" s="292"/>
      <c r="G158" s="292"/>
      <c r="H158" s="6">
        <v>1.6500000000000001E-2</v>
      </c>
      <c r="I158" s="216">
        <f>H158*$I$175</f>
        <v>68.794110000000003</v>
      </c>
      <c r="K158" s="227"/>
      <c r="M158" s="220"/>
    </row>
    <row r="159" spans="1:17" ht="13" x14ac:dyDescent="0.3">
      <c r="A159" s="8" t="s">
        <v>156</v>
      </c>
      <c r="B159" s="292" t="s">
        <v>157</v>
      </c>
      <c r="C159" s="292"/>
      <c r="D159" s="292"/>
      <c r="E159" s="292"/>
      <c r="F159" s="292"/>
      <c r="G159" s="292"/>
      <c r="H159" s="6">
        <v>7.5999999999999998E-2</v>
      </c>
      <c r="I159" s="216">
        <f t="shared" ref="I159" si="2">H159*$I$175</f>
        <v>316.86984000000001</v>
      </c>
      <c r="M159" s="220"/>
    </row>
    <row r="160" spans="1:17" ht="13" x14ac:dyDescent="0.3">
      <c r="A160" s="8" t="s">
        <v>158</v>
      </c>
      <c r="B160" s="292" t="s">
        <v>159</v>
      </c>
      <c r="C160" s="292"/>
      <c r="D160" s="292"/>
      <c r="E160" s="292"/>
      <c r="F160" s="292"/>
      <c r="G160" s="292"/>
      <c r="H160" s="6">
        <v>0.05</v>
      </c>
      <c r="I160" s="216">
        <f>H160*$I$175</f>
        <v>208.46700000000001</v>
      </c>
      <c r="M160" s="220"/>
      <c r="Q160" s="220"/>
    </row>
    <row r="161" spans="1:17" ht="13" x14ac:dyDescent="0.3">
      <c r="A161" s="301" t="s">
        <v>160</v>
      </c>
      <c r="B161" s="301"/>
      <c r="C161" s="301"/>
      <c r="D161" s="301"/>
      <c r="E161" s="301"/>
      <c r="F161" s="301"/>
      <c r="G161" s="301"/>
      <c r="H161" s="37">
        <f>SUM(H155:H160)</f>
        <v>0.29250000000000004</v>
      </c>
      <c r="I161" s="218">
        <f>SUM(I155:I160)</f>
        <v>1073.9212350993469</v>
      </c>
      <c r="M161" s="220"/>
      <c r="Q161" s="220"/>
    </row>
    <row r="162" spans="1:17" x14ac:dyDescent="0.25">
      <c r="A162" s="229"/>
      <c r="B162" s="217"/>
      <c r="C162" s="217"/>
      <c r="D162" s="217"/>
      <c r="E162" s="217"/>
      <c r="F162" s="217"/>
      <c r="G162" s="217"/>
      <c r="H162" s="217"/>
      <c r="I162" s="217"/>
      <c r="M162" s="220"/>
      <c r="N162" s="220"/>
      <c r="O162" s="220"/>
      <c r="Q162" s="220"/>
    </row>
    <row r="163" spans="1:17" ht="13" x14ac:dyDescent="0.25">
      <c r="A163" s="21" t="s">
        <v>161</v>
      </c>
      <c r="B163" s="217"/>
      <c r="C163" s="217"/>
      <c r="D163" s="217"/>
      <c r="E163" s="217"/>
      <c r="F163" s="217"/>
      <c r="G163" s="217"/>
      <c r="H163" s="217"/>
      <c r="I163" s="217"/>
      <c r="M163" s="220"/>
      <c r="N163" s="220"/>
      <c r="O163" s="220"/>
      <c r="Q163" s="220"/>
    </row>
    <row r="164" spans="1:17" ht="13" x14ac:dyDescent="0.25">
      <c r="A164" s="21" t="s">
        <v>162</v>
      </c>
      <c r="B164" s="217"/>
      <c r="C164" s="217"/>
      <c r="D164" s="217"/>
      <c r="E164" s="217"/>
      <c r="F164" s="217"/>
      <c r="G164" s="217"/>
      <c r="H164" s="217"/>
      <c r="I164" s="217"/>
      <c r="M164" s="220"/>
      <c r="O164" s="220"/>
      <c r="Q164" s="220"/>
    </row>
    <row r="165" spans="1:17" ht="13" x14ac:dyDescent="0.3">
      <c r="A165" s="208"/>
      <c r="B165" s="208"/>
      <c r="C165" s="208"/>
      <c r="D165" s="208"/>
      <c r="E165" s="208"/>
      <c r="F165" s="208"/>
      <c r="G165" s="208"/>
      <c r="H165" s="208"/>
      <c r="I165" s="4"/>
      <c r="M165" s="220"/>
      <c r="Q165" s="220"/>
    </row>
    <row r="166" spans="1:17" ht="13" x14ac:dyDescent="0.3">
      <c r="A166" s="294" t="s">
        <v>163</v>
      </c>
      <c r="B166" s="294"/>
      <c r="C166" s="294"/>
      <c r="D166" s="294"/>
      <c r="E166" s="294"/>
      <c r="F166" s="294"/>
      <c r="G166" s="294"/>
      <c r="H166" s="294"/>
      <c r="I166" s="294"/>
      <c r="M166" s="220"/>
    </row>
    <row r="167" spans="1:17" ht="13" x14ac:dyDescent="0.3">
      <c r="A167" s="295" t="s">
        <v>164</v>
      </c>
      <c r="B167" s="295"/>
      <c r="C167" s="295"/>
      <c r="D167" s="295"/>
      <c r="E167" s="295"/>
      <c r="F167" s="295"/>
      <c r="G167" s="295"/>
      <c r="H167" s="295"/>
      <c r="I167" s="8" t="s">
        <v>49</v>
      </c>
      <c r="M167" s="220"/>
    </row>
    <row r="168" spans="1:17" x14ac:dyDescent="0.25">
      <c r="A168" s="210" t="s">
        <v>15</v>
      </c>
      <c r="B168" s="293" t="str">
        <f>A37</f>
        <v>MÓDULO 1 - COMPOSIÇÃO DA REMUNERAÇÃO</v>
      </c>
      <c r="C168" s="293"/>
      <c r="D168" s="293"/>
      <c r="E168" s="293"/>
      <c r="F168" s="293"/>
      <c r="G168" s="293"/>
      <c r="H168" s="293"/>
      <c r="I168" s="216">
        <f>I46</f>
        <v>1442.41</v>
      </c>
      <c r="M168" s="220"/>
    </row>
    <row r="169" spans="1:17" x14ac:dyDescent="0.25">
      <c r="A169" s="210" t="s">
        <v>18</v>
      </c>
      <c r="B169" s="293" t="str">
        <f>A51</f>
        <v>MÓDULO 2 – ENCARGOS E BENEFÍCIOS ANUAIS, MENSAIS E DIÁRIOS</v>
      </c>
      <c r="C169" s="293"/>
      <c r="D169" s="293"/>
      <c r="E169" s="293"/>
      <c r="F169" s="293"/>
      <c r="G169" s="293"/>
      <c r="H169" s="293"/>
      <c r="I169" s="216">
        <f>I105</f>
        <v>1459.7831689173336</v>
      </c>
      <c r="M169" s="220"/>
    </row>
    <row r="170" spans="1:17" x14ac:dyDescent="0.25">
      <c r="A170" s="210" t="s">
        <v>20</v>
      </c>
      <c r="B170" s="293" t="str">
        <f>A107</f>
        <v>MÓDULO 3 – PROVISÃO PARA RESCISÃO</v>
      </c>
      <c r="C170" s="293"/>
      <c r="D170" s="293"/>
      <c r="E170" s="293"/>
      <c r="F170" s="293"/>
      <c r="G170" s="293"/>
      <c r="H170" s="293"/>
      <c r="I170" s="216">
        <f>I115</f>
        <v>102.51957923200001</v>
      </c>
      <c r="M170" s="220"/>
      <c r="O170" s="220"/>
    </row>
    <row r="171" spans="1:17" x14ac:dyDescent="0.25">
      <c r="A171" s="11" t="s">
        <v>22</v>
      </c>
      <c r="B171" s="293" t="str">
        <f>A117</f>
        <v>MÓDULO 4 – CUSTO DE REPOSIÇÃO DO PROFISSIONAL AUSENTE</v>
      </c>
      <c r="C171" s="293"/>
      <c r="D171" s="293"/>
      <c r="E171" s="293"/>
      <c r="F171" s="293"/>
      <c r="G171" s="293"/>
      <c r="H171" s="293"/>
      <c r="I171" s="216">
        <f>I141</f>
        <v>40.450946039999998</v>
      </c>
      <c r="M171" s="220"/>
    </row>
    <row r="172" spans="1:17" x14ac:dyDescent="0.25">
      <c r="A172" s="11" t="s">
        <v>54</v>
      </c>
      <c r="B172" s="293" t="str">
        <f>A143</f>
        <v>MÓDULO 5 – INSUMOS DIVERSOS</v>
      </c>
      <c r="C172" s="293"/>
      <c r="D172" s="293"/>
      <c r="E172" s="293"/>
      <c r="F172" s="293"/>
      <c r="G172" s="293"/>
      <c r="H172" s="293"/>
      <c r="I172" s="216">
        <f>I149</f>
        <v>50.257500000000007</v>
      </c>
      <c r="M172" s="220"/>
    </row>
    <row r="173" spans="1:17" ht="13" x14ac:dyDescent="0.3">
      <c r="A173" s="8"/>
      <c r="B173" s="295" t="s">
        <v>165</v>
      </c>
      <c r="C173" s="295"/>
      <c r="D173" s="295"/>
      <c r="E173" s="295"/>
      <c r="F173" s="295"/>
      <c r="G173" s="295"/>
      <c r="H173" s="295"/>
      <c r="I173" s="14">
        <f>SUM(I168:I172)</f>
        <v>3095.4211941893336</v>
      </c>
      <c r="J173" s="7"/>
      <c r="M173" s="220"/>
    </row>
    <row r="174" spans="1:17" x14ac:dyDescent="0.25">
      <c r="A174" s="11" t="s">
        <v>56</v>
      </c>
      <c r="B174" s="293" t="str">
        <f>A153</f>
        <v>MÓDULO 6 – CUSTOS INDIRETOS, TRIBUTOS E LUCRO</v>
      </c>
      <c r="C174" s="293"/>
      <c r="D174" s="293"/>
      <c r="E174" s="293"/>
      <c r="F174" s="293"/>
      <c r="G174" s="293"/>
      <c r="H174" s="293"/>
      <c r="I174" s="13">
        <f>I161</f>
        <v>1073.9212350993469</v>
      </c>
      <c r="M174" s="220"/>
    </row>
    <row r="175" spans="1:17" ht="13" x14ac:dyDescent="0.3">
      <c r="A175" s="301" t="s">
        <v>166</v>
      </c>
      <c r="B175" s="301"/>
      <c r="C175" s="301"/>
      <c r="D175" s="301"/>
      <c r="E175" s="301"/>
      <c r="F175" s="301"/>
      <c r="G175" s="301"/>
      <c r="H175" s="301"/>
      <c r="I175" s="218">
        <f>ROUND(SUM(I46,I105,I115,I141,I149,I155,I156)/(1-SUM(H158:H160)),2)</f>
        <v>4169.34</v>
      </c>
      <c r="J175" s="228"/>
      <c r="M175" s="220"/>
    </row>
    <row r="177" spans="2:9" x14ac:dyDescent="0.25">
      <c r="B177" s="277"/>
      <c r="C177" s="277"/>
      <c r="D177" s="134"/>
      <c r="E177" s="289" t="s">
        <v>9</v>
      </c>
      <c r="F177" s="289"/>
      <c r="G177" s="289"/>
      <c r="H177" s="289"/>
      <c r="I177" s="11">
        <v>24</v>
      </c>
    </row>
    <row r="179" spans="2:9" ht="15.5" x14ac:dyDescent="0.35">
      <c r="E179" s="290" t="s">
        <v>327</v>
      </c>
      <c r="F179" s="290"/>
      <c r="G179" s="290"/>
      <c r="H179" s="291"/>
      <c r="I179" s="260">
        <f>I175*I177</f>
        <v>100064.16</v>
      </c>
    </row>
  </sheetData>
  <mergeCells count="124">
    <mergeCell ref="B170:H170"/>
    <mergeCell ref="B171:H171"/>
    <mergeCell ref="B172:H172"/>
    <mergeCell ref="B173:H173"/>
    <mergeCell ref="B174:H174"/>
    <mergeCell ref="A175:H175"/>
    <mergeCell ref="B160:G160"/>
    <mergeCell ref="A161:G161"/>
    <mergeCell ref="A166:I166"/>
    <mergeCell ref="A167:H167"/>
    <mergeCell ref="B168:H168"/>
    <mergeCell ref="B169:H169"/>
    <mergeCell ref="B154:G154"/>
    <mergeCell ref="B155:G155"/>
    <mergeCell ref="B156:G156"/>
    <mergeCell ref="B157:G157"/>
    <mergeCell ref="B158:G158"/>
    <mergeCell ref="B159:G159"/>
    <mergeCell ref="B145:G145"/>
    <mergeCell ref="B146:G146"/>
    <mergeCell ref="B147:G147"/>
    <mergeCell ref="B148:G148"/>
    <mergeCell ref="A149:G149"/>
    <mergeCell ref="A153:I153"/>
    <mergeCell ref="B139:G139"/>
    <mergeCell ref="B140:G140"/>
    <mergeCell ref="A141:H141"/>
    <mergeCell ref="A142:I142"/>
    <mergeCell ref="A143:I143"/>
    <mergeCell ref="B144:G144"/>
    <mergeCell ref="A131:G131"/>
    <mergeCell ref="B133:G133"/>
    <mergeCell ref="B134:G134"/>
    <mergeCell ref="A135:G135"/>
    <mergeCell ref="A137:I137"/>
    <mergeCell ref="B138:G138"/>
    <mergeCell ref="B125:G125"/>
    <mergeCell ref="B126:G126"/>
    <mergeCell ref="B127:G127"/>
    <mergeCell ref="B128:G128"/>
    <mergeCell ref="A129:G129"/>
    <mergeCell ref="B130:G130"/>
    <mergeCell ref="A115:G115"/>
    <mergeCell ref="A116:I116"/>
    <mergeCell ref="A117:I117"/>
    <mergeCell ref="B122:G122"/>
    <mergeCell ref="B123:G123"/>
    <mergeCell ref="B124:G124"/>
    <mergeCell ref="B109:G109"/>
    <mergeCell ref="B110:G110"/>
    <mergeCell ref="B111:G111"/>
    <mergeCell ref="B112:G112"/>
    <mergeCell ref="B113:G113"/>
    <mergeCell ref="B114:G114"/>
    <mergeCell ref="B103:H103"/>
    <mergeCell ref="B104:H104"/>
    <mergeCell ref="A105:H105"/>
    <mergeCell ref="A106:I106"/>
    <mergeCell ref="A107:I107"/>
    <mergeCell ref="B108:G108"/>
    <mergeCell ref="B90:G90"/>
    <mergeCell ref="B91:G91"/>
    <mergeCell ref="B92:G92"/>
    <mergeCell ref="A93:H93"/>
    <mergeCell ref="A101:H101"/>
    <mergeCell ref="B102:H102"/>
    <mergeCell ref="B84:G84"/>
    <mergeCell ref="B85:G85"/>
    <mergeCell ref="B86:G86"/>
    <mergeCell ref="B87:G87"/>
    <mergeCell ref="B88:G88"/>
    <mergeCell ref="B89:G89"/>
    <mergeCell ref="B45:G45"/>
    <mergeCell ref="B71:G71"/>
    <mergeCell ref="B72:G72"/>
    <mergeCell ref="B73:G73"/>
    <mergeCell ref="B74:G74"/>
    <mergeCell ref="B75:G75"/>
    <mergeCell ref="A76:G76"/>
    <mergeCell ref="B56:G56"/>
    <mergeCell ref="A57:G57"/>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77:C177"/>
    <mergeCell ref="E177:H177"/>
    <mergeCell ref="E179:H179"/>
    <mergeCell ref="B10:H10"/>
    <mergeCell ref="B11:H11"/>
    <mergeCell ref="B12:H12"/>
    <mergeCell ref="A14:I14"/>
    <mergeCell ref="A15:B15"/>
    <mergeCell ref="C15:D15"/>
    <mergeCell ref="E15:I15"/>
    <mergeCell ref="A37:I37"/>
    <mergeCell ref="B38:G38"/>
    <mergeCell ref="B39:G39"/>
    <mergeCell ref="A46:H46"/>
    <mergeCell ref="A51:I51"/>
    <mergeCell ref="B52:G52"/>
    <mergeCell ref="B53:G53"/>
    <mergeCell ref="B54:G54"/>
    <mergeCell ref="A55:G55"/>
    <mergeCell ref="B40:G40"/>
    <mergeCell ref="B41:G41"/>
    <mergeCell ref="B42:G42"/>
    <mergeCell ref="B43:G43"/>
    <mergeCell ref="B44:G44"/>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10DD1-B6AD-466F-8A3A-C1A79F3E2536}">
  <sheetPr>
    <tabColor rgb="FF00B0F0"/>
  </sheetPr>
  <dimension ref="A1:M89"/>
  <sheetViews>
    <sheetView topLeftCell="A53" workbookViewId="0">
      <selection activeCell="F60" sqref="F60"/>
    </sheetView>
  </sheetViews>
  <sheetFormatPr defaultRowHeight="12.5" x14ac:dyDescent="0.25"/>
  <cols>
    <col min="1" max="1" width="3.6328125" style="134"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18" t="s">
        <v>197</v>
      </c>
      <c r="B1" s="419"/>
      <c r="C1" s="419"/>
      <c r="D1" s="419"/>
      <c r="E1" s="419"/>
      <c r="F1" s="419"/>
      <c r="G1" s="419"/>
      <c r="H1" s="419"/>
      <c r="I1" s="419"/>
      <c r="J1" s="419"/>
      <c r="K1" s="419"/>
      <c r="L1" s="420"/>
    </row>
    <row r="2" spans="1:13" ht="13" x14ac:dyDescent="0.25">
      <c r="A2" s="106" t="s">
        <v>15</v>
      </c>
      <c r="B2" s="421"/>
      <c r="C2" s="422"/>
      <c r="D2" s="422"/>
      <c r="E2" s="107" t="s">
        <v>198</v>
      </c>
      <c r="F2" s="423"/>
      <c r="G2" s="422"/>
      <c r="H2" s="422"/>
      <c r="I2" s="422"/>
      <c r="J2" s="107" t="s">
        <v>199</v>
      </c>
      <c r="K2" s="422"/>
      <c r="L2" s="424"/>
    </row>
    <row r="3" spans="1:13" ht="13" x14ac:dyDescent="0.25">
      <c r="A3" s="108" t="s">
        <v>18</v>
      </c>
      <c r="B3" s="414"/>
      <c r="C3" s="414"/>
      <c r="D3" s="414"/>
      <c r="E3" s="109" t="s">
        <v>198</v>
      </c>
      <c r="F3" s="415"/>
      <c r="G3" s="425"/>
      <c r="H3" s="425"/>
      <c r="I3" s="425"/>
      <c r="J3" s="109" t="s">
        <v>199</v>
      </c>
      <c r="K3" s="416"/>
      <c r="L3" s="426"/>
    </row>
    <row r="4" spans="1:13" ht="13" x14ac:dyDescent="0.25">
      <c r="A4" s="110" t="s">
        <v>20</v>
      </c>
      <c r="B4" s="411"/>
      <c r="C4" s="411"/>
      <c r="D4" s="411"/>
      <c r="E4" s="111" t="s">
        <v>198</v>
      </c>
      <c r="F4" s="412"/>
      <c r="G4" s="411"/>
      <c r="H4" s="411"/>
      <c r="I4" s="411"/>
      <c r="J4" s="111" t="s">
        <v>199</v>
      </c>
      <c r="K4" s="411"/>
      <c r="L4" s="413"/>
    </row>
    <row r="5" spans="1:13" ht="13" x14ac:dyDescent="0.25">
      <c r="A5" s="108" t="s">
        <v>22</v>
      </c>
      <c r="B5" s="414"/>
      <c r="C5" s="414"/>
      <c r="D5" s="414"/>
      <c r="E5" s="109" t="s">
        <v>198</v>
      </c>
      <c r="F5" s="415"/>
      <c r="G5" s="416"/>
      <c r="H5" s="416"/>
      <c r="I5" s="416"/>
      <c r="J5" s="109" t="s">
        <v>199</v>
      </c>
      <c r="K5" s="414"/>
      <c r="L5" s="417"/>
    </row>
    <row r="6" spans="1:13" ht="13" x14ac:dyDescent="0.25">
      <c r="A6" s="112" t="s">
        <v>54</v>
      </c>
      <c r="B6" s="403"/>
      <c r="C6" s="403"/>
      <c r="D6" s="403"/>
      <c r="E6" s="113" t="s">
        <v>198</v>
      </c>
      <c r="F6" s="404"/>
      <c r="G6" s="405"/>
      <c r="H6" s="405"/>
      <c r="I6" s="405"/>
      <c r="J6" s="113" t="s">
        <v>199</v>
      </c>
      <c r="K6" s="403"/>
      <c r="L6" s="406"/>
    </row>
    <row r="7" spans="1:13" ht="13.5" thickBot="1" x14ac:dyDescent="0.3">
      <c r="A7" s="114" t="s">
        <v>56</v>
      </c>
      <c r="B7" s="407"/>
      <c r="C7" s="407"/>
      <c r="D7" s="407"/>
      <c r="E7" s="115" t="s">
        <v>198</v>
      </c>
      <c r="F7" s="408"/>
      <c r="G7" s="409"/>
      <c r="H7" s="409"/>
      <c r="I7" s="409"/>
      <c r="J7" s="116" t="s">
        <v>199</v>
      </c>
      <c r="K7" s="407"/>
      <c r="L7" s="410"/>
    </row>
    <row r="8" spans="1:13" ht="13" x14ac:dyDescent="0.25">
      <c r="A8" s="388" t="s">
        <v>200</v>
      </c>
      <c r="B8" s="391" t="s">
        <v>201</v>
      </c>
      <c r="C8" s="394" t="s">
        <v>202</v>
      </c>
      <c r="D8" s="397" t="s">
        <v>203</v>
      </c>
      <c r="E8" s="400" t="s">
        <v>204</v>
      </c>
      <c r="F8" s="401"/>
      <c r="G8" s="401"/>
      <c r="H8" s="401"/>
      <c r="I8" s="401"/>
      <c r="J8" s="402"/>
      <c r="K8" s="380" t="s">
        <v>205</v>
      </c>
      <c r="L8" s="381"/>
    </row>
    <row r="9" spans="1:13" ht="13.5" x14ac:dyDescent="0.25">
      <c r="A9" s="389"/>
      <c r="B9" s="392"/>
      <c r="C9" s="395"/>
      <c r="D9" s="398"/>
      <c r="E9" s="117" t="s">
        <v>15</v>
      </c>
      <c r="F9" s="118" t="s">
        <v>18</v>
      </c>
      <c r="G9" s="118" t="s">
        <v>20</v>
      </c>
      <c r="H9" s="118" t="s">
        <v>22</v>
      </c>
      <c r="I9" s="118" t="s">
        <v>54</v>
      </c>
      <c r="J9" s="119" t="s">
        <v>56</v>
      </c>
      <c r="K9" s="382" t="s">
        <v>206</v>
      </c>
      <c r="L9" s="384" t="s">
        <v>207</v>
      </c>
    </row>
    <row r="10" spans="1:13" ht="13" thickBot="1" x14ac:dyDescent="0.3">
      <c r="A10" s="390"/>
      <c r="B10" s="393"/>
      <c r="C10" s="396"/>
      <c r="D10" s="399"/>
      <c r="E10" s="120" t="s">
        <v>208</v>
      </c>
      <c r="F10" s="121" t="s">
        <v>208</v>
      </c>
      <c r="G10" s="121" t="s">
        <v>208</v>
      </c>
      <c r="H10" s="121" t="s">
        <v>208</v>
      </c>
      <c r="I10" s="121" t="s">
        <v>208</v>
      </c>
      <c r="J10" s="122" t="s">
        <v>208</v>
      </c>
      <c r="K10" s="383"/>
      <c r="L10" s="385"/>
    </row>
    <row r="11" spans="1:13" ht="15.5" x14ac:dyDescent="0.25">
      <c r="A11" s="254">
        <v>1</v>
      </c>
      <c r="B11" s="255" t="s">
        <v>317</v>
      </c>
      <c r="C11" s="136" t="s">
        <v>202</v>
      </c>
      <c r="D11" s="165">
        <v>2</v>
      </c>
      <c r="E11" s="192"/>
      <c r="F11" s="192"/>
      <c r="G11" s="192"/>
      <c r="H11" s="192"/>
      <c r="I11" s="192"/>
      <c r="J11" s="192">
        <v>58.65</v>
      </c>
      <c r="K11" s="273">
        <f>J11</f>
        <v>58.65</v>
      </c>
      <c r="L11" s="194">
        <f t="shared" ref="L11:L17" si="0">K11*D11</f>
        <v>117.3</v>
      </c>
    </row>
    <row r="12" spans="1:13" ht="30.5" x14ac:dyDescent="0.25">
      <c r="A12" s="254">
        <v>2</v>
      </c>
      <c r="B12" s="256" t="s">
        <v>318</v>
      </c>
      <c r="C12" s="130" t="s">
        <v>202</v>
      </c>
      <c r="D12" s="166">
        <v>2</v>
      </c>
      <c r="E12" s="195"/>
      <c r="F12" s="195"/>
      <c r="G12" s="195"/>
      <c r="H12" s="195"/>
      <c r="I12" s="195"/>
      <c r="J12" s="195">
        <v>62.84</v>
      </c>
      <c r="K12" s="196">
        <f t="shared" ref="K12:K17" si="1">J12</f>
        <v>62.84</v>
      </c>
      <c r="L12" s="197">
        <f t="shared" si="0"/>
        <v>125.68</v>
      </c>
      <c r="M12" s="185"/>
    </row>
    <row r="13" spans="1:13" ht="15.5" x14ac:dyDescent="0.35">
      <c r="A13" s="254">
        <v>3</v>
      </c>
      <c r="B13" s="257" t="s">
        <v>319</v>
      </c>
      <c r="C13" s="129" t="s">
        <v>320</v>
      </c>
      <c r="D13" s="166">
        <v>2</v>
      </c>
      <c r="E13" s="195"/>
      <c r="F13" s="195"/>
      <c r="G13" s="195"/>
      <c r="H13" s="195"/>
      <c r="I13" s="195"/>
      <c r="J13" s="195">
        <v>134.27000000000001</v>
      </c>
      <c r="K13" s="196">
        <f t="shared" si="1"/>
        <v>134.27000000000001</v>
      </c>
      <c r="L13" s="197">
        <f t="shared" si="0"/>
        <v>268.54000000000002</v>
      </c>
    </row>
    <row r="14" spans="1:13" ht="15.5" x14ac:dyDescent="0.35">
      <c r="A14" s="254">
        <v>4</v>
      </c>
      <c r="B14" s="258" t="s">
        <v>321</v>
      </c>
      <c r="C14" s="129" t="s">
        <v>320</v>
      </c>
      <c r="D14" s="166">
        <v>2</v>
      </c>
      <c r="E14" s="195"/>
      <c r="F14" s="195"/>
      <c r="G14" s="195"/>
      <c r="H14" s="195"/>
      <c r="I14" s="195"/>
      <c r="J14" s="195">
        <v>12.26</v>
      </c>
      <c r="K14" s="196">
        <f t="shared" si="1"/>
        <v>12.26</v>
      </c>
      <c r="L14" s="197">
        <f t="shared" si="0"/>
        <v>24.52</v>
      </c>
    </row>
    <row r="15" spans="1:13" ht="17" x14ac:dyDescent="0.45">
      <c r="A15" s="254">
        <v>5</v>
      </c>
      <c r="B15" s="258" t="s">
        <v>322</v>
      </c>
      <c r="C15" s="129" t="s">
        <v>202</v>
      </c>
      <c r="D15" s="166">
        <v>1</v>
      </c>
      <c r="E15" s="195"/>
      <c r="F15" s="195"/>
      <c r="G15" s="195"/>
      <c r="H15" s="195"/>
      <c r="I15" s="195"/>
      <c r="J15" s="195">
        <v>8.89</v>
      </c>
      <c r="K15" s="196">
        <f t="shared" si="1"/>
        <v>8.89</v>
      </c>
      <c r="L15" s="197">
        <f t="shared" si="0"/>
        <v>8.89</v>
      </c>
      <c r="M15" s="187"/>
    </row>
    <row r="16" spans="1:13" ht="15.5" x14ac:dyDescent="0.25">
      <c r="A16" s="127">
        <v>6</v>
      </c>
      <c r="B16" s="259" t="s">
        <v>326</v>
      </c>
      <c r="C16" s="168" t="s">
        <v>202</v>
      </c>
      <c r="D16" s="169">
        <v>2</v>
      </c>
      <c r="E16" s="195"/>
      <c r="F16" s="195"/>
      <c r="G16" s="195"/>
      <c r="H16" s="195"/>
      <c r="I16" s="195"/>
      <c r="J16" s="195">
        <v>103.6</v>
      </c>
      <c r="K16" s="196">
        <f t="shared" si="1"/>
        <v>103.6</v>
      </c>
      <c r="L16" s="197">
        <f t="shared" si="0"/>
        <v>207.2</v>
      </c>
    </row>
    <row r="17" spans="1:12" ht="15.5" x14ac:dyDescent="0.35">
      <c r="A17" s="127">
        <v>7</v>
      </c>
      <c r="B17" s="222"/>
      <c r="C17" s="168"/>
      <c r="D17" s="169"/>
      <c r="E17" s="195"/>
      <c r="F17" s="195"/>
      <c r="G17" s="195"/>
      <c r="H17" s="195"/>
      <c r="I17" s="195"/>
      <c r="J17" s="195"/>
      <c r="K17" s="202">
        <f t="shared" si="1"/>
        <v>0</v>
      </c>
      <c r="L17" s="197">
        <f t="shared" si="0"/>
        <v>0</v>
      </c>
    </row>
    <row r="18" spans="1:12" ht="13" thickBot="1" x14ac:dyDescent="0.3">
      <c r="A18" s="127"/>
      <c r="B18" s="186"/>
      <c r="C18" s="168"/>
      <c r="D18" s="170"/>
      <c r="E18" s="195"/>
      <c r="F18" s="195"/>
      <c r="G18" s="195"/>
      <c r="H18" s="195"/>
      <c r="I18" s="195"/>
      <c r="J18" s="195"/>
      <c r="K18" s="196"/>
      <c r="L18" s="197"/>
    </row>
    <row r="19" spans="1:12" ht="13.5" thickBot="1" x14ac:dyDescent="0.3">
      <c r="A19" s="353" t="s">
        <v>209</v>
      </c>
      <c r="B19" s="354"/>
      <c r="C19" s="354"/>
      <c r="D19" s="355"/>
      <c r="E19" s="131"/>
      <c r="F19" s="132"/>
      <c r="G19" s="132"/>
      <c r="H19" s="132"/>
      <c r="I19" s="132"/>
      <c r="J19" s="133"/>
      <c r="K19" s="386">
        <f>SUM(L11:L18)</f>
        <v>752.13000000000011</v>
      </c>
      <c r="L19" s="387"/>
    </row>
    <row r="20" spans="1:12" ht="13" thickBot="1" x14ac:dyDescent="0.3">
      <c r="K20" s="198"/>
      <c r="L20" s="198"/>
    </row>
    <row r="21" spans="1:12" ht="13.5" thickBot="1" x14ac:dyDescent="0.35">
      <c r="A21" s="353" t="s">
        <v>210</v>
      </c>
      <c r="B21" s="354"/>
      <c r="C21" s="354"/>
      <c r="D21" s="354"/>
      <c r="E21" s="354"/>
      <c r="F21" s="354"/>
      <c r="G21" s="354"/>
      <c r="H21" s="354"/>
      <c r="I21" s="354"/>
      <c r="J21" s="355"/>
      <c r="K21" s="356">
        <f>K19/12</f>
        <v>62.677500000000009</v>
      </c>
      <c r="L21" s="357"/>
    </row>
    <row r="22" spans="1:12" x14ac:dyDescent="0.25">
      <c r="K22" s="198"/>
      <c r="L22" s="198"/>
    </row>
    <row r="23" spans="1:12" ht="13" thickBot="1" x14ac:dyDescent="0.3">
      <c r="A23" s="41"/>
      <c r="K23" s="198"/>
      <c r="L23" s="199"/>
    </row>
    <row r="24" spans="1:12" ht="15" thickBot="1" x14ac:dyDescent="0.3">
      <c r="A24" s="358"/>
      <c r="B24" s="359"/>
      <c r="C24" s="359"/>
      <c r="D24" s="359"/>
      <c r="E24" s="359"/>
      <c r="F24" s="359"/>
      <c r="G24" s="359"/>
      <c r="H24" s="359"/>
      <c r="I24" s="359"/>
      <c r="J24" s="359"/>
      <c r="K24" s="360"/>
      <c r="L24" s="361"/>
    </row>
    <row r="26" spans="1:12" ht="13" thickBot="1" x14ac:dyDescent="0.3"/>
    <row r="27" spans="1:12" x14ac:dyDescent="0.25">
      <c r="A27" s="362"/>
      <c r="B27" s="363"/>
      <c r="C27" s="368" t="s">
        <v>211</v>
      </c>
      <c r="D27" s="371"/>
      <c r="E27" s="372"/>
      <c r="F27" s="372"/>
      <c r="G27" s="372"/>
      <c r="H27" s="372"/>
      <c r="I27" s="372"/>
      <c r="J27" s="372"/>
      <c r="K27" s="372"/>
      <c r="L27" s="373"/>
    </row>
    <row r="28" spans="1:12" x14ac:dyDescent="0.25">
      <c r="A28" s="364"/>
      <c r="B28" s="365"/>
      <c r="C28" s="369"/>
      <c r="D28" s="374"/>
      <c r="E28" s="375"/>
      <c r="F28" s="375"/>
      <c r="G28" s="375"/>
      <c r="H28" s="375"/>
      <c r="I28" s="375"/>
      <c r="J28" s="375"/>
      <c r="K28" s="375"/>
      <c r="L28" s="376"/>
    </row>
    <row r="29" spans="1:12" x14ac:dyDescent="0.25">
      <c r="A29" s="364"/>
      <c r="B29" s="365"/>
      <c r="C29" s="369"/>
      <c r="D29" s="374"/>
      <c r="E29" s="375"/>
      <c r="F29" s="375"/>
      <c r="G29" s="375"/>
      <c r="H29" s="375"/>
      <c r="I29" s="375"/>
      <c r="J29" s="375"/>
      <c r="K29" s="375"/>
      <c r="L29" s="376"/>
    </row>
    <row r="30" spans="1:12" ht="13" thickBot="1" x14ac:dyDescent="0.3">
      <c r="A30" s="366"/>
      <c r="B30" s="367"/>
      <c r="C30" s="370"/>
      <c r="D30" s="377"/>
      <c r="E30" s="378"/>
      <c r="F30" s="378"/>
      <c r="G30" s="378"/>
      <c r="H30" s="378"/>
      <c r="I30" s="378"/>
      <c r="J30" s="378"/>
      <c r="K30" s="378"/>
      <c r="L30" s="379"/>
    </row>
    <row r="32" spans="1:12" ht="13" thickBot="1" x14ac:dyDescent="0.3"/>
    <row r="33" spans="1:12" x14ac:dyDescent="0.25">
      <c r="A33" s="335"/>
      <c r="B33" s="336"/>
      <c r="C33" s="336"/>
      <c r="D33" s="336"/>
      <c r="E33" s="336"/>
      <c r="F33" s="336"/>
      <c r="G33" s="336"/>
      <c r="H33" s="336"/>
      <c r="I33" s="336"/>
      <c r="J33" s="336"/>
      <c r="K33" s="336"/>
      <c r="L33" s="337"/>
    </row>
    <row r="34" spans="1:12" x14ac:dyDescent="0.25">
      <c r="A34" s="338"/>
      <c r="B34" s="339"/>
      <c r="C34" s="339"/>
      <c r="D34" s="339"/>
      <c r="E34" s="339"/>
      <c r="F34" s="339"/>
      <c r="G34" s="339"/>
      <c r="H34" s="339"/>
      <c r="I34" s="339"/>
      <c r="J34" s="339"/>
      <c r="K34" s="339"/>
      <c r="L34" s="340"/>
    </row>
    <row r="35" spans="1:12" x14ac:dyDescent="0.25">
      <c r="A35" s="338"/>
      <c r="B35" s="339"/>
      <c r="C35" s="339"/>
      <c r="D35" s="339"/>
      <c r="E35" s="339"/>
      <c r="F35" s="339"/>
      <c r="G35" s="339"/>
      <c r="H35" s="339"/>
      <c r="I35" s="339"/>
      <c r="J35" s="339"/>
      <c r="K35" s="339"/>
      <c r="L35" s="340"/>
    </row>
    <row r="36" spans="1:12" x14ac:dyDescent="0.25">
      <c r="A36" s="338"/>
      <c r="B36" s="339"/>
      <c r="C36" s="339"/>
      <c r="D36" s="339"/>
      <c r="E36" s="339"/>
      <c r="F36" s="339"/>
      <c r="G36" s="339"/>
      <c r="H36" s="339"/>
      <c r="I36" s="339"/>
      <c r="J36" s="339"/>
      <c r="K36" s="339"/>
      <c r="L36" s="340"/>
    </row>
    <row r="37" spans="1:12" ht="13" thickBot="1" x14ac:dyDescent="0.3">
      <c r="A37" s="341"/>
      <c r="B37" s="342"/>
      <c r="C37" s="342"/>
      <c r="D37" s="342"/>
      <c r="E37" s="342"/>
      <c r="F37" s="342"/>
      <c r="G37" s="342"/>
      <c r="H37" s="342"/>
      <c r="I37" s="342"/>
      <c r="J37" s="342"/>
      <c r="K37" s="342"/>
      <c r="L37" s="343"/>
    </row>
    <row r="38" spans="1:12" ht="13" thickBot="1" x14ac:dyDescent="0.3"/>
    <row r="39" spans="1:12" x14ac:dyDescent="0.25">
      <c r="A39" s="344" t="s">
        <v>212</v>
      </c>
      <c r="B39" s="345"/>
      <c r="C39" s="345"/>
      <c r="D39" s="345"/>
      <c r="E39" s="345"/>
      <c r="F39" s="345"/>
      <c r="G39" s="345"/>
      <c r="H39" s="346"/>
    </row>
    <row r="40" spans="1:12" x14ac:dyDescent="0.25">
      <c r="A40" s="347"/>
      <c r="B40" s="348"/>
      <c r="C40" s="348"/>
      <c r="D40" s="348"/>
      <c r="E40" s="348"/>
      <c r="F40" s="348"/>
      <c r="G40" s="348"/>
      <c r="H40" s="349"/>
    </row>
    <row r="41" spans="1:12" x14ac:dyDescent="0.25">
      <c r="A41" s="347"/>
      <c r="B41" s="348"/>
      <c r="C41" s="348"/>
      <c r="D41" s="348"/>
      <c r="E41" s="348"/>
      <c r="F41" s="348"/>
      <c r="G41" s="348"/>
      <c r="H41" s="349"/>
    </row>
    <row r="42" spans="1:12" ht="13" thickBot="1" x14ac:dyDescent="0.3">
      <c r="A42" s="350"/>
      <c r="B42" s="351"/>
      <c r="C42" s="351"/>
      <c r="D42" s="351"/>
      <c r="E42" s="351"/>
      <c r="F42" s="351"/>
      <c r="G42" s="351"/>
      <c r="H42" s="352"/>
    </row>
    <row r="47" spans="1:12" ht="13" thickBot="1" x14ac:dyDescent="0.3"/>
    <row r="48" spans="1:12" ht="13" thickBot="1" x14ac:dyDescent="0.3">
      <c r="A48" s="418" t="s">
        <v>197</v>
      </c>
      <c r="B48" s="419"/>
      <c r="C48" s="419"/>
      <c r="D48" s="419"/>
      <c r="E48" s="419"/>
      <c r="F48" s="419"/>
      <c r="G48" s="419"/>
      <c r="H48" s="419"/>
      <c r="I48" s="419"/>
      <c r="J48" s="419"/>
      <c r="K48" s="419"/>
      <c r="L48" s="420"/>
    </row>
    <row r="49" spans="1:13" ht="13" x14ac:dyDescent="0.25">
      <c r="A49" s="106" t="s">
        <v>15</v>
      </c>
      <c r="B49" s="421"/>
      <c r="C49" s="422"/>
      <c r="D49" s="422"/>
      <c r="E49" s="107" t="s">
        <v>198</v>
      </c>
      <c r="F49" s="423"/>
      <c r="G49" s="422"/>
      <c r="H49" s="422"/>
      <c r="I49" s="422"/>
      <c r="J49" s="107" t="s">
        <v>199</v>
      </c>
      <c r="K49" s="422"/>
      <c r="L49" s="424"/>
    </row>
    <row r="50" spans="1:13" ht="13" x14ac:dyDescent="0.25">
      <c r="A50" s="108" t="s">
        <v>18</v>
      </c>
      <c r="B50" s="414"/>
      <c r="C50" s="414"/>
      <c r="D50" s="414"/>
      <c r="E50" s="109" t="s">
        <v>198</v>
      </c>
      <c r="F50" s="415"/>
      <c r="G50" s="425"/>
      <c r="H50" s="425"/>
      <c r="I50" s="425"/>
      <c r="J50" s="109" t="s">
        <v>199</v>
      </c>
      <c r="K50" s="416"/>
      <c r="L50" s="426"/>
    </row>
    <row r="51" spans="1:13" ht="13" x14ac:dyDescent="0.25">
      <c r="A51" s="110" t="s">
        <v>20</v>
      </c>
      <c r="B51" s="411"/>
      <c r="C51" s="411"/>
      <c r="D51" s="411"/>
      <c r="E51" s="111" t="s">
        <v>198</v>
      </c>
      <c r="F51" s="412"/>
      <c r="G51" s="411"/>
      <c r="H51" s="411"/>
      <c r="I51" s="411"/>
      <c r="J51" s="111" t="s">
        <v>199</v>
      </c>
      <c r="K51" s="411"/>
      <c r="L51" s="413"/>
    </row>
    <row r="52" spans="1:13" ht="13" x14ac:dyDescent="0.25">
      <c r="A52" s="108" t="s">
        <v>22</v>
      </c>
      <c r="B52" s="414"/>
      <c r="C52" s="414"/>
      <c r="D52" s="414"/>
      <c r="E52" s="109" t="s">
        <v>198</v>
      </c>
      <c r="F52" s="415"/>
      <c r="G52" s="416"/>
      <c r="H52" s="416"/>
      <c r="I52" s="416"/>
      <c r="J52" s="109" t="s">
        <v>199</v>
      </c>
      <c r="K52" s="414"/>
      <c r="L52" s="417"/>
    </row>
    <row r="53" spans="1:13" ht="13" x14ac:dyDescent="0.25">
      <c r="A53" s="112" t="s">
        <v>54</v>
      </c>
      <c r="B53" s="403"/>
      <c r="C53" s="403"/>
      <c r="D53" s="403"/>
      <c r="E53" s="113" t="s">
        <v>198</v>
      </c>
      <c r="F53" s="404"/>
      <c r="G53" s="405"/>
      <c r="H53" s="405"/>
      <c r="I53" s="405"/>
      <c r="J53" s="113" t="s">
        <v>199</v>
      </c>
      <c r="K53" s="403"/>
      <c r="L53" s="406"/>
    </row>
    <row r="54" spans="1:13" ht="13.5" thickBot="1" x14ac:dyDescent="0.3">
      <c r="A54" s="114" t="s">
        <v>56</v>
      </c>
      <c r="B54" s="407"/>
      <c r="C54" s="407"/>
      <c r="D54" s="407"/>
      <c r="E54" s="115" t="s">
        <v>198</v>
      </c>
      <c r="F54" s="408"/>
      <c r="G54" s="409"/>
      <c r="H54" s="409"/>
      <c r="I54" s="409"/>
      <c r="J54" s="116" t="s">
        <v>199</v>
      </c>
      <c r="K54" s="407"/>
      <c r="L54" s="410"/>
    </row>
    <row r="55" spans="1:13" ht="13" x14ac:dyDescent="0.25">
      <c r="A55" s="388" t="s">
        <v>200</v>
      </c>
      <c r="B55" s="391" t="s">
        <v>213</v>
      </c>
      <c r="C55" s="394" t="s">
        <v>202</v>
      </c>
      <c r="D55" s="397" t="s">
        <v>203</v>
      </c>
      <c r="E55" s="400" t="s">
        <v>204</v>
      </c>
      <c r="F55" s="401"/>
      <c r="G55" s="401"/>
      <c r="H55" s="401"/>
      <c r="I55" s="401"/>
      <c r="J55" s="402"/>
      <c r="K55" s="380" t="s">
        <v>205</v>
      </c>
      <c r="L55" s="381"/>
    </row>
    <row r="56" spans="1:13" ht="13.5" x14ac:dyDescent="0.25">
      <c r="A56" s="389"/>
      <c r="B56" s="392"/>
      <c r="C56" s="395"/>
      <c r="D56" s="398"/>
      <c r="E56" s="117" t="s">
        <v>15</v>
      </c>
      <c r="F56" s="118" t="s">
        <v>18</v>
      </c>
      <c r="G56" s="118" t="s">
        <v>20</v>
      </c>
      <c r="H56" s="118" t="s">
        <v>22</v>
      </c>
      <c r="I56" s="118" t="s">
        <v>54</v>
      </c>
      <c r="J56" s="119" t="s">
        <v>56</v>
      </c>
      <c r="K56" s="382" t="s">
        <v>206</v>
      </c>
      <c r="L56" s="384" t="s">
        <v>207</v>
      </c>
    </row>
    <row r="57" spans="1:13" ht="13" thickBot="1" x14ac:dyDescent="0.3">
      <c r="A57" s="390"/>
      <c r="B57" s="393"/>
      <c r="C57" s="396"/>
      <c r="D57" s="399"/>
      <c r="E57" s="120" t="s">
        <v>208</v>
      </c>
      <c r="F57" s="121" t="s">
        <v>208</v>
      </c>
      <c r="G57" s="121" t="s">
        <v>208</v>
      </c>
      <c r="H57" s="121" t="s">
        <v>208</v>
      </c>
      <c r="I57" s="121" t="s">
        <v>208</v>
      </c>
      <c r="J57" s="122" t="s">
        <v>208</v>
      </c>
      <c r="K57" s="383"/>
      <c r="L57" s="385"/>
    </row>
    <row r="58" spans="1:13" ht="15.5" x14ac:dyDescent="0.25">
      <c r="A58" s="254">
        <v>1</v>
      </c>
      <c r="B58" s="255" t="s">
        <v>323</v>
      </c>
      <c r="C58" s="136" t="s">
        <v>202</v>
      </c>
      <c r="D58" s="165">
        <v>2</v>
      </c>
      <c r="E58" s="192"/>
      <c r="F58" s="192"/>
      <c r="G58" s="192"/>
      <c r="H58" s="192"/>
      <c r="I58" s="192"/>
      <c r="J58" s="192">
        <v>54.11</v>
      </c>
      <c r="K58" s="273">
        <f>J58</f>
        <v>54.11</v>
      </c>
      <c r="L58" s="194">
        <f t="shared" ref="L58:L64" si="2">K58*D58</f>
        <v>108.22</v>
      </c>
      <c r="M58" s="198"/>
    </row>
    <row r="59" spans="1:13" ht="15.5" x14ac:dyDescent="0.25">
      <c r="A59" s="254">
        <v>2</v>
      </c>
      <c r="B59" s="256" t="s">
        <v>324</v>
      </c>
      <c r="C59" s="130" t="s">
        <v>202</v>
      </c>
      <c r="D59" s="166">
        <v>2</v>
      </c>
      <c r="E59" s="195"/>
      <c r="F59" s="195"/>
      <c r="G59" s="195"/>
      <c r="H59" s="195"/>
      <c r="I59" s="195"/>
      <c r="J59" s="195">
        <v>56.1</v>
      </c>
      <c r="K59" s="196">
        <f t="shared" ref="K59:K64" si="3">J59</f>
        <v>56.1</v>
      </c>
      <c r="L59" s="197">
        <f t="shared" si="2"/>
        <v>112.2</v>
      </c>
      <c r="M59" s="198"/>
    </row>
    <row r="60" spans="1:13" ht="15.5" x14ac:dyDescent="0.35">
      <c r="A60" s="254">
        <v>3</v>
      </c>
      <c r="B60" s="257" t="s">
        <v>319</v>
      </c>
      <c r="C60" s="129" t="s">
        <v>320</v>
      </c>
      <c r="D60" s="166">
        <v>2</v>
      </c>
      <c r="E60" s="195"/>
      <c r="F60" s="195"/>
      <c r="G60" s="195"/>
      <c r="H60" s="195"/>
      <c r="I60" s="195"/>
      <c r="J60" s="195">
        <v>87.17</v>
      </c>
      <c r="K60" s="196">
        <f t="shared" si="3"/>
        <v>87.17</v>
      </c>
      <c r="L60" s="197">
        <f t="shared" si="2"/>
        <v>174.34</v>
      </c>
    </row>
    <row r="61" spans="1:13" ht="15.5" x14ac:dyDescent="0.35">
      <c r="A61" s="254">
        <v>4</v>
      </c>
      <c r="B61" s="258" t="s">
        <v>321</v>
      </c>
      <c r="C61" s="129" t="s">
        <v>320</v>
      </c>
      <c r="D61" s="166">
        <v>2</v>
      </c>
      <c r="E61" s="195"/>
      <c r="F61" s="195"/>
      <c r="G61" s="195"/>
      <c r="H61" s="195"/>
      <c r="I61" s="195"/>
      <c r="J61" s="195">
        <v>8.3000000000000007</v>
      </c>
      <c r="K61" s="196">
        <f t="shared" si="3"/>
        <v>8.3000000000000007</v>
      </c>
      <c r="L61" s="197">
        <f t="shared" si="2"/>
        <v>16.600000000000001</v>
      </c>
    </row>
    <row r="62" spans="1:13" ht="15.5" x14ac:dyDescent="0.35">
      <c r="A62" s="254">
        <v>5</v>
      </c>
      <c r="B62" s="258" t="s">
        <v>325</v>
      </c>
      <c r="C62" s="129" t="s">
        <v>202</v>
      </c>
      <c r="D62" s="166">
        <v>1</v>
      </c>
      <c r="E62" s="195"/>
      <c r="F62" s="195"/>
      <c r="G62" s="195"/>
      <c r="H62" s="195"/>
      <c r="I62" s="195"/>
      <c r="J62" s="195">
        <v>33.799999999999997</v>
      </c>
      <c r="K62" s="196">
        <f t="shared" si="3"/>
        <v>33.799999999999997</v>
      </c>
      <c r="L62" s="197">
        <f t="shared" si="2"/>
        <v>33.799999999999997</v>
      </c>
    </row>
    <row r="63" spans="1:13" ht="15.5" x14ac:dyDescent="0.35">
      <c r="A63" s="254">
        <v>6</v>
      </c>
      <c r="B63" s="258" t="s">
        <v>322</v>
      </c>
      <c r="C63" s="168" t="s">
        <v>202</v>
      </c>
      <c r="D63" s="169">
        <v>1</v>
      </c>
      <c r="E63" s="195"/>
      <c r="F63" s="195"/>
      <c r="G63" s="195"/>
      <c r="H63" s="195"/>
      <c r="I63" s="195"/>
      <c r="J63" s="195">
        <v>8.89</v>
      </c>
      <c r="K63" s="196">
        <f t="shared" si="3"/>
        <v>8.89</v>
      </c>
      <c r="L63" s="197">
        <f t="shared" si="2"/>
        <v>8.89</v>
      </c>
    </row>
    <row r="64" spans="1:13" ht="15.5" x14ac:dyDescent="0.35">
      <c r="A64" s="127">
        <v>7</v>
      </c>
      <c r="B64" s="221"/>
      <c r="C64" s="168"/>
      <c r="D64" s="169"/>
      <c r="E64" s="195"/>
      <c r="F64" s="195"/>
      <c r="G64" s="195"/>
      <c r="H64" s="195"/>
      <c r="I64" s="195"/>
      <c r="J64" s="195"/>
      <c r="K64" s="202">
        <f t="shared" si="3"/>
        <v>0</v>
      </c>
      <c r="L64" s="197">
        <f t="shared" si="2"/>
        <v>0</v>
      </c>
    </row>
    <row r="65" spans="1:12" ht="13" thickBot="1" x14ac:dyDescent="0.3">
      <c r="A65" s="127"/>
      <c r="B65" s="186"/>
      <c r="C65" s="168"/>
      <c r="D65" s="170"/>
      <c r="E65" s="195"/>
      <c r="F65" s="195"/>
      <c r="G65" s="195"/>
      <c r="H65" s="195"/>
      <c r="I65" s="195"/>
      <c r="J65" s="195"/>
      <c r="K65" s="196"/>
      <c r="L65" s="197"/>
    </row>
    <row r="66" spans="1:12" ht="13.5" thickBot="1" x14ac:dyDescent="0.3">
      <c r="A66" s="353" t="s">
        <v>209</v>
      </c>
      <c r="B66" s="354"/>
      <c r="C66" s="354"/>
      <c r="D66" s="355"/>
      <c r="E66" s="131"/>
      <c r="F66" s="132"/>
      <c r="G66" s="132"/>
      <c r="H66" s="132"/>
      <c r="I66" s="132"/>
      <c r="J66" s="133"/>
      <c r="K66" s="386">
        <f>SUM(L58:L65)</f>
        <v>454.05</v>
      </c>
      <c r="L66" s="387"/>
    </row>
    <row r="67" spans="1:12" ht="13" thickBot="1" x14ac:dyDescent="0.3">
      <c r="K67" s="198"/>
      <c r="L67" s="198"/>
    </row>
    <row r="68" spans="1:12" ht="13.5" thickBot="1" x14ac:dyDescent="0.35">
      <c r="A68" s="353" t="s">
        <v>210</v>
      </c>
      <c r="B68" s="354"/>
      <c r="C68" s="354"/>
      <c r="D68" s="354"/>
      <c r="E68" s="354"/>
      <c r="F68" s="354"/>
      <c r="G68" s="354"/>
      <c r="H68" s="354"/>
      <c r="I68" s="354"/>
      <c r="J68" s="355"/>
      <c r="K68" s="356">
        <f>K66/12</f>
        <v>37.837499999999999</v>
      </c>
      <c r="L68" s="357"/>
    </row>
    <row r="69" spans="1:12" x14ac:dyDescent="0.25">
      <c r="K69" s="198"/>
      <c r="L69" s="198"/>
    </row>
    <row r="70" spans="1:12" ht="13" thickBot="1" x14ac:dyDescent="0.3">
      <c r="A70" s="41"/>
      <c r="K70" s="198"/>
      <c r="L70" s="199"/>
    </row>
    <row r="71" spans="1:12" ht="15" thickBot="1" x14ac:dyDescent="0.3">
      <c r="A71" s="358" t="s">
        <v>214</v>
      </c>
      <c r="B71" s="359"/>
      <c r="C71" s="359"/>
      <c r="D71" s="359"/>
      <c r="E71" s="359"/>
      <c r="F71" s="359"/>
      <c r="G71" s="359"/>
      <c r="H71" s="359"/>
      <c r="I71" s="359"/>
      <c r="J71" s="359"/>
      <c r="K71" s="360">
        <f>(K21+K68)/2</f>
        <v>50.257500000000007</v>
      </c>
      <c r="L71" s="361"/>
    </row>
    <row r="73" spans="1:12" ht="13" thickBot="1" x14ac:dyDescent="0.3"/>
    <row r="74" spans="1:12" x14ac:dyDescent="0.25">
      <c r="A74" s="362"/>
      <c r="B74" s="363"/>
      <c r="C74" s="368" t="s">
        <v>211</v>
      </c>
      <c r="D74" s="371"/>
      <c r="E74" s="372"/>
      <c r="F74" s="372"/>
      <c r="G74" s="372"/>
      <c r="H74" s="372"/>
      <c r="I74" s="372"/>
      <c r="J74" s="372"/>
      <c r="K74" s="372"/>
      <c r="L74" s="373"/>
    </row>
    <row r="75" spans="1:12" x14ac:dyDescent="0.25">
      <c r="A75" s="364"/>
      <c r="B75" s="365"/>
      <c r="C75" s="369"/>
      <c r="D75" s="374"/>
      <c r="E75" s="375"/>
      <c r="F75" s="375"/>
      <c r="G75" s="375"/>
      <c r="H75" s="375"/>
      <c r="I75" s="375"/>
      <c r="J75" s="375"/>
      <c r="K75" s="375"/>
      <c r="L75" s="376"/>
    </row>
    <row r="76" spans="1:12" x14ac:dyDescent="0.25">
      <c r="A76" s="364"/>
      <c r="B76" s="365"/>
      <c r="C76" s="369"/>
      <c r="D76" s="374"/>
      <c r="E76" s="375"/>
      <c r="F76" s="375"/>
      <c r="G76" s="375"/>
      <c r="H76" s="375"/>
      <c r="I76" s="375"/>
      <c r="J76" s="375"/>
      <c r="K76" s="375"/>
      <c r="L76" s="376"/>
    </row>
    <row r="77" spans="1:12" ht="13" thickBot="1" x14ac:dyDescent="0.3">
      <c r="A77" s="366"/>
      <c r="B77" s="367"/>
      <c r="C77" s="370"/>
      <c r="D77" s="377"/>
      <c r="E77" s="378"/>
      <c r="F77" s="378"/>
      <c r="G77" s="378"/>
      <c r="H77" s="378"/>
      <c r="I77" s="378"/>
      <c r="J77" s="378"/>
      <c r="K77" s="378"/>
      <c r="L77" s="379"/>
    </row>
    <row r="79" spans="1:12" ht="13" thickBot="1" x14ac:dyDescent="0.3"/>
    <row r="80" spans="1:12" x14ac:dyDescent="0.25">
      <c r="A80" s="335"/>
      <c r="B80" s="336"/>
      <c r="C80" s="336"/>
      <c r="D80" s="336"/>
      <c r="E80" s="336"/>
      <c r="F80" s="336"/>
      <c r="G80" s="336"/>
      <c r="H80" s="336"/>
      <c r="I80" s="336"/>
      <c r="J80" s="336"/>
      <c r="K80" s="336"/>
      <c r="L80" s="337"/>
    </row>
    <row r="81" spans="1:12" x14ac:dyDescent="0.25">
      <c r="A81" s="338"/>
      <c r="B81" s="339"/>
      <c r="C81" s="339"/>
      <c r="D81" s="339"/>
      <c r="E81" s="339"/>
      <c r="F81" s="339"/>
      <c r="G81" s="339"/>
      <c r="H81" s="339"/>
      <c r="I81" s="339"/>
      <c r="J81" s="339"/>
      <c r="K81" s="339"/>
      <c r="L81" s="340"/>
    </row>
    <row r="82" spans="1:12" x14ac:dyDescent="0.25">
      <c r="A82" s="338"/>
      <c r="B82" s="339"/>
      <c r="C82" s="339"/>
      <c r="D82" s="339"/>
      <c r="E82" s="339"/>
      <c r="F82" s="339"/>
      <c r="G82" s="339"/>
      <c r="H82" s="339"/>
      <c r="I82" s="339"/>
      <c r="J82" s="339"/>
      <c r="K82" s="339"/>
      <c r="L82" s="340"/>
    </row>
    <row r="83" spans="1:12" x14ac:dyDescent="0.25">
      <c r="A83" s="338"/>
      <c r="B83" s="339"/>
      <c r="C83" s="339"/>
      <c r="D83" s="339"/>
      <c r="E83" s="339"/>
      <c r="F83" s="339"/>
      <c r="G83" s="339"/>
      <c r="H83" s="339"/>
      <c r="I83" s="339"/>
      <c r="J83" s="339"/>
      <c r="K83" s="339"/>
      <c r="L83" s="340"/>
    </row>
    <row r="84" spans="1:12" ht="13" thickBot="1" x14ac:dyDescent="0.3">
      <c r="A84" s="341"/>
      <c r="B84" s="342"/>
      <c r="C84" s="342"/>
      <c r="D84" s="342"/>
      <c r="E84" s="342"/>
      <c r="F84" s="342"/>
      <c r="G84" s="342"/>
      <c r="H84" s="342"/>
      <c r="I84" s="342"/>
      <c r="J84" s="342"/>
      <c r="K84" s="342"/>
      <c r="L84" s="343"/>
    </row>
    <row r="85" spans="1:12" ht="13" thickBot="1" x14ac:dyDescent="0.3"/>
    <row r="86" spans="1:12" x14ac:dyDescent="0.25">
      <c r="A86" s="344" t="s">
        <v>212</v>
      </c>
      <c r="B86" s="345"/>
      <c r="C86" s="345"/>
      <c r="D86" s="345"/>
      <c r="E86" s="345"/>
      <c r="F86" s="345"/>
      <c r="G86" s="345"/>
      <c r="H86" s="346"/>
    </row>
    <row r="87" spans="1:12" x14ac:dyDescent="0.25">
      <c r="A87" s="347"/>
      <c r="B87" s="348"/>
      <c r="C87" s="348"/>
      <c r="D87" s="348"/>
      <c r="E87" s="348"/>
      <c r="F87" s="348"/>
      <c r="G87" s="348"/>
      <c r="H87" s="349"/>
    </row>
    <row r="88" spans="1:12" x14ac:dyDescent="0.25">
      <c r="A88" s="347"/>
      <c r="B88" s="348"/>
      <c r="C88" s="348"/>
      <c r="D88" s="348"/>
      <c r="E88" s="348"/>
      <c r="F88" s="348"/>
      <c r="G88" s="348"/>
      <c r="H88" s="349"/>
    </row>
    <row r="89" spans="1:12" ht="13" thickBot="1" x14ac:dyDescent="0.3">
      <c r="A89" s="350"/>
      <c r="B89" s="351"/>
      <c r="C89" s="351"/>
      <c r="D89" s="351"/>
      <c r="E89" s="351"/>
      <c r="F89" s="351"/>
      <c r="G89" s="351"/>
      <c r="H89" s="352"/>
    </row>
  </sheetData>
  <mergeCells count="76">
    <mergeCell ref="A74:B77"/>
    <mergeCell ref="C74:C77"/>
    <mergeCell ref="D74:L77"/>
    <mergeCell ref="A80:L84"/>
    <mergeCell ref="A86:H89"/>
    <mergeCell ref="A66:D66"/>
    <mergeCell ref="K66:L66"/>
    <mergeCell ref="A68:J68"/>
    <mergeCell ref="K68:L68"/>
    <mergeCell ref="A71:J71"/>
    <mergeCell ref="K71:L71"/>
    <mergeCell ref="A55:A57"/>
    <mergeCell ref="B55:B57"/>
    <mergeCell ref="C55:C57"/>
    <mergeCell ref="D55:D57"/>
    <mergeCell ref="E55:J55"/>
    <mergeCell ref="K55:L55"/>
    <mergeCell ref="K56:K57"/>
    <mergeCell ref="L56:L57"/>
    <mergeCell ref="B53:D53"/>
    <mergeCell ref="F53:I53"/>
    <mergeCell ref="K53:L53"/>
    <mergeCell ref="B54:D54"/>
    <mergeCell ref="F54:I54"/>
    <mergeCell ref="K54:L54"/>
    <mergeCell ref="B51:D51"/>
    <mergeCell ref="F51:I51"/>
    <mergeCell ref="K51:L51"/>
    <mergeCell ref="B52:D52"/>
    <mergeCell ref="F52:I52"/>
    <mergeCell ref="K52:L52"/>
    <mergeCell ref="B49:D49"/>
    <mergeCell ref="F49:I49"/>
    <mergeCell ref="K49:L49"/>
    <mergeCell ref="B50:D50"/>
    <mergeCell ref="F50:I50"/>
    <mergeCell ref="K50:L50"/>
    <mergeCell ref="A48:L48"/>
    <mergeCell ref="A19:D19"/>
    <mergeCell ref="K19:L19"/>
    <mergeCell ref="A21:J21"/>
    <mergeCell ref="K21:L21"/>
    <mergeCell ref="A24:J24"/>
    <mergeCell ref="K24:L24"/>
    <mergeCell ref="A27:B30"/>
    <mergeCell ref="C27:C30"/>
    <mergeCell ref="D27:L30"/>
    <mergeCell ref="A33:L37"/>
    <mergeCell ref="A39:H42"/>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231</v>
      </c>
    </row>
    <row r="3" spans="1:4" ht="13" x14ac:dyDescent="0.3">
      <c r="A3" s="9" t="s">
        <v>232</v>
      </c>
      <c r="B3" s="231">
        <f>Motorista!I175/Motorista!I46</f>
        <v>2.6833237787462014</v>
      </c>
      <c r="D3" t="s">
        <v>233</v>
      </c>
    </row>
    <row r="5" spans="1:4" x14ac:dyDescent="0.25">
      <c r="A5" t="s">
        <v>234</v>
      </c>
    </row>
    <row r="7" spans="1:4" x14ac:dyDescent="0.25">
      <c r="A7" t="s">
        <v>235</v>
      </c>
    </row>
    <row r="9" spans="1:4" x14ac:dyDescent="0.25">
      <c r="A9" s="25">
        <v>2.2799999999999998</v>
      </c>
      <c r="B9" t="s">
        <v>236</v>
      </c>
      <c r="D9" s="79" t="s">
        <v>237</v>
      </c>
    </row>
    <row r="10" spans="1:4" x14ac:dyDescent="0.25">
      <c r="A10" s="25" t="s">
        <v>238</v>
      </c>
      <c r="B10" t="s">
        <v>239</v>
      </c>
      <c r="D10" t="s">
        <v>240</v>
      </c>
    </row>
    <row r="11" spans="1:4" x14ac:dyDescent="0.25">
      <c r="A11" s="25" t="s">
        <v>241</v>
      </c>
      <c r="B11" t="s">
        <v>242</v>
      </c>
    </row>
  </sheetData>
  <hyperlinks>
    <hyperlink ref="D9" r:id="rId1" xr:uid="{8BE79517-8DB1-40F0-A907-D8CA219ED23E}"/>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 Custo est. total</vt:lpstr>
      <vt:lpstr>Motorista</vt:lpstr>
      <vt:lpstr>Uniforme - motorista</vt:lpstr>
      <vt:lpstr>Mód2.3</vt:lpstr>
      <vt:lpstr>Materiais</vt:lpstr>
      <vt:lpstr>Eqp</vt:lpstr>
      <vt:lpstr>Recepcionista</vt:lpstr>
      <vt:lpstr>Uniforme rcepcionista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2024-03-07T19:23:47Z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