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GO/"/>
    </mc:Choice>
  </mc:AlternateContent>
  <xr:revisionPtr revIDLastSave="32" documentId="8_{A25CAA17-F67B-468F-B3A8-1F5C670A04A6}" xr6:coauthVersionLast="47" xr6:coauthVersionMax="47" xr10:uidLastSave="{ACB88735-5814-4DF7-B2B3-1B54EB4D8C70}"/>
  <bookViews>
    <workbookView xWindow="28680" yWindow="-120" windowWidth="29040" windowHeight="15840" tabRatio="661" firstSheet="1" activeTab="1" xr2:uid="{00000000-000D-0000-FFFF-FFFF00000000}"/>
  </bookViews>
  <sheets>
    <sheet name="Mód2.2" sheetId="9" state="hidden" r:id="rId1"/>
    <sheet name="Resumo" sheetId="18" r:id="rId2"/>
    <sheet name="Servente" sheetId="4" r:id="rId3"/>
    <sheet name="Mód2.3 Serv" sheetId="12" r:id="rId4"/>
    <sheet name="Uniform&amp;EPIs Serv" sheetId="11" r:id="rId5"/>
    <sheet name="Materiais Servente" sheetId="14" r:id="rId6"/>
    <sheet name="Eqp Servente" sheetId="15" r:id="rId7"/>
    <sheet name="Mód3" sheetId="8" state="hidden" r:id="rId8"/>
    <sheet name="Mód6" sheetId="6" state="hidden" r:id="rId9"/>
    <sheet name="Mód4" sheetId="10"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8" l="1"/>
  <c r="G223" i="4"/>
  <c r="H223" i="4" s="1"/>
  <c r="H224" i="4"/>
  <c r="H225" i="4"/>
  <c r="H226" i="4"/>
  <c r="I227" i="4"/>
  <c r="I228" i="4"/>
  <c r="K13" i="15"/>
  <c r="L13" i="15" s="1"/>
  <c r="K12" i="15"/>
  <c r="L12" i="15" s="1"/>
  <c r="K11" i="15"/>
  <c r="L11" i="15" s="1"/>
  <c r="K58" i="14"/>
  <c r="L58" i="14" s="1"/>
  <c r="K57" i="14"/>
  <c r="L57" i="14" s="1"/>
  <c r="K56" i="14"/>
  <c r="L56" i="14" s="1"/>
  <c r="K55" i="14"/>
  <c r="L55" i="14" s="1"/>
  <c r="K54" i="14"/>
  <c r="L54" i="14" s="1"/>
  <c r="K53" i="14"/>
  <c r="L53" i="14" s="1"/>
  <c r="K52" i="14"/>
  <c r="L52" i="14" s="1"/>
  <c r="K51" i="14"/>
  <c r="L51" i="14" s="1"/>
  <c r="K50" i="14"/>
  <c r="L50" i="14" s="1"/>
  <c r="K49" i="14"/>
  <c r="L49" i="14" s="1"/>
  <c r="K48" i="14"/>
  <c r="L48" i="14" s="1"/>
  <c r="K47" i="14"/>
  <c r="L47" i="14" s="1"/>
  <c r="K32" i="14"/>
  <c r="L32" i="14" s="1"/>
  <c r="K31" i="14"/>
  <c r="L3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14" i="11"/>
  <c r="L14" i="11" s="1"/>
  <c r="K13" i="11"/>
  <c r="L13" i="11" s="1"/>
  <c r="K12" i="11"/>
  <c r="L12" i="11" s="1"/>
  <c r="K11" i="11"/>
  <c r="L11" i="11" s="1"/>
  <c r="G229" i="4" l="1"/>
  <c r="K18" i="11"/>
  <c r="L18" i="11" s="1"/>
  <c r="K17" i="11"/>
  <c r="L17" i="11" s="1"/>
  <c r="K16" i="11"/>
  <c r="L16" i="11" s="1"/>
  <c r="K15" i="11"/>
  <c r="L15" i="11" s="1"/>
  <c r="H229" i="4" l="1"/>
  <c r="D12" i="18"/>
  <c r="H8" i="18"/>
  <c r="I7" i="18" l="1"/>
  <c r="I8" i="18" s="1"/>
  <c r="H12" i="18" l="1"/>
  <c r="H13" i="18" l="1"/>
  <c r="I75" i="16" l="1"/>
  <c r="I74" i="16"/>
  <c r="I73" i="16"/>
  <c r="I72" i="16"/>
  <c r="I71" i="16"/>
  <c r="I21" i="16"/>
  <c r="I23" i="16" s="1"/>
  <c r="I25" i="16" s="1"/>
  <c r="K38" i="14" l="1"/>
  <c r="K40" i="14" s="1"/>
  <c r="K21" i="11"/>
  <c r="K23" i="11" s="1"/>
  <c r="K26" i="11" s="1"/>
  <c r="I76" i="16"/>
  <c r="I77" i="16" s="1"/>
  <c r="I78" i="16" s="1"/>
  <c r="K67" i="14"/>
  <c r="K69" i="14" s="1"/>
  <c r="K24" i="15"/>
  <c r="K26" i="15" s="1"/>
  <c r="I142" i="4" l="1"/>
  <c r="E33" i="12"/>
  <c r="I144" i="4" l="1"/>
  <c r="K73" i="14"/>
  <c r="K72" i="14"/>
  <c r="I19" i="10"/>
  <c r="I25" i="10"/>
  <c r="I23" i="10"/>
  <c r="I21" i="10"/>
  <c r="I17" i="10"/>
  <c r="H107" i="4"/>
  <c r="K74" i="14" l="1"/>
  <c r="I143" i="4" s="1"/>
  <c r="J27" i="10"/>
  <c r="P31" i="10"/>
  <c r="E59" i="12"/>
  <c r="E60" i="12" s="1"/>
  <c r="E9" i="12" l="1"/>
  <c r="H132" i="4" l="1"/>
  <c r="I132" i="4"/>
  <c r="I137" i="4" s="1"/>
  <c r="H158" i="4" l="1"/>
  <c r="H1" i="6" l="1"/>
  <c r="E13" i="8"/>
  <c r="E12" i="8"/>
  <c r="I89" i="4"/>
  <c r="E21" i="12"/>
  <c r="E23" i="12" s="1"/>
  <c r="H75" i="4"/>
  <c r="H110" i="4" l="1"/>
  <c r="H127" i="4"/>
  <c r="P39" i="8"/>
  <c r="C26" i="8"/>
  <c r="G26" i="8"/>
  <c r="G39" i="8"/>
  <c r="E25" i="12"/>
  <c r="I146" i="4" l="1"/>
  <c r="J91" i="8"/>
  <c r="G25" i="8"/>
  <c r="G51" i="8"/>
  <c r="C51" i="8"/>
  <c r="C25" i="8"/>
  <c r="B89" i="8"/>
  <c r="G76" i="8"/>
  <c r="B88" i="8"/>
  <c r="B87" i="8"/>
  <c r="B86" i="8"/>
  <c r="B85" i="8"/>
  <c r="P65" i="8"/>
  <c r="E42" i="12"/>
  <c r="I86" i="4"/>
  <c r="I85" i="4"/>
  <c r="C17" i="9"/>
  <c r="C16" i="9"/>
  <c r="H52" i="4"/>
  <c r="H54" i="4" s="1"/>
  <c r="I87" i="4" l="1"/>
  <c r="H55" i="4"/>
  <c r="H56" i="4" s="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l="1"/>
  <c r="I181" i="4" s="1"/>
  <c r="G190" i="4"/>
  <c r="I190" i="4" s="1"/>
  <c r="I191" i="4" s="1"/>
  <c r="E224" i="4" s="1"/>
  <c r="I224" i="4" s="1"/>
  <c r="I156" i="4"/>
  <c r="I155" i="4"/>
  <c r="I157" i="4"/>
  <c r="B3" i="7"/>
  <c r="I182" i="4" l="1"/>
  <c r="E223" i="4" s="1"/>
  <c r="I223" i="4" s="1"/>
  <c r="G199" i="4"/>
  <c r="I158" i="4"/>
  <c r="I171" i="4" s="1"/>
  <c r="E12" i="18" l="1"/>
  <c r="F12" i="18" s="1"/>
  <c r="I12" i="18" s="1"/>
  <c r="I13" i="18" s="1"/>
  <c r="G208" i="4"/>
  <c r="I208" i="4" s="1"/>
  <c r="I209" i="4" s="1"/>
  <c r="E226" i="4" s="1"/>
  <c r="I226" i="4" s="1"/>
  <c r="I199" i="4"/>
  <c r="I200" i="4" s="1"/>
  <c r="E225" i="4" s="1"/>
  <c r="I225" i="4" s="1"/>
  <c r="I229" i="4" l="1"/>
  <c r="F13" i="18"/>
</calcChain>
</file>

<file path=xl/sharedStrings.xml><?xml version="1.0" encoding="utf-8"?>
<sst xmlns="http://schemas.openxmlformats.org/spreadsheetml/2006/main" count="918" uniqueCount="514">
  <si>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</si>
  <si>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</si>
  <si>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</si>
  <si>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</si>
  <si>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</si>
  <si>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</si>
  <si>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</si>
  <si>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</si>
  <si>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</si>
  <si>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</si>
  <si>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</si>
  <si>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</si>
  <si>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</si>
  <si>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</si>
  <si>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</si>
  <si>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</si>
  <si>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</si>
  <si>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</si>
  <si>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</si>
  <si>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</si>
  <si>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</si>
  <si>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</si>
  <si>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</si>
  <si>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</si>
  <si>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</si>
  <si>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</si>
  <si>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</si>
  <si>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</si>
  <si>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</si>
  <si>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</si>
  <si>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</si>
  <si>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</si>
  <si>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</si>
  <si>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</si>
  <si>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</si>
  <si>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</si>
  <si>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</si>
  <si>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</si>
  <si>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</si>
  <si>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</si>
  <si>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</si>
  <si>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TOTAL </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</si>
  <si>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</si>
  <si>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</si>
  <si>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</si>
  <si>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</si>
  <si>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</si>
  <si>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</si>
  <si>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</si>
  <si>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</si>
  <si>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</si>
  <si>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</si>
  <si>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</si>
  <si>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</si>
  <si>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</si>
  <si>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</si>
  <si>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</si>
  <si>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</si>
  <si>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</si>
  <si>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</si>
  <si>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</si>
  <si>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</si>
  <si>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</si>
  <si>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</si>
  <si>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</si>
  <si>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</si>
  <si>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</si>
  <si>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</si>
  <si>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</si>
  <si>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</si>
  <si>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</si>
  <si>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</si>
  <si>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</si>
  <si>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</si>
  <si>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</si>
  <si>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</si>
  <si>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</si>
  <si>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</si>
  <si>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</si>
  <si>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</si>
  <si>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</si>
  <si>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</si>
  <si>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</si>
  <si>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</si>
  <si>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</si>
  <si>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</si>
  <si>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</si>
  <si>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</si>
  <si>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</si>
  <si>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</si>
  <si>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</si>
  <si>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</si>
  <si>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</si>
  <si>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</si>
  <si>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</si>
  <si>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</si>
  <si>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</si>
  <si>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</si>
  <si>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</si>
  <si>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</si>
  <si>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</si>
  <si>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</si>
  <si>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</si>
  <si>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</si>
  <si>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</si>
  <si>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</si>
  <si>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</si>
  <si>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</si>
  <si>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</si>
  <si>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</si>
  <si>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</si>
  <si>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</si>
  <si>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</si>
  <si>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</si>
  <si>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</si>
  <si>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</si>
  <si>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</si>
  <si>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</si>
  <si>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</si>
  <si>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</si>
  <si>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</si>
  <si>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</si>
  <si>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</si>
  <si>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</si>
  <si>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</si>
  <si>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</si>
  <si>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</si>
  <si>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</si>
  <si>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</si>
  <si>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</si>
  <si>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</si>
  <si>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</si>
  <si>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</si>
  <si>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</si>
  <si>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</si>
  <si>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</si>
  <si>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</si>
  <si>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</si>
  <si>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</si>
  <si>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</si>
  <si>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</si>
  <si>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</si>
  <si>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</si>
  <si>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</si>
  <si>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</si>
  <si>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</si>
  <si>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</si>
  <si>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</si>
  <si>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</si>
  <si>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</si>
  <si>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</si>
  <si>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</si>
  <si>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</si>
  <si>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</si>
  <si>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</si>
  <si>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</si>
  <si>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</si>
  <si>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</si>
  <si>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</si>
  <si>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</si>
  <si>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</si>
  <si>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</si>
  <si>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</si>
  <si>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</si>
  <si>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</si>
  <si>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</si>
  <si>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</si>
  <si>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</si>
  <si>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</si>
  <si>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</si>
  <si>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</si>
  <si>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</si>
  <si>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</si>
  <si>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</si>
  <si>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</si>
  <si>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</si>
  <si>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</si>
  <si>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</si>
  <si>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</si>
  <si>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</si>
  <si>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</si>
  <si>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</si>
  <si>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</si>
  <si>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</si>
  <si>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</si>
  <si>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</si>
  <si>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</si>
  <si>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</si>
  <si>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</si>
  <si>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</si>
  <si>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</si>
  <si>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</si>
  <si>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</si>
  <si>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</si>
  <si>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</si>
  <si>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</si>
  <si>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</si>
  <si>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</si>
  <si>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</si>
  <si>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</si>
  <si>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</si>
  <si>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</si>
  <si>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</si>
  <si>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</si>
  <si>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</si>
  <si>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</si>
  <si>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</si>
  <si>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</si>
  <si>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</si>
  <si>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</si>
  <si>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</si>
  <si>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</si>
  <si>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</si>
  <si>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</si>
  <si>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</si>
  <si>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</si>
  <si>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</si>
  <si>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</si>
  <si>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</si>
  <si>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</si>
  <si>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</si>
  <si>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</si>
  <si>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</si>
  <si>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</si>
  <si>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</si>
  <si>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</si>
  <si>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</si>
  <si>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</si>
  <si>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</si>
  <si>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</si>
  <si>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</si>
  <si>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</si>
  <si>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</si>
  <si>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</si>
  <si>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</si>
  <si>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</si>
  <si>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</si>
  <si>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</si>
  <si>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</si>
  <si>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</si>
  <si>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</si>
  <si>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</si>
  <si>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(11) 20840967</t>
  </si>
  <si>
    <t>AMAZON</t>
  </si>
  <si>
    <t>0800 038 0541</t>
  </si>
  <si>
    <t>MH UNIFORMES</t>
  </si>
  <si>
    <t>www.mhuniformes.com.br</t>
  </si>
  <si>
    <t>(11)3815.2176</t>
  </si>
  <si>
    <t>(92) 3185.4033</t>
  </si>
  <si>
    <t>MERCADO LIVRE</t>
  </si>
  <si>
    <t>CARREFOUR</t>
  </si>
  <si>
    <t>www.carrefour.com.br</t>
  </si>
  <si>
    <t>Item</t>
  </si>
  <si>
    <t>Fardamento e seus complementos</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</si>
  <si>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</si>
  <si>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</si>
  <si>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</si>
  <si>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</si>
  <si>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</si>
  <si>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</si>
  <si>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</si>
  <si>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</si>
  <si>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</si>
  <si>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</si>
  <si>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</si>
  <si>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</si>
  <si>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</si>
  <si>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</si>
  <si>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</si>
  <si>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</si>
  <si>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3003 3030</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</si>
  <si>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</si>
  <si>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</si>
  <si>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</si>
  <si>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</si>
  <si>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</si>
  <si>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</si>
  <si>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</si>
  <si>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</si>
  <si>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</si>
  <si>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</si>
  <si>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</si>
  <si>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</si>
  <si>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www.amazon.com</t>
  </si>
  <si>
    <t>(031)3527. 6213</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</si>
  <si>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</si>
  <si>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</si>
  <si>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</si>
  <si>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</si>
  <si>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</si>
  <si>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</si>
  <si>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</si>
  <si>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</si>
  <si>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</si>
  <si>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</si>
  <si>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</si>
  <si>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</si>
  <si>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</si>
  <si>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</si>
  <si>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</si>
  <si>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</si>
  <si>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</si>
  <si>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</si>
  <si>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</si>
  <si>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</si>
  <si>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</si>
  <si>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</si>
  <si>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</si>
  <si>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</si>
  <si>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</si>
  <si>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</si>
  <si>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</si>
  <si>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</si>
  <si>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</si>
  <si>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</si>
  <si>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</si>
  <si>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</si>
  <si>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</si>
  <si>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</si>
  <si>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</si>
  <si>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</si>
  <si>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</si>
  <si>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</si>
  <si>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</si>
  <si>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</si>
  <si>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</si>
  <si>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</si>
  <si>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</si>
  <si>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</si>
  <si>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</si>
  <si>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</si>
  <si>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</si>
  <si>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</si>
  <si>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</si>
  <si>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</si>
  <si>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</si>
  <si>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</si>
  <si>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</si>
  <si>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</si>
  <si>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</si>
  <si>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</si>
  <si>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</si>
  <si>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</si>
  <si>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</si>
  <si>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</si>
  <si>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</si>
  <si>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</si>
  <si>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</si>
  <si>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</si>
  <si>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</si>
  <si>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</si>
  <si>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</si>
  <si>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</si>
  <si>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</si>
  <si>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</si>
  <si>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</si>
  <si>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</si>
  <si>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</si>
  <si>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</si>
  <si>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</si>
  <si>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</si>
  <si>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</si>
  <si>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</si>
  <si>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</si>
  <si>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</si>
  <si>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</si>
  <si>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</si>
  <si>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</si>
  <si>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</si>
  <si>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</si>
  <si>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</si>
  <si>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</si>
  <si>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</si>
  <si>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</si>
  <si>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</si>
  <si>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</si>
  <si>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</si>
  <si>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</si>
  <si>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</si>
  <si>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</si>
  <si>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</si>
  <si>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</si>
  <si>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</si>
  <si>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</si>
  <si>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</si>
  <si>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</si>
  <si>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</si>
  <si>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</si>
  <si>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</si>
  <si>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</si>
  <si>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</si>
  <si>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</si>
  <si>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</si>
  <si>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</si>
  <si>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</si>
  <si>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</si>
  <si>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</si>
  <si>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</si>
  <si>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</si>
  <si>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</si>
  <si>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</si>
  <si>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</si>
  <si>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</si>
  <si>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</si>
  <si>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</si>
  <si>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</si>
  <si>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</si>
  <si>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</si>
  <si>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</si>
  <si>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</si>
  <si>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</si>
  <si>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</si>
  <si>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</si>
  <si>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</si>
  <si>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</si>
  <si>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</si>
  <si>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</si>
  <si>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</si>
  <si>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</si>
  <si>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</si>
  <si>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</si>
  <si>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</si>
  <si>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</si>
  <si>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</si>
  <si>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</si>
  <si>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</si>
  <si>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</si>
  <si>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</si>
  <si>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</si>
  <si>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</si>
  <si>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</si>
  <si>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</si>
  <si>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</si>
  <si>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</si>
  <si>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</si>
  <si>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</si>
  <si>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</si>
  <si>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</si>
  <si>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</si>
  <si>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</si>
  <si>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</si>
  <si>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</si>
  <si>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</si>
  <si>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</si>
  <si>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</si>
  <si>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</si>
  <si>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</si>
  <si>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</si>
  <si>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</si>
  <si>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Valores obtidos na planilha de levamtamento das áreas a serem limpas</t>
  </si>
  <si>
    <t>VALOR TOTAL DO ITEM - (R$)</t>
  </si>
  <si>
    <t>Crachá</t>
  </si>
  <si>
    <t>Óculos de proteção</t>
  </si>
  <si>
    <t>Bota de borracha/PVC cano curto</t>
  </si>
  <si>
    <t>Respiradores anti-poeira</t>
  </si>
  <si>
    <t>DAM CONFECÇÕES INDÚSTRIA E COMÉRCIO LTDA | CNPJ: 35.711.241/0001-23</t>
  </si>
  <si>
    <t>www.damroupas.com.br/</t>
  </si>
  <si>
    <t>CASAS BAHIA</t>
  </si>
  <si>
    <t>www.casasbahia.com.br</t>
  </si>
  <si>
    <t>www.mercadolivre.com</t>
  </si>
  <si>
    <t>Litro</t>
  </si>
  <si>
    <t>ESPONJA de lã de aço, para limpeza em geral. Embalagem: pacote com 8 unidades, marca do fabricante, data de fabricação e prazo de validade</t>
  </si>
  <si>
    <t>Pacote</t>
  </si>
  <si>
    <t>ESPONJA sintética, dupla face, um lado em espuma poliuretano e outro em fibra sintética abrasiva, dimensões 100 x 70 x 20 mm, com variação de +/- 10 mm. Embalagem com dados de identificação do produto e marca do fabricante</t>
  </si>
  <si>
    <t>LIMPA MÓVEL de madeira, a base de óleo de peroba. Embalagem com 200 ml, com dados de identificação do produto, marca do fabricante, data de fabricação, prazo de validade</t>
  </si>
  <si>
    <t>LIMPADOR de vidros. Embalagem de 500ml na versão pulverizador, marca Veja ou similar</t>
  </si>
  <si>
    <t>SABÃO em pó, com tensoativo biodegradável. Embalagem com 500 g, contendo dados do fabricante, data de fabricação, prazo de validade e composição química. O produto deverá ter registro no Ministério da Saúde.</t>
  </si>
  <si>
    <t>Unidade</t>
  </si>
  <si>
    <t xml:space="preserve"> LOCAL :   GERÊNCIA DA ANM NO ESTADO DE GOIAS</t>
  </si>
  <si>
    <t>Goiania</t>
  </si>
  <si>
    <t>Auxiliar de serviços gerais</t>
  </si>
  <si>
    <t>batas curtas unissex, 100% algodão, preferencialmente em cor neutra, com gola, botões, manga curta, três bolsos e logomarca da empresa;</t>
  </si>
  <si>
    <t>calças compridas, tipo pijama, unissex, 100% algodão, preferencialmente em cor neutra, com cós elástico e três bolsos;</t>
  </si>
  <si>
    <t>31 - 3358-8000</t>
  </si>
  <si>
    <t>62 - 3261-4100</t>
  </si>
  <si>
    <t>62 - 98519-7199</t>
  </si>
  <si>
    <t>62 - 3259-7605</t>
  </si>
  <si>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</si>
  <si>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</si>
  <si>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</si>
  <si>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</si>
  <si>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CERA incolor, com objetivo de dar brilho a pisos como cerâmica, lajotas, paviflex.</t>
  </si>
  <si>
    <t>DETERGENTE líquido 500 ml, neutro, concentrado, inodoro, biodegradável, com dados de identificação do produto, marca do fabricante, data de fabricação e prazo de validade</t>
  </si>
  <si>
    <t>PULVERIZADOR</t>
  </si>
  <si>
    <t>FLANELA 40 x 60, 100% algodão, para uso geral</t>
  </si>
  <si>
    <t>INSETICIDA líquido, eficaz contra o mosquito da dengue, combate pragas caseiras: moscas, mosquitos, pernilongos, muriçocas, carapanãs e baratas. Frasco de 500 ml</t>
  </si>
  <si>
    <t>PANO de chão cru alvejado</t>
  </si>
  <si>
    <t>PANO de Prato alvejado</t>
  </si>
  <si>
    <t>PAPEL HIGIÊNICO extra branco, macio, sem pigmento, 1ª qualidade, 100% fibras celulósicas, gofrado, folha dupla picotada, em rolo com 30m x 10cm., pacote com 4 unidades</t>
  </si>
  <si>
    <t>SABÃO em barra, 1 kg</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</si>
  <si>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</si>
  <si>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</si>
  <si>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20 litros, pacote com 100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</si>
  <si>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</si>
  <si>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BALDE PLÁSTICO PARA LIMPEZA 12L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</si>
  <si>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</si>
  <si>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</si>
  <si>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</si>
  <si>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</si>
  <si>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</si>
  <si>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</si>
  <si>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</si>
  <si>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</si>
  <si>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</si>
  <si>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</si>
  <si>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</si>
  <si>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 xml:space="preserve">Lavadora de alta pressão </t>
  </si>
  <si>
    <t>Escada Aluminio 4x4</t>
  </si>
  <si>
    <t>Tesoura de poda</t>
  </si>
  <si>
    <t>Área Interna e Externa convertidas para produtividade de 800m² - Servente</t>
  </si>
  <si>
    <t>Fachada Envidraçada</t>
  </si>
  <si>
    <t xml:space="preserve">Esquadria Externa
</t>
  </si>
  <si>
    <t>Área Externa</t>
  </si>
  <si>
    <t>ESTIMATIVA NÚMERO DE SERVENTES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</si>
</sst>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6"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FF0000"/>
      <name val="Calibri"/>
      <family val="2"/>
    </font>
    <font>
      <i/>
      <sz val="11"/>
      <color theme="1"/>
      <name val="Calibri"/>
      <family val="2"/>
      <scheme val="minor"/>
    </font>
    <font>
      <sz val="10"/>
      <color rgb="FF000000"/>
      <name val="Calibri"/>
      <family val="2"/>
      <scheme val="minor"/>
    </font>
    <font>
      <sz val="10"/>
      <color rgb="FF000000"/>
      <name val="Arial"/>
      <family val="2"/>
    </font>
    <font>
      <u/>
      <sz val="9"/>
      <color indexed="12"/>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1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4" fontId="44" fillId="0" borderId="1" xfId="0" applyNumberFormat="1" applyFont="1" applyBorder="1" applyAlignment="1">
      <alignment horizontal="center" vertical="center" wrapText="1"/>
    </xf>
    <xf numFmtId="1" fontId="49" fillId="10" borderId="1" xfId="0" applyNumberFormat="1" applyFont="1" applyFill="1" applyBorder="1" applyAlignment="1">
      <alignment horizontal="center" vertical="center" wrapText="1"/>
    </xf>
    <xf numFmtId="2" fontId="46" fillId="0" borderId="1" xfId="0" applyNumberFormat="1" applyFont="1" applyBorder="1" applyAlignment="1">
      <alignment horizontal="center" vertical="center"/>
    </xf>
    <xf numFmtId="2" fontId="46" fillId="0" borderId="1" xfId="0" applyNumberFormat="1" applyFont="1" applyBorder="1" applyAlignment="1">
      <alignment horizontal="center" vertical="center" wrapText="1"/>
    </xf>
    <xf numFmtId="2" fontId="49" fillId="0" borderId="4" xfId="0" applyNumberFormat="1" applyFont="1" applyBorder="1" applyAlignment="1">
      <alignment horizontal="center" vertical="center" wrapText="1"/>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0" fontId="44" fillId="10" borderId="62" xfId="0" applyFont="1" applyFill="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6" fillId="0" borderId="1" xfId="0" applyFont="1" applyBorder="1" applyAlignment="1">
      <alignment horizontal="center" vertical="center"/>
    </xf>
    <xf numFmtId="0" fontId="45" fillId="6" borderId="5" xfId="0" applyFont="1" applyFill="1" applyBorder="1" applyAlignment="1">
      <alignment horizontal="center" vertical="justify" wrapText="1"/>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4"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1" fillId="0" borderId="1" xfId="0" applyFont="1" applyBorder="1" applyAlignment="1">
      <alignment vertical="center" wrapText="1"/>
    </xf>
    <xf numFmtId="0" fontId="50" fillId="0" borderId="1" xfId="0" applyFont="1" applyBorder="1" applyAlignment="1">
      <alignment horizontal="center" vertical="center"/>
    </xf>
    <xf numFmtId="0" fontId="50" fillId="10" borderId="1" xfId="0" applyFont="1" applyFill="1" applyBorder="1" applyAlignment="1">
      <alignment horizontal="center" vertical="center"/>
    </xf>
    <xf numFmtId="0" fontId="15" fillId="0" borderId="1" xfId="0" applyFont="1" applyBorder="1" applyAlignment="1">
      <alignment vertical="center" wrapText="1"/>
    </xf>
    <xf numFmtId="0" fontId="50"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50"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46" fillId="10" borderId="62" xfId="0" applyFont="1" applyFill="1" applyBorder="1" applyAlignment="1">
      <alignment horizontal="center" vertical="center" wrapText="1"/>
    </xf>
    <xf numFmtId="0" fontId="5" fillId="0" borderId="0" xfId="0" applyFont="1" applyAlignment="1">
      <alignmen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47" xfId="3" applyFont="1" applyFill="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0" fontId="53" fillId="0" borderId="1" xfId="0" applyFont="1" applyBorder="1" applyAlignment="1">
      <alignment horizontal="justify" vertical="center"/>
    </xf>
    <xf numFmtId="4" fontId="44" fillId="0" borderId="1" xfId="0" applyNumberFormat="1" applyFont="1" applyBorder="1" applyAlignment="1">
      <alignment vertical="center" wrapText="1"/>
    </xf>
    <xf numFmtId="1" fontId="46" fillId="10" borderId="1" xfId="0" applyNumberFormat="1" applyFont="1" applyFill="1" applyBorder="1" applyAlignment="1">
      <alignment horizontal="center" vertical="center" wrapText="1"/>
    </xf>
    <xf numFmtId="0" fontId="46" fillId="6" borderId="28" xfId="0" applyFont="1" applyFill="1" applyBorder="1" applyAlignment="1">
      <alignment horizontal="center" vertical="center"/>
    </xf>
    <xf numFmtId="0" fontId="53" fillId="0" borderId="1" xfId="0" applyFont="1" applyBorder="1" applyAlignment="1">
      <alignment horizontal="center" vertical="center"/>
    </xf>
    <xf numFmtId="0" fontId="53" fillId="10" borderId="27" xfId="0" applyFont="1" applyFill="1" applyBorder="1" applyAlignment="1">
      <alignment horizontal="center" vertical="center"/>
    </xf>
    <xf numFmtId="0" fontId="53" fillId="0" borderId="1" xfId="0" applyFont="1" applyBorder="1" applyAlignment="1">
      <alignment vertical="center" wrapText="1"/>
    </xf>
    <xf numFmtId="2" fontId="46" fillId="0" borderId="10" xfId="0" applyNumberFormat="1" applyFont="1" applyBorder="1" applyAlignment="1">
      <alignment horizontal="center" vertical="center" wrapText="1"/>
    </xf>
    <xf numFmtId="2" fontId="49" fillId="0" borderId="8" xfId="0" applyNumberFormat="1" applyFont="1" applyBorder="1" applyAlignment="1">
      <alignment horizontal="center" vertical="center" wrapText="1"/>
    </xf>
    <xf numFmtId="0" fontId="44" fillId="0" borderId="1" xfId="0" applyFont="1" applyBorder="1" applyAlignment="1">
      <alignment horizontal="center" vertical="center" wrapText="1"/>
    </xf>
    <xf numFmtId="2" fontId="44" fillId="0" borderId="1" xfId="0" applyNumberFormat="1" applyFont="1" applyBorder="1" applyAlignment="1">
      <alignment horizontal="center" vertical="center"/>
    </xf>
    <xf numFmtId="0" fontId="44" fillId="0" borderId="1" xfId="0" applyFont="1" applyBorder="1" applyAlignment="1">
      <alignment vertical="center" wrapText="1"/>
    </xf>
    <xf numFmtId="0" fontId="46" fillId="6" borderId="62" xfId="0" applyFont="1" applyFill="1" applyBorder="1" applyAlignment="1">
      <alignment horizontal="center" vertical="center"/>
    </xf>
    <xf numFmtId="0" fontId="44" fillId="0" borderId="62" xfId="0" applyFont="1" applyBorder="1" applyAlignment="1">
      <alignment vertical="center" wrapText="1"/>
    </xf>
    <xf numFmtId="0" fontId="44" fillId="0" borderId="62" xfId="0" applyFont="1" applyBorder="1" applyAlignment="1">
      <alignment horizontal="center" vertical="center" wrapText="1"/>
    </xf>
    <xf numFmtId="2" fontId="44" fillId="0" borderId="62" xfId="0" applyNumberFormat="1" applyFont="1" applyBorder="1" applyAlignment="1">
      <alignment horizontal="center" vertical="center"/>
    </xf>
    <xf numFmtId="0" fontId="46" fillId="6" borderId="5" xfId="0" applyFont="1" applyFill="1" applyBorder="1" applyAlignment="1">
      <alignment horizontal="center" vertical="center"/>
    </xf>
    <xf numFmtId="0" fontId="54" fillId="0" borderId="46" xfId="0" applyFont="1" applyBorder="1" applyAlignment="1">
      <alignment horizontal="justify" vertical="center"/>
    </xf>
    <xf numFmtId="4" fontId="1" fillId="0" borderId="46" xfId="0" applyNumberFormat="1" applyFont="1" applyBorder="1" applyAlignment="1">
      <alignment horizontal="center" vertical="center" wrapText="1"/>
    </xf>
    <xf numFmtId="1" fontId="7" fillId="10" borderId="46" xfId="0" applyNumberFormat="1" applyFont="1" applyFill="1" applyBorder="1" applyAlignment="1">
      <alignment horizontal="center" vertical="center" wrapText="1"/>
    </xf>
    <xf numFmtId="2" fontId="15" fillId="0" borderId="10" xfId="0" applyNumberFormat="1" applyFont="1" applyBorder="1" applyAlignment="1">
      <alignment horizontal="center" vertical="center"/>
    </xf>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54"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0" fillId="10" borderId="1" xfId="0" applyFill="1" applyBorder="1" applyAlignment="1">
      <alignment horizontal="center" vertical="center" wrapText="1"/>
    </xf>
    <xf numFmtId="0" fontId="15" fillId="6" borderId="46"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10" borderId="46" xfId="0" applyFont="1" applyFill="1" applyBorder="1" applyAlignment="1">
      <alignment horizontal="center" vertical="center"/>
    </xf>
    <xf numFmtId="2" fontId="15" fillId="0" borderId="46" xfId="0" applyNumberFormat="1"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10" borderId="1" xfId="0" applyFont="1" applyFill="1" applyBorder="1" applyAlignment="1">
      <alignment horizontal="center" vertical="center"/>
    </xf>
    <xf numFmtId="0" fontId="25" fillId="0" borderId="1" xfId="0" applyFont="1" applyBorder="1" applyAlignment="1">
      <alignment vertical="center" wrapText="1"/>
    </xf>
    <xf numFmtId="0" fontId="15" fillId="6" borderId="10" xfId="0" applyFont="1" applyFill="1" applyBorder="1" applyAlignment="1">
      <alignment horizontal="center" vertical="center"/>
    </xf>
    <xf numFmtId="0" fontId="1" fillId="0" borderId="71" xfId="0" applyFont="1" applyBorder="1" applyAlignment="1">
      <alignment vertical="center" wrapText="1"/>
    </xf>
    <xf numFmtId="4" fontId="1" fillId="0" borderId="10" xfId="0" applyNumberFormat="1" applyFont="1" applyBorder="1" applyAlignment="1">
      <alignment horizontal="center" vertical="center" wrapText="1"/>
    </xf>
    <xf numFmtId="0" fontId="1" fillId="10" borderId="71" xfId="0" applyFont="1" applyFill="1" applyBorder="1" applyAlignment="1">
      <alignment horizontal="center" vertical="center" wrapText="1"/>
    </xf>
    <xf numFmtId="2" fontId="1" fillId="0" borderId="10" xfId="0" applyNumberFormat="1" applyFont="1" applyBorder="1" applyAlignment="1">
      <alignment horizontal="center" vertical="center"/>
    </xf>
    <xf numFmtId="0" fontId="0" fillId="0" borderId="71" xfId="0" applyBorder="1" applyAlignment="1">
      <alignment vertical="center" wrapText="1"/>
    </xf>
    <xf numFmtId="0" fontId="54"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0" fontId="0" fillId="10" borderId="1" xfId="0" applyFill="1" applyBorder="1" applyAlignment="1">
      <alignment vertical="center"/>
    </xf>
    <xf numFmtId="0" fontId="2" fillId="7" borderId="47" xfId="0" applyFont="1" applyFill="1" applyBorder="1" applyAlignment="1">
      <alignment vertical="center"/>
    </xf>
    <xf numFmtId="7" fontId="2" fillId="7" borderId="47" xfId="0" applyNumberFormat="1" applyFont="1" applyFill="1" applyBorder="1" applyAlignment="1">
      <alignment vertical="center"/>
    </xf>
    <xf numFmtId="165" fontId="2" fillId="7" borderId="47" xfId="0" applyNumberFormat="1" applyFont="1" applyFill="1" applyBorder="1" applyAlignment="1">
      <alignment vertical="center"/>
    </xf>
    <xf numFmtId="7" fontId="2" fillId="7" borderId="7" xfId="0" applyNumberFormat="1" applyFont="1" applyFill="1" applyBorder="1" applyAlignment="1">
      <alignment vertical="center"/>
    </xf>
    <xf numFmtId="10" fontId="0" fillId="10" borderId="1" xfId="0" applyNumberFormat="1" applyFill="1" applyBorder="1"/>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7" borderId="70" xfId="0" applyFont="1" applyFill="1" applyBorder="1" applyAlignment="1">
      <alignment horizontal="center" vertical="center"/>
    </xf>
    <xf numFmtId="0" fontId="2" fillId="7" borderId="16" xfId="0" applyFont="1" applyFill="1" applyBorder="1" applyAlignment="1">
      <alignment horizontal="center" vertical="center"/>
    </xf>
    <xf numFmtId="0" fontId="2" fillId="7" borderId="30" xfId="0" applyFont="1" applyFill="1" applyBorder="1" applyAlignment="1">
      <alignment horizontal="center" vertical="center"/>
    </xf>
    <xf numFmtId="1" fontId="0" fillId="0" borderId="1" xfId="0" applyNumberFormat="1" applyBorder="1" applyAlignment="1">
      <alignment horizontal="center" vertical="center"/>
    </xf>
    <xf numFmtId="0" fontId="33" fillId="4" borderId="57" xfId="0" applyFont="1" applyFill="1" applyBorder="1" applyAlignment="1">
      <alignment horizontal="center" vertical="center" wrapText="1"/>
    </xf>
    <xf numFmtId="0" fontId="33" fillId="4" borderId="59"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33" fillId="4" borderId="31" xfId="0" applyFont="1" applyFill="1" applyBorder="1" applyAlignment="1">
      <alignment horizontal="center" vertical="center" wrapText="1"/>
    </xf>
    <xf numFmtId="0" fontId="33" fillId="4" borderId="32" xfId="0" applyFont="1" applyFill="1" applyBorder="1" applyAlignment="1">
      <alignment horizontal="center" vertical="center" wrapText="1"/>
    </xf>
    <xf numFmtId="0" fontId="33" fillId="4" borderId="50" xfId="0" applyFont="1" applyFill="1" applyBorder="1" applyAlignment="1">
      <alignment horizontal="center" vertical="center" wrapText="1"/>
    </xf>
    <xf numFmtId="0" fontId="33" fillId="13" borderId="1" xfId="0" applyFont="1" applyFill="1" applyBorder="1" applyAlignment="1">
      <alignment horizontal="center" vertical="center"/>
    </xf>
    <xf numFmtId="0" fontId="33" fillId="4"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7" borderId="70" xfId="0" applyFont="1" applyFill="1" applyBorder="1" applyAlignment="1">
      <alignment horizontal="center" wrapText="1"/>
    </xf>
    <xf numFmtId="0" fontId="2" fillId="7" borderId="16" xfId="0" applyFont="1" applyFill="1" applyBorder="1" applyAlignment="1">
      <alignment horizontal="center" wrapText="1"/>
    </xf>
    <xf numFmtId="0" fontId="2" fillId="7" borderId="30" xfId="0" applyFont="1" applyFill="1" applyBorder="1" applyAlignment="1">
      <alignment horizontal="center" wrapText="1"/>
    </xf>
    <xf numFmtId="0" fontId="33" fillId="4" borderId="54" xfId="0" applyFont="1" applyFill="1" applyBorder="1" applyAlignment="1">
      <alignment horizontal="center" vertical="center"/>
    </xf>
    <xf numFmtId="0" fontId="33" fillId="4" borderId="15" xfId="0" applyFont="1" applyFill="1" applyBorder="1" applyAlignment="1">
      <alignment horizontal="center" vertical="center"/>
    </xf>
    <xf numFmtId="0" fontId="33" fillId="4" borderId="55" xfId="0" applyFont="1" applyFill="1" applyBorder="1" applyAlignment="1">
      <alignment horizontal="center" vertical="center"/>
    </xf>
    <xf numFmtId="0" fontId="2" fillId="0" borderId="72"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54" xfId="0" applyFont="1" applyBorder="1" applyAlignment="1">
      <alignment horizontal="center" vertical="center"/>
    </xf>
    <xf numFmtId="0" fontId="2" fillId="0" borderId="15" xfId="0" applyFont="1" applyBorder="1" applyAlignment="1">
      <alignment horizontal="center" vertical="center"/>
    </xf>
    <xf numFmtId="0" fontId="2" fillId="0" borderId="73" xfId="0" applyFont="1" applyBorder="1" applyAlignment="1">
      <alignment horizontal="center" vertical="center"/>
    </xf>
    <xf numFmtId="0" fontId="0" fillId="0" borderId="28" xfId="0" applyBorder="1" applyAlignment="1">
      <alignment horizontal="center" vertical="center" wrapText="1"/>
    </xf>
    <xf numFmtId="0" fontId="0" fillId="0" borderId="12" xfId="0" applyBorder="1" applyAlignment="1">
      <alignment horizontal="center" vertical="center" wrapText="1"/>
    </xf>
    <xf numFmtId="0" fontId="0" fillId="0" borderId="27" xfId="0" applyBorder="1" applyAlignment="1">
      <alignment horizontal="center" vertical="center" wrapText="1"/>
    </xf>
    <xf numFmtId="0" fontId="2" fillId="0" borderId="28"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2" fontId="0" fillId="0" borderId="1" xfId="0" applyNumberFormat="1" applyBorder="1" applyAlignment="1">
      <alignment horizontal="center" vertical="center"/>
    </xf>
    <xf numFmtId="0" fontId="2" fillId="0" borderId="1" xfId="0" applyFont="1" applyBorder="1" applyAlignment="1">
      <alignment horizontal="center" wrapText="1"/>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left"/>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center"/>
    </xf>
    <xf numFmtId="0" fontId="0" fillId="0" borderId="27" xfId="0"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0" fillId="0" borderId="1" xfId="0" applyBorder="1" applyAlignment="1">
      <alignment horizontal="left"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wrapText="1"/>
    </xf>
    <xf numFmtId="0" fontId="46" fillId="0" borderId="4" xfId="0" applyFont="1" applyBorder="1" applyAlignment="1">
      <alignment horizontal="left" vertical="center" wrapText="1"/>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46" fillId="0" borderId="1" xfId="0" applyFont="1" applyBorder="1" applyAlignment="1">
      <alignment horizontal="left" vertical="center"/>
    </xf>
    <xf numFmtId="0" fontId="46" fillId="0" borderId="4" xfId="0" applyFont="1" applyBorder="1" applyAlignment="1">
      <alignment horizontal="left" vertical="center"/>
    </xf>
    <xf numFmtId="0" fontId="16" fillId="0" borderId="1" xfId="4" applyBorder="1" applyAlignment="1" applyProtection="1">
      <alignment horizontal="left" vertical="center" wrapText="1"/>
    </xf>
    <xf numFmtId="0" fontId="46" fillId="0" borderId="1" xfId="0" applyFont="1" applyBorder="1" applyAlignment="1">
      <alignment horizontal="left" vertical="center" wrapText="1"/>
    </xf>
    <xf numFmtId="0" fontId="16" fillId="6" borderId="1" xfId="4" applyFill="1" applyBorder="1" applyAlignment="1" applyProtection="1">
      <alignment horizontal="left" vertical="center" wrapText="1"/>
    </xf>
    <xf numFmtId="0" fontId="46"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7" fillId="0" borderId="1" xfId="4" applyFont="1" applyBorder="1" applyAlignment="1" applyProtection="1">
      <alignment horizontal="left" vertical="center" wrapText="1"/>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5"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6" borderId="3" xfId="0" applyFont="1" applyFill="1" applyBorder="1" applyAlignment="1">
      <alignment horizontal="left" vertical="center" wrapText="1"/>
    </xf>
    <xf numFmtId="0" fontId="55" fillId="0" borderId="1" xfId="4" applyFont="1" applyBorder="1" applyAlignment="1" applyProtection="1">
      <alignment horizontal="left"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7" fillId="6" borderId="1" xfId="4" applyFont="1" applyFill="1" applyBorder="1" applyAlignment="1" applyProtection="1">
      <alignment horizontal="left" vertical="center" wrapText="1"/>
    </xf>
    <xf numFmtId="0" fontId="16" fillId="0" borderId="1" xfId="4" applyBorder="1" applyAlignment="1" applyProtection="1">
      <alignment horizontal="left" vertical="center"/>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3" fontId="46" fillId="0" borderId="1" xfId="0" applyNumberFormat="1"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82</xdr:row>
      <xdr:rowOff>57150</xdr:rowOff>
    </xdr:from>
    <xdr:to>
      <xdr:col>1</xdr:col>
      <xdr:colOff>361950</xdr:colOff>
      <xdr:row>83</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83</xdr:row>
      <xdr:rowOff>104775</xdr:rowOff>
    </xdr:from>
    <xdr:to>
      <xdr:col>1</xdr:col>
      <xdr:colOff>1962150</xdr:colOff>
      <xdr:row>84</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83</xdr:row>
      <xdr:rowOff>114300</xdr:rowOff>
    </xdr:from>
    <xdr:to>
      <xdr:col>1</xdr:col>
      <xdr:colOff>3000374</xdr:colOff>
      <xdr:row>84</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82</xdr:row>
      <xdr:rowOff>50131</xdr:rowOff>
    </xdr:from>
    <xdr:to>
      <xdr:col>1</xdr:col>
      <xdr:colOff>2971800</xdr:colOff>
      <xdr:row>83</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84</xdr:row>
      <xdr:rowOff>58153</xdr:rowOff>
    </xdr:from>
    <xdr:to>
      <xdr:col>1</xdr:col>
      <xdr:colOff>1966161</xdr:colOff>
      <xdr:row>85</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83</xdr:row>
      <xdr:rowOff>250658</xdr:rowOff>
    </xdr:from>
    <xdr:to>
      <xdr:col>3</xdr:col>
      <xdr:colOff>280736</xdr:colOff>
      <xdr:row>83</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mhuniformes.com.br/" TargetMode="External"/><Relationship Id="rId7" Type="http://schemas.openxmlformats.org/officeDocument/2006/relationships/printerSettings" Target="../printerSettings/printerSettings4.bin"/><Relationship Id="rId2" Type="http://schemas.openxmlformats.org/officeDocument/2006/relationships/hyperlink" Target="http://www.amazon.com/" TargetMode="External"/><Relationship Id="rId1" Type="http://schemas.openxmlformats.org/officeDocument/2006/relationships/hyperlink" Target="http://www.damroupas.com.br/" TargetMode="External"/><Relationship Id="rId6" Type="http://schemas.openxmlformats.org/officeDocument/2006/relationships/hyperlink" Target="http://www.carrefour.com.br/" TargetMode="External"/><Relationship Id="rId5" Type="http://schemas.openxmlformats.org/officeDocument/2006/relationships/hyperlink" Target="http://www.mercadolivre.com/" TargetMode="External"/><Relationship Id="rId4" Type="http://schemas.openxmlformats.org/officeDocument/2006/relationships/hyperlink" Target="http://www.casasbahia.com.br/"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88" t="s">
        <v>0</v>
      </c>
      <c r="B2" s="389"/>
      <c r="C2" s="390"/>
      <c r="F2" s="388" t="s">
        <v>1</v>
      </c>
      <c r="G2" s="389"/>
      <c r="H2" s="390"/>
    </row>
    <row r="4" spans="1:8" ht="13" x14ac:dyDescent="0.3">
      <c r="A4" s="10" t="s">
        <v>2</v>
      </c>
      <c r="F4" s="10" t="s">
        <v>2</v>
      </c>
    </row>
    <row r="5" spans="1:8" x14ac:dyDescent="0.25">
      <c r="A5" t="s">
        <v>3</v>
      </c>
      <c r="C5" s="7">
        <f>Servente!I45</f>
        <v>0</v>
      </c>
      <c r="F5" t="s">
        <v>3</v>
      </c>
      <c r="H5" s="7">
        <f>Servente!I45</f>
        <v>0</v>
      </c>
    </row>
    <row r="6" spans="1:8" x14ac:dyDescent="0.25">
      <c r="A6" t="s">
        <v>4</v>
      </c>
      <c r="C6" s="7">
        <f>Servente!I54</f>
        <v>0</v>
      </c>
      <c r="F6" t="s">
        <v>4</v>
      </c>
      <c r="H6" s="7">
        <f>Servente!I54</f>
        <v>0</v>
      </c>
    </row>
    <row r="7" spans="1:8" ht="13" x14ac:dyDescent="0.3">
      <c r="A7" s="10" t="s">
        <v>5</v>
      </c>
      <c r="C7" s="4">
        <f>SUM(C5:C6)</f>
        <v>0</v>
      </c>
      <c r="F7" s="10" t="s">
        <v>5</v>
      </c>
      <c r="H7" s="4">
        <f>SUM(H5:H6)</f>
        <v>0</v>
      </c>
    </row>
    <row r="9" spans="1:8" ht="13" x14ac:dyDescent="0.3">
      <c r="A9" s="10" t="s">
        <v>6</v>
      </c>
      <c r="C9" s="62">
        <f>(SUM(Servente!H67:H73))</f>
        <v>0.28800000000000003</v>
      </c>
      <c r="F9" s="10" t="s">
        <v>6</v>
      </c>
      <c r="H9" s="62">
        <f>Servente!H74</f>
        <v>0.08</v>
      </c>
    </row>
    <row r="10" spans="1:8" ht="13" thickBot="1" x14ac:dyDescent="0.3"/>
    <row r="11" spans="1:8" ht="13.5" thickBot="1" x14ac:dyDescent="0.35">
      <c r="A11" s="63" t="s">
        <v>7</v>
      </c>
      <c r="B11" s="64"/>
      <c r="C11" s="65">
        <f>C7*C9</f>
        <v>0</v>
      </c>
      <c r="F11" s="63" t="s">
        <v>8</v>
      </c>
      <c r="G11" s="64"/>
      <c r="H11" s="65">
        <f>H7*H9</f>
        <v>0</v>
      </c>
    </row>
    <row r="13" spans="1:8" ht="13" thickBot="1" x14ac:dyDescent="0.3"/>
    <row r="14" spans="1:8" ht="13.5" thickBot="1" x14ac:dyDescent="0.3">
      <c r="C14" s="385" t="s">
        <v>9</v>
      </c>
      <c r="D14" s="386"/>
      <c r="E14" s="386"/>
      <c r="F14" s="387"/>
    </row>
    <row r="16" spans="1:8" x14ac:dyDescent="0.25">
      <c r="C16" t="str">
        <f>A11</f>
        <v>Valor GPS</v>
      </c>
      <c r="F16" s="7">
        <f>C11</f>
        <v>0</v>
      </c>
    </row>
    <row r="17" spans="3:8" x14ac:dyDescent="0.25">
      <c r="C17" t="str">
        <f>F11</f>
        <v>Valor FGTS</v>
      </c>
      <c r="F17" s="7">
        <f>H11</f>
        <v>0</v>
      </c>
    </row>
    <row r="19" spans="3:8" ht="13" x14ac:dyDescent="0.3">
      <c r="C19" s="10" t="s">
        <v>10</v>
      </c>
      <c r="F19" s="104">
        <f>C9+H9</f>
        <v>0.36800000000000005</v>
      </c>
      <c r="G19" s="10"/>
      <c r="H19" s="87"/>
    </row>
    <row r="20" spans="3:8" ht="13" thickBot="1" x14ac:dyDescent="0.3"/>
    <row r="21" spans="3:8" ht="13.5" thickBot="1" x14ac:dyDescent="0.35">
      <c r="C21" s="75" t="s">
        <v>11</v>
      </c>
      <c r="D21" s="88"/>
      <c r="E21" s="88"/>
      <c r="F21" s="8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88" t="s">
        <v>343</v>
      </c>
      <c r="B1" s="389"/>
      <c r="C1" s="389"/>
      <c r="D1" s="389"/>
      <c r="E1" s="389"/>
      <c r="F1" s="389"/>
      <c r="G1" s="389"/>
      <c r="H1" s="389"/>
      <c r="I1" s="390"/>
    </row>
    <row r="3" spans="1:16" ht="13" x14ac:dyDescent="0.3">
      <c r="A3" s="80" t="s">
        <v>344</v>
      </c>
    </row>
    <row r="5" spans="1:16" ht="13" x14ac:dyDescent="0.3">
      <c r="A5" s="10" t="s">
        <v>2</v>
      </c>
      <c r="B5" s="10"/>
    </row>
    <row r="7" spans="1:16" x14ac:dyDescent="0.25">
      <c r="A7" t="s">
        <v>345</v>
      </c>
      <c r="D7" s="7">
        <f>Servente!I45</f>
        <v>0</v>
      </c>
    </row>
    <row r="8" spans="1:16" x14ac:dyDescent="0.25">
      <c r="A8" t="s">
        <v>346</v>
      </c>
      <c r="D8" s="7">
        <f>Servente!I102</f>
        <v>0</v>
      </c>
    </row>
    <row r="9" spans="1:16" x14ac:dyDescent="0.25">
      <c r="A9" t="s">
        <v>347</v>
      </c>
      <c r="D9" s="7">
        <f>Servente!I112</f>
        <v>0</v>
      </c>
    </row>
    <row r="10" spans="1:16" x14ac:dyDescent="0.25">
      <c r="D10" s="7"/>
    </row>
    <row r="11" spans="1:16" ht="13" x14ac:dyDescent="0.3">
      <c r="A11" s="10" t="s">
        <v>348</v>
      </c>
      <c r="B11" s="10"/>
      <c r="C11" s="10"/>
      <c r="D11" s="4">
        <f>SUM(D7:D10)</f>
        <v>0</v>
      </c>
    </row>
    <row r="12" spans="1:16" ht="13" thickBot="1" x14ac:dyDescent="0.3"/>
    <row r="13" spans="1:16" ht="13" thickBot="1" x14ac:dyDescent="0.3">
      <c r="A13" s="82" t="s">
        <v>349</v>
      </c>
      <c r="B13" s="76"/>
      <c r="C13" s="76"/>
      <c r="D13" s="77">
        <v>30</v>
      </c>
      <c r="F13" s="694"/>
      <c r="G13" s="694"/>
      <c r="H13" s="694"/>
      <c r="I13" s="694"/>
      <c r="J13" s="694"/>
      <c r="K13" s="694"/>
      <c r="L13" s="694"/>
      <c r="M13" s="694"/>
    </row>
    <row r="14" spans="1:16" ht="13" thickBot="1" x14ac:dyDescent="0.3"/>
    <row r="15" spans="1:16" ht="13.5" thickBot="1" x14ac:dyDescent="0.35">
      <c r="A15" s="63" t="s">
        <v>350</v>
      </c>
      <c r="B15" s="81"/>
      <c r="C15" s="81"/>
      <c r="D15" s="65">
        <f>D11/D13</f>
        <v>0</v>
      </c>
      <c r="P15" s="10" t="s">
        <v>291</v>
      </c>
    </row>
    <row r="16" spans="1:16" ht="13" thickBot="1" x14ac:dyDescent="0.3"/>
    <row r="17" spans="1:17" ht="13.5" thickBot="1" x14ac:dyDescent="0.3">
      <c r="A17" s="82" t="s">
        <v>351</v>
      </c>
      <c r="B17" s="76"/>
      <c r="C17" s="76"/>
      <c r="D17" s="76"/>
      <c r="E17" s="76"/>
      <c r="F17" s="76"/>
      <c r="G17" s="76"/>
      <c r="H17" s="76"/>
      <c r="I17" s="160">
        <f>P17</f>
        <v>20.9589</v>
      </c>
      <c r="P17" s="143">
        <v>20.9589</v>
      </c>
      <c r="Q17" t="s">
        <v>352</v>
      </c>
    </row>
    <row r="18" spans="1:17" ht="13" thickBot="1" x14ac:dyDescent="0.3">
      <c r="P18" s="144">
        <v>1</v>
      </c>
      <c r="Q18" t="s">
        <v>353</v>
      </c>
    </row>
    <row r="19" spans="1:17" ht="13.5" thickBot="1" x14ac:dyDescent="0.3">
      <c r="A19" s="82" t="s">
        <v>354</v>
      </c>
      <c r="B19" s="76"/>
      <c r="C19" s="76"/>
      <c r="D19" s="76"/>
      <c r="E19" s="76"/>
      <c r="F19" s="76"/>
      <c r="G19" s="76"/>
      <c r="H19" s="76"/>
      <c r="I19" s="160">
        <f>P18+SUM(P21:P26)+P29</f>
        <v>4.8740000000000006</v>
      </c>
      <c r="P19" s="144">
        <v>0</v>
      </c>
      <c r="Q19" t="s">
        <v>355</v>
      </c>
    </row>
    <row r="20" spans="1:17" ht="13.5" thickBot="1" x14ac:dyDescent="0.3">
      <c r="P20" s="145">
        <v>0.96589999999999998</v>
      </c>
      <c r="Q20" t="s">
        <v>356</v>
      </c>
    </row>
    <row r="21" spans="1:17" ht="13.5" thickBot="1" x14ac:dyDescent="0.3">
      <c r="A21" s="82" t="s">
        <v>357</v>
      </c>
      <c r="B21" s="76"/>
      <c r="C21" s="76"/>
      <c r="D21" s="76"/>
      <c r="E21" s="76"/>
      <c r="F21" s="76"/>
      <c r="G21" s="76"/>
      <c r="H21" s="76"/>
      <c r="I21" s="160">
        <f>P27</f>
        <v>0.19969999999999999</v>
      </c>
      <c r="P21" s="144">
        <v>3.4931999999999999</v>
      </c>
      <c r="Q21" t="s">
        <v>358</v>
      </c>
    </row>
    <row r="22" spans="1:17" ht="13" thickBot="1" x14ac:dyDescent="0.3">
      <c r="P22" s="144">
        <v>0.26879999999999998</v>
      </c>
      <c r="Q22" t="s">
        <v>359</v>
      </c>
    </row>
    <row r="23" spans="1:17" ht="13.5" thickBot="1" x14ac:dyDescent="0.3">
      <c r="A23" s="82" t="s">
        <v>360</v>
      </c>
      <c r="B23" s="76"/>
      <c r="C23" s="76"/>
      <c r="D23" s="76"/>
      <c r="E23" s="76"/>
      <c r="F23" s="76"/>
      <c r="G23" s="76"/>
      <c r="H23" s="76"/>
      <c r="I23" s="160">
        <f>P20</f>
        <v>0.96589999999999998</v>
      </c>
      <c r="P23" s="144">
        <v>4.2700000000000002E-2</v>
      </c>
      <c r="Q23" t="s">
        <v>361</v>
      </c>
    </row>
    <row r="24" spans="1:17" ht="13" thickBot="1" x14ac:dyDescent="0.3">
      <c r="P24" s="144">
        <v>3.5499999999999997E-2</v>
      </c>
      <c r="Q24" t="s">
        <v>362</v>
      </c>
    </row>
    <row r="25" spans="1:17" ht="13.5" thickBot="1" x14ac:dyDescent="0.3">
      <c r="A25" s="82" t="s">
        <v>363</v>
      </c>
      <c r="B25" s="76"/>
      <c r="C25" s="76"/>
      <c r="D25" s="76"/>
      <c r="E25" s="76"/>
      <c r="F25" s="76"/>
      <c r="G25" s="76"/>
      <c r="H25" s="76"/>
      <c r="I25" s="160">
        <f>P28</f>
        <v>2.4752999999999998</v>
      </c>
      <c r="P25" s="144">
        <v>0.02</v>
      </c>
      <c r="Q25" t="s">
        <v>364</v>
      </c>
    </row>
    <row r="26" spans="1:17" ht="13" thickBot="1" x14ac:dyDescent="0.3">
      <c r="P26" s="144">
        <v>4.0000000000000001E-3</v>
      </c>
      <c r="Q26" t="s">
        <v>365</v>
      </c>
    </row>
    <row r="27" spans="1:17" ht="13.5" thickBot="1" x14ac:dyDescent="0.3">
      <c r="I27" s="82" t="s">
        <v>366</v>
      </c>
      <c r="J27" s="118">
        <f>SUM(I17:I25)</f>
        <v>29.473800000000004</v>
      </c>
      <c r="P27" s="145">
        <v>0.19969999999999999</v>
      </c>
      <c r="Q27" t="s">
        <v>367</v>
      </c>
    </row>
    <row r="28" spans="1:17" ht="13.5" thickBot="1" x14ac:dyDescent="0.3">
      <c r="A28" s="82" t="s">
        <v>368</v>
      </c>
      <c r="B28" s="76"/>
      <c r="C28" s="76"/>
      <c r="D28" s="76"/>
      <c r="E28" s="78">
        <f>D15*I17/12</f>
        <v>0</v>
      </c>
      <c r="P28" s="145">
        <v>2.4752999999999998</v>
      </c>
      <c r="Q28" t="s">
        <v>369</v>
      </c>
    </row>
    <row r="29" spans="1:17" ht="13" thickBot="1" x14ac:dyDescent="0.3">
      <c r="P29" s="146">
        <v>9.7999999999999997E-3</v>
      </c>
      <c r="Q29" t="s">
        <v>370</v>
      </c>
    </row>
    <row r="30" spans="1:17" ht="13.5" thickBot="1" x14ac:dyDescent="0.3">
      <c r="A30" s="82" t="s">
        <v>371</v>
      </c>
      <c r="B30" s="76"/>
      <c r="C30" s="76"/>
      <c r="D30" s="76"/>
      <c r="E30" s="78">
        <f>D15*I19/12</f>
        <v>0</v>
      </c>
    </row>
    <row r="31" spans="1:17" ht="13.5" thickBot="1" x14ac:dyDescent="0.35">
      <c r="P31" s="147">
        <f>SUM(P17:P29)</f>
        <v>29.473799999999997</v>
      </c>
      <c r="Q31" s="36" t="s">
        <v>372</v>
      </c>
    </row>
    <row r="32" spans="1:17" ht="13.5" thickBot="1" x14ac:dyDescent="0.3">
      <c r="A32" s="82" t="s">
        <v>373</v>
      </c>
      <c r="B32" s="76"/>
      <c r="C32" s="76"/>
      <c r="D32" s="76"/>
      <c r="E32" s="78">
        <f>D15*I21/12</f>
        <v>0</v>
      </c>
    </row>
    <row r="33" spans="1:16" ht="13" thickBot="1" x14ac:dyDescent="0.3"/>
    <row r="34" spans="1:16" ht="13.5" thickBot="1" x14ac:dyDescent="0.3">
      <c r="A34" s="82" t="s">
        <v>374</v>
      </c>
      <c r="B34" s="76"/>
      <c r="C34" s="76"/>
      <c r="D34" s="76"/>
      <c r="E34" s="78">
        <f>D15*I23/12</f>
        <v>0</v>
      </c>
      <c r="P34" s="117"/>
    </row>
    <row r="35" spans="1:16" ht="13" thickBot="1" x14ac:dyDescent="0.3"/>
    <row r="36" spans="1:16" ht="13.5" thickBot="1" x14ac:dyDescent="0.3">
      <c r="A36" s="82" t="s">
        <v>375</v>
      </c>
      <c r="B36" s="76"/>
      <c r="C36" s="76"/>
      <c r="D36" s="76"/>
      <c r="E36" s="78">
        <f>D15*I25/12</f>
        <v>0</v>
      </c>
    </row>
    <row r="37" spans="1:16" ht="13" thickBot="1" x14ac:dyDescent="0.3"/>
    <row r="38" spans="1:16" ht="13.5" thickBot="1" x14ac:dyDescent="0.3">
      <c r="C38" s="695" t="s">
        <v>376</v>
      </c>
      <c r="D38" s="696"/>
      <c r="E38" s="696"/>
      <c r="F38" s="696"/>
      <c r="G38" s="696"/>
      <c r="H38" s="696"/>
      <c r="I38" s="697"/>
      <c r="J38" s="78">
        <f>SUM(E28:E36)</f>
        <v>0</v>
      </c>
    </row>
    <row r="41" spans="1:16" ht="13" thickBot="1" x14ac:dyDescent="0.3"/>
    <row r="42" spans="1:16" ht="13.5" thickBot="1" x14ac:dyDescent="0.3">
      <c r="A42" s="698" t="s">
        <v>377</v>
      </c>
      <c r="B42" s="699"/>
      <c r="C42" s="699"/>
      <c r="D42" s="700"/>
      <c r="E42" s="148"/>
      <c r="F42" s="148"/>
      <c r="G42" s="148"/>
      <c r="H42" s="52"/>
      <c r="I42" s="52"/>
    </row>
    <row r="43" spans="1:16" x14ac:dyDescent="0.25">
      <c r="A43" s="149"/>
      <c r="B43" s="149"/>
      <c r="C43" s="149"/>
      <c r="D43" s="149"/>
      <c r="E43" s="149"/>
      <c r="F43" s="149"/>
      <c r="G43" s="149"/>
    </row>
    <row r="44" spans="1:16" ht="13" x14ac:dyDescent="0.3">
      <c r="A44" s="150" t="s">
        <v>2</v>
      </c>
      <c r="B44" s="150"/>
      <c r="C44" s="149"/>
      <c r="D44" s="149"/>
      <c r="E44" s="149"/>
      <c r="F44" s="149"/>
      <c r="G44" s="149"/>
    </row>
    <row r="45" spans="1:16" x14ac:dyDescent="0.25">
      <c r="A45" s="149"/>
      <c r="B45" s="149"/>
      <c r="C45" s="149"/>
      <c r="D45" s="149"/>
      <c r="E45" s="149"/>
      <c r="F45" s="149"/>
      <c r="G45" s="149"/>
    </row>
    <row r="46" spans="1:16" x14ac:dyDescent="0.25">
      <c r="A46" s="149" t="s">
        <v>345</v>
      </c>
      <c r="B46" s="149"/>
      <c r="C46" s="149"/>
      <c r="D46" s="151">
        <f>Servente!I45</f>
        <v>0</v>
      </c>
      <c r="E46" s="149"/>
      <c r="F46" s="149"/>
      <c r="G46" s="149"/>
    </row>
    <row r="47" spans="1:16" x14ac:dyDescent="0.25">
      <c r="A47" s="149" t="s">
        <v>346</v>
      </c>
      <c r="B47" s="149"/>
      <c r="C47" s="149"/>
      <c r="D47" s="151">
        <f>Servente!I102</f>
        <v>0</v>
      </c>
      <c r="E47" s="149"/>
      <c r="F47" s="149"/>
      <c r="G47" s="149"/>
    </row>
    <row r="48" spans="1:16" x14ac:dyDescent="0.25">
      <c r="A48" s="149" t="s">
        <v>347</v>
      </c>
      <c r="B48" s="149"/>
      <c r="C48" s="149"/>
      <c r="D48" s="151">
        <f>Servente!I112</f>
        <v>0</v>
      </c>
      <c r="E48" s="149"/>
      <c r="F48" s="149"/>
      <c r="G48" s="149"/>
    </row>
    <row r="49" spans="1:10" x14ac:dyDescent="0.25">
      <c r="A49" s="149"/>
      <c r="B49" s="149"/>
      <c r="C49" s="149"/>
      <c r="D49" s="151"/>
      <c r="E49" s="149"/>
      <c r="F49" s="149"/>
      <c r="G49" s="149"/>
    </row>
    <row r="50" spans="1:10" ht="13" x14ac:dyDescent="0.3">
      <c r="A50" s="150" t="s">
        <v>348</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378</v>
      </c>
      <c r="B52" s="154"/>
      <c r="C52" s="154"/>
      <c r="D52" s="155">
        <v>220</v>
      </c>
      <c r="E52" s="156" t="s">
        <v>379</v>
      </c>
      <c r="F52" s="149" t="s">
        <v>380</v>
      </c>
      <c r="G52" s="149"/>
    </row>
    <row r="53" spans="1:10" ht="13" thickBot="1" x14ac:dyDescent="0.3">
      <c r="A53" s="149"/>
      <c r="B53" s="149"/>
      <c r="C53" s="149"/>
      <c r="D53" s="149"/>
      <c r="E53" s="149"/>
      <c r="F53" s="149"/>
      <c r="G53" s="149"/>
    </row>
    <row r="54" spans="1:10" ht="13.5" thickBot="1" x14ac:dyDescent="0.35">
      <c r="A54" s="157" t="s">
        <v>381</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382</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383</v>
      </c>
      <c r="B58" s="158"/>
      <c r="C58" s="158"/>
      <c r="D58" s="159">
        <f>D54*D56</f>
        <v>0</v>
      </c>
      <c r="E58" s="149"/>
      <c r="F58" s="149"/>
      <c r="G58" s="149"/>
    </row>
    <row r="62" spans="1:10" x14ac:dyDescent="0.25">
      <c r="A62" s="498" t="s">
        <v>384</v>
      </c>
      <c r="B62" s="498"/>
      <c r="C62" s="498"/>
      <c r="D62" s="498"/>
      <c r="E62" s="498"/>
      <c r="F62" s="498"/>
      <c r="G62" s="498"/>
      <c r="H62" s="498"/>
      <c r="I62" s="498"/>
      <c r="J62" s="498"/>
    </row>
    <row r="63" spans="1:10" x14ac:dyDescent="0.25">
      <c r="A63" s="498"/>
      <c r="B63" s="498"/>
      <c r="C63" s="498"/>
      <c r="D63" s="498"/>
      <c r="E63" s="498"/>
      <c r="F63" s="498"/>
      <c r="G63" s="498"/>
      <c r="H63" s="498"/>
      <c r="I63" s="498"/>
      <c r="J63" s="498"/>
    </row>
    <row r="64" spans="1:10" x14ac:dyDescent="0.25">
      <c r="A64" s="498"/>
      <c r="B64" s="498"/>
      <c r="C64" s="498"/>
      <c r="D64" s="498"/>
      <c r="E64" s="498"/>
      <c r="F64" s="498"/>
      <c r="G64" s="498"/>
      <c r="H64" s="498"/>
      <c r="I64" s="498"/>
      <c r="J64" s="498"/>
    </row>
    <row r="65" spans="1:10" x14ac:dyDescent="0.25">
      <c r="A65" s="498"/>
      <c r="B65" s="498"/>
      <c r="C65" s="498"/>
      <c r="D65" s="498"/>
      <c r="E65" s="498"/>
      <c r="F65" s="498"/>
      <c r="G65" s="498"/>
      <c r="H65" s="498"/>
      <c r="I65" s="498"/>
      <c r="J65" s="498"/>
    </row>
    <row r="66" spans="1:10" x14ac:dyDescent="0.25">
      <c r="A66" s="498"/>
      <c r="B66" s="498"/>
      <c r="C66" s="498"/>
      <c r="D66" s="498"/>
      <c r="E66" s="498"/>
      <c r="F66" s="498"/>
      <c r="G66" s="498"/>
      <c r="H66" s="498"/>
      <c r="I66" s="498"/>
      <c r="J66" s="498"/>
    </row>
    <row r="67" spans="1:10" x14ac:dyDescent="0.25">
      <c r="A67" s="498"/>
      <c r="B67" s="498"/>
      <c r="C67" s="498"/>
      <c r="D67" s="498"/>
      <c r="E67" s="498"/>
      <c r="F67" s="498"/>
      <c r="G67" s="498"/>
      <c r="H67" s="498"/>
      <c r="I67" s="498"/>
      <c r="J67" s="49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385</v>
      </c>
    </row>
    <row r="3" spans="1:4" ht="13" x14ac:dyDescent="0.3">
      <c r="A3" s="10" t="s">
        <v>386</v>
      </c>
      <c r="B3" t="e">
        <f>Servente!I172/Servente!I39</f>
        <v>#DIV/0!</v>
      </c>
    </row>
    <row r="5" spans="1:4" x14ac:dyDescent="0.25">
      <c r="A5" t="s">
        <v>387</v>
      </c>
    </row>
    <row r="7" spans="1:4" x14ac:dyDescent="0.25">
      <c r="A7" t="s">
        <v>388</v>
      </c>
    </row>
    <row r="9" spans="1:4" x14ac:dyDescent="0.25">
      <c r="A9" s="40">
        <v>2.2799999999999998</v>
      </c>
      <c r="B9" t="s">
        <v>389</v>
      </c>
      <c r="D9" s="161" t="s">
        <v>390</v>
      </c>
    </row>
    <row r="10" spans="1:4" x14ac:dyDescent="0.25">
      <c r="A10" s="40" t="s">
        <v>391</v>
      </c>
      <c r="B10" t="s">
        <v>392</v>
      </c>
      <c r="D10" t="s">
        <v>393</v>
      </c>
    </row>
    <row r="11" spans="1:4" x14ac:dyDescent="0.25">
      <c r="A11" s="40" t="s">
        <v>394</v>
      </c>
      <c r="B11" t="s">
        <v>395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43" t="s">
        <v>396</v>
      </c>
      <c r="B1" s="444"/>
      <c r="C1" s="444"/>
      <c r="D1" s="444"/>
      <c r="E1" s="444"/>
      <c r="F1" s="444"/>
      <c r="G1" s="444"/>
      <c r="H1" s="444"/>
      <c r="I1" s="445"/>
    </row>
    <row r="2" spans="1:9" ht="13" x14ac:dyDescent="0.25">
      <c r="A2" s="37"/>
      <c r="B2" s="37"/>
      <c r="C2" s="37"/>
      <c r="D2" s="37"/>
      <c r="E2" s="37"/>
      <c r="F2" s="37"/>
      <c r="G2" s="37"/>
      <c r="H2" s="37"/>
      <c r="I2" s="37"/>
    </row>
    <row r="3" spans="1:9" ht="13" x14ac:dyDescent="0.25">
      <c r="A3" s="37" t="s">
        <v>397</v>
      </c>
      <c r="B3" s="37"/>
      <c r="C3" s="37"/>
      <c r="D3" s="37"/>
      <c r="E3" s="37"/>
      <c r="F3" s="37"/>
      <c r="G3" s="37"/>
      <c r="H3" s="37"/>
      <c r="I3" s="37"/>
    </row>
    <row r="4" spans="1:9" ht="15" customHeight="1" x14ac:dyDescent="0.25">
      <c r="A4" s="701" t="s">
        <v>398</v>
      </c>
      <c r="B4" s="701"/>
      <c r="C4" s="701"/>
      <c r="D4" s="701"/>
      <c r="E4" s="701"/>
      <c r="F4" s="701"/>
      <c r="G4" s="701"/>
      <c r="H4" s="701"/>
      <c r="I4" s="701"/>
    </row>
    <row r="5" spans="1:9" ht="15" customHeight="1" x14ac:dyDescent="0.25">
      <c r="A5" s="701" t="s">
        <v>399</v>
      </c>
      <c r="B5" s="701"/>
      <c r="C5" s="701"/>
      <c r="D5" s="701"/>
      <c r="E5" s="701"/>
      <c r="F5" s="701"/>
      <c r="G5" s="701"/>
      <c r="H5" s="701"/>
      <c r="I5" s="701"/>
    </row>
    <row r="6" spans="1:9" ht="15" customHeight="1" x14ac:dyDescent="0.25">
      <c r="A6" s="701" t="s">
        <v>400</v>
      </c>
      <c r="B6" s="701"/>
      <c r="C6" s="701"/>
      <c r="D6" s="701"/>
      <c r="E6" s="701"/>
      <c r="F6" s="701"/>
      <c r="G6" s="701"/>
      <c r="H6" s="701"/>
      <c r="I6" s="701"/>
    </row>
    <row r="7" spans="1:9" ht="15" customHeight="1" x14ac:dyDescent="0.25">
      <c r="A7" s="701"/>
      <c r="B7" s="701"/>
      <c r="C7" s="701"/>
      <c r="D7" s="701"/>
      <c r="E7" s="701"/>
      <c r="F7" s="701"/>
      <c r="G7" s="701"/>
      <c r="H7" s="701"/>
      <c r="I7" s="701"/>
    </row>
    <row r="8" spans="1:9" ht="27" customHeight="1" x14ac:dyDescent="0.25">
      <c r="A8" s="701" t="s">
        <v>401</v>
      </c>
      <c r="B8" s="701"/>
      <c r="C8" s="701"/>
      <c r="D8" s="701"/>
      <c r="E8" s="701"/>
      <c r="F8" s="701"/>
      <c r="G8" s="701"/>
      <c r="H8" s="701"/>
      <c r="I8" s="701"/>
    </row>
    <row r="9" spans="1:9" ht="15" customHeight="1" x14ac:dyDescent="0.25">
      <c r="A9" s="707" t="s">
        <v>402</v>
      </c>
      <c r="B9" s="707"/>
      <c r="C9" s="707"/>
      <c r="D9" s="707"/>
      <c r="E9" s="707"/>
      <c r="F9" s="707"/>
      <c r="G9" s="707"/>
      <c r="H9" s="707"/>
      <c r="I9" s="707"/>
    </row>
    <row r="10" spans="1:9" ht="15" customHeight="1" x14ac:dyDescent="0.25">
      <c r="A10" s="707"/>
      <c r="B10" s="707"/>
      <c r="C10" s="707"/>
      <c r="D10" s="707"/>
      <c r="E10" s="707"/>
      <c r="F10" s="707"/>
      <c r="G10" s="707"/>
      <c r="H10" s="707"/>
      <c r="I10" s="707"/>
    </row>
    <row r="11" spans="1:9" ht="30" customHeight="1" x14ac:dyDescent="0.25">
      <c r="A11" s="701" t="s">
        <v>403</v>
      </c>
      <c r="B11" s="701"/>
      <c r="C11" s="701"/>
      <c r="D11" s="701"/>
      <c r="E11" s="701"/>
      <c r="F11" s="701"/>
      <c r="G11" s="701"/>
      <c r="H11" s="701"/>
      <c r="I11" s="701"/>
    </row>
    <row r="12" spans="1:9" ht="30" customHeight="1" x14ac:dyDescent="0.25">
      <c r="A12" s="701" t="s">
        <v>404</v>
      </c>
      <c r="B12" s="701"/>
      <c r="C12" s="701"/>
      <c r="D12" s="701"/>
      <c r="E12" s="701"/>
      <c r="F12" s="701"/>
      <c r="G12" s="701"/>
      <c r="H12" s="701"/>
      <c r="I12" s="701"/>
    </row>
    <row r="13" spans="1:9" ht="30" customHeight="1" x14ac:dyDescent="0.25">
      <c r="A13" s="701" t="s">
        <v>405</v>
      </c>
      <c r="B13" s="701"/>
      <c r="C13" s="701"/>
      <c r="D13" s="701"/>
      <c r="E13" s="701"/>
      <c r="F13" s="701"/>
      <c r="G13" s="701"/>
      <c r="H13" s="701"/>
      <c r="I13" s="701"/>
    </row>
    <row r="14" spans="1:9" ht="30" customHeight="1" x14ac:dyDescent="0.25">
      <c r="A14" s="701" t="s">
        <v>406</v>
      </c>
      <c r="B14" s="701"/>
      <c r="C14" s="701"/>
      <c r="D14" s="701"/>
      <c r="E14" s="701"/>
      <c r="F14" s="701"/>
      <c r="G14" s="701"/>
      <c r="H14" s="701"/>
      <c r="I14" s="701"/>
    </row>
    <row r="15" spans="1:9" ht="30" customHeight="1" x14ac:dyDescent="0.25">
      <c r="A15" s="702" t="s">
        <v>407</v>
      </c>
      <c r="B15" s="702"/>
      <c r="C15" s="702"/>
      <c r="D15" s="702"/>
      <c r="E15" s="702"/>
      <c r="F15" s="702"/>
      <c r="G15" s="702"/>
      <c r="H15" s="702"/>
      <c r="I15" s="702"/>
    </row>
    <row r="16" spans="1:9" ht="12.75" customHeight="1" thickBot="1" x14ac:dyDescent="0.3">
      <c r="A16" s="702"/>
      <c r="B16" s="702"/>
      <c r="C16" s="702"/>
      <c r="D16" s="702"/>
      <c r="E16" s="702"/>
      <c r="F16" s="702"/>
      <c r="G16" s="702"/>
      <c r="H16" s="702"/>
      <c r="I16" s="702"/>
    </row>
    <row r="17" spans="1:9" ht="13.5" thickBot="1" x14ac:dyDescent="0.3">
      <c r="A17" s="708" t="s">
        <v>408</v>
      </c>
      <c r="B17" s="709"/>
      <c r="C17" s="709"/>
      <c r="D17" s="709"/>
      <c r="E17" s="709"/>
      <c r="F17" s="709"/>
      <c r="G17" s="709"/>
      <c r="H17" s="709"/>
      <c r="I17" s="710"/>
    </row>
    <row r="19" spans="1:9" ht="13" x14ac:dyDescent="0.3">
      <c r="A19" s="436" t="s">
        <v>98</v>
      </c>
      <c r="B19" s="436"/>
      <c r="C19" s="436"/>
      <c r="D19" s="436"/>
      <c r="E19" s="436"/>
      <c r="F19" s="436"/>
      <c r="G19" s="436"/>
      <c r="H19" s="436"/>
      <c r="I19" s="436"/>
    </row>
    <row r="20" spans="1:9" ht="13" x14ac:dyDescent="0.3">
      <c r="A20" s="46" t="s">
        <v>99</v>
      </c>
      <c r="B20" s="428" t="s">
        <v>100</v>
      </c>
      <c r="C20" s="429"/>
      <c r="D20" s="429"/>
      <c r="E20" s="429"/>
      <c r="F20" s="429"/>
      <c r="G20" s="429"/>
      <c r="H20" s="430"/>
      <c r="I20" s="8" t="s">
        <v>84</v>
      </c>
    </row>
    <row r="21" spans="1:9" ht="24.75" customHeight="1" x14ac:dyDescent="0.25">
      <c r="A21" s="46" t="s">
        <v>47</v>
      </c>
      <c r="B21" s="703" t="s">
        <v>409</v>
      </c>
      <c r="C21" s="478"/>
      <c r="D21" s="478"/>
      <c r="E21" s="478"/>
      <c r="F21" s="478"/>
      <c r="G21" s="478"/>
      <c r="H21" s="479"/>
      <c r="I21" s="162">
        <f>1/12</f>
        <v>8.3333333333333329E-2</v>
      </c>
    </row>
    <row r="22" spans="1:9" ht="24.75" customHeight="1" x14ac:dyDescent="0.3">
      <c r="A22" s="8" t="s">
        <v>48</v>
      </c>
      <c r="B22" s="703" t="s">
        <v>410</v>
      </c>
      <c r="C22" s="704"/>
      <c r="D22" s="704"/>
      <c r="E22" s="704"/>
      <c r="F22" s="704"/>
      <c r="G22" s="704"/>
      <c r="H22" s="705"/>
      <c r="I22" s="24">
        <v>0.121</v>
      </c>
    </row>
    <row r="23" spans="1:9" ht="13" x14ac:dyDescent="0.3">
      <c r="A23" s="427" t="s">
        <v>103</v>
      </c>
      <c r="B23" s="427"/>
      <c r="C23" s="427"/>
      <c r="D23" s="427"/>
      <c r="E23" s="427"/>
      <c r="F23" s="427"/>
      <c r="G23" s="427"/>
      <c r="H23" s="41"/>
      <c r="I23" s="41">
        <f>TRUNC(SUM(I21:I22),4)</f>
        <v>0.20430000000000001</v>
      </c>
    </row>
    <row r="24" spans="1:9" ht="37.5" customHeight="1" x14ac:dyDescent="0.25">
      <c r="A24" s="46" t="s">
        <v>49</v>
      </c>
      <c r="B24" s="703" t="s">
        <v>411</v>
      </c>
      <c r="C24" s="704"/>
      <c r="D24" s="704"/>
      <c r="E24" s="704"/>
      <c r="F24" s="704"/>
      <c r="G24" s="704"/>
      <c r="H24" s="705"/>
      <c r="I24" s="162">
        <v>7.8200000000000006E-2</v>
      </c>
    </row>
    <row r="25" spans="1:9" ht="13" x14ac:dyDescent="0.3">
      <c r="A25" s="427" t="s">
        <v>105</v>
      </c>
      <c r="B25" s="427"/>
      <c r="C25" s="427"/>
      <c r="D25" s="427"/>
      <c r="E25" s="427"/>
      <c r="F25" s="427"/>
      <c r="G25" s="427"/>
      <c r="H25" s="41"/>
      <c r="I25" s="41">
        <f>TRUNC(SUM(I23:I24),4)</f>
        <v>0.28249999999999997</v>
      </c>
    </row>
    <row r="26" spans="1:9" ht="13" x14ac:dyDescent="0.3">
      <c r="A26" s="170" t="s">
        <v>412</v>
      </c>
      <c r="B26" s="8"/>
      <c r="C26" s="8"/>
      <c r="D26" s="8"/>
      <c r="E26" s="8"/>
      <c r="F26" s="8"/>
      <c r="G26" s="8"/>
      <c r="H26" s="169"/>
      <c r="I26" s="169"/>
    </row>
    <row r="27" spans="1:9" s="10" customFormat="1" ht="13" x14ac:dyDescent="0.3">
      <c r="A27" s="36"/>
    </row>
    <row r="28" spans="1:9" s="10" customFormat="1" ht="13" x14ac:dyDescent="0.3">
      <c r="A28" s="36"/>
    </row>
    <row r="29" spans="1:9" ht="13" x14ac:dyDescent="0.3">
      <c r="A29" s="3"/>
      <c r="B29" s="3"/>
      <c r="C29" s="3"/>
      <c r="D29" s="3"/>
      <c r="E29" s="3"/>
      <c r="F29" s="3"/>
      <c r="G29" s="3"/>
      <c r="H29" s="3"/>
      <c r="I29" s="4"/>
    </row>
    <row r="30" spans="1:9" s="10" customFormat="1" ht="13" x14ac:dyDescent="0.3">
      <c r="A30" s="436" t="s">
        <v>149</v>
      </c>
      <c r="B30" s="436"/>
      <c r="C30" s="436"/>
      <c r="D30" s="436"/>
      <c r="E30" s="436"/>
      <c r="F30" s="436"/>
      <c r="G30" s="436"/>
      <c r="H30" s="436"/>
      <c r="I30" s="436"/>
    </row>
    <row r="31" spans="1:9" ht="13" x14ac:dyDescent="0.3">
      <c r="A31" s="8">
        <v>3</v>
      </c>
      <c r="B31" s="437" t="s">
        <v>150</v>
      </c>
      <c r="C31" s="437"/>
      <c r="D31" s="437"/>
      <c r="E31" s="437"/>
      <c r="F31" s="437"/>
      <c r="G31" s="437"/>
      <c r="H31" s="8" t="s">
        <v>84</v>
      </c>
      <c r="I31" s="8" t="s">
        <v>46</v>
      </c>
    </row>
    <row r="32" spans="1:9" ht="13" x14ac:dyDescent="0.3">
      <c r="A32" s="8" t="s">
        <v>47</v>
      </c>
      <c r="B32" s="425" t="s">
        <v>151</v>
      </c>
      <c r="C32" s="425"/>
      <c r="D32" s="425"/>
      <c r="E32" s="425"/>
      <c r="F32" s="425"/>
      <c r="G32" s="425"/>
      <c r="H32" s="1">
        <v>4.1999999999999997E-3</v>
      </c>
      <c r="I32" s="25"/>
    </row>
    <row r="33" spans="1:11" ht="13" x14ac:dyDescent="0.25">
      <c r="A33" s="46" t="s">
        <v>48</v>
      </c>
      <c r="B33" s="434" t="s">
        <v>152</v>
      </c>
      <c r="C33" s="434"/>
      <c r="D33" s="434"/>
      <c r="E33" s="434"/>
      <c r="F33" s="434"/>
      <c r="G33" s="434"/>
      <c r="H33" s="162">
        <v>0.08</v>
      </c>
      <c r="I33" s="163"/>
    </row>
    <row r="34" spans="1:11" ht="39" customHeight="1" x14ac:dyDescent="0.25">
      <c r="A34" s="46" t="s">
        <v>49</v>
      </c>
      <c r="B34" s="434" t="s">
        <v>413</v>
      </c>
      <c r="C34" s="434"/>
      <c r="D34" s="434"/>
      <c r="E34" s="434"/>
      <c r="F34" s="434"/>
      <c r="G34" s="434"/>
      <c r="H34" s="162">
        <v>2E-3</v>
      </c>
      <c r="I34" s="163"/>
      <c r="K34" s="86"/>
    </row>
    <row r="35" spans="1:11" ht="13" x14ac:dyDescent="0.3">
      <c r="A35" s="8" t="s">
        <v>58</v>
      </c>
      <c r="B35" s="425" t="s">
        <v>154</v>
      </c>
      <c r="C35" s="425"/>
      <c r="D35" s="425"/>
      <c r="E35" s="425"/>
      <c r="F35" s="425"/>
      <c r="G35" s="425"/>
      <c r="H35" s="1">
        <v>1.9400000000000001E-2</v>
      </c>
      <c r="I35" s="25"/>
    </row>
    <row r="36" spans="1:11" ht="13" x14ac:dyDescent="0.3">
      <c r="A36" s="8" t="s">
        <v>91</v>
      </c>
      <c r="B36" s="454" t="s">
        <v>155</v>
      </c>
      <c r="C36" s="454"/>
      <c r="D36" s="454"/>
      <c r="E36" s="454"/>
      <c r="F36" s="454"/>
      <c r="G36" s="454"/>
      <c r="H36" s="24">
        <v>0.36799999999999999</v>
      </c>
      <c r="I36" s="25"/>
    </row>
    <row r="37" spans="1:11" ht="37.5" customHeight="1" x14ac:dyDescent="0.25">
      <c r="A37" s="46" t="s">
        <v>93</v>
      </c>
      <c r="B37" s="434" t="s">
        <v>414</v>
      </c>
      <c r="C37" s="434"/>
      <c r="D37" s="434"/>
      <c r="E37" s="434"/>
      <c r="F37" s="434"/>
      <c r="G37" s="434"/>
      <c r="H37" s="162">
        <v>3.7999999999999999E-2</v>
      </c>
      <c r="I37" s="163"/>
    </row>
    <row r="38" spans="1:11" ht="13" x14ac:dyDescent="0.3">
      <c r="A38" s="435" t="s">
        <v>157</v>
      </c>
      <c r="B38" s="435"/>
      <c r="C38" s="435"/>
      <c r="D38" s="435"/>
      <c r="E38" s="435"/>
      <c r="F38" s="435"/>
      <c r="G38" s="435"/>
      <c r="H38" s="41"/>
      <c r="I38" s="128"/>
    </row>
    <row r="39" spans="1:11" ht="13" x14ac:dyDescent="0.3">
      <c r="A39" s="3"/>
      <c r="B39" s="3"/>
      <c r="C39" s="3"/>
      <c r="D39" s="3"/>
      <c r="E39" s="3"/>
      <c r="F39" s="3"/>
      <c r="G39" s="3"/>
      <c r="H39" s="43"/>
      <c r="I39" s="4"/>
    </row>
    <row r="40" spans="1:11" ht="13" x14ac:dyDescent="0.3">
      <c r="A40" s="690" t="s">
        <v>415</v>
      </c>
      <c r="B40" s="10" t="s">
        <v>416</v>
      </c>
      <c r="C40" s="3"/>
      <c r="D40" s="3"/>
      <c r="E40" s="3"/>
      <c r="F40" s="3"/>
      <c r="G40" s="3"/>
      <c r="H40" s="43"/>
      <c r="I40" s="4"/>
    </row>
    <row r="41" spans="1:11" ht="13" x14ac:dyDescent="0.3">
      <c r="A41" s="690"/>
      <c r="B41" s="171" t="s">
        <v>417</v>
      </c>
      <c r="C41" s="3"/>
      <c r="D41" s="3"/>
      <c r="E41" s="3"/>
      <c r="F41" s="3"/>
      <c r="G41" s="3"/>
      <c r="H41" s="43"/>
      <c r="I41" s="4"/>
    </row>
    <row r="42" spans="1:11" ht="13" x14ac:dyDescent="0.3">
      <c r="A42" s="690"/>
      <c r="B42" t="s">
        <v>418</v>
      </c>
      <c r="C42" s="3"/>
      <c r="D42" s="3"/>
      <c r="E42" s="3"/>
      <c r="F42" s="3"/>
      <c r="G42" s="3"/>
      <c r="H42" s="43"/>
      <c r="I42" s="4"/>
    </row>
    <row r="43" spans="1:11" ht="13" x14ac:dyDescent="0.3">
      <c r="A43" s="690"/>
      <c r="B43" s="171" t="s">
        <v>419</v>
      </c>
      <c r="C43" s="3"/>
      <c r="D43" s="3"/>
      <c r="E43" s="3"/>
      <c r="F43" s="3"/>
      <c r="G43" s="3"/>
      <c r="H43" s="43"/>
      <c r="I43" s="4"/>
    </row>
    <row r="44" spans="1:11" ht="13" x14ac:dyDescent="0.3">
      <c r="A44" s="690"/>
      <c r="B44" s="171" t="s">
        <v>420</v>
      </c>
      <c r="C44" s="3"/>
      <c r="D44" s="3"/>
      <c r="E44" s="3"/>
      <c r="F44" s="3"/>
      <c r="G44" s="3"/>
      <c r="H44" s="43"/>
      <c r="I44" s="4"/>
    </row>
    <row r="45" spans="1:11" ht="13" x14ac:dyDescent="0.3">
      <c r="A45" s="690"/>
      <c r="B45" s="171" t="s">
        <v>421</v>
      </c>
      <c r="C45" s="3"/>
      <c r="D45" s="3"/>
      <c r="E45" s="3"/>
      <c r="F45" s="3"/>
      <c r="G45" s="3"/>
      <c r="H45" s="43"/>
      <c r="I45" s="4"/>
    </row>
    <row r="46" spans="1:11" ht="13" x14ac:dyDescent="0.3">
      <c r="A46" s="690"/>
      <c r="B46" s="172" t="s">
        <v>422</v>
      </c>
      <c r="C46" s="3"/>
      <c r="D46" s="3"/>
      <c r="E46" s="3"/>
      <c r="F46" s="3"/>
      <c r="G46" s="3"/>
      <c r="H46" s="43"/>
      <c r="I46" s="4"/>
    </row>
    <row r="47" spans="1:11" ht="13" x14ac:dyDescent="0.3">
      <c r="A47" s="3"/>
      <c r="C47" s="3"/>
      <c r="D47" s="3"/>
      <c r="E47" s="3"/>
      <c r="F47" s="3"/>
      <c r="G47" s="3"/>
      <c r="H47" s="43"/>
      <c r="I47" s="4"/>
    </row>
    <row r="48" spans="1:11" ht="13" x14ac:dyDescent="0.3">
      <c r="A48" s="690" t="s">
        <v>423</v>
      </c>
      <c r="B48" s="171" t="s">
        <v>424</v>
      </c>
      <c r="C48" s="3"/>
      <c r="D48" s="3"/>
      <c r="E48" s="3"/>
      <c r="F48" s="3"/>
      <c r="G48" s="3"/>
      <c r="H48" s="43"/>
      <c r="I48" s="4"/>
    </row>
    <row r="49" spans="1:10" ht="13" x14ac:dyDescent="0.3">
      <c r="A49" s="690"/>
      <c r="B49" s="171" t="s">
        <v>425</v>
      </c>
      <c r="C49" s="3"/>
      <c r="D49" s="3"/>
      <c r="E49" s="3"/>
      <c r="F49" s="3"/>
      <c r="G49" s="3"/>
      <c r="H49" s="43"/>
      <c r="I49" s="4"/>
    </row>
    <row r="50" spans="1:10" ht="13" x14ac:dyDescent="0.3">
      <c r="A50" s="3"/>
      <c r="B50" s="172"/>
      <c r="C50" s="3"/>
      <c r="D50" s="3"/>
      <c r="E50" s="3"/>
      <c r="F50" s="3"/>
      <c r="G50" s="3"/>
      <c r="H50" s="43"/>
      <c r="I50" s="4"/>
    </row>
    <row r="51" spans="1:10" ht="27" customHeight="1" x14ac:dyDescent="0.25">
      <c r="A51" s="690" t="s">
        <v>426</v>
      </c>
      <c r="B51" s="706" t="s">
        <v>427</v>
      </c>
      <c r="C51" s="706"/>
      <c r="D51" s="706"/>
      <c r="E51" s="706"/>
      <c r="F51" s="706"/>
      <c r="G51" s="706"/>
      <c r="H51" s="706"/>
      <c r="I51" s="706"/>
    </row>
    <row r="52" spans="1:10" ht="13" x14ac:dyDescent="0.3">
      <c r="A52" s="690"/>
      <c r="B52" s="171" t="s">
        <v>428</v>
      </c>
      <c r="C52" s="3"/>
      <c r="D52" s="3"/>
      <c r="E52" s="3"/>
      <c r="F52" s="3"/>
      <c r="G52" s="3"/>
      <c r="H52" s="43"/>
      <c r="I52" s="4"/>
    </row>
    <row r="53" spans="1:10" ht="13" x14ac:dyDescent="0.3">
      <c r="A53" s="3"/>
      <c r="B53" s="172"/>
      <c r="C53" s="3"/>
      <c r="D53" s="3"/>
      <c r="E53" s="3"/>
      <c r="F53" s="3"/>
      <c r="G53" s="3"/>
      <c r="H53" s="43"/>
      <c r="I53" s="4"/>
    </row>
    <row r="54" spans="1:10" ht="13" x14ac:dyDescent="0.3">
      <c r="A54" s="3" t="s">
        <v>429</v>
      </c>
      <c r="B54" s="85" t="s">
        <v>316</v>
      </c>
      <c r="C54" s="3"/>
      <c r="D54" s="3"/>
      <c r="E54" s="3"/>
      <c r="F54" s="3"/>
      <c r="G54" s="3"/>
      <c r="H54" s="43"/>
      <c r="I54" s="4"/>
    </row>
    <row r="56" spans="1:10" ht="12.75" customHeight="1" x14ac:dyDescent="0.25">
      <c r="A56" s="500" t="s">
        <v>317</v>
      </c>
      <c r="B56" s="500"/>
      <c r="C56" s="500"/>
      <c r="D56" s="500"/>
      <c r="E56" s="500"/>
      <c r="F56" s="500"/>
      <c r="G56" s="500"/>
      <c r="H56" s="500"/>
      <c r="I56" s="500"/>
      <c r="J56" s="500"/>
    </row>
    <row r="57" spans="1:10" x14ac:dyDescent="0.25">
      <c r="A57" s="500"/>
      <c r="B57" s="500"/>
      <c r="C57" s="500"/>
      <c r="D57" s="500"/>
      <c r="E57" s="500"/>
      <c r="F57" s="500"/>
      <c r="G57" s="500"/>
      <c r="H57" s="500"/>
      <c r="I57" s="500"/>
      <c r="J57" s="500"/>
    </row>
    <row r="58" spans="1:10" x14ac:dyDescent="0.25">
      <c r="A58" s="500"/>
      <c r="B58" s="500"/>
      <c r="C58" s="500"/>
      <c r="D58" s="500"/>
      <c r="E58" s="500"/>
      <c r="F58" s="500"/>
      <c r="G58" s="500"/>
      <c r="H58" s="500"/>
      <c r="I58" s="500"/>
      <c r="J58" s="500"/>
    </row>
    <row r="59" spans="1:10" x14ac:dyDescent="0.25">
      <c r="A59" s="500"/>
      <c r="B59" s="500"/>
      <c r="C59" s="500"/>
      <c r="D59" s="500"/>
      <c r="E59" s="500"/>
      <c r="F59" s="500"/>
      <c r="G59" s="500"/>
      <c r="H59" s="500"/>
      <c r="I59" s="500"/>
      <c r="J59" s="500"/>
    </row>
    <row r="60" spans="1:10" x14ac:dyDescent="0.25">
      <c r="A60" s="500"/>
      <c r="B60" s="500"/>
      <c r="C60" s="500"/>
      <c r="D60" s="500"/>
      <c r="E60" s="500"/>
      <c r="F60" s="500"/>
      <c r="G60" s="500"/>
      <c r="H60" s="500"/>
      <c r="I60" s="500"/>
      <c r="J60" s="500"/>
    </row>
    <row r="61" spans="1:10" x14ac:dyDescent="0.25">
      <c r="A61" s="164"/>
      <c r="B61" s="164"/>
      <c r="C61" s="164"/>
      <c r="D61" s="164"/>
      <c r="E61" s="164"/>
      <c r="F61" s="164"/>
      <c r="G61" s="164"/>
      <c r="H61" s="164"/>
      <c r="I61" s="164"/>
      <c r="J61" s="164"/>
    </row>
    <row r="62" spans="1:10" ht="13" x14ac:dyDescent="0.3">
      <c r="A62" s="690" t="s">
        <v>430</v>
      </c>
      <c r="B62" s="171" t="s">
        <v>431</v>
      </c>
      <c r="C62" s="3"/>
      <c r="D62" s="3"/>
      <c r="E62" s="3"/>
      <c r="F62" s="3"/>
      <c r="G62" s="164"/>
      <c r="H62" s="164"/>
      <c r="I62" s="164"/>
      <c r="J62" s="164"/>
    </row>
    <row r="63" spans="1:10" ht="13" x14ac:dyDescent="0.3">
      <c r="A63" s="690"/>
      <c r="B63" s="171" t="s">
        <v>432</v>
      </c>
      <c r="C63" s="3"/>
      <c r="D63" s="3"/>
      <c r="E63" s="3"/>
      <c r="F63" s="3"/>
      <c r="G63" s="164"/>
      <c r="H63" s="164"/>
      <c r="I63" s="164"/>
      <c r="J63" s="164"/>
    </row>
    <row r="64" spans="1:10" x14ac:dyDescent="0.25">
      <c r="A64" s="164"/>
      <c r="B64" s="164"/>
      <c r="C64" s="164"/>
      <c r="D64" s="164"/>
      <c r="E64" s="164"/>
      <c r="F64" s="164"/>
      <c r="G64" s="164"/>
      <c r="H64" s="164"/>
      <c r="I64" s="164"/>
      <c r="J64" s="164"/>
    </row>
    <row r="65" spans="1:10" x14ac:dyDescent="0.25">
      <c r="A65" s="690" t="s">
        <v>433</v>
      </c>
      <c r="B65" s="706" t="s">
        <v>427</v>
      </c>
      <c r="C65" s="706"/>
      <c r="D65" s="706"/>
      <c r="E65" s="706"/>
      <c r="F65" s="706"/>
      <c r="G65" s="706"/>
      <c r="H65" s="706"/>
      <c r="I65" s="706"/>
      <c r="J65" s="164"/>
    </row>
    <row r="66" spans="1:10" ht="13" x14ac:dyDescent="0.3">
      <c r="A66" s="690"/>
      <c r="B66" s="171" t="s">
        <v>434</v>
      </c>
      <c r="C66" s="3"/>
      <c r="D66" s="3"/>
      <c r="E66" s="3"/>
      <c r="F66" s="3"/>
      <c r="G66" s="3"/>
      <c r="H66" s="43"/>
      <c r="I66" s="4"/>
      <c r="J66" s="164"/>
    </row>
    <row r="67" spans="1:10" x14ac:dyDescent="0.25">
      <c r="A67" s="164"/>
      <c r="B67" s="164"/>
      <c r="C67" s="164"/>
      <c r="D67" s="164"/>
      <c r="E67" s="164"/>
      <c r="F67" s="164"/>
      <c r="G67" s="164"/>
      <c r="H67" s="164"/>
      <c r="I67" s="164"/>
      <c r="J67" s="164"/>
    </row>
    <row r="68" spans="1:10" x14ac:dyDescent="0.25">
      <c r="A68" s="164"/>
      <c r="B68" s="164"/>
      <c r="C68" s="164"/>
      <c r="D68" s="164"/>
      <c r="E68" s="164"/>
      <c r="F68" s="164"/>
      <c r="G68" s="164"/>
      <c r="H68" s="164"/>
      <c r="I68" s="164"/>
      <c r="J68" s="164"/>
    </row>
    <row r="69" spans="1:10" ht="13" x14ac:dyDescent="0.3">
      <c r="A69" s="48" t="s">
        <v>161</v>
      </c>
      <c r="B69" s="427" t="s">
        <v>162</v>
      </c>
      <c r="C69" s="427"/>
      <c r="D69" s="427"/>
      <c r="E69" s="427"/>
      <c r="F69" s="427"/>
      <c r="G69" s="427"/>
      <c r="H69" s="33" t="s">
        <v>84</v>
      </c>
      <c r="I69" s="33" t="s">
        <v>46</v>
      </c>
      <c r="J69" s="164"/>
    </row>
    <row r="70" spans="1:10" ht="13" x14ac:dyDescent="0.3">
      <c r="A70" s="48" t="s">
        <v>47</v>
      </c>
      <c r="B70" s="425" t="s">
        <v>163</v>
      </c>
      <c r="C70" s="425"/>
      <c r="D70" s="425"/>
      <c r="E70" s="425"/>
      <c r="F70" s="425"/>
      <c r="G70" s="425"/>
      <c r="H70" s="42"/>
      <c r="I70" s="42"/>
      <c r="J70" s="164"/>
    </row>
    <row r="71" spans="1:10" ht="24" customHeight="1" x14ac:dyDescent="0.25">
      <c r="A71" s="55" t="s">
        <v>48</v>
      </c>
      <c r="B71" s="497" t="s">
        <v>435</v>
      </c>
      <c r="C71" s="497"/>
      <c r="D71" s="497"/>
      <c r="E71" s="497"/>
      <c r="F71" s="497"/>
      <c r="G71" s="497"/>
      <c r="H71" s="173">
        <v>1.67E-2</v>
      </c>
      <c r="I71" s="163">
        <f>H71*$I$45</f>
        <v>0</v>
      </c>
      <c r="J71" s="164"/>
    </row>
    <row r="72" spans="1:10" ht="36" customHeight="1" x14ac:dyDescent="0.25">
      <c r="A72" s="55" t="s">
        <v>49</v>
      </c>
      <c r="B72" s="715" t="s">
        <v>436</v>
      </c>
      <c r="C72" s="715"/>
      <c r="D72" s="715"/>
      <c r="E72" s="715"/>
      <c r="F72" s="715"/>
      <c r="G72" s="715"/>
      <c r="H72" s="173">
        <v>2.0000000000000001E-4</v>
      </c>
      <c r="I72" s="163">
        <f>H72*$I$45</f>
        <v>0</v>
      </c>
      <c r="J72" s="164"/>
    </row>
    <row r="73" spans="1:10" ht="42.75" customHeight="1" x14ac:dyDescent="0.25">
      <c r="A73" s="55" t="s">
        <v>58</v>
      </c>
      <c r="B73" s="715" t="s">
        <v>437</v>
      </c>
      <c r="C73" s="715"/>
      <c r="D73" s="715"/>
      <c r="E73" s="715"/>
      <c r="F73" s="715"/>
      <c r="G73" s="715"/>
      <c r="H73" s="162">
        <v>6.9999999999999999E-4</v>
      </c>
      <c r="I73" s="163">
        <f>H73*$I$45</f>
        <v>0</v>
      </c>
      <c r="J73" s="164"/>
    </row>
    <row r="74" spans="1:10" ht="35.25" customHeight="1" x14ac:dyDescent="0.25">
      <c r="A74" s="46" t="s">
        <v>91</v>
      </c>
      <c r="B74" s="715" t="s">
        <v>438</v>
      </c>
      <c r="C74" s="715"/>
      <c r="D74" s="715"/>
      <c r="E74" s="715"/>
      <c r="F74" s="715"/>
      <c r="G74" s="715"/>
      <c r="H74" s="173">
        <v>2.8999999999999998E-3</v>
      </c>
      <c r="I74" s="163">
        <f>H74*$I$45</f>
        <v>0</v>
      </c>
      <c r="J74" s="164"/>
    </row>
    <row r="75" spans="1:10" ht="13" x14ac:dyDescent="0.3">
      <c r="A75" s="8" t="s">
        <v>93</v>
      </c>
      <c r="B75" s="425" t="s">
        <v>169</v>
      </c>
      <c r="C75" s="425"/>
      <c r="D75" s="425"/>
      <c r="E75" s="425"/>
      <c r="F75" s="425"/>
      <c r="G75" s="425"/>
      <c r="H75" s="174"/>
      <c r="I75" s="25">
        <f t="shared" ref="I75" si="0">H75*$I$45</f>
        <v>0</v>
      </c>
      <c r="J75" s="164"/>
    </row>
    <row r="76" spans="1:10" ht="13" x14ac:dyDescent="0.3">
      <c r="A76" s="427" t="s">
        <v>170</v>
      </c>
      <c r="B76" s="427"/>
      <c r="C76" s="427"/>
      <c r="D76" s="427"/>
      <c r="E76" s="427"/>
      <c r="F76" s="427"/>
      <c r="G76" s="427"/>
      <c r="H76" s="41"/>
      <c r="I76" s="42">
        <f>SUM(I71:I75)</f>
        <v>0</v>
      </c>
      <c r="J76" s="164"/>
    </row>
    <row r="77" spans="1:10" ht="13" x14ac:dyDescent="0.3">
      <c r="A77" s="8" t="s">
        <v>120</v>
      </c>
      <c r="B77" s="425" t="s">
        <v>171</v>
      </c>
      <c r="C77" s="425"/>
      <c r="D77" s="425"/>
      <c r="E77" s="425"/>
      <c r="F77" s="425"/>
      <c r="G77" s="425"/>
      <c r="H77" s="1">
        <v>0.36799999999999999</v>
      </c>
      <c r="I77" s="25">
        <f>I76*H77</f>
        <v>0</v>
      </c>
      <c r="J77" s="164"/>
    </row>
    <row r="78" spans="1:10" ht="13" x14ac:dyDescent="0.3">
      <c r="A78" s="427" t="s">
        <v>172</v>
      </c>
      <c r="B78" s="427"/>
      <c r="C78" s="427"/>
      <c r="D78" s="427"/>
      <c r="E78" s="427"/>
      <c r="F78" s="427"/>
      <c r="G78" s="427"/>
      <c r="H78" s="41"/>
      <c r="I78" s="42">
        <f>SUM(I76:I77)</f>
        <v>0</v>
      </c>
    </row>
    <row r="79" spans="1:10" ht="13" x14ac:dyDescent="0.3">
      <c r="A79" s="8"/>
      <c r="B79" s="442"/>
      <c r="C79" s="442"/>
      <c r="D79" s="442"/>
      <c r="E79" s="442"/>
      <c r="F79" s="442"/>
      <c r="G79" s="442"/>
      <c r="H79" s="442"/>
      <c r="I79" s="25"/>
    </row>
    <row r="80" spans="1:10" ht="13" x14ac:dyDescent="0.3">
      <c r="A80" s="3"/>
      <c r="B80" s="36"/>
      <c r="C80" s="36"/>
      <c r="D80" s="36"/>
      <c r="E80" s="36"/>
      <c r="F80" s="36"/>
      <c r="G80" s="36"/>
      <c r="H80" s="36"/>
      <c r="I80" s="7"/>
    </row>
    <row r="81" spans="1:9" x14ac:dyDescent="0.25">
      <c r="A81" s="711" t="s">
        <v>439</v>
      </c>
      <c r="B81" s="711"/>
      <c r="C81" s="711"/>
      <c r="D81" s="711"/>
      <c r="E81" s="711"/>
      <c r="F81" s="711"/>
      <c r="G81" s="711"/>
      <c r="H81" s="711"/>
      <c r="I81" s="711"/>
    </row>
    <row r="82" spans="1:9" x14ac:dyDescent="0.25">
      <c r="A82" s="711"/>
      <c r="B82" s="711"/>
      <c r="C82" s="711"/>
      <c r="D82" s="711"/>
      <c r="E82" s="711"/>
      <c r="F82" s="711"/>
      <c r="G82" s="711"/>
      <c r="H82" s="711"/>
      <c r="I82" s="711"/>
    </row>
    <row r="83" spans="1:9" x14ac:dyDescent="0.25">
      <c r="A83" s="711"/>
      <c r="B83" s="711"/>
      <c r="C83" s="711"/>
      <c r="D83" s="711"/>
      <c r="E83" s="711"/>
      <c r="F83" s="711"/>
      <c r="G83" s="711"/>
      <c r="H83" s="711"/>
      <c r="I83" s="711"/>
    </row>
    <row r="84" spans="1:9" x14ac:dyDescent="0.25">
      <c r="A84" s="711"/>
      <c r="B84" s="711"/>
      <c r="C84" s="711"/>
      <c r="D84" s="711"/>
      <c r="E84" s="711"/>
      <c r="F84" s="711"/>
      <c r="G84" s="711"/>
      <c r="H84" s="711"/>
      <c r="I84" s="711"/>
    </row>
    <row r="85" spans="1:9" x14ac:dyDescent="0.25">
      <c r="A85" s="711"/>
      <c r="B85" s="711"/>
      <c r="C85" s="711"/>
      <c r="D85" s="711"/>
      <c r="E85" s="711"/>
      <c r="F85" s="711"/>
      <c r="G85" s="711"/>
      <c r="H85" s="711"/>
      <c r="I85" s="711"/>
    </row>
    <row r="86" spans="1:9" ht="13" x14ac:dyDescent="0.3">
      <c r="A86" s="249"/>
      <c r="B86" s="249"/>
      <c r="C86" s="249"/>
      <c r="D86" s="249"/>
      <c r="E86" s="249"/>
      <c r="F86" s="249"/>
      <c r="G86" s="249"/>
      <c r="H86" s="249"/>
      <c r="I86" s="249"/>
    </row>
    <row r="87" spans="1:9" ht="16" thickBot="1" x14ac:dyDescent="0.35">
      <c r="A87" s="248"/>
      <c r="D87" s="249"/>
      <c r="E87" s="249"/>
      <c r="F87" s="249"/>
      <c r="G87" s="249"/>
      <c r="H87" s="249"/>
      <c r="I87" s="249"/>
    </row>
    <row r="88" spans="1:9" ht="26.5" thickBot="1" x14ac:dyDescent="0.35">
      <c r="A88" s="182" t="s">
        <v>252</v>
      </c>
      <c r="B88" s="183" t="s">
        <v>440</v>
      </c>
      <c r="C88" s="183" t="s">
        <v>441</v>
      </c>
      <c r="D88" s="249"/>
      <c r="E88" s="249"/>
      <c r="F88" s="249"/>
      <c r="G88" s="249"/>
      <c r="H88" s="249"/>
      <c r="I88" s="249"/>
    </row>
    <row r="89" spans="1:9" ht="13.5" thickBot="1" x14ac:dyDescent="0.35">
      <c r="A89" s="184" t="s">
        <v>352</v>
      </c>
      <c r="B89" s="185">
        <v>8.3299999999999999E-2</v>
      </c>
      <c r="C89" s="185">
        <v>6.9410000000000001E-3</v>
      </c>
      <c r="D89" s="249"/>
      <c r="E89" s="249"/>
      <c r="F89" s="249"/>
      <c r="G89" s="249"/>
      <c r="H89" s="249"/>
      <c r="I89" s="249"/>
    </row>
    <row r="90" spans="1:9" ht="38" thickBot="1" x14ac:dyDescent="0.35">
      <c r="A90" s="184" t="s">
        <v>442</v>
      </c>
      <c r="B90" s="185">
        <v>2.7799999999999998E-2</v>
      </c>
      <c r="C90" s="185">
        <v>2.3159999999999999E-3</v>
      </c>
      <c r="D90" s="249"/>
      <c r="E90" s="249"/>
      <c r="F90" s="249"/>
      <c r="G90" s="249"/>
      <c r="H90" s="249"/>
      <c r="I90" s="249"/>
    </row>
    <row r="91" spans="1:9" ht="26.5" thickBot="1" x14ac:dyDescent="0.35">
      <c r="A91" s="186" t="s">
        <v>443</v>
      </c>
      <c r="B91" s="187">
        <v>0.1111</v>
      </c>
      <c r="C91" s="187">
        <v>9.2569999999999996E-3</v>
      </c>
      <c r="D91" s="249"/>
      <c r="E91" s="249"/>
      <c r="F91" s="249"/>
      <c r="G91" s="249"/>
      <c r="H91" s="249"/>
      <c r="I91" s="249"/>
    </row>
    <row r="92" spans="1:9" ht="84.75" customHeight="1" thickBot="1" x14ac:dyDescent="0.35">
      <c r="A92" s="186" t="s">
        <v>5</v>
      </c>
      <c r="B92" s="712">
        <v>0.12039999999999999</v>
      </c>
      <c r="C92" s="713"/>
      <c r="D92" s="249"/>
      <c r="E92" s="249"/>
      <c r="F92" s="249"/>
      <c r="G92" s="249"/>
      <c r="H92" s="249"/>
      <c r="I92" s="249"/>
    </row>
    <row r="93" spans="1:9" ht="69" customHeight="1" x14ac:dyDescent="0.3">
      <c r="A93" s="181"/>
      <c r="D93" s="249"/>
      <c r="E93" s="249"/>
      <c r="F93" s="249"/>
      <c r="G93" s="249"/>
      <c r="H93" s="249"/>
      <c r="I93" s="249"/>
    </row>
    <row r="94" spans="1:9" ht="15.5" x14ac:dyDescent="0.25">
      <c r="A94" s="714" t="s">
        <v>444</v>
      </c>
      <c r="B94" s="714"/>
      <c r="C94" s="714"/>
      <c r="D94" s="714"/>
      <c r="E94" s="714"/>
      <c r="F94" s="714"/>
      <c r="G94" s="714"/>
      <c r="H94" s="714"/>
      <c r="I94" s="714"/>
    </row>
    <row r="95" spans="1:9" ht="15.5" x14ac:dyDescent="0.25">
      <c r="A95" s="714" t="s">
        <v>445</v>
      </c>
      <c r="B95" s="714"/>
      <c r="C95" s="714"/>
      <c r="D95" s="714"/>
      <c r="E95" s="714"/>
      <c r="F95" s="714"/>
      <c r="G95" s="714"/>
      <c r="H95" s="714"/>
      <c r="I95" s="714"/>
    </row>
    <row r="96" spans="1:9" ht="13" x14ac:dyDescent="0.3">
      <c r="A96" s="3"/>
      <c r="B96" s="36"/>
      <c r="C96" s="36"/>
      <c r="D96" s="36"/>
      <c r="E96" s="36"/>
      <c r="F96" s="36"/>
      <c r="G96" s="36"/>
      <c r="H96" s="36"/>
      <c r="I96" s="7"/>
    </row>
    <row r="97" spans="1:9" ht="13" x14ac:dyDescent="0.3">
      <c r="A97" s="3"/>
      <c r="B97" s="36"/>
      <c r="C97" s="36"/>
      <c r="D97" s="36"/>
      <c r="E97" s="36"/>
      <c r="F97" s="36"/>
      <c r="G97" s="36"/>
      <c r="H97" s="36"/>
      <c r="I97" s="7"/>
    </row>
    <row r="98" spans="1:9" x14ac:dyDescent="0.25">
      <c r="A98" s="161" t="s">
        <v>446</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77"/>
  <sheetViews>
    <sheetView tabSelected="1" zoomScale="115" zoomScaleNormal="115" workbookViewId="0">
      <selection activeCell="F12" sqref="F12"/>
    </sheetView>
  </sheetViews>
  <sheetFormatPr defaultRowHeight="12.5" x14ac:dyDescent="0.25"/>
  <cols>
    <col min="1" max="1" width="7.7265625" customWidth="1"/>
    <col min="2" max="2" width="15.26953125" customWidth="1"/>
    <col min="3" max="3" width="18" customWidth="1"/>
    <col min="4" max="4" width="20.54296875" customWidth="1"/>
    <col min="5" max="5" width="17.7265625" customWidth="1"/>
    <col min="6" max="6" width="12.81640625" customWidth="1"/>
    <col min="7" max="7" width="13.08984375" bestFit="1"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11" ht="15.5" x14ac:dyDescent="0.25">
      <c r="A1" s="401" t="s">
        <v>12</v>
      </c>
      <c r="B1" s="401"/>
      <c r="C1" s="401"/>
      <c r="D1" s="401"/>
      <c r="E1" s="401"/>
      <c r="F1" s="401"/>
      <c r="G1" s="401"/>
      <c r="H1" s="401"/>
      <c r="I1" s="401"/>
    </row>
    <row r="2" spans="1:11" ht="15.5" x14ac:dyDescent="0.25">
      <c r="A2" s="402" t="s">
        <v>468</v>
      </c>
      <c r="B2" s="402"/>
      <c r="C2" s="402"/>
      <c r="D2" s="402"/>
      <c r="E2" s="402"/>
      <c r="F2" s="402"/>
      <c r="G2" s="402"/>
      <c r="H2" s="402"/>
      <c r="I2" s="402"/>
    </row>
    <row r="3" spans="1:11" ht="13.5" thickBot="1" x14ac:dyDescent="0.3">
      <c r="A3" s="404"/>
      <c r="B3" s="404"/>
      <c r="C3" s="404"/>
      <c r="D3" s="404"/>
      <c r="E3" s="404"/>
      <c r="F3" s="404"/>
      <c r="G3" s="404"/>
      <c r="H3" s="404"/>
      <c r="I3" s="404"/>
    </row>
    <row r="4" spans="1:11" x14ac:dyDescent="0.25">
      <c r="A4" s="395" t="s">
        <v>513</v>
      </c>
      <c r="B4" s="396"/>
      <c r="C4" s="396"/>
      <c r="D4" s="396"/>
      <c r="E4" s="396"/>
      <c r="F4" s="396"/>
      <c r="G4" s="396"/>
      <c r="H4" s="396"/>
      <c r="I4" s="397"/>
    </row>
    <row r="5" spans="1:11" ht="13" thickBot="1" x14ac:dyDescent="0.3">
      <c r="A5" s="398"/>
      <c r="B5" s="399"/>
      <c r="C5" s="399"/>
      <c r="D5" s="399"/>
      <c r="E5" s="399"/>
      <c r="F5" s="399"/>
      <c r="G5" s="399"/>
      <c r="H5" s="399"/>
      <c r="I5" s="400"/>
      <c r="K5" s="31"/>
    </row>
    <row r="6" spans="1:11" ht="52" customHeight="1" x14ac:dyDescent="0.25">
      <c r="A6" s="413" t="s">
        <v>36</v>
      </c>
      <c r="B6" s="414"/>
      <c r="C6" s="415"/>
      <c r="D6" s="403" t="s">
        <v>447</v>
      </c>
      <c r="E6" s="404"/>
      <c r="F6" s="404"/>
      <c r="G6" s="411" t="s">
        <v>38</v>
      </c>
      <c r="H6" s="412"/>
      <c r="I6" s="323" t="s">
        <v>42</v>
      </c>
    </row>
    <row r="7" spans="1:11" s="49" customFormat="1" ht="39.5" customHeight="1" x14ac:dyDescent="0.25">
      <c r="A7" s="416" t="s">
        <v>509</v>
      </c>
      <c r="B7" s="417"/>
      <c r="C7" s="418"/>
      <c r="D7" s="394">
        <f>Servente!D223</f>
        <v>800</v>
      </c>
      <c r="E7" s="394"/>
      <c r="F7" s="394"/>
      <c r="G7" s="422">
        <v>2488</v>
      </c>
      <c r="H7" s="423"/>
      <c r="I7" s="324">
        <f>G7/D7</f>
        <v>3.11</v>
      </c>
      <c r="J7" s="302"/>
      <c r="K7" s="315"/>
    </row>
    <row r="8" spans="1:11" ht="13.5" thickBot="1" x14ac:dyDescent="0.35">
      <c r="A8" s="405" t="s">
        <v>21</v>
      </c>
      <c r="B8" s="406"/>
      <c r="C8" s="406"/>
      <c r="D8" s="406"/>
      <c r="E8" s="406"/>
      <c r="F8" s="406"/>
      <c r="G8" s="407"/>
      <c r="H8" s="325">
        <f>SUM(H7:H7)</f>
        <v>0</v>
      </c>
      <c r="I8" s="326">
        <f>IF(SUM(I7:I7)&lt;1,1,SUM(I7:I7))</f>
        <v>3.11</v>
      </c>
    </row>
    <row r="9" spans="1:11" ht="13.5" thickBot="1" x14ac:dyDescent="0.3">
      <c r="A9" s="404"/>
      <c r="B9" s="404"/>
      <c r="C9" s="404"/>
      <c r="D9" s="404"/>
      <c r="E9" s="404"/>
      <c r="F9" s="404"/>
      <c r="G9" s="404"/>
      <c r="H9" s="404"/>
      <c r="I9" s="404"/>
      <c r="K9" s="21"/>
    </row>
    <row r="10" spans="1:11" ht="15.5" x14ac:dyDescent="0.25">
      <c r="A10" s="408" t="s">
        <v>43</v>
      </c>
      <c r="B10" s="409"/>
      <c r="C10" s="409"/>
      <c r="D10" s="409"/>
      <c r="E10" s="409"/>
      <c r="F10" s="409"/>
      <c r="G10" s="409"/>
      <c r="H10" s="409"/>
      <c r="I10" s="410"/>
      <c r="K10" s="21"/>
    </row>
    <row r="11" spans="1:11" ht="63" customHeight="1" x14ac:dyDescent="0.25">
      <c r="A11" s="419" t="s">
        <v>36</v>
      </c>
      <c r="B11" s="420"/>
      <c r="C11" s="421"/>
      <c r="D11" s="55" t="s">
        <v>38</v>
      </c>
      <c r="E11" s="55" t="s">
        <v>37</v>
      </c>
      <c r="F11" s="55" t="s">
        <v>40</v>
      </c>
      <c r="G11" s="55" t="s">
        <v>44</v>
      </c>
      <c r="H11" s="55" t="s">
        <v>45</v>
      </c>
      <c r="I11" s="323" t="s">
        <v>450</v>
      </c>
    </row>
    <row r="12" spans="1:11" s="40" customFormat="1" ht="40.5" customHeight="1" x14ac:dyDescent="0.25">
      <c r="A12" s="416" t="s">
        <v>509</v>
      </c>
      <c r="B12" s="417"/>
      <c r="C12" s="418"/>
      <c r="D12" s="319">
        <f>Servente!H223</f>
        <v>2488</v>
      </c>
      <c r="E12" s="320">
        <f>Servente!E223</f>
        <v>0</v>
      </c>
      <c r="F12" s="316">
        <f t="shared" ref="F12" si="0">ROUND(D12*E12,2)</f>
        <v>0</v>
      </c>
      <c r="G12" s="321">
        <v>24</v>
      </c>
      <c r="H12" s="322">
        <f t="shared" ref="H12" si="1">D12*G12</f>
        <v>59712</v>
      </c>
      <c r="I12" s="327">
        <f>ROUND(F12*G12,2)</f>
        <v>0</v>
      </c>
      <c r="K12" s="317"/>
    </row>
    <row r="13" spans="1:11" ht="13.5" thickBot="1" x14ac:dyDescent="0.3">
      <c r="A13" s="391" t="s">
        <v>21</v>
      </c>
      <c r="B13" s="392"/>
      <c r="C13" s="393"/>
      <c r="D13" s="380"/>
      <c r="E13" s="380"/>
      <c r="F13" s="381">
        <f>SUM(F12:F12)</f>
        <v>0</v>
      </c>
      <c r="G13" s="380"/>
      <c r="H13" s="382">
        <f>SUM(H12:H12)</f>
        <v>59712</v>
      </c>
      <c r="I13" s="383">
        <f>SUM(I12:I12)</f>
        <v>0</v>
      </c>
    </row>
    <row r="14" spans="1:11" x14ac:dyDescent="0.25">
      <c r="F14" s="21"/>
      <c r="I14" s="21"/>
    </row>
    <row r="18" spans="11:11" x14ac:dyDescent="0.25">
      <c r="K18" s="7"/>
    </row>
    <row r="26" spans="11:11" x14ac:dyDescent="0.25">
      <c r="K26" s="7"/>
    </row>
    <row r="36" spans="10:11" x14ac:dyDescent="0.25">
      <c r="J36" s="31"/>
      <c r="K36" s="165"/>
    </row>
    <row r="37" spans="10:11" x14ac:dyDescent="0.25">
      <c r="J37" s="31"/>
      <c r="K37" s="165"/>
    </row>
    <row r="38" spans="10:11" x14ac:dyDescent="0.25">
      <c r="J38" s="31"/>
    </row>
    <row r="39" spans="10:11" x14ac:dyDescent="0.25">
      <c r="J39" s="31"/>
    </row>
    <row r="40" spans="10:11" x14ac:dyDescent="0.25">
      <c r="J40" s="31"/>
    </row>
    <row r="41" spans="10:11" x14ac:dyDescent="0.25">
      <c r="J41" s="31"/>
    </row>
    <row r="61" spans="11:11" x14ac:dyDescent="0.25">
      <c r="K61" s="165"/>
    </row>
    <row r="67" spans="10:13" x14ac:dyDescent="0.25">
      <c r="J67" s="31"/>
    </row>
    <row r="68" spans="10:13" x14ac:dyDescent="0.25">
      <c r="J68" s="31"/>
    </row>
    <row r="70" spans="10:13" x14ac:dyDescent="0.25">
      <c r="J70" s="31"/>
      <c r="K70" s="7"/>
    </row>
    <row r="71" spans="10:13" x14ac:dyDescent="0.25">
      <c r="J71" s="31"/>
      <c r="K71" s="7"/>
    </row>
    <row r="72" spans="10:13" x14ac:dyDescent="0.25">
      <c r="J72" s="31"/>
      <c r="K72" s="7"/>
    </row>
    <row r="73" spans="10:13" x14ac:dyDescent="0.25">
      <c r="K73" s="7"/>
      <c r="M73" s="7"/>
    </row>
    <row r="78" spans="10:13" ht="13" x14ac:dyDescent="0.3">
      <c r="K78" s="9"/>
    </row>
    <row r="82" spans="11:11" ht="13" x14ac:dyDescent="0.3">
      <c r="K82" s="9"/>
    </row>
    <row r="83" spans="11:11" ht="13" x14ac:dyDescent="0.3">
      <c r="K83" s="9"/>
    </row>
    <row r="85" spans="11:11" x14ac:dyDescent="0.25">
      <c r="K85" s="7"/>
    </row>
    <row r="142" spans="1:9" s="207" customFormat="1" x14ac:dyDescent="0.25">
      <c r="A142"/>
      <c r="B142"/>
      <c r="C142"/>
      <c r="D142"/>
      <c r="E142"/>
      <c r="F142"/>
      <c r="G142"/>
      <c r="H142"/>
      <c r="I142"/>
    </row>
    <row r="169" spans="1:11" s="250" customFormat="1" x14ac:dyDescent="0.25">
      <c r="A169"/>
      <c r="B169"/>
      <c r="C169"/>
      <c r="D169"/>
      <c r="E169"/>
      <c r="F169"/>
      <c r="G169"/>
      <c r="H169"/>
      <c r="I169"/>
    </row>
    <row r="170" spans="1:11" s="250" customFormat="1" x14ac:dyDescent="0.25">
      <c r="A170"/>
      <c r="B170"/>
      <c r="C170"/>
      <c r="D170"/>
      <c r="E170"/>
      <c r="F170"/>
      <c r="G170"/>
      <c r="H170"/>
      <c r="I170"/>
    </row>
    <row r="171" spans="1:11" s="250" customFormat="1" x14ac:dyDescent="0.25">
      <c r="A171"/>
      <c r="B171"/>
      <c r="C171"/>
      <c r="D171"/>
      <c r="E171"/>
      <c r="F171"/>
      <c r="G171"/>
      <c r="H171"/>
      <c r="I171"/>
    </row>
    <row r="172" spans="1:11" s="250" customFormat="1" x14ac:dyDescent="0.25">
      <c r="A172"/>
      <c r="B172"/>
      <c r="C172"/>
      <c r="D172"/>
      <c r="E172"/>
      <c r="F172"/>
      <c r="G172"/>
      <c r="H172"/>
      <c r="I172"/>
    </row>
    <row r="173" spans="1:11" s="250" customFormat="1" x14ac:dyDescent="0.25">
      <c r="A173"/>
      <c r="B173"/>
      <c r="C173"/>
      <c r="D173"/>
      <c r="E173"/>
      <c r="F173"/>
      <c r="G173"/>
      <c r="H173"/>
      <c r="I173"/>
    </row>
    <row r="174" spans="1:11" s="250" customFormat="1" x14ac:dyDescent="0.25">
      <c r="A174"/>
      <c r="B174"/>
      <c r="C174"/>
      <c r="D174"/>
      <c r="E174"/>
      <c r="F174"/>
      <c r="G174"/>
      <c r="H174"/>
      <c r="I174"/>
    </row>
    <row r="175" spans="1:11" s="250" customFormat="1" x14ac:dyDescent="0.25">
      <c r="A175"/>
      <c r="B175"/>
      <c r="C175"/>
      <c r="D175"/>
      <c r="E175"/>
      <c r="F175"/>
      <c r="G175"/>
      <c r="H175"/>
      <c r="I175"/>
    </row>
    <row r="176" spans="1:11" s="10" customFormat="1" ht="13" x14ac:dyDescent="0.3">
      <c r="A176"/>
      <c r="B176"/>
      <c r="C176"/>
      <c r="D176"/>
      <c r="E176"/>
      <c r="F176"/>
      <c r="G176"/>
      <c r="H176"/>
      <c r="I176"/>
      <c r="K176" s="254"/>
    </row>
    <row r="177" spans="11:11" x14ac:dyDescent="0.25">
      <c r="K177" s="21"/>
    </row>
  </sheetData>
  <mergeCells count="16">
    <mergeCell ref="A13:C13"/>
    <mergeCell ref="D7:F7"/>
    <mergeCell ref="A4:I5"/>
    <mergeCell ref="A1:I1"/>
    <mergeCell ref="A2:I2"/>
    <mergeCell ref="D6:F6"/>
    <mergeCell ref="A3:I3"/>
    <mergeCell ref="A9:I9"/>
    <mergeCell ref="A8:G8"/>
    <mergeCell ref="A10:I10"/>
    <mergeCell ref="G6:H6"/>
    <mergeCell ref="A6:C6"/>
    <mergeCell ref="A7:C7"/>
    <mergeCell ref="A11:C11"/>
    <mergeCell ref="A12:C12"/>
    <mergeCell ref="G7:H7"/>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topLeftCell="A78" zoomScaleNormal="100" workbookViewId="0">
      <selection activeCell="E223" sqref="E223:F223"/>
    </sheetView>
  </sheetViews>
  <sheetFormatPr defaultRowHeight="12.5" outlineLevelRow="1" x14ac:dyDescent="0.25"/>
  <cols>
    <col min="1" max="1" width="7.7265625" customWidth="1"/>
    <col min="2" max="2" width="15.26953125" customWidth="1"/>
    <col min="3" max="3" width="10"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43" t="s">
        <v>50</v>
      </c>
      <c r="B1" s="444"/>
      <c r="C1" s="444"/>
      <c r="D1" s="444"/>
      <c r="E1" s="444"/>
      <c r="F1" s="444"/>
      <c r="G1" s="444"/>
      <c r="H1" s="444"/>
      <c r="I1" s="445"/>
    </row>
    <row r="2" spans="1:9" x14ac:dyDescent="0.25">
      <c r="A2" s="303"/>
      <c r="B2" s="303"/>
      <c r="C2" s="303"/>
      <c r="D2" s="303"/>
      <c r="E2" s="303"/>
      <c r="F2" s="303"/>
      <c r="G2" s="303"/>
      <c r="H2" s="303"/>
      <c r="I2" s="303"/>
    </row>
    <row r="3" spans="1:9" ht="15" customHeight="1" x14ac:dyDescent="0.25">
      <c r="A3" s="452" t="s">
        <v>51</v>
      </c>
      <c r="B3" s="452"/>
      <c r="C3" s="452"/>
      <c r="D3" s="452"/>
      <c r="E3" s="452"/>
      <c r="F3" s="452"/>
      <c r="G3" s="303"/>
      <c r="H3" s="303"/>
      <c r="I3" s="303"/>
    </row>
    <row r="4" spans="1:9" ht="15" customHeight="1" x14ac:dyDescent="0.25">
      <c r="A4" s="452" t="s">
        <v>52</v>
      </c>
      <c r="B4" s="452"/>
      <c r="C4" s="452"/>
      <c r="D4" s="452"/>
      <c r="E4" s="452"/>
      <c r="F4" s="452"/>
      <c r="G4" s="303"/>
      <c r="H4" s="303"/>
      <c r="I4" s="303"/>
    </row>
    <row r="5" spans="1:9" ht="13" x14ac:dyDescent="0.3">
      <c r="A5" s="10"/>
      <c r="B5" s="10"/>
      <c r="C5" s="10"/>
      <c r="D5" s="10"/>
      <c r="E5" s="10"/>
      <c r="F5" s="10"/>
      <c r="G5" s="10"/>
      <c r="H5" s="10"/>
      <c r="I5" s="10"/>
    </row>
    <row r="6" spans="1:9" ht="13" x14ac:dyDescent="0.3">
      <c r="A6" s="452" t="s">
        <v>53</v>
      </c>
      <c r="B6" s="452"/>
      <c r="C6" s="452"/>
      <c r="D6" s="452"/>
      <c r="E6" s="452"/>
      <c r="F6" s="452"/>
      <c r="G6" s="10"/>
      <c r="H6" s="10"/>
      <c r="I6" s="10"/>
    </row>
    <row r="7" spans="1:9" x14ac:dyDescent="0.25">
      <c r="A7" s="304"/>
      <c r="B7" s="304"/>
      <c r="C7" s="304"/>
      <c r="D7" s="304"/>
      <c r="E7" s="304"/>
      <c r="F7" s="304"/>
      <c r="G7" s="304"/>
      <c r="H7" s="304"/>
      <c r="I7" s="304"/>
    </row>
    <row r="8" spans="1:9" ht="13" x14ac:dyDescent="0.3">
      <c r="A8" s="427" t="s">
        <v>54</v>
      </c>
      <c r="B8" s="427"/>
      <c r="C8" s="427"/>
      <c r="D8" s="427"/>
      <c r="E8" s="427"/>
      <c r="F8" s="427"/>
      <c r="G8" s="427"/>
      <c r="H8" s="427"/>
      <c r="I8" s="427"/>
    </row>
    <row r="9" spans="1:9" x14ac:dyDescent="0.25">
      <c r="A9" s="305" t="s">
        <v>47</v>
      </c>
      <c r="B9" s="425" t="s">
        <v>55</v>
      </c>
      <c r="C9" s="426"/>
      <c r="D9" s="426"/>
      <c r="E9" s="426"/>
      <c r="F9" s="426"/>
      <c r="G9" s="426"/>
      <c r="H9" s="426"/>
      <c r="I9" s="130"/>
    </row>
    <row r="10" spans="1:9" x14ac:dyDescent="0.25">
      <c r="A10" s="305" t="s">
        <v>48</v>
      </c>
      <c r="B10" s="425" t="s">
        <v>56</v>
      </c>
      <c r="C10" s="426"/>
      <c r="D10" s="426"/>
      <c r="E10" s="426"/>
      <c r="F10" s="426"/>
      <c r="G10" s="426"/>
      <c r="H10" s="426"/>
      <c r="I10" s="189" t="s">
        <v>469</v>
      </c>
    </row>
    <row r="11" spans="1:9" x14ac:dyDescent="0.25">
      <c r="A11" s="305" t="s">
        <v>49</v>
      </c>
      <c r="B11" s="425" t="s">
        <v>57</v>
      </c>
      <c r="C11" s="425"/>
      <c r="D11" s="425"/>
      <c r="E11" s="425"/>
      <c r="F11" s="425"/>
      <c r="G11" s="425"/>
      <c r="H11" s="425"/>
      <c r="I11" s="189"/>
    </row>
    <row r="12" spans="1:9" x14ac:dyDescent="0.25">
      <c r="A12" s="305" t="s">
        <v>58</v>
      </c>
      <c r="B12" s="425" t="s">
        <v>59</v>
      </c>
      <c r="C12" s="426"/>
      <c r="D12" s="426"/>
      <c r="E12" s="426"/>
      <c r="F12" s="426"/>
      <c r="G12" s="426"/>
      <c r="H12" s="426"/>
      <c r="I12" s="190">
        <v>24</v>
      </c>
    </row>
    <row r="13" spans="1:9" x14ac:dyDescent="0.25">
      <c r="A13" s="303"/>
      <c r="B13" s="304"/>
      <c r="C13" s="304"/>
      <c r="D13" s="304"/>
      <c r="E13" s="304"/>
      <c r="F13" s="304"/>
      <c r="G13" s="304"/>
      <c r="H13" s="303"/>
      <c r="I13" s="303"/>
    </row>
    <row r="14" spans="1:9" ht="13" x14ac:dyDescent="0.3">
      <c r="A14" s="427" t="s">
        <v>60</v>
      </c>
      <c r="B14" s="427"/>
      <c r="C14" s="427"/>
      <c r="D14" s="427"/>
      <c r="E14" s="427"/>
      <c r="F14" s="427"/>
      <c r="G14" s="427"/>
      <c r="H14" s="427"/>
      <c r="I14" s="427"/>
    </row>
    <row r="15" spans="1:9" ht="13" x14ac:dyDescent="0.3">
      <c r="A15" s="437" t="s">
        <v>61</v>
      </c>
      <c r="B15" s="437"/>
      <c r="C15" s="437" t="s">
        <v>62</v>
      </c>
      <c r="D15" s="437"/>
      <c r="E15" s="437" t="s">
        <v>63</v>
      </c>
      <c r="F15" s="437"/>
      <c r="G15" s="437"/>
      <c r="H15" s="437"/>
      <c r="I15" s="437"/>
    </row>
    <row r="16" spans="1:9" ht="25.5" customHeight="1" x14ac:dyDescent="0.25">
      <c r="A16" s="446" t="s">
        <v>64</v>
      </c>
      <c r="B16" s="447"/>
      <c r="C16" s="448" t="s">
        <v>65</v>
      </c>
      <c r="D16" s="449"/>
      <c r="E16" s="450"/>
      <c r="F16" s="451"/>
      <c r="G16" s="451"/>
      <c r="H16" s="451"/>
      <c r="I16" s="451"/>
    </row>
    <row r="17" spans="1:9" ht="15" customHeight="1" x14ac:dyDescent="0.25">
      <c r="A17" s="38"/>
      <c r="B17" s="308"/>
      <c r="C17" s="39"/>
      <c r="D17" s="309"/>
      <c r="E17" s="40"/>
      <c r="F17" s="310"/>
      <c r="G17" s="310"/>
      <c r="H17" s="310"/>
      <c r="I17" s="310"/>
    </row>
    <row r="18" spans="1:9" ht="15" customHeight="1" x14ac:dyDescent="0.25">
      <c r="A18" s="36" t="s">
        <v>66</v>
      </c>
      <c r="B18" s="308"/>
      <c r="C18" s="39"/>
      <c r="D18" s="309"/>
      <c r="E18" s="40"/>
      <c r="F18" s="310"/>
      <c r="G18" s="310"/>
      <c r="H18" s="310"/>
      <c r="I18" s="310"/>
    </row>
    <row r="19" spans="1:9" ht="15" customHeight="1" x14ac:dyDescent="0.25">
      <c r="A19" s="36" t="s">
        <v>67</v>
      </c>
      <c r="B19" s="308"/>
      <c r="C19" s="39"/>
      <c r="D19" s="309"/>
      <c r="E19" s="40"/>
      <c r="F19" s="310"/>
      <c r="G19" s="310"/>
      <c r="H19" s="310"/>
      <c r="I19" s="310"/>
    </row>
    <row r="20" spans="1:9" ht="15" customHeight="1" x14ac:dyDescent="0.25">
      <c r="A20" s="36" t="s">
        <v>68</v>
      </c>
      <c r="B20" s="308"/>
      <c r="C20" s="39"/>
      <c r="D20" s="309"/>
      <c r="E20" s="40"/>
      <c r="F20" s="310"/>
      <c r="G20" s="310"/>
      <c r="H20" s="310"/>
      <c r="I20" s="310"/>
    </row>
    <row r="21" spans="1:9" ht="15" customHeight="1" x14ac:dyDescent="0.25">
      <c r="A21" s="36" t="s">
        <v>69</v>
      </c>
      <c r="B21" s="308"/>
      <c r="C21" s="39"/>
      <c r="D21" s="309"/>
      <c r="E21" s="40"/>
      <c r="F21" s="310"/>
      <c r="G21" s="310"/>
      <c r="H21" s="310"/>
      <c r="I21" s="310"/>
    </row>
    <row r="22" spans="1:9" ht="15" customHeight="1" x14ac:dyDescent="0.25">
      <c r="A22" s="54"/>
      <c r="B22" s="308"/>
      <c r="C22" s="39"/>
      <c r="D22" s="309"/>
      <c r="E22" s="40"/>
      <c r="F22" s="310"/>
      <c r="G22" s="310"/>
      <c r="H22" s="310"/>
      <c r="I22" s="310"/>
    </row>
    <row r="23" spans="1:9" ht="15" customHeight="1" x14ac:dyDescent="0.25">
      <c r="A23" s="37" t="s">
        <v>70</v>
      </c>
      <c r="B23" s="308"/>
      <c r="C23" s="39"/>
      <c r="D23" s="309"/>
      <c r="E23" s="40"/>
      <c r="F23" s="310"/>
      <c r="G23" s="310"/>
      <c r="H23" s="310"/>
      <c r="I23" s="310"/>
    </row>
    <row r="24" spans="1:9" ht="15" customHeight="1" x14ac:dyDescent="0.25">
      <c r="A24" s="38"/>
      <c r="B24" s="308"/>
      <c r="C24" s="39"/>
      <c r="D24" s="309"/>
      <c r="E24" s="40"/>
      <c r="F24" s="310"/>
      <c r="G24" s="310"/>
      <c r="H24" s="310"/>
      <c r="I24" s="310"/>
    </row>
    <row r="25" spans="1:9" ht="15" customHeight="1" x14ac:dyDescent="0.25">
      <c r="A25" s="37" t="s">
        <v>71</v>
      </c>
      <c r="B25" s="308"/>
      <c r="C25" s="39"/>
      <c r="D25" s="309"/>
      <c r="E25" s="40"/>
      <c r="F25" s="310"/>
      <c r="G25" s="310"/>
      <c r="H25" s="310"/>
      <c r="I25" s="310"/>
    </row>
    <row r="26" spans="1:9" ht="15" customHeight="1" x14ac:dyDescent="0.25">
      <c r="A26" s="36" t="s">
        <v>72</v>
      </c>
      <c r="B26" s="308"/>
      <c r="C26" s="39"/>
      <c r="D26" s="309"/>
      <c r="E26" s="40"/>
      <c r="F26" s="310"/>
      <c r="G26" s="310"/>
      <c r="H26" s="310"/>
      <c r="I26" s="310"/>
    </row>
    <row r="27" spans="1:9" ht="13" x14ac:dyDescent="0.3">
      <c r="A27" s="427" t="s">
        <v>73</v>
      </c>
      <c r="B27" s="427"/>
      <c r="C27" s="427"/>
      <c r="D27" s="427"/>
      <c r="E27" s="427"/>
      <c r="F27" s="427"/>
      <c r="G27" s="427"/>
      <c r="H27" s="427"/>
      <c r="I27" s="427"/>
    </row>
    <row r="28" spans="1:9" ht="25" x14ac:dyDescent="0.25">
      <c r="A28" s="307">
        <v>1</v>
      </c>
      <c r="B28" s="424" t="s">
        <v>74</v>
      </c>
      <c r="C28" s="424"/>
      <c r="D28" s="424"/>
      <c r="E28" s="424"/>
      <c r="F28" s="424"/>
      <c r="G28" s="424"/>
      <c r="H28" s="424"/>
      <c r="I28" s="306" t="str">
        <f>A16</f>
        <v>Limpeza e Conservação</v>
      </c>
    </row>
    <row r="29" spans="1:9" x14ac:dyDescent="0.25">
      <c r="A29" s="305">
        <v>2</v>
      </c>
      <c r="B29" s="425" t="s">
        <v>75</v>
      </c>
      <c r="C29" s="425"/>
      <c r="D29" s="425"/>
      <c r="E29" s="425"/>
      <c r="F29" s="425"/>
      <c r="G29" s="425"/>
      <c r="H29" s="425"/>
      <c r="I29" s="23" t="s">
        <v>76</v>
      </c>
    </row>
    <row r="30" spans="1:9" x14ac:dyDescent="0.25">
      <c r="A30" s="305">
        <v>3</v>
      </c>
      <c r="B30" s="426" t="s">
        <v>77</v>
      </c>
      <c r="C30" s="426"/>
      <c r="D30" s="426"/>
      <c r="E30" s="426"/>
      <c r="F30" s="426"/>
      <c r="G30" s="426"/>
      <c r="H30" s="426"/>
      <c r="I30" s="129"/>
    </row>
    <row r="31" spans="1:9" ht="25" x14ac:dyDescent="0.25">
      <c r="A31" s="307">
        <v>4</v>
      </c>
      <c r="B31" s="424" t="s">
        <v>78</v>
      </c>
      <c r="C31" s="424"/>
      <c r="D31" s="424"/>
      <c r="E31" s="424"/>
      <c r="F31" s="424"/>
      <c r="G31" s="424"/>
      <c r="H31" s="424"/>
      <c r="I31" s="253" t="s">
        <v>470</v>
      </c>
    </row>
    <row r="32" spans="1:9" x14ac:dyDescent="0.25">
      <c r="A32" s="305">
        <v>5</v>
      </c>
      <c r="B32" s="425" t="s">
        <v>79</v>
      </c>
      <c r="C32" s="426"/>
      <c r="D32" s="426"/>
      <c r="E32" s="426"/>
      <c r="F32" s="426"/>
      <c r="G32" s="426"/>
      <c r="H32" s="426"/>
      <c r="I32" s="130"/>
    </row>
    <row r="33" spans="1:10" x14ac:dyDescent="0.25">
      <c r="A33" s="303"/>
      <c r="B33" s="304"/>
      <c r="C33" s="304"/>
      <c r="D33" s="304"/>
      <c r="E33" s="304"/>
      <c r="F33" s="304"/>
      <c r="G33" s="304"/>
      <c r="H33" s="304"/>
      <c r="I33" s="311"/>
    </row>
    <row r="34" spans="1:10" ht="13" x14ac:dyDescent="0.25">
      <c r="A34" s="36" t="s">
        <v>80</v>
      </c>
      <c r="B34" s="304"/>
      <c r="C34" s="304"/>
      <c r="D34" s="304"/>
      <c r="E34" s="304"/>
      <c r="F34" s="304"/>
      <c r="G34" s="304"/>
      <c r="H34" s="304"/>
      <c r="I34" s="311"/>
    </row>
    <row r="35" spans="1:10" ht="13" x14ac:dyDescent="0.25">
      <c r="A35" s="36" t="s">
        <v>81</v>
      </c>
      <c r="B35" s="304"/>
      <c r="C35" s="304"/>
      <c r="D35" s="304"/>
      <c r="E35" s="304"/>
      <c r="F35" s="304"/>
      <c r="G35" s="304"/>
      <c r="H35" s="304"/>
      <c r="I35" s="311"/>
    </row>
    <row r="37" spans="1:10" ht="13" x14ac:dyDescent="0.3">
      <c r="A37" s="436" t="s">
        <v>82</v>
      </c>
      <c r="B37" s="436"/>
      <c r="C37" s="436"/>
      <c r="D37" s="436"/>
      <c r="E37" s="436"/>
      <c r="F37" s="436"/>
      <c r="G37" s="436"/>
      <c r="H37" s="436"/>
      <c r="I37" s="436"/>
    </row>
    <row r="38" spans="1:10" ht="13" x14ac:dyDescent="0.3">
      <c r="A38" s="8">
        <v>1</v>
      </c>
      <c r="B38" s="437" t="s">
        <v>83</v>
      </c>
      <c r="C38" s="437"/>
      <c r="D38" s="437"/>
      <c r="E38" s="437"/>
      <c r="F38" s="437"/>
      <c r="G38" s="437"/>
      <c r="H38" s="8" t="s">
        <v>84</v>
      </c>
      <c r="I38" s="8" t="s">
        <v>46</v>
      </c>
    </row>
    <row r="39" spans="1:10" ht="13" x14ac:dyDescent="0.3">
      <c r="A39" s="8" t="s">
        <v>47</v>
      </c>
      <c r="B39" s="425" t="s">
        <v>85</v>
      </c>
      <c r="C39" s="425"/>
      <c r="D39" s="425"/>
      <c r="E39" s="425"/>
      <c r="F39" s="425"/>
      <c r="G39" s="425"/>
      <c r="H39" s="22"/>
      <c r="I39" s="166">
        <f>I30</f>
        <v>0</v>
      </c>
    </row>
    <row r="40" spans="1:10" ht="13" x14ac:dyDescent="0.3">
      <c r="A40" s="8" t="s">
        <v>48</v>
      </c>
      <c r="B40" s="425" t="s">
        <v>86</v>
      </c>
      <c r="C40" s="425"/>
      <c r="D40" s="425"/>
      <c r="E40" s="425"/>
      <c r="F40" s="425"/>
      <c r="G40" s="425"/>
      <c r="H40" s="2"/>
      <c r="I40" s="166">
        <f>I39*H40</f>
        <v>0</v>
      </c>
      <c r="J40" s="31" t="s">
        <v>87</v>
      </c>
    </row>
    <row r="41" spans="1:10" ht="13" x14ac:dyDescent="0.3">
      <c r="A41" s="8" t="s">
        <v>49</v>
      </c>
      <c r="B41" s="425" t="s">
        <v>88</v>
      </c>
      <c r="C41" s="425"/>
      <c r="D41" s="425"/>
      <c r="E41" s="425"/>
      <c r="F41" s="425"/>
      <c r="G41" s="425"/>
      <c r="H41" s="2"/>
      <c r="I41" s="166">
        <f>H41*I39</f>
        <v>0</v>
      </c>
    </row>
    <row r="42" spans="1:10" ht="13" x14ac:dyDescent="0.3">
      <c r="A42" s="8" t="s">
        <v>58</v>
      </c>
      <c r="B42" s="425" t="s">
        <v>89</v>
      </c>
      <c r="C42" s="425"/>
      <c r="D42" s="425"/>
      <c r="E42" s="425"/>
      <c r="F42" s="425"/>
      <c r="G42" s="425"/>
      <c r="H42" s="2"/>
      <c r="I42" s="166">
        <v>0</v>
      </c>
      <c r="J42" s="31" t="s">
        <v>90</v>
      </c>
    </row>
    <row r="43" spans="1:10" ht="13" x14ac:dyDescent="0.3">
      <c r="A43" s="8" t="s">
        <v>91</v>
      </c>
      <c r="B43" s="425" t="s">
        <v>92</v>
      </c>
      <c r="C43" s="425"/>
      <c r="D43" s="425"/>
      <c r="E43" s="425"/>
      <c r="F43" s="425"/>
      <c r="G43" s="425"/>
      <c r="H43" s="5"/>
      <c r="I43" s="166">
        <v>0</v>
      </c>
      <c r="J43" s="31" t="s">
        <v>90</v>
      </c>
    </row>
    <row r="44" spans="1:10" ht="13" x14ac:dyDescent="0.3">
      <c r="A44" s="8" t="s">
        <v>93</v>
      </c>
      <c r="B44" s="425" t="s">
        <v>94</v>
      </c>
      <c r="C44" s="425"/>
      <c r="D44" s="425"/>
      <c r="E44" s="425"/>
      <c r="F44" s="425"/>
      <c r="G44" s="425"/>
      <c r="H44" s="2"/>
      <c r="I44" s="166">
        <v>0</v>
      </c>
    </row>
    <row r="45" spans="1:10" ht="13" x14ac:dyDescent="0.3">
      <c r="A45" s="435" t="s">
        <v>95</v>
      </c>
      <c r="B45" s="427"/>
      <c r="C45" s="427"/>
      <c r="D45" s="427"/>
      <c r="E45" s="427"/>
      <c r="F45" s="427"/>
      <c r="G45" s="427"/>
      <c r="H45" s="427"/>
      <c r="I45" s="167">
        <f>SUM(I39:I44)</f>
        <v>0</v>
      </c>
    </row>
    <row r="46" spans="1:10" s="10" customFormat="1" ht="13" x14ac:dyDescent="0.3"/>
    <row r="47" spans="1:10" s="10" customFormat="1" ht="13" x14ac:dyDescent="0.3">
      <c r="A47" s="36" t="s">
        <v>96</v>
      </c>
    </row>
    <row r="48" spans="1:10" s="10" customFormat="1" ht="13" x14ac:dyDescent="0.3">
      <c r="A48" s="36" t="s">
        <v>97</v>
      </c>
    </row>
    <row r="49" spans="1:11" ht="13" x14ac:dyDescent="0.3">
      <c r="A49" s="3"/>
      <c r="B49" s="3"/>
      <c r="C49" s="3"/>
      <c r="D49" s="3"/>
      <c r="E49" s="3"/>
      <c r="F49" s="3"/>
      <c r="G49" s="3"/>
      <c r="H49" s="3"/>
      <c r="I49" s="4"/>
    </row>
    <row r="50" spans="1:11" ht="13" x14ac:dyDescent="0.3">
      <c r="A50" s="436" t="s">
        <v>98</v>
      </c>
      <c r="B50" s="436"/>
      <c r="C50" s="436"/>
      <c r="D50" s="436"/>
      <c r="E50" s="436"/>
      <c r="F50" s="436"/>
      <c r="G50" s="436"/>
      <c r="H50" s="436"/>
      <c r="I50" s="436"/>
    </row>
    <row r="51" spans="1:11" ht="13" x14ac:dyDescent="0.3">
      <c r="A51" s="46" t="s">
        <v>99</v>
      </c>
      <c r="B51" s="428" t="s">
        <v>100</v>
      </c>
      <c r="C51" s="429"/>
      <c r="D51" s="429"/>
      <c r="E51" s="429"/>
      <c r="F51" s="429"/>
      <c r="G51" s="430"/>
      <c r="H51" s="8" t="s">
        <v>84</v>
      </c>
      <c r="I51" s="8" t="s">
        <v>46</v>
      </c>
    </row>
    <row r="52" spans="1:11" ht="13" x14ac:dyDescent="0.3">
      <c r="A52" s="8" t="s">
        <v>47</v>
      </c>
      <c r="B52" s="425" t="s">
        <v>101</v>
      </c>
      <c r="C52" s="425"/>
      <c r="D52" s="425"/>
      <c r="E52" s="425"/>
      <c r="F52" s="425"/>
      <c r="G52" s="425"/>
      <c r="H52" s="1">
        <f>1/12</f>
        <v>8.3333333333333329E-2</v>
      </c>
      <c r="I52" s="25">
        <f>$I$45*H52</f>
        <v>0</v>
      </c>
      <c r="K52" s="86"/>
    </row>
    <row r="53" spans="1:11" ht="13" x14ac:dyDescent="0.3">
      <c r="A53" s="8" t="s">
        <v>48</v>
      </c>
      <c r="B53" s="425" t="s">
        <v>102</v>
      </c>
      <c r="C53" s="425"/>
      <c r="D53" s="425"/>
      <c r="E53" s="425"/>
      <c r="F53" s="425"/>
      <c r="G53" s="425"/>
      <c r="H53" s="24">
        <v>0.121</v>
      </c>
      <c r="I53" s="25">
        <f>$I$45*H53</f>
        <v>0</v>
      </c>
    </row>
    <row r="54" spans="1:11" ht="13" x14ac:dyDescent="0.3">
      <c r="A54" s="427" t="s">
        <v>103</v>
      </c>
      <c r="B54" s="427"/>
      <c r="C54" s="427"/>
      <c r="D54" s="427"/>
      <c r="E54" s="427"/>
      <c r="F54" s="427"/>
      <c r="G54" s="427"/>
      <c r="H54" s="41">
        <f>TRUNC(SUM(H52:H53),4)</f>
        <v>0.20430000000000001</v>
      </c>
      <c r="I54" s="42">
        <f>SUM(I52:I53)</f>
        <v>0</v>
      </c>
    </row>
    <row r="55" spans="1:11" ht="22" customHeight="1" x14ac:dyDescent="0.25">
      <c r="A55" s="46" t="s">
        <v>49</v>
      </c>
      <c r="B55" s="434" t="s">
        <v>104</v>
      </c>
      <c r="C55" s="434"/>
      <c r="D55" s="434"/>
      <c r="E55" s="434"/>
      <c r="F55" s="434"/>
      <c r="G55" s="434"/>
      <c r="H55" s="162">
        <f>H54*H75</f>
        <v>7.518240000000001E-2</v>
      </c>
      <c r="I55" s="163">
        <f>$I$45*H55</f>
        <v>0</v>
      </c>
    </row>
    <row r="56" spans="1:11" ht="13" x14ac:dyDescent="0.3">
      <c r="A56" s="427" t="s">
        <v>105</v>
      </c>
      <c r="B56" s="427"/>
      <c r="C56" s="427"/>
      <c r="D56" s="427"/>
      <c r="E56" s="427"/>
      <c r="F56" s="427"/>
      <c r="G56" s="427"/>
      <c r="H56" s="41">
        <f>TRUNC(SUM(H54:H55),4)</f>
        <v>0.27939999999999998</v>
      </c>
      <c r="I56" s="42">
        <f>SUM(I54:I55)</f>
        <v>0</v>
      </c>
    </row>
    <row r="57" spans="1:11" ht="13" x14ac:dyDescent="0.3">
      <c r="A57" s="3"/>
      <c r="B57" s="3"/>
      <c r="C57" s="3"/>
      <c r="D57" s="3"/>
      <c r="E57" s="3"/>
      <c r="F57" s="3"/>
      <c r="G57" s="3"/>
      <c r="H57" s="43"/>
      <c r="I57" s="4"/>
    </row>
    <row r="58" spans="1:11" ht="13" x14ac:dyDescent="0.3">
      <c r="A58" s="36" t="s">
        <v>106</v>
      </c>
      <c r="B58" s="3"/>
      <c r="C58" s="3"/>
      <c r="D58" s="3"/>
      <c r="E58" s="3"/>
      <c r="F58" s="3"/>
      <c r="G58" s="3"/>
      <c r="H58" s="43"/>
      <c r="I58" s="4"/>
    </row>
    <row r="59" spans="1:11" ht="13" x14ac:dyDescent="0.3">
      <c r="A59" s="36" t="s">
        <v>107</v>
      </c>
      <c r="B59" s="3"/>
      <c r="C59" s="3"/>
      <c r="D59" s="3"/>
      <c r="E59" s="3"/>
      <c r="F59" s="3"/>
      <c r="G59" s="3"/>
      <c r="H59" s="43"/>
      <c r="I59" s="4"/>
    </row>
    <row r="60" spans="1:11" ht="13" x14ac:dyDescent="0.3">
      <c r="A60" s="36" t="s">
        <v>108</v>
      </c>
      <c r="B60" s="3"/>
      <c r="C60" s="3"/>
      <c r="D60" s="3"/>
      <c r="E60" s="3"/>
      <c r="F60" s="3"/>
      <c r="G60" s="3"/>
      <c r="H60" s="43"/>
      <c r="I60" s="4"/>
    </row>
    <row r="61" spans="1:11" ht="13" x14ac:dyDescent="0.3">
      <c r="A61" s="36" t="s">
        <v>109</v>
      </c>
      <c r="B61" s="10"/>
      <c r="C61" s="10"/>
      <c r="D61" s="10"/>
      <c r="E61" s="10"/>
      <c r="F61" s="10"/>
      <c r="G61" s="10"/>
      <c r="H61" s="10"/>
      <c r="I61" s="10"/>
    </row>
    <row r="62" spans="1:11" ht="13" x14ac:dyDescent="0.3">
      <c r="A62" s="36" t="s">
        <v>110</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111</v>
      </c>
      <c r="B66" s="431" t="s">
        <v>112</v>
      </c>
      <c r="C66" s="432"/>
      <c r="D66" s="432"/>
      <c r="E66" s="432"/>
      <c r="F66" s="432"/>
      <c r="G66" s="433"/>
      <c r="H66" s="33" t="s">
        <v>84</v>
      </c>
      <c r="I66" s="33" t="s">
        <v>46</v>
      </c>
      <c r="K66" s="31"/>
      <c r="L66" s="30"/>
    </row>
    <row r="67" spans="1:12" ht="13" x14ac:dyDescent="0.3">
      <c r="A67" s="8" t="s">
        <v>47</v>
      </c>
      <c r="B67" s="425" t="s">
        <v>113</v>
      </c>
      <c r="C67" s="425"/>
      <c r="D67" s="425"/>
      <c r="E67" s="425"/>
      <c r="F67" s="425"/>
      <c r="G67" s="425"/>
      <c r="H67" s="1">
        <v>0.2</v>
      </c>
      <c r="I67" s="25">
        <f t="shared" ref="I67:I74" si="0">H67*($I$45)</f>
        <v>0</v>
      </c>
      <c r="K67" s="32"/>
      <c r="L67" s="30"/>
    </row>
    <row r="68" spans="1:12" ht="13" x14ac:dyDescent="0.3">
      <c r="A68" s="8" t="s">
        <v>48</v>
      </c>
      <c r="B68" s="425" t="s">
        <v>114</v>
      </c>
      <c r="C68" s="425"/>
      <c r="D68" s="425"/>
      <c r="E68" s="425"/>
      <c r="F68" s="425"/>
      <c r="G68" s="425"/>
      <c r="H68" s="1">
        <v>2.5000000000000001E-2</v>
      </c>
      <c r="I68" s="25">
        <f t="shared" si="0"/>
        <v>0</v>
      </c>
      <c r="K68" s="31"/>
    </row>
    <row r="69" spans="1:12" ht="13" x14ac:dyDescent="0.3">
      <c r="A69" s="8" t="s">
        <v>49</v>
      </c>
      <c r="B69" s="425" t="s">
        <v>115</v>
      </c>
      <c r="C69" s="425"/>
      <c r="D69" s="425"/>
      <c r="E69" s="425"/>
      <c r="F69" s="425"/>
      <c r="G69" s="425"/>
      <c r="H69" s="1">
        <v>0.03</v>
      </c>
      <c r="I69" s="25">
        <f t="shared" si="0"/>
        <v>0</v>
      </c>
      <c r="J69" s="31" t="s">
        <v>116</v>
      </c>
      <c r="K69" s="31"/>
    </row>
    <row r="70" spans="1:12" ht="13" x14ac:dyDescent="0.3">
      <c r="A70" s="8" t="s">
        <v>58</v>
      </c>
      <c r="B70" s="425" t="s">
        <v>117</v>
      </c>
      <c r="C70" s="425"/>
      <c r="D70" s="425"/>
      <c r="E70" s="425"/>
      <c r="F70" s="425"/>
      <c r="G70" s="425"/>
      <c r="H70" s="1">
        <v>1.4999999999999999E-2</v>
      </c>
      <c r="I70" s="25">
        <f t="shared" si="0"/>
        <v>0</v>
      </c>
    </row>
    <row r="71" spans="1:12" ht="13" x14ac:dyDescent="0.3">
      <c r="A71" s="8" t="s">
        <v>91</v>
      </c>
      <c r="B71" s="425" t="s">
        <v>118</v>
      </c>
      <c r="C71" s="425"/>
      <c r="D71" s="425"/>
      <c r="E71" s="425"/>
      <c r="F71" s="425"/>
      <c r="G71" s="425"/>
      <c r="H71" s="1">
        <v>0.01</v>
      </c>
      <c r="I71" s="25">
        <f t="shared" si="0"/>
        <v>0</v>
      </c>
    </row>
    <row r="72" spans="1:12" ht="13" x14ac:dyDescent="0.3">
      <c r="A72" s="8" t="s">
        <v>93</v>
      </c>
      <c r="B72" s="425" t="s">
        <v>119</v>
      </c>
      <c r="C72" s="425"/>
      <c r="D72" s="425"/>
      <c r="E72" s="425"/>
      <c r="F72" s="425"/>
      <c r="G72" s="425"/>
      <c r="H72" s="1">
        <v>6.0000000000000001E-3</v>
      </c>
      <c r="I72" s="25">
        <f t="shared" si="0"/>
        <v>0</v>
      </c>
    </row>
    <row r="73" spans="1:12" ht="13" x14ac:dyDescent="0.3">
      <c r="A73" s="8" t="s">
        <v>120</v>
      </c>
      <c r="B73" s="425" t="s">
        <v>121</v>
      </c>
      <c r="C73" s="425"/>
      <c r="D73" s="425"/>
      <c r="E73" s="425"/>
      <c r="F73" s="425"/>
      <c r="G73" s="425"/>
      <c r="H73" s="1">
        <v>2E-3</v>
      </c>
      <c r="I73" s="25">
        <f t="shared" si="0"/>
        <v>0</v>
      </c>
    </row>
    <row r="74" spans="1:12" ht="13" x14ac:dyDescent="0.3">
      <c r="A74" s="8" t="s">
        <v>122</v>
      </c>
      <c r="B74" s="425" t="s">
        <v>123</v>
      </c>
      <c r="C74" s="425"/>
      <c r="D74" s="425"/>
      <c r="E74" s="425"/>
      <c r="F74" s="425"/>
      <c r="G74" s="425"/>
      <c r="H74" s="1">
        <v>0.08</v>
      </c>
      <c r="I74" s="25">
        <f t="shared" si="0"/>
        <v>0</v>
      </c>
    </row>
    <row r="75" spans="1:12" ht="13" x14ac:dyDescent="0.3">
      <c r="A75" s="427" t="s">
        <v>11</v>
      </c>
      <c r="B75" s="427"/>
      <c r="C75" s="427"/>
      <c r="D75" s="427"/>
      <c r="E75" s="427"/>
      <c r="F75" s="427"/>
      <c r="G75" s="427"/>
      <c r="H75" s="41">
        <f>SUM(H67:H74)</f>
        <v>0.36800000000000005</v>
      </c>
      <c r="I75" s="42">
        <f>SUM(I67:I74)</f>
        <v>0</v>
      </c>
      <c r="K75" s="21"/>
    </row>
    <row r="76" spans="1:12" ht="13" x14ac:dyDescent="0.3">
      <c r="A76" s="3"/>
      <c r="B76" s="3"/>
      <c r="C76" s="3"/>
      <c r="D76" s="3"/>
      <c r="E76" s="3"/>
      <c r="F76" s="3"/>
      <c r="G76" s="3"/>
      <c r="H76" s="43"/>
      <c r="I76" s="4"/>
      <c r="K76" s="21"/>
    </row>
    <row r="77" spans="1:12" ht="13" x14ac:dyDescent="0.3">
      <c r="A77" s="36" t="s">
        <v>124</v>
      </c>
      <c r="B77" s="3"/>
      <c r="C77" s="3"/>
      <c r="D77" s="3"/>
      <c r="E77" s="3"/>
      <c r="F77" s="3"/>
      <c r="G77" s="3"/>
      <c r="H77" s="43"/>
      <c r="I77" s="4"/>
      <c r="K77" s="21"/>
    </row>
    <row r="78" spans="1:12" ht="13" x14ac:dyDescent="0.3">
      <c r="A78" s="36" t="s">
        <v>125</v>
      </c>
      <c r="B78" s="3"/>
      <c r="C78" s="3"/>
      <c r="D78" s="3"/>
      <c r="E78" s="3"/>
      <c r="F78" s="3"/>
      <c r="G78" s="3"/>
      <c r="H78" s="43"/>
      <c r="I78" s="4"/>
      <c r="K78" s="21"/>
    </row>
    <row r="79" spans="1:12" ht="13" x14ac:dyDescent="0.3">
      <c r="A79" s="36" t="s">
        <v>126</v>
      </c>
      <c r="B79" s="3"/>
      <c r="C79" s="3"/>
      <c r="D79" s="3"/>
      <c r="E79" s="3"/>
      <c r="F79" s="3"/>
      <c r="G79" s="3"/>
      <c r="H79" s="43"/>
      <c r="I79" s="4"/>
      <c r="K79" s="21"/>
    </row>
    <row r="80" spans="1:12" ht="13" x14ac:dyDescent="0.3">
      <c r="A80" s="36" t="s">
        <v>127</v>
      </c>
      <c r="B80" s="3"/>
      <c r="C80" s="3"/>
      <c r="D80" s="3"/>
      <c r="E80" s="3"/>
      <c r="F80" s="3"/>
      <c r="G80" s="3"/>
      <c r="H80" s="43"/>
      <c r="I80" s="4"/>
      <c r="K80" s="21"/>
    </row>
    <row r="81" spans="1:11" ht="13" x14ac:dyDescent="0.3">
      <c r="A81" s="36" t="s">
        <v>128</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129</v>
      </c>
      <c r="B83" s="439" t="s">
        <v>130</v>
      </c>
      <c r="C83" s="440"/>
      <c r="D83" s="440"/>
      <c r="E83" s="440"/>
      <c r="F83" s="440"/>
      <c r="G83" s="441"/>
      <c r="H83" s="41"/>
      <c r="I83" s="33" t="s">
        <v>46</v>
      </c>
    </row>
    <row r="84" spans="1:11" ht="13" x14ac:dyDescent="0.3">
      <c r="A84" s="8" t="s">
        <v>47</v>
      </c>
      <c r="B84" s="438" t="s">
        <v>131</v>
      </c>
      <c r="C84" s="438"/>
      <c r="D84" s="438"/>
      <c r="E84" s="438"/>
      <c r="F84" s="438"/>
      <c r="G84" s="438"/>
      <c r="H84" s="23" t="s">
        <v>132</v>
      </c>
      <c r="I84" s="27">
        <f>'Mód2.3 Serv'!E12</f>
        <v>0</v>
      </c>
    </row>
    <row r="85" spans="1:11" ht="13" x14ac:dyDescent="0.3">
      <c r="A85" s="8" t="s">
        <v>48</v>
      </c>
      <c r="B85" s="438" t="s">
        <v>133</v>
      </c>
      <c r="C85" s="438"/>
      <c r="D85" s="438"/>
      <c r="E85" s="438"/>
      <c r="F85" s="438"/>
      <c r="G85" s="438"/>
      <c r="H85" s="23" t="s">
        <v>132</v>
      </c>
      <c r="I85" s="27">
        <f>'Mód2.3 Serv'!E25</f>
        <v>0</v>
      </c>
    </row>
    <row r="86" spans="1:11" ht="13" x14ac:dyDescent="0.3">
      <c r="A86" s="8" t="s">
        <v>49</v>
      </c>
      <c r="B86" s="438" t="s">
        <v>134</v>
      </c>
      <c r="C86" s="438"/>
      <c r="D86" s="438"/>
      <c r="E86" s="438"/>
      <c r="F86" s="438"/>
      <c r="G86" s="438"/>
      <c r="H86" s="23" t="s">
        <v>132</v>
      </c>
      <c r="I86" s="27">
        <f>'Mód2.3 Serv'!E33</f>
        <v>0</v>
      </c>
    </row>
    <row r="87" spans="1:11" ht="25.5" customHeight="1" x14ac:dyDescent="0.25">
      <c r="A87" s="46" t="s">
        <v>58</v>
      </c>
      <c r="B87" s="453" t="s">
        <v>135</v>
      </c>
      <c r="C87" s="453"/>
      <c r="D87" s="453"/>
      <c r="E87" s="453"/>
      <c r="F87" s="453"/>
      <c r="G87" s="453"/>
      <c r="H87" s="35" t="s">
        <v>132</v>
      </c>
      <c r="I87" s="168">
        <f>'Mód2.3 Serv'!E42</f>
        <v>0</v>
      </c>
    </row>
    <row r="88" spans="1:11" ht="13" x14ac:dyDescent="0.3">
      <c r="A88" s="8" t="s">
        <v>91</v>
      </c>
      <c r="B88" s="438" t="s">
        <v>136</v>
      </c>
      <c r="C88" s="438"/>
      <c r="D88" s="438"/>
      <c r="E88" s="438"/>
      <c r="F88" s="438"/>
      <c r="G88" s="438"/>
      <c r="H88" s="23" t="s">
        <v>132</v>
      </c>
      <c r="I88" s="27">
        <f>'Mód2.3 Serv'!E52</f>
        <v>0</v>
      </c>
    </row>
    <row r="89" spans="1:11" ht="13" x14ac:dyDescent="0.3">
      <c r="A89" s="8" t="s">
        <v>93</v>
      </c>
      <c r="B89" s="438" t="s">
        <v>137</v>
      </c>
      <c r="C89" s="438"/>
      <c r="D89" s="438"/>
      <c r="E89" s="438"/>
      <c r="F89" s="438"/>
      <c r="G89" s="438"/>
      <c r="H89" s="23" t="s">
        <v>132</v>
      </c>
      <c r="I89" s="27">
        <f>'Mód2.3 Serv'!E60</f>
        <v>0</v>
      </c>
    </row>
    <row r="90" spans="1:11" ht="13" x14ac:dyDescent="0.3">
      <c r="A90" s="427" t="s">
        <v>138</v>
      </c>
      <c r="B90" s="427"/>
      <c r="C90" s="427"/>
      <c r="D90" s="427"/>
      <c r="E90" s="427"/>
      <c r="F90" s="427"/>
      <c r="G90" s="427"/>
      <c r="H90" s="427"/>
      <c r="I90" s="42">
        <f>SUM(I84:I89)</f>
        <v>0</v>
      </c>
    </row>
    <row r="91" spans="1:11" ht="13" x14ac:dyDescent="0.3">
      <c r="A91" s="3"/>
      <c r="B91" s="3"/>
      <c r="C91" s="3"/>
      <c r="D91" s="3"/>
      <c r="E91" s="3"/>
      <c r="F91" s="3"/>
      <c r="G91" s="3"/>
      <c r="H91" s="3"/>
      <c r="I91" s="4"/>
    </row>
    <row r="92" spans="1:11" ht="13" x14ac:dyDescent="0.3">
      <c r="A92" s="36" t="s">
        <v>139</v>
      </c>
      <c r="B92" s="3"/>
      <c r="C92" s="3"/>
      <c r="D92" s="3"/>
      <c r="E92" s="3"/>
      <c r="F92" s="3"/>
      <c r="G92" s="3"/>
      <c r="H92" s="3"/>
      <c r="I92" s="4"/>
    </row>
    <row r="93" spans="1:11" ht="13" x14ac:dyDescent="0.3">
      <c r="A93" s="36" t="s">
        <v>140</v>
      </c>
      <c r="B93" s="3"/>
      <c r="C93" s="3"/>
      <c r="D93" s="3"/>
      <c r="E93" s="3"/>
      <c r="F93" s="3"/>
      <c r="G93" s="3"/>
      <c r="H93" s="3"/>
      <c r="I93" s="4"/>
    </row>
    <row r="94" spans="1:11" ht="13" x14ac:dyDescent="0.3">
      <c r="A94" s="36" t="s">
        <v>141</v>
      </c>
      <c r="B94" s="3"/>
      <c r="C94" s="3"/>
      <c r="D94" s="3"/>
      <c r="E94" s="3"/>
      <c r="F94" s="3"/>
      <c r="G94" s="3"/>
      <c r="H94" s="3"/>
      <c r="I94" s="4"/>
    </row>
    <row r="95" spans="1:11" ht="13" x14ac:dyDescent="0.3">
      <c r="A95" s="36" t="s">
        <v>142</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143</v>
      </c>
      <c r="C97" s="47"/>
      <c r="D97" s="47"/>
      <c r="E97" s="47"/>
      <c r="F97" s="47"/>
      <c r="G97" s="47"/>
      <c r="H97" s="47"/>
      <c r="I97" s="47"/>
    </row>
    <row r="98" spans="1:11" ht="13" x14ac:dyDescent="0.3">
      <c r="A98" s="437" t="s">
        <v>144</v>
      </c>
      <c r="B98" s="437"/>
      <c r="C98" s="437"/>
      <c r="D98" s="437"/>
      <c r="E98" s="437"/>
      <c r="F98" s="437"/>
      <c r="G98" s="437"/>
      <c r="H98" s="437"/>
      <c r="I98" s="8" t="s">
        <v>46</v>
      </c>
    </row>
    <row r="99" spans="1:11" ht="13" x14ac:dyDescent="0.3">
      <c r="A99" s="8" t="s">
        <v>99</v>
      </c>
      <c r="B99" s="442" t="s">
        <v>145</v>
      </c>
      <c r="C99" s="442"/>
      <c r="D99" s="442"/>
      <c r="E99" s="442"/>
      <c r="F99" s="442"/>
      <c r="G99" s="442"/>
      <c r="H99" s="442"/>
      <c r="I99" s="25">
        <f>I56</f>
        <v>0</v>
      </c>
    </row>
    <row r="100" spans="1:11" ht="13" x14ac:dyDescent="0.3">
      <c r="A100" s="8" t="s">
        <v>111</v>
      </c>
      <c r="B100" s="442" t="s">
        <v>146</v>
      </c>
      <c r="C100" s="442"/>
      <c r="D100" s="442"/>
      <c r="E100" s="442"/>
      <c r="F100" s="442"/>
      <c r="G100" s="442"/>
      <c r="H100" s="442"/>
      <c r="I100" s="25">
        <f>I75</f>
        <v>0</v>
      </c>
    </row>
    <row r="101" spans="1:11" ht="13" x14ac:dyDescent="0.3">
      <c r="A101" s="8" t="s">
        <v>129</v>
      </c>
      <c r="B101" s="442" t="s">
        <v>147</v>
      </c>
      <c r="C101" s="442"/>
      <c r="D101" s="442"/>
      <c r="E101" s="442"/>
      <c r="F101" s="442"/>
      <c r="G101" s="442"/>
      <c r="H101" s="442"/>
      <c r="I101" s="25">
        <f>I90</f>
        <v>0</v>
      </c>
    </row>
    <row r="102" spans="1:11" ht="13" x14ac:dyDescent="0.3">
      <c r="A102" s="435" t="s">
        <v>148</v>
      </c>
      <c r="B102" s="435"/>
      <c r="C102" s="435"/>
      <c r="D102" s="435"/>
      <c r="E102" s="435"/>
      <c r="F102" s="435"/>
      <c r="G102" s="435"/>
      <c r="H102" s="435"/>
      <c r="I102" s="128">
        <f>SUM(I99:I101)</f>
        <v>0</v>
      </c>
      <c r="K102" s="7"/>
    </row>
    <row r="103" spans="1:11" ht="13" x14ac:dyDescent="0.3">
      <c r="A103" s="457"/>
      <c r="B103" s="458"/>
      <c r="C103" s="458"/>
      <c r="D103" s="458"/>
      <c r="E103" s="458"/>
      <c r="F103" s="458"/>
      <c r="G103" s="458"/>
      <c r="H103" s="458"/>
      <c r="I103" s="458"/>
    </row>
    <row r="104" spans="1:11" ht="13" x14ac:dyDescent="0.3">
      <c r="A104" s="436" t="s">
        <v>149</v>
      </c>
      <c r="B104" s="436"/>
      <c r="C104" s="436"/>
      <c r="D104" s="436"/>
      <c r="E104" s="436"/>
      <c r="F104" s="436"/>
      <c r="G104" s="436"/>
      <c r="H104" s="436"/>
      <c r="I104" s="436"/>
    </row>
    <row r="105" spans="1:11" ht="13" x14ac:dyDescent="0.3">
      <c r="A105" s="8">
        <v>3</v>
      </c>
      <c r="B105" s="437" t="s">
        <v>150</v>
      </c>
      <c r="C105" s="437"/>
      <c r="D105" s="437"/>
      <c r="E105" s="437"/>
      <c r="F105" s="437"/>
      <c r="G105" s="437"/>
      <c r="H105" s="8" t="s">
        <v>84</v>
      </c>
      <c r="I105" s="8" t="s">
        <v>46</v>
      </c>
    </row>
    <row r="106" spans="1:11" ht="13" x14ac:dyDescent="0.3">
      <c r="A106" s="8" t="s">
        <v>47</v>
      </c>
      <c r="B106" s="425" t="s">
        <v>151</v>
      </c>
      <c r="C106" s="425"/>
      <c r="D106" s="425"/>
      <c r="E106" s="425"/>
      <c r="F106" s="425"/>
      <c r="G106" s="425"/>
      <c r="H106" s="1">
        <v>4.1999999999999997E-3</v>
      </c>
      <c r="I106" s="25">
        <f>H106*I45</f>
        <v>0</v>
      </c>
    </row>
    <row r="107" spans="1:11" ht="13" x14ac:dyDescent="0.25">
      <c r="A107" s="46" t="s">
        <v>48</v>
      </c>
      <c r="B107" s="434" t="s">
        <v>152</v>
      </c>
      <c r="C107" s="434"/>
      <c r="D107" s="434"/>
      <c r="E107" s="434"/>
      <c r="F107" s="434"/>
      <c r="G107" s="434"/>
      <c r="H107" s="162">
        <f>H74</f>
        <v>0.08</v>
      </c>
      <c r="I107" s="163">
        <f>I106*H107</f>
        <v>0</v>
      </c>
    </row>
    <row r="108" spans="1:11" ht="24.75" customHeight="1" x14ac:dyDescent="0.25">
      <c r="A108" s="46" t="s">
        <v>49</v>
      </c>
      <c r="B108" s="434" t="s">
        <v>153</v>
      </c>
      <c r="C108" s="434"/>
      <c r="D108" s="434"/>
      <c r="E108" s="434"/>
      <c r="F108" s="434"/>
      <c r="G108" s="434"/>
      <c r="H108" s="162">
        <v>2E-3</v>
      </c>
      <c r="I108" s="163">
        <f>H108*I45</f>
        <v>0</v>
      </c>
    </row>
    <row r="109" spans="1:11" ht="13" x14ac:dyDescent="0.3">
      <c r="A109" s="8" t="s">
        <v>58</v>
      </c>
      <c r="B109" s="425" t="s">
        <v>154</v>
      </c>
      <c r="C109" s="425"/>
      <c r="D109" s="425"/>
      <c r="E109" s="425"/>
      <c r="F109" s="425"/>
      <c r="G109" s="425"/>
      <c r="H109" s="1">
        <v>1.9400000000000001E-2</v>
      </c>
      <c r="I109" s="25">
        <f>H109*I45</f>
        <v>0</v>
      </c>
    </row>
    <row r="110" spans="1:11" ht="13" x14ac:dyDescent="0.3">
      <c r="A110" s="8" t="s">
        <v>91</v>
      </c>
      <c r="B110" s="454" t="s">
        <v>155</v>
      </c>
      <c r="C110" s="454"/>
      <c r="D110" s="454"/>
      <c r="E110" s="454"/>
      <c r="F110" s="454"/>
      <c r="G110" s="454"/>
      <c r="H110" s="24">
        <f>H75</f>
        <v>0.36800000000000005</v>
      </c>
      <c r="I110" s="25">
        <f>I109*H110</f>
        <v>0</v>
      </c>
    </row>
    <row r="111" spans="1:11" ht="25.5" customHeight="1" x14ac:dyDescent="0.25">
      <c r="A111" s="46" t="s">
        <v>93</v>
      </c>
      <c r="B111" s="434" t="s">
        <v>156</v>
      </c>
      <c r="C111" s="434"/>
      <c r="D111" s="434"/>
      <c r="E111" s="434"/>
      <c r="F111" s="434"/>
      <c r="G111" s="434"/>
      <c r="H111" s="162">
        <v>3.7999999999999999E-2</v>
      </c>
      <c r="I111" s="163">
        <f>H111*I45</f>
        <v>0</v>
      </c>
      <c r="K111" s="7"/>
    </row>
    <row r="112" spans="1:11" ht="13" x14ac:dyDescent="0.3">
      <c r="A112" s="435" t="s">
        <v>157</v>
      </c>
      <c r="B112" s="435"/>
      <c r="C112" s="435"/>
      <c r="D112" s="435"/>
      <c r="E112" s="435"/>
      <c r="F112" s="435"/>
      <c r="G112" s="435"/>
      <c r="H112" s="41"/>
      <c r="I112" s="128">
        <f>SUM(I106:I111)</f>
        <v>0</v>
      </c>
    </row>
    <row r="113" spans="1:11" ht="13" x14ac:dyDescent="0.3">
      <c r="A113" s="455"/>
      <c r="B113" s="456"/>
      <c r="C113" s="456"/>
      <c r="D113" s="456"/>
      <c r="E113" s="456"/>
      <c r="F113" s="456"/>
      <c r="G113" s="456"/>
      <c r="H113" s="456"/>
      <c r="I113" s="456"/>
    </row>
    <row r="114" spans="1:11" ht="13" x14ac:dyDescent="0.3">
      <c r="A114" s="436" t="s">
        <v>158</v>
      </c>
      <c r="B114" s="436"/>
      <c r="C114" s="436"/>
      <c r="D114" s="436"/>
      <c r="E114" s="436"/>
      <c r="F114" s="436"/>
      <c r="G114" s="436"/>
      <c r="H114" s="436"/>
      <c r="I114" s="436"/>
    </row>
    <row r="115" spans="1:11" ht="13" x14ac:dyDescent="0.3">
      <c r="A115" s="3"/>
      <c r="B115" s="3"/>
      <c r="C115" s="3"/>
      <c r="D115" s="3"/>
      <c r="E115" s="3"/>
      <c r="F115" s="3"/>
      <c r="G115" s="3"/>
      <c r="H115" s="3"/>
      <c r="I115" s="3"/>
    </row>
    <row r="116" spans="1:11" ht="13" x14ac:dyDescent="0.3">
      <c r="A116" s="36" t="s">
        <v>159</v>
      </c>
      <c r="B116" s="3"/>
      <c r="C116" s="3"/>
      <c r="D116" s="3"/>
      <c r="E116" s="3"/>
      <c r="F116" s="3"/>
      <c r="G116" s="3"/>
      <c r="H116" s="3"/>
      <c r="I116" s="3"/>
    </row>
    <row r="117" spans="1:11" ht="13" x14ac:dyDescent="0.3">
      <c r="A117" s="36" t="s">
        <v>160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161</v>
      </c>
      <c r="B119" s="427" t="s">
        <v>162</v>
      </c>
      <c r="C119" s="427"/>
      <c r="D119" s="427"/>
      <c r="E119" s="427"/>
      <c r="F119" s="427"/>
      <c r="G119" s="427"/>
      <c r="H119" s="33" t="s">
        <v>84</v>
      </c>
      <c r="I119" s="33" t="s">
        <v>46</v>
      </c>
    </row>
    <row r="120" spans="1:11" ht="13" x14ac:dyDescent="0.3">
      <c r="A120" s="48" t="s">
        <v>47</v>
      </c>
      <c r="B120" s="425" t="s">
        <v>163</v>
      </c>
      <c r="C120" s="425"/>
      <c r="D120" s="425"/>
      <c r="E120" s="425"/>
      <c r="F120" s="425"/>
      <c r="G120" s="425"/>
      <c r="H120" s="42"/>
      <c r="I120" s="42"/>
    </row>
    <row r="121" spans="1:11" ht="13" x14ac:dyDescent="0.3">
      <c r="A121" s="8" t="s">
        <v>48</v>
      </c>
      <c r="B121" s="425" t="s">
        <v>164</v>
      </c>
      <c r="C121" s="425"/>
      <c r="D121" s="425"/>
      <c r="E121" s="425"/>
      <c r="F121" s="425"/>
      <c r="G121" s="425"/>
      <c r="H121" s="174">
        <v>1.67E-2</v>
      </c>
      <c r="I121" s="25">
        <f>H121*$I$45</f>
        <v>0</v>
      </c>
      <c r="J121" s="31" t="s">
        <v>165</v>
      </c>
      <c r="K121" s="165"/>
    </row>
    <row r="122" spans="1:11" ht="13" x14ac:dyDescent="0.3">
      <c r="A122" s="8" t="s">
        <v>49</v>
      </c>
      <c r="B122" s="425" t="s">
        <v>166</v>
      </c>
      <c r="C122" s="425"/>
      <c r="D122" s="425"/>
      <c r="E122" s="425"/>
      <c r="F122" s="425"/>
      <c r="G122" s="425"/>
      <c r="H122" s="174">
        <v>2.0000000000000001E-4</v>
      </c>
      <c r="I122" s="25">
        <f>H122*$I$45</f>
        <v>0</v>
      </c>
      <c r="J122" s="31" t="s">
        <v>165</v>
      </c>
      <c r="K122" s="165"/>
    </row>
    <row r="123" spans="1:11" ht="13.5" x14ac:dyDescent="0.25">
      <c r="A123" s="46" t="s">
        <v>58</v>
      </c>
      <c r="B123" s="434" t="s">
        <v>167</v>
      </c>
      <c r="C123" s="434"/>
      <c r="D123" s="434"/>
      <c r="E123" s="434"/>
      <c r="F123" s="434"/>
      <c r="G123" s="434"/>
      <c r="H123" s="162">
        <v>6.9999999999999999E-4</v>
      </c>
      <c r="I123" s="163">
        <f>H123*$I$45</f>
        <v>0</v>
      </c>
      <c r="J123" s="31" t="s">
        <v>165</v>
      </c>
    </row>
    <row r="124" spans="1:11" ht="13" x14ac:dyDescent="0.3">
      <c r="A124" s="8" t="s">
        <v>91</v>
      </c>
      <c r="B124" s="425" t="s">
        <v>168</v>
      </c>
      <c r="C124" s="425"/>
      <c r="D124" s="425"/>
      <c r="E124" s="425"/>
      <c r="F124" s="425"/>
      <c r="G124" s="425"/>
      <c r="H124" s="174">
        <v>2.8999999999999998E-3</v>
      </c>
      <c r="I124" s="25">
        <f>H124*$I$45</f>
        <v>0</v>
      </c>
      <c r="J124" s="31" t="s">
        <v>165</v>
      </c>
    </row>
    <row r="125" spans="1:11" ht="13" x14ac:dyDescent="0.3">
      <c r="A125" s="8" t="s">
        <v>93</v>
      </c>
      <c r="B125" s="425" t="s">
        <v>169</v>
      </c>
      <c r="C125" s="425"/>
      <c r="D125" s="425"/>
      <c r="E125" s="425"/>
      <c r="F125" s="425"/>
      <c r="G125" s="425"/>
      <c r="H125" s="174"/>
      <c r="I125" s="25">
        <f t="shared" ref="I125" si="1">H125*$I$45</f>
        <v>0</v>
      </c>
      <c r="J125" s="31" t="s">
        <v>165</v>
      </c>
    </row>
    <row r="126" spans="1:11" ht="13" x14ac:dyDescent="0.3">
      <c r="A126" s="427" t="s">
        <v>170</v>
      </c>
      <c r="B126" s="427"/>
      <c r="C126" s="427"/>
      <c r="D126" s="427"/>
      <c r="E126" s="427"/>
      <c r="F126" s="427"/>
      <c r="G126" s="427"/>
      <c r="H126" s="41"/>
      <c r="I126" s="42">
        <f>SUM(I121:I125)</f>
        <v>0</v>
      </c>
      <c r="J126" s="31"/>
    </row>
    <row r="127" spans="1:11" ht="13" x14ac:dyDescent="0.3">
      <c r="A127" s="8" t="s">
        <v>93</v>
      </c>
      <c r="B127" s="425" t="s">
        <v>171</v>
      </c>
      <c r="C127" s="425"/>
      <c r="D127" s="425"/>
      <c r="E127" s="425"/>
      <c r="F127" s="425"/>
      <c r="G127" s="425"/>
      <c r="H127" s="1">
        <f>H75</f>
        <v>0.36800000000000005</v>
      </c>
      <c r="I127" s="25">
        <f>I126*H127</f>
        <v>0</v>
      </c>
    </row>
    <row r="128" spans="1:11" ht="13" x14ac:dyDescent="0.3">
      <c r="A128" s="427" t="s">
        <v>172</v>
      </c>
      <c r="B128" s="427"/>
      <c r="C128" s="427"/>
      <c r="D128" s="427"/>
      <c r="E128" s="427"/>
      <c r="F128" s="427"/>
      <c r="G128" s="427"/>
      <c r="H128" s="41"/>
      <c r="I128" s="42">
        <f>SUM(I126:I127)</f>
        <v>0</v>
      </c>
    </row>
    <row r="129" spans="1:9" ht="13" x14ac:dyDescent="0.3">
      <c r="A129" s="3"/>
      <c r="B129" s="3"/>
      <c r="C129" s="3"/>
      <c r="D129" s="3"/>
      <c r="E129" s="3"/>
      <c r="F129" s="3"/>
      <c r="G129" s="3"/>
      <c r="H129" s="3"/>
      <c r="I129" s="3"/>
    </row>
    <row r="130" spans="1:9" ht="13" x14ac:dyDescent="0.3">
      <c r="A130" s="48" t="s">
        <v>173</v>
      </c>
      <c r="B130" s="439" t="s">
        <v>174</v>
      </c>
      <c r="C130" s="440"/>
      <c r="D130" s="440"/>
      <c r="E130" s="440"/>
      <c r="F130" s="440"/>
      <c r="G130" s="441"/>
      <c r="H130" s="33" t="s">
        <v>84</v>
      </c>
      <c r="I130" s="33" t="s">
        <v>46</v>
      </c>
    </row>
    <row r="131" spans="1:9" ht="13" x14ac:dyDescent="0.3">
      <c r="A131" s="8" t="s">
        <v>47</v>
      </c>
      <c r="B131" s="477" t="s">
        <v>175</v>
      </c>
      <c r="C131" s="478"/>
      <c r="D131" s="478"/>
      <c r="E131" s="478"/>
      <c r="F131" s="478"/>
      <c r="G131" s="479"/>
      <c r="H131" s="174">
        <v>0</v>
      </c>
      <c r="I131" s="25">
        <v>0</v>
      </c>
    </row>
    <row r="132" spans="1:9" ht="13" x14ac:dyDescent="0.3">
      <c r="A132" s="439" t="s">
        <v>176</v>
      </c>
      <c r="B132" s="440"/>
      <c r="C132" s="440"/>
      <c r="D132" s="440"/>
      <c r="E132" s="440"/>
      <c r="F132" s="440"/>
      <c r="G132" s="441"/>
      <c r="H132" s="41">
        <f>TRUNC(SUM(H131),4)</f>
        <v>0</v>
      </c>
      <c r="I132" s="42">
        <f>SUM(I131)</f>
        <v>0</v>
      </c>
    </row>
    <row r="133" spans="1:9" ht="13" x14ac:dyDescent="0.3">
      <c r="A133" s="50"/>
      <c r="B133" s="44"/>
      <c r="C133" s="44"/>
      <c r="D133" s="44"/>
      <c r="E133" s="44"/>
      <c r="F133" s="44"/>
      <c r="G133" s="44"/>
      <c r="H133" s="44"/>
      <c r="I133" s="44"/>
    </row>
    <row r="134" spans="1:9" ht="13" x14ac:dyDescent="0.3">
      <c r="A134" s="427" t="s">
        <v>177</v>
      </c>
      <c r="B134" s="427"/>
      <c r="C134" s="427"/>
      <c r="D134" s="427"/>
      <c r="E134" s="427"/>
      <c r="F134" s="427"/>
      <c r="G134" s="427"/>
      <c r="H134" s="427"/>
      <c r="I134" s="427"/>
    </row>
    <row r="135" spans="1:9" ht="13" x14ac:dyDescent="0.3">
      <c r="A135" s="46">
        <v>4</v>
      </c>
      <c r="B135" s="480" t="s">
        <v>178</v>
      </c>
      <c r="C135" s="420"/>
      <c r="D135" s="420"/>
      <c r="E135" s="420"/>
      <c r="F135" s="420"/>
      <c r="G135" s="421"/>
      <c r="H135" s="45"/>
      <c r="I135" s="8" t="s">
        <v>46</v>
      </c>
    </row>
    <row r="136" spans="1:9" ht="13" x14ac:dyDescent="0.3">
      <c r="A136" s="8" t="s">
        <v>161</v>
      </c>
      <c r="B136" s="481" t="s">
        <v>179</v>
      </c>
      <c r="C136" s="482"/>
      <c r="D136" s="482"/>
      <c r="E136" s="482"/>
      <c r="F136" s="482"/>
      <c r="G136" s="483"/>
      <c r="H136" s="22"/>
      <c r="I136" s="25">
        <f>I128</f>
        <v>0</v>
      </c>
    </row>
    <row r="137" spans="1:9" ht="13" x14ac:dyDescent="0.3">
      <c r="A137" s="8" t="s">
        <v>173</v>
      </c>
      <c r="B137" s="481" t="s">
        <v>180</v>
      </c>
      <c r="C137" s="482"/>
      <c r="D137" s="482"/>
      <c r="E137" s="482"/>
      <c r="F137" s="482"/>
      <c r="G137" s="483"/>
      <c r="H137" s="22"/>
      <c r="I137" s="25">
        <f>I132</f>
        <v>0</v>
      </c>
    </row>
    <row r="138" spans="1:9" ht="13" x14ac:dyDescent="0.3">
      <c r="A138" s="435" t="s">
        <v>181</v>
      </c>
      <c r="B138" s="435"/>
      <c r="C138" s="435"/>
      <c r="D138" s="435"/>
      <c r="E138" s="435"/>
      <c r="F138" s="435"/>
      <c r="G138" s="435"/>
      <c r="H138" s="435"/>
      <c r="I138" s="128">
        <f>SUM(I136:I137)</f>
        <v>0</v>
      </c>
    </row>
    <row r="139" spans="1:9" ht="13" x14ac:dyDescent="0.3">
      <c r="A139" s="457"/>
      <c r="B139" s="458"/>
      <c r="C139" s="458"/>
      <c r="D139" s="458"/>
      <c r="E139" s="458"/>
      <c r="F139" s="458"/>
      <c r="G139" s="458"/>
      <c r="H139" s="458"/>
      <c r="I139" s="458"/>
    </row>
    <row r="140" spans="1:9" ht="13" x14ac:dyDescent="0.3">
      <c r="A140" s="436" t="s">
        <v>182</v>
      </c>
      <c r="B140" s="436"/>
      <c r="C140" s="436"/>
      <c r="D140" s="436"/>
      <c r="E140" s="436"/>
      <c r="F140" s="436"/>
      <c r="G140" s="436"/>
      <c r="H140" s="436"/>
      <c r="I140" s="436"/>
    </row>
    <row r="141" spans="1:9" ht="13" x14ac:dyDescent="0.3">
      <c r="A141" s="8">
        <v>5</v>
      </c>
      <c r="B141" s="437" t="s">
        <v>183</v>
      </c>
      <c r="C141" s="437"/>
      <c r="D141" s="437"/>
      <c r="E141" s="437"/>
      <c r="F141" s="437"/>
      <c r="G141" s="437"/>
      <c r="H141" s="8"/>
      <c r="I141" s="8" t="s">
        <v>46</v>
      </c>
    </row>
    <row r="142" spans="1:9" ht="13" x14ac:dyDescent="0.3">
      <c r="A142" s="8" t="s">
        <v>47</v>
      </c>
      <c r="B142" s="438" t="s">
        <v>184</v>
      </c>
      <c r="C142" s="438"/>
      <c r="D142" s="438"/>
      <c r="E142" s="438"/>
      <c r="F142" s="438"/>
      <c r="G142" s="438"/>
      <c r="H142" s="23" t="s">
        <v>132</v>
      </c>
      <c r="I142" s="25">
        <f>'Uniform&amp;EPIs Serv'!K26</f>
        <v>0</v>
      </c>
    </row>
    <row r="143" spans="1:9" ht="13" x14ac:dyDescent="0.3">
      <c r="A143" s="8" t="s">
        <v>48</v>
      </c>
      <c r="B143" s="438" t="s">
        <v>185</v>
      </c>
      <c r="C143" s="438"/>
      <c r="D143" s="438"/>
      <c r="E143" s="438"/>
      <c r="F143" s="438"/>
      <c r="G143" s="438"/>
      <c r="H143" s="23" t="s">
        <v>132</v>
      </c>
      <c r="I143" s="25">
        <f>'Materiais Servente'!K74</f>
        <v>0</v>
      </c>
    </row>
    <row r="144" spans="1:9" ht="13" x14ac:dyDescent="0.3">
      <c r="A144" s="28" t="s">
        <v>49</v>
      </c>
      <c r="B144" s="438" t="s">
        <v>186</v>
      </c>
      <c r="C144" s="438"/>
      <c r="D144" s="438"/>
      <c r="E144" s="438"/>
      <c r="F144" s="438"/>
      <c r="G144" s="438"/>
      <c r="H144" s="23" t="s">
        <v>132</v>
      </c>
      <c r="I144" s="25">
        <f>'Eqp Servente'!K26</f>
        <v>0</v>
      </c>
    </row>
    <row r="145" spans="1:13" ht="13" x14ac:dyDescent="0.3">
      <c r="A145" s="28" t="s">
        <v>58</v>
      </c>
      <c r="B145" s="438" t="s">
        <v>94</v>
      </c>
      <c r="C145" s="438"/>
      <c r="D145" s="438"/>
      <c r="E145" s="438"/>
      <c r="F145" s="438"/>
      <c r="G145" s="438"/>
      <c r="H145" s="23" t="s">
        <v>132</v>
      </c>
      <c r="I145" s="25">
        <v>0</v>
      </c>
    </row>
    <row r="146" spans="1:13" ht="13" x14ac:dyDescent="0.3">
      <c r="A146" s="435" t="s">
        <v>187</v>
      </c>
      <c r="B146" s="435"/>
      <c r="C146" s="435"/>
      <c r="D146" s="435"/>
      <c r="E146" s="435"/>
      <c r="F146" s="435"/>
      <c r="G146" s="435"/>
      <c r="H146" s="41" t="s">
        <v>132</v>
      </c>
      <c r="I146" s="128">
        <f>SUM(I142:I145)</f>
        <v>0</v>
      </c>
      <c r="K146" s="165"/>
    </row>
    <row r="147" spans="1:13" ht="13" x14ac:dyDescent="0.25">
      <c r="A147" s="52"/>
      <c r="B147" s="52"/>
      <c r="C147" s="52"/>
      <c r="D147" s="52"/>
      <c r="E147" s="52"/>
      <c r="F147" s="52"/>
      <c r="G147" s="52"/>
      <c r="H147" s="52"/>
      <c r="I147" s="52"/>
    </row>
    <row r="148" spans="1:13" ht="13" x14ac:dyDescent="0.3">
      <c r="A148" s="36" t="s">
        <v>188</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36" t="s">
        <v>189</v>
      </c>
      <c r="B150" s="436"/>
      <c r="C150" s="436"/>
      <c r="D150" s="436"/>
      <c r="E150" s="436"/>
      <c r="F150" s="436"/>
      <c r="G150" s="436"/>
      <c r="H150" s="436"/>
      <c r="I150" s="436"/>
    </row>
    <row r="151" spans="1:13" ht="13" x14ac:dyDescent="0.3">
      <c r="A151" s="8">
        <v>6</v>
      </c>
      <c r="B151" s="437" t="s">
        <v>190</v>
      </c>
      <c r="C151" s="437"/>
      <c r="D151" s="437"/>
      <c r="E151" s="437"/>
      <c r="F151" s="437"/>
      <c r="G151" s="437"/>
      <c r="H151" s="8" t="s">
        <v>84</v>
      </c>
      <c r="I151" s="8" t="s">
        <v>46</v>
      </c>
    </row>
    <row r="152" spans="1:13" ht="13" x14ac:dyDescent="0.3">
      <c r="A152" s="8" t="s">
        <v>47</v>
      </c>
      <c r="B152" s="425" t="s">
        <v>191</v>
      </c>
      <c r="C152" s="425"/>
      <c r="D152" s="425"/>
      <c r="E152" s="425"/>
      <c r="F152" s="425"/>
      <c r="G152" s="425"/>
      <c r="H152" s="384"/>
      <c r="I152" s="312">
        <f>H152*I170</f>
        <v>0</v>
      </c>
      <c r="J152" s="31" t="s">
        <v>192</v>
      </c>
    </row>
    <row r="153" spans="1:13" ht="13" x14ac:dyDescent="0.3">
      <c r="A153" s="8" t="s">
        <v>48</v>
      </c>
      <c r="B153" s="425" t="s">
        <v>193</v>
      </c>
      <c r="C153" s="425"/>
      <c r="D153" s="425"/>
      <c r="E153" s="425"/>
      <c r="F153" s="425"/>
      <c r="G153" s="425"/>
      <c r="H153" s="384"/>
      <c r="I153" s="312">
        <f>H153*(I152+I170)</f>
        <v>0</v>
      </c>
      <c r="J153" s="31" t="s">
        <v>192</v>
      </c>
    </row>
    <row r="154" spans="1:13" ht="13" x14ac:dyDescent="0.3">
      <c r="A154" s="8" t="s">
        <v>49</v>
      </c>
      <c r="B154" s="473" t="s">
        <v>194</v>
      </c>
      <c r="C154" s="473"/>
      <c r="D154" s="473"/>
      <c r="E154" s="473"/>
      <c r="F154" s="473"/>
      <c r="G154" s="473"/>
      <c r="H154" s="2"/>
      <c r="I154" s="29"/>
    </row>
    <row r="155" spans="1:13" ht="13" x14ac:dyDescent="0.3">
      <c r="A155" s="8" t="s">
        <v>195</v>
      </c>
      <c r="B155" s="425" t="s">
        <v>196</v>
      </c>
      <c r="C155" s="425"/>
      <c r="D155" s="425"/>
      <c r="E155" s="425"/>
      <c r="F155" s="425"/>
      <c r="G155" s="425"/>
      <c r="H155" s="6"/>
      <c r="I155" s="312">
        <f>H155*$I$172</f>
        <v>0</v>
      </c>
      <c r="J155" s="31" t="s">
        <v>197</v>
      </c>
      <c r="K155" s="7"/>
    </row>
    <row r="156" spans="1:13" ht="13" x14ac:dyDescent="0.3">
      <c r="A156" s="8" t="s">
        <v>198</v>
      </c>
      <c r="B156" s="425" t="s">
        <v>199</v>
      </c>
      <c r="C156" s="425"/>
      <c r="D156" s="425"/>
      <c r="E156" s="425"/>
      <c r="F156" s="425"/>
      <c r="G156" s="425"/>
      <c r="H156" s="6"/>
      <c r="I156" s="312">
        <f t="shared" ref="I156:I157" si="2">H156*$I$172</f>
        <v>0</v>
      </c>
      <c r="J156" s="31" t="s">
        <v>197</v>
      </c>
      <c r="K156" s="7"/>
    </row>
    <row r="157" spans="1:13" ht="13" x14ac:dyDescent="0.3">
      <c r="A157" s="8" t="s">
        <v>200</v>
      </c>
      <c r="B157" s="425" t="s">
        <v>201</v>
      </c>
      <c r="C157" s="425"/>
      <c r="D157" s="425"/>
      <c r="E157" s="425"/>
      <c r="F157" s="425"/>
      <c r="G157" s="425"/>
      <c r="H157" s="6"/>
      <c r="I157" s="312">
        <f t="shared" si="2"/>
        <v>0</v>
      </c>
      <c r="J157" s="31" t="s">
        <v>197</v>
      </c>
      <c r="K157" s="7"/>
    </row>
    <row r="158" spans="1:13" ht="13" x14ac:dyDescent="0.3">
      <c r="A158" s="435" t="s">
        <v>202</v>
      </c>
      <c r="B158" s="435"/>
      <c r="C158" s="435"/>
      <c r="D158" s="435"/>
      <c r="E158" s="435"/>
      <c r="F158" s="435"/>
      <c r="G158" s="435"/>
      <c r="H158" s="53">
        <f>SUM(H152:H157)</f>
        <v>0</v>
      </c>
      <c r="I158" s="128">
        <f>SUM(I152:I157)</f>
        <v>0</v>
      </c>
      <c r="K158" s="7"/>
      <c r="M158" s="7"/>
    </row>
    <row r="159" spans="1:13" x14ac:dyDescent="0.25">
      <c r="A159" s="303"/>
      <c r="B159" s="313"/>
      <c r="C159" s="313"/>
      <c r="D159" s="313"/>
      <c r="E159" s="313"/>
      <c r="F159" s="313"/>
      <c r="G159" s="313"/>
      <c r="H159" s="313"/>
      <c r="I159" s="313"/>
    </row>
    <row r="160" spans="1:13" ht="13" x14ac:dyDescent="0.25">
      <c r="A160" s="36" t="s">
        <v>203</v>
      </c>
      <c r="B160" s="313"/>
      <c r="C160" s="313"/>
      <c r="D160" s="313"/>
      <c r="E160" s="313"/>
      <c r="F160" s="313"/>
      <c r="G160" s="313"/>
      <c r="H160" s="313"/>
      <c r="I160" s="313"/>
    </row>
    <row r="161" spans="1:11" ht="13" x14ac:dyDescent="0.25">
      <c r="A161" s="36" t="s">
        <v>204</v>
      </c>
      <c r="B161" s="313"/>
      <c r="C161" s="313"/>
      <c r="D161" s="313"/>
      <c r="E161" s="313"/>
      <c r="F161" s="313"/>
      <c r="G161" s="313"/>
      <c r="H161" s="313"/>
      <c r="I161" s="313"/>
    </row>
    <row r="162" spans="1:11" ht="13" x14ac:dyDescent="0.3">
      <c r="A162" s="303"/>
      <c r="B162" s="303"/>
      <c r="C162" s="303"/>
      <c r="D162" s="303"/>
      <c r="E162" s="303"/>
      <c r="F162" s="303"/>
      <c r="G162" s="303"/>
      <c r="H162" s="303"/>
      <c r="I162" s="4"/>
    </row>
    <row r="163" spans="1:11" ht="13" x14ac:dyDescent="0.3">
      <c r="A163" s="427" t="s">
        <v>205</v>
      </c>
      <c r="B163" s="427"/>
      <c r="C163" s="427"/>
      <c r="D163" s="427"/>
      <c r="E163" s="427"/>
      <c r="F163" s="427"/>
      <c r="G163" s="427"/>
      <c r="H163" s="427"/>
      <c r="I163" s="427"/>
      <c r="K163" s="9"/>
    </row>
    <row r="164" spans="1:11" ht="13" x14ac:dyDescent="0.3">
      <c r="A164" s="437" t="s">
        <v>206</v>
      </c>
      <c r="B164" s="437"/>
      <c r="C164" s="437"/>
      <c r="D164" s="437"/>
      <c r="E164" s="437"/>
      <c r="F164" s="437"/>
      <c r="G164" s="437"/>
      <c r="H164" s="437"/>
      <c r="I164" s="8" t="s">
        <v>46</v>
      </c>
    </row>
    <row r="165" spans="1:11" x14ac:dyDescent="0.25">
      <c r="A165" s="305" t="s">
        <v>47</v>
      </c>
      <c r="B165" s="426" t="str">
        <f>A37</f>
        <v>MÓDULO 1 - COMPOSIÇÃO DA REMUNERAÇÃO</v>
      </c>
      <c r="C165" s="426"/>
      <c r="D165" s="426"/>
      <c r="E165" s="426"/>
      <c r="F165" s="426"/>
      <c r="G165" s="426"/>
      <c r="H165" s="426"/>
      <c r="I165" s="312">
        <f>I45</f>
        <v>0</v>
      </c>
    </row>
    <row r="166" spans="1:11" x14ac:dyDescent="0.25">
      <c r="A166" s="305" t="s">
        <v>48</v>
      </c>
      <c r="B166" s="426" t="str">
        <f>A50</f>
        <v>MÓDULO 2 – ENCARGOS E BENEFÍCIOS ANUAIS, MENSAIS E DIÁRIOS</v>
      </c>
      <c r="C166" s="426"/>
      <c r="D166" s="426"/>
      <c r="E166" s="426"/>
      <c r="F166" s="426"/>
      <c r="G166" s="426"/>
      <c r="H166" s="426"/>
      <c r="I166" s="312">
        <f>I102</f>
        <v>0</v>
      </c>
    </row>
    <row r="167" spans="1:11" ht="13" x14ac:dyDescent="0.3">
      <c r="A167" s="305" t="s">
        <v>49</v>
      </c>
      <c r="B167" s="426" t="str">
        <f>A104</f>
        <v>MÓDULO 3 – PROVISÃO PARA RESCISÃO</v>
      </c>
      <c r="C167" s="426"/>
      <c r="D167" s="426"/>
      <c r="E167" s="426"/>
      <c r="F167" s="426"/>
      <c r="G167" s="426"/>
      <c r="H167" s="426"/>
      <c r="I167" s="312">
        <f>I112</f>
        <v>0</v>
      </c>
      <c r="K167" s="9"/>
    </row>
    <row r="168" spans="1:11" ht="13" x14ac:dyDescent="0.3">
      <c r="A168" s="23" t="s">
        <v>58</v>
      </c>
      <c r="B168" s="426" t="str">
        <f>A114</f>
        <v>MÓDULO 4 – CUSTO DE REPOSIÇÃO DO PROFISSIONAL AUSENTE</v>
      </c>
      <c r="C168" s="426"/>
      <c r="D168" s="426"/>
      <c r="E168" s="426"/>
      <c r="F168" s="426"/>
      <c r="G168" s="426"/>
      <c r="H168" s="426"/>
      <c r="I168" s="312">
        <f>I138</f>
        <v>0</v>
      </c>
      <c r="K168" s="9"/>
    </row>
    <row r="169" spans="1:11" x14ac:dyDescent="0.25">
      <c r="A169" s="23" t="s">
        <v>91</v>
      </c>
      <c r="B169" s="426" t="str">
        <f>A140</f>
        <v>MÓDULO 5 – INSUMOS DIVERSOS</v>
      </c>
      <c r="C169" s="426"/>
      <c r="D169" s="426"/>
      <c r="E169" s="426"/>
      <c r="F169" s="426"/>
      <c r="G169" s="426"/>
      <c r="H169" s="426"/>
      <c r="I169" s="312">
        <f>I146</f>
        <v>0</v>
      </c>
    </row>
    <row r="170" spans="1:11" ht="13" x14ac:dyDescent="0.3">
      <c r="A170" s="8"/>
      <c r="B170" s="437" t="s">
        <v>207</v>
      </c>
      <c r="C170" s="437"/>
      <c r="D170" s="437"/>
      <c r="E170" s="437"/>
      <c r="F170" s="437"/>
      <c r="G170" s="437"/>
      <c r="H170" s="437"/>
      <c r="I170" s="26">
        <f>SUM(I165:I169)</f>
        <v>0</v>
      </c>
      <c r="K170" s="7"/>
    </row>
    <row r="171" spans="1:11" x14ac:dyDescent="0.25">
      <c r="A171" s="23" t="s">
        <v>93</v>
      </c>
      <c r="B171" s="426" t="str">
        <f>A150</f>
        <v>MÓDULO 6 – CUSTOS INDIRETOS, TRIBUTOS E LUCRO</v>
      </c>
      <c r="C171" s="426"/>
      <c r="D171" s="426"/>
      <c r="E171" s="426"/>
      <c r="F171" s="426"/>
      <c r="G171" s="426"/>
      <c r="H171" s="426"/>
      <c r="I171" s="25">
        <f>I158</f>
        <v>0</v>
      </c>
    </row>
    <row r="172" spans="1:11" ht="13" x14ac:dyDescent="0.3">
      <c r="A172" s="435" t="s">
        <v>208</v>
      </c>
      <c r="B172" s="435"/>
      <c r="C172" s="435"/>
      <c r="D172" s="435"/>
      <c r="E172" s="435"/>
      <c r="F172" s="435"/>
      <c r="G172" s="435"/>
      <c r="H172" s="435"/>
      <c r="I172" s="128">
        <f>SUM(I45,I102,I112,I138,I146,I152,I153)/(1-SUM(H155:H157))</f>
        <v>0</v>
      </c>
    </row>
    <row r="173" spans="1:11" ht="13" x14ac:dyDescent="0.3">
      <c r="A173" s="3"/>
      <c r="B173" s="3"/>
      <c r="C173" s="3"/>
      <c r="D173" s="3"/>
      <c r="E173" s="3"/>
      <c r="F173" s="3"/>
      <c r="G173" s="3"/>
      <c r="H173" s="3"/>
      <c r="I173" s="4"/>
    </row>
    <row r="174" spans="1:11" hidden="1" outlineLevel="1" x14ac:dyDescent="0.25"/>
    <row r="175" spans="1:11" ht="13" hidden="1" outlineLevel="1" x14ac:dyDescent="0.25">
      <c r="A175" s="431" t="s">
        <v>13</v>
      </c>
      <c r="B175" s="432"/>
      <c r="C175" s="432"/>
      <c r="D175" s="432"/>
      <c r="E175" s="432"/>
      <c r="F175" s="432"/>
      <c r="G175" s="432"/>
      <c r="H175" s="432"/>
      <c r="I175" s="433"/>
    </row>
    <row r="176" spans="1:11" ht="13" hidden="1" outlineLevel="1" x14ac:dyDescent="0.3">
      <c r="A176" s="474"/>
      <c r="B176" s="475"/>
      <c r="C176" s="475"/>
      <c r="D176" s="475"/>
      <c r="E176" s="475"/>
      <c r="F176" s="475"/>
      <c r="G176" s="475"/>
      <c r="H176" s="475"/>
      <c r="I176" s="476"/>
    </row>
    <row r="177" spans="1:9" hidden="1" outlineLevel="1" x14ac:dyDescent="0.25">
      <c r="A177" s="467" t="s">
        <v>14</v>
      </c>
      <c r="B177" s="468"/>
      <c r="C177" s="468"/>
      <c r="D177" s="468"/>
      <c r="E177" s="468"/>
      <c r="F177" s="468"/>
      <c r="G177" s="468"/>
      <c r="H177" s="468"/>
      <c r="I177" s="469"/>
    </row>
    <row r="178" spans="1:9" hidden="1" outlineLevel="1" x14ac:dyDescent="0.25">
      <c r="A178" s="470"/>
      <c r="B178" s="471"/>
      <c r="C178" s="471"/>
      <c r="D178" s="471"/>
      <c r="E178" s="471"/>
      <c r="F178" s="471"/>
      <c r="G178" s="471"/>
      <c r="H178" s="471"/>
      <c r="I178" s="472"/>
    </row>
    <row r="179" spans="1:9" hidden="1" outlineLevel="1" x14ac:dyDescent="0.25"/>
    <row r="180" spans="1:9" ht="39" hidden="1" outlineLevel="1" x14ac:dyDescent="0.3">
      <c r="A180" s="404" t="s">
        <v>15</v>
      </c>
      <c r="B180" s="404"/>
      <c r="C180" s="404"/>
      <c r="D180" s="460" t="s">
        <v>16</v>
      </c>
      <c r="E180" s="437"/>
      <c r="F180" s="437"/>
      <c r="G180" s="460" t="s">
        <v>17</v>
      </c>
      <c r="H180" s="437"/>
      <c r="I180" s="55" t="s">
        <v>18</v>
      </c>
    </row>
    <row r="181" spans="1:9" ht="25.5" hidden="1" customHeight="1" outlineLevel="1" x14ac:dyDescent="0.25">
      <c r="A181" s="450" t="s">
        <v>19</v>
      </c>
      <c r="B181" s="450"/>
      <c r="C181" s="450"/>
      <c r="D181" s="448" t="s">
        <v>20</v>
      </c>
      <c r="E181" s="450"/>
      <c r="F181" s="450"/>
      <c r="G181" s="459">
        <f>Servente!I172</f>
        <v>0</v>
      </c>
      <c r="H181" s="450"/>
      <c r="I181" s="175">
        <f>(1/D223)*G181</f>
        <v>0</v>
      </c>
    </row>
    <row r="182" spans="1:9" ht="13" hidden="1" outlineLevel="1" x14ac:dyDescent="0.3">
      <c r="A182" s="437" t="s">
        <v>21</v>
      </c>
      <c r="B182" s="437"/>
      <c r="C182" s="437"/>
      <c r="D182" s="437"/>
      <c r="E182" s="437"/>
      <c r="F182" s="437"/>
      <c r="G182" s="437"/>
      <c r="H182" s="437"/>
      <c r="I182" s="176">
        <f>SUM(I181:I181)</f>
        <v>0</v>
      </c>
    </row>
    <row r="183" spans="1:9" hidden="1" outlineLevel="1" x14ac:dyDescent="0.25"/>
    <row r="184" spans="1:9" ht="13" hidden="1" outlineLevel="1" x14ac:dyDescent="0.3">
      <c r="A184" s="425" t="s">
        <v>22</v>
      </c>
      <c r="B184" s="425"/>
      <c r="C184" s="425"/>
      <c r="D184" s="425"/>
      <c r="E184" s="425"/>
      <c r="F184" s="425"/>
      <c r="G184" s="425"/>
      <c r="H184" s="425"/>
      <c r="I184" s="425"/>
    </row>
    <row r="185" spans="1:9" hidden="1" outlineLevel="1" x14ac:dyDescent="0.25"/>
    <row r="186" spans="1:9" hidden="1" outlineLevel="1" x14ac:dyDescent="0.25">
      <c r="A186" s="467" t="s">
        <v>23</v>
      </c>
      <c r="B186" s="468"/>
      <c r="C186" s="468"/>
      <c r="D186" s="468"/>
      <c r="E186" s="468"/>
      <c r="F186" s="468"/>
      <c r="G186" s="468"/>
      <c r="H186" s="468"/>
      <c r="I186" s="469"/>
    </row>
    <row r="187" spans="1:9" hidden="1" outlineLevel="1" x14ac:dyDescent="0.25">
      <c r="A187" s="470"/>
      <c r="B187" s="471"/>
      <c r="C187" s="471"/>
      <c r="D187" s="471"/>
      <c r="E187" s="471"/>
      <c r="F187" s="471"/>
      <c r="G187" s="471"/>
      <c r="H187" s="471"/>
      <c r="I187" s="472"/>
    </row>
    <row r="188" spans="1:9" hidden="1" outlineLevel="1" x14ac:dyDescent="0.25"/>
    <row r="189" spans="1:9" ht="39" hidden="1" outlineLevel="1" x14ac:dyDescent="0.3">
      <c r="A189" s="404" t="s">
        <v>15</v>
      </c>
      <c r="B189" s="404"/>
      <c r="C189" s="404"/>
      <c r="D189" s="460" t="s">
        <v>16</v>
      </c>
      <c r="E189" s="437"/>
      <c r="F189" s="437"/>
      <c r="G189" s="460" t="s">
        <v>17</v>
      </c>
      <c r="H189" s="437"/>
      <c r="I189" s="55" t="s">
        <v>18</v>
      </c>
    </row>
    <row r="190" spans="1:9" ht="27" hidden="1" customHeight="1" outlineLevel="1" x14ac:dyDescent="0.25">
      <c r="A190" s="450" t="s">
        <v>19</v>
      </c>
      <c r="B190" s="450"/>
      <c r="C190" s="450"/>
      <c r="D190" s="448" t="s">
        <v>24</v>
      </c>
      <c r="E190" s="450"/>
      <c r="F190" s="450"/>
      <c r="G190" s="459">
        <f>Servente!I172</f>
        <v>0</v>
      </c>
      <c r="H190" s="450"/>
      <c r="I190" s="175">
        <f>(1/1800)*G190</f>
        <v>0</v>
      </c>
    </row>
    <row r="191" spans="1:9" ht="13" hidden="1" outlineLevel="1" x14ac:dyDescent="0.3">
      <c r="A191" s="437" t="s">
        <v>21</v>
      </c>
      <c r="B191" s="437"/>
      <c r="C191" s="437"/>
      <c r="D191" s="437"/>
      <c r="E191" s="437"/>
      <c r="F191" s="437"/>
      <c r="G191" s="437"/>
      <c r="H191" s="437"/>
      <c r="I191" s="176">
        <f>SUM(I190:I190)</f>
        <v>0</v>
      </c>
    </row>
    <row r="192" spans="1:9" hidden="1" outlineLevel="1" x14ac:dyDescent="0.25"/>
    <row r="193" spans="1:9" ht="13" hidden="1" outlineLevel="1" x14ac:dyDescent="0.3">
      <c r="A193" s="425" t="s">
        <v>25</v>
      </c>
      <c r="B193" s="425"/>
      <c r="C193" s="425"/>
      <c r="D193" s="425"/>
      <c r="E193" s="425"/>
      <c r="F193" s="425"/>
      <c r="G193" s="425"/>
      <c r="H193" s="425"/>
      <c r="I193" s="425"/>
    </row>
    <row r="194" spans="1:9" hidden="1" outlineLevel="1" x14ac:dyDescent="0.25"/>
    <row r="195" spans="1:9" hidden="1" outlineLevel="1" x14ac:dyDescent="0.25">
      <c r="A195" s="467" t="s">
        <v>26</v>
      </c>
      <c r="B195" s="468"/>
      <c r="C195" s="468"/>
      <c r="D195" s="468"/>
      <c r="E195" s="468"/>
      <c r="F195" s="468"/>
      <c r="G195" s="468"/>
      <c r="H195" s="468"/>
      <c r="I195" s="469"/>
    </row>
    <row r="196" spans="1:9" hidden="1" outlineLevel="1" x14ac:dyDescent="0.25">
      <c r="A196" s="470"/>
      <c r="B196" s="471"/>
      <c r="C196" s="471"/>
      <c r="D196" s="471"/>
      <c r="E196" s="471"/>
      <c r="F196" s="471"/>
      <c r="G196" s="471"/>
      <c r="H196" s="471"/>
      <c r="I196" s="472"/>
    </row>
    <row r="197" spans="1:9" hidden="1" outlineLevel="1" x14ac:dyDescent="0.25"/>
    <row r="198" spans="1:9" ht="39" hidden="1" outlineLevel="1" x14ac:dyDescent="0.3">
      <c r="A198" s="404" t="s">
        <v>15</v>
      </c>
      <c r="B198" s="404"/>
      <c r="C198" s="404"/>
      <c r="D198" s="460" t="s">
        <v>16</v>
      </c>
      <c r="E198" s="437"/>
      <c r="F198" s="437"/>
      <c r="G198" s="460" t="s">
        <v>17</v>
      </c>
      <c r="H198" s="437"/>
      <c r="I198" s="55" t="s">
        <v>18</v>
      </c>
    </row>
    <row r="199" spans="1:9" ht="27" hidden="1" customHeight="1" outlineLevel="1" x14ac:dyDescent="0.25">
      <c r="A199" s="450" t="s">
        <v>19</v>
      </c>
      <c r="B199" s="450"/>
      <c r="C199" s="450"/>
      <c r="D199" s="448" t="s">
        <v>27</v>
      </c>
      <c r="E199" s="450"/>
      <c r="F199" s="450"/>
      <c r="G199" s="459">
        <f>G181</f>
        <v>0</v>
      </c>
      <c r="H199" s="450"/>
      <c r="I199" s="175">
        <f>(1/300)*G199</f>
        <v>0</v>
      </c>
    </row>
    <row r="200" spans="1:9" ht="13" hidden="1" outlineLevel="1" x14ac:dyDescent="0.3">
      <c r="A200" s="437" t="s">
        <v>21</v>
      </c>
      <c r="B200" s="437"/>
      <c r="C200" s="437"/>
      <c r="D200" s="437"/>
      <c r="E200" s="437"/>
      <c r="F200" s="437"/>
      <c r="G200" s="437"/>
      <c r="H200" s="437"/>
      <c r="I200" s="176">
        <f>SUM(I199:I199)</f>
        <v>0</v>
      </c>
    </row>
    <row r="201" spans="1:9" hidden="1" outlineLevel="1" x14ac:dyDescent="0.25"/>
    <row r="202" spans="1:9" ht="13" hidden="1" outlineLevel="1" x14ac:dyDescent="0.3">
      <c r="A202" s="425" t="s">
        <v>28</v>
      </c>
      <c r="B202" s="425"/>
      <c r="C202" s="425"/>
      <c r="D202" s="425"/>
      <c r="E202" s="425"/>
      <c r="F202" s="425"/>
      <c r="G202" s="425"/>
      <c r="H202" s="425"/>
      <c r="I202" s="425"/>
    </row>
    <row r="203" spans="1:9" hidden="1" outlineLevel="1" x14ac:dyDescent="0.25"/>
    <row r="204" spans="1:9" hidden="1" outlineLevel="1" x14ac:dyDescent="0.25">
      <c r="A204" s="461" t="s">
        <v>29</v>
      </c>
      <c r="B204" s="462"/>
      <c r="C204" s="462"/>
      <c r="D204" s="462"/>
      <c r="E204" s="462"/>
      <c r="F204" s="462"/>
      <c r="G204" s="462"/>
      <c r="H204" s="462"/>
      <c r="I204" s="463"/>
    </row>
    <row r="205" spans="1:9" hidden="1" outlineLevel="1" x14ac:dyDescent="0.25">
      <c r="A205" s="464"/>
      <c r="B205" s="465"/>
      <c r="C205" s="465"/>
      <c r="D205" s="465"/>
      <c r="E205" s="465"/>
      <c r="F205" s="465"/>
      <c r="G205" s="465"/>
      <c r="H205" s="465"/>
      <c r="I205" s="466"/>
    </row>
    <row r="206" spans="1:9" hidden="1" outlineLevel="1" x14ac:dyDescent="0.25"/>
    <row r="207" spans="1:9" ht="39" hidden="1" outlineLevel="1" x14ac:dyDescent="0.3">
      <c r="A207" s="404" t="s">
        <v>15</v>
      </c>
      <c r="B207" s="404"/>
      <c r="C207" s="404"/>
      <c r="D207" s="460" t="s">
        <v>16</v>
      </c>
      <c r="E207" s="437"/>
      <c r="F207" s="437"/>
      <c r="G207" s="460" t="s">
        <v>17</v>
      </c>
      <c r="H207" s="437"/>
      <c r="I207" s="55" t="s">
        <v>18</v>
      </c>
    </row>
    <row r="208" spans="1:9" ht="30" hidden="1" customHeight="1" outlineLevel="1" x14ac:dyDescent="0.25">
      <c r="A208" s="450" t="s">
        <v>19</v>
      </c>
      <c r="B208" s="450"/>
      <c r="C208" s="450"/>
      <c r="D208" s="448" t="s">
        <v>30</v>
      </c>
      <c r="E208" s="450"/>
      <c r="F208" s="450"/>
      <c r="G208" s="459">
        <f>G199</f>
        <v>0</v>
      </c>
      <c r="H208" s="450"/>
      <c r="I208" s="175">
        <f>(1/130)*G208</f>
        <v>0</v>
      </c>
    </row>
    <row r="209" spans="1:10" ht="13" hidden="1" outlineLevel="1" x14ac:dyDescent="0.3">
      <c r="A209" s="437" t="s">
        <v>21</v>
      </c>
      <c r="B209" s="437"/>
      <c r="C209" s="437"/>
      <c r="D209" s="437"/>
      <c r="E209" s="437"/>
      <c r="F209" s="437"/>
      <c r="G209" s="437"/>
      <c r="H209" s="437"/>
      <c r="I209" s="176">
        <f>SUM(I208:I208)</f>
        <v>0</v>
      </c>
    </row>
    <row r="210" spans="1:10" hidden="1" outlineLevel="1" x14ac:dyDescent="0.25"/>
    <row r="211" spans="1:10" ht="13" hidden="1" outlineLevel="1" x14ac:dyDescent="0.3">
      <c r="A211" s="425" t="s">
        <v>31</v>
      </c>
      <c r="B211" s="425"/>
      <c r="C211" s="425"/>
      <c r="D211" s="425"/>
      <c r="E211" s="425"/>
      <c r="F211" s="425"/>
      <c r="G211" s="425"/>
      <c r="H211" s="425"/>
      <c r="I211" s="425"/>
    </row>
    <row r="212" spans="1:10" hidden="1" outlineLevel="1" x14ac:dyDescent="0.25"/>
    <row r="213" spans="1:10" hidden="1" outlineLevel="1" x14ac:dyDescent="0.25">
      <c r="A213" s="486" t="s">
        <v>32</v>
      </c>
      <c r="B213" s="487"/>
      <c r="C213" s="487"/>
      <c r="D213" s="487"/>
      <c r="E213" s="487"/>
      <c r="F213" s="487"/>
      <c r="G213" s="487"/>
      <c r="H213" s="487"/>
      <c r="I213" s="487"/>
    </row>
    <row r="214" spans="1:10" hidden="1" outlineLevel="1" x14ac:dyDescent="0.25"/>
    <row r="215" spans="1:10" hidden="1" outlineLevel="1" x14ac:dyDescent="0.25">
      <c r="A215" s="486" t="s">
        <v>33</v>
      </c>
      <c r="B215" s="487"/>
      <c r="C215" s="487"/>
      <c r="D215" s="487"/>
      <c r="E215" s="487"/>
      <c r="F215" s="487"/>
      <c r="G215" s="487"/>
      <c r="H215" s="487"/>
      <c r="I215" s="487"/>
    </row>
    <row r="216" spans="1:10" hidden="1" outlineLevel="1" x14ac:dyDescent="0.25"/>
    <row r="217" spans="1:10" hidden="1" outlineLevel="1" x14ac:dyDescent="0.25">
      <c r="A217" s="486" t="s">
        <v>34</v>
      </c>
      <c r="B217" s="487"/>
      <c r="C217" s="487"/>
      <c r="D217" s="487"/>
      <c r="E217" s="487"/>
      <c r="F217" s="487"/>
      <c r="G217" s="487"/>
      <c r="H217" s="487"/>
      <c r="I217" s="487"/>
    </row>
    <row r="218" spans="1:10" hidden="1" outlineLevel="1" x14ac:dyDescent="0.25"/>
    <row r="219" spans="1:10" collapsed="1" x14ac:dyDescent="0.25"/>
    <row r="220" spans="1:10" ht="13" x14ac:dyDescent="0.25">
      <c r="A220" s="431" t="s">
        <v>35</v>
      </c>
      <c r="B220" s="432"/>
      <c r="C220" s="432"/>
      <c r="D220" s="432"/>
      <c r="E220" s="432"/>
      <c r="F220" s="432"/>
      <c r="G220" s="432"/>
      <c r="H220" s="432"/>
      <c r="I220" s="433"/>
    </row>
    <row r="222" spans="1:10" ht="52" x14ac:dyDescent="0.25">
      <c r="A222" s="480" t="s">
        <v>36</v>
      </c>
      <c r="B222" s="420"/>
      <c r="C222" s="421"/>
      <c r="D222" s="318" t="s">
        <v>448</v>
      </c>
      <c r="E222" s="491" t="s">
        <v>37</v>
      </c>
      <c r="F222" s="492"/>
      <c r="G222" s="55" t="s">
        <v>38</v>
      </c>
      <c r="H222" s="55" t="s">
        <v>39</v>
      </c>
      <c r="I222" s="55" t="s">
        <v>40</v>
      </c>
    </row>
    <row r="223" spans="1:10" ht="38" customHeight="1" x14ac:dyDescent="0.25">
      <c r="A223" s="497" t="s">
        <v>509</v>
      </c>
      <c r="B223" s="497"/>
      <c r="C223" s="497"/>
      <c r="D223" s="379">
        <v>800</v>
      </c>
      <c r="E223" s="493">
        <f>I182</f>
        <v>0</v>
      </c>
      <c r="F223" s="494"/>
      <c r="G223" s="314">
        <f>Resumo!G7</f>
        <v>2488</v>
      </c>
      <c r="H223" s="314">
        <f>IF(G223&gt;800,G223,800)</f>
        <v>2488</v>
      </c>
      <c r="I223" s="177">
        <f>ROUND(H223*E223,2)</f>
        <v>0</v>
      </c>
      <c r="J223" s="302" t="s">
        <v>449</v>
      </c>
    </row>
    <row r="224" spans="1:10" x14ac:dyDescent="0.25">
      <c r="A224" s="497" t="s">
        <v>512</v>
      </c>
      <c r="B224" s="497"/>
      <c r="C224" s="497"/>
      <c r="D224" s="314">
        <v>1800</v>
      </c>
      <c r="E224" s="493">
        <f>I191</f>
        <v>0</v>
      </c>
      <c r="F224" s="494"/>
      <c r="G224" s="314">
        <v>0</v>
      </c>
      <c r="H224" s="314">
        <f>G224</f>
        <v>0</v>
      </c>
      <c r="I224" s="177">
        <f>ROUND(H224*E224,2)</f>
        <v>0</v>
      </c>
    </row>
    <row r="225" spans="1:9" x14ac:dyDescent="0.25">
      <c r="A225" s="486" t="s">
        <v>511</v>
      </c>
      <c r="B225" s="487"/>
      <c r="C225" s="487"/>
      <c r="D225" s="22">
        <v>300</v>
      </c>
      <c r="E225" s="495">
        <f>I200</f>
        <v>0</v>
      </c>
      <c r="F225" s="496"/>
      <c r="G225" s="251">
        <v>0</v>
      </c>
      <c r="H225" s="251">
        <f>G225</f>
        <v>0</v>
      </c>
      <c r="I225" s="177">
        <f>ROUND(H225*E225,2)</f>
        <v>0</v>
      </c>
    </row>
    <row r="226" spans="1:9" x14ac:dyDescent="0.25">
      <c r="A226" s="487" t="s">
        <v>510</v>
      </c>
      <c r="B226" s="487"/>
      <c r="C226" s="487"/>
      <c r="D226" s="22">
        <v>130</v>
      </c>
      <c r="E226" s="495">
        <f>I209</f>
        <v>0</v>
      </c>
      <c r="F226" s="496"/>
      <c r="G226" s="251">
        <v>0</v>
      </c>
      <c r="H226" s="251">
        <f>G226</f>
        <v>0</v>
      </c>
      <c r="I226" s="177">
        <f>ROUND(H226*E226,2)</f>
        <v>0</v>
      </c>
    </row>
    <row r="227" spans="1:9" x14ac:dyDescent="0.25">
      <c r="A227" s="487"/>
      <c r="B227" s="487"/>
      <c r="C227" s="487"/>
      <c r="D227" s="22"/>
      <c r="E227" s="484"/>
      <c r="F227" s="485"/>
      <c r="G227" s="251"/>
      <c r="H227" s="251"/>
      <c r="I227" s="177">
        <f>H227*D227</f>
        <v>0</v>
      </c>
    </row>
    <row r="228" spans="1:9" x14ac:dyDescent="0.25">
      <c r="A228" s="486"/>
      <c r="B228" s="487"/>
      <c r="C228" s="487"/>
      <c r="D228" s="22"/>
      <c r="E228" s="484"/>
      <c r="F228" s="485"/>
      <c r="G228" s="251"/>
      <c r="H228" s="251"/>
      <c r="I228" s="177">
        <f>H228*D228</f>
        <v>0</v>
      </c>
    </row>
    <row r="229" spans="1:9" ht="13" x14ac:dyDescent="0.3">
      <c r="A229" s="488" t="s">
        <v>41</v>
      </c>
      <c r="B229" s="489"/>
      <c r="C229" s="489"/>
      <c r="D229" s="489"/>
      <c r="E229" s="489"/>
      <c r="F229" s="490"/>
      <c r="G229" s="252">
        <f>SUM(G223:G228)</f>
        <v>2488</v>
      </c>
      <c r="H229" s="252">
        <f>SUM(H223:H228)</f>
        <v>2488</v>
      </c>
      <c r="I229" s="178">
        <f>SUM(I223:I228)</f>
        <v>0</v>
      </c>
    </row>
  </sheetData>
  <mergeCells count="175">
    <mergeCell ref="E228:F228"/>
    <mergeCell ref="A228:C228"/>
    <mergeCell ref="A229:F229"/>
    <mergeCell ref="A209:H209"/>
    <mergeCell ref="A211:I211"/>
    <mergeCell ref="A213:I213"/>
    <mergeCell ref="A215:I215"/>
    <mergeCell ref="A217:I217"/>
    <mergeCell ref="A220:I220"/>
    <mergeCell ref="A225:C225"/>
    <mergeCell ref="A226:C226"/>
    <mergeCell ref="A227:C227"/>
    <mergeCell ref="E222:F222"/>
    <mergeCell ref="E223:F223"/>
    <mergeCell ref="E224:F224"/>
    <mergeCell ref="E225:F225"/>
    <mergeCell ref="E226:F226"/>
    <mergeCell ref="E227:F227"/>
    <mergeCell ref="A222:C222"/>
    <mergeCell ref="A223:C223"/>
    <mergeCell ref="A224:C224"/>
    <mergeCell ref="A180:C180"/>
    <mergeCell ref="D180:F180"/>
    <mergeCell ref="G180:H180"/>
    <mergeCell ref="A182:H182"/>
    <mergeCell ref="A184:I184"/>
    <mergeCell ref="A186:I187"/>
    <mergeCell ref="A199:C199"/>
    <mergeCell ref="D199:F199"/>
    <mergeCell ref="G199:H199"/>
    <mergeCell ref="A191:H191"/>
    <mergeCell ref="A193:I193"/>
    <mergeCell ref="A189:C189"/>
    <mergeCell ref="D189:F189"/>
    <mergeCell ref="G189:H189"/>
    <mergeCell ref="A190:C190"/>
    <mergeCell ref="D190:F190"/>
    <mergeCell ref="G190:H190"/>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39:I139"/>
    <mergeCell ref="A140:I140"/>
    <mergeCell ref="B135:G135"/>
    <mergeCell ref="B136:G136"/>
    <mergeCell ref="B137:G137"/>
    <mergeCell ref="B155:G155"/>
    <mergeCell ref="A172:H172"/>
    <mergeCell ref="A158:G158"/>
    <mergeCell ref="A204:I205"/>
    <mergeCell ref="A195:I196"/>
    <mergeCell ref="A198:C198"/>
    <mergeCell ref="A132:G132"/>
    <mergeCell ref="B156:G156"/>
    <mergeCell ref="B145:G145"/>
    <mergeCell ref="B143:G143"/>
    <mergeCell ref="B142:G142"/>
    <mergeCell ref="B153:G153"/>
    <mergeCell ref="B154:G154"/>
    <mergeCell ref="A163:I163"/>
    <mergeCell ref="A181:C181"/>
    <mergeCell ref="D181:F181"/>
    <mergeCell ref="G181:H181"/>
    <mergeCell ref="A175:I175"/>
    <mergeCell ref="A176:I176"/>
    <mergeCell ref="A177:I178"/>
    <mergeCell ref="B168:H168"/>
    <mergeCell ref="A138:H138"/>
    <mergeCell ref="A134:I134"/>
    <mergeCell ref="B151:G151"/>
    <mergeCell ref="B152:G152"/>
    <mergeCell ref="A208:C208"/>
    <mergeCell ref="D208:F208"/>
    <mergeCell ref="G208:H208"/>
    <mergeCell ref="D198:F198"/>
    <mergeCell ref="G198:H198"/>
    <mergeCell ref="A200:H200"/>
    <mergeCell ref="A202:I202"/>
    <mergeCell ref="A207:C207"/>
    <mergeCell ref="D207:F207"/>
    <mergeCell ref="G207:H20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topLeftCell="B23" zoomScaleNormal="100" workbookViewId="0">
      <selection activeCell="E53" sqref="E53"/>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88" t="s">
        <v>209</v>
      </c>
      <c r="C2" s="389"/>
      <c r="D2" s="389"/>
      <c r="E2" s="390"/>
    </row>
    <row r="3" spans="2:7" ht="13" x14ac:dyDescent="0.25">
      <c r="B3" s="67"/>
      <c r="E3" s="68"/>
      <c r="F3" s="52"/>
      <c r="G3" s="52"/>
    </row>
    <row r="4" spans="2:7" x14ac:dyDescent="0.25">
      <c r="B4" s="90" t="s">
        <v>210</v>
      </c>
      <c r="C4" s="61"/>
      <c r="D4" s="61"/>
      <c r="E4" s="127">
        <v>0</v>
      </c>
    </row>
    <row r="5" spans="2:7" x14ac:dyDescent="0.25">
      <c r="B5" s="90" t="s">
        <v>211</v>
      </c>
      <c r="C5" s="61"/>
      <c r="D5" s="61"/>
      <c r="E5" s="126">
        <v>2</v>
      </c>
    </row>
    <row r="6" spans="2:7" x14ac:dyDescent="0.25">
      <c r="B6" s="90" t="s">
        <v>212</v>
      </c>
      <c r="C6" s="61"/>
      <c r="D6" s="61"/>
      <c r="E6" s="126">
        <v>22</v>
      </c>
    </row>
    <row r="7" spans="2:7" x14ac:dyDescent="0.25">
      <c r="B7" s="90" t="s">
        <v>213</v>
      </c>
      <c r="C7" s="61"/>
      <c r="D7" s="61"/>
      <c r="E7" s="191">
        <v>0</v>
      </c>
    </row>
    <row r="8" spans="2:7" x14ac:dyDescent="0.25">
      <c r="B8" s="67"/>
      <c r="E8" s="68"/>
    </row>
    <row r="9" spans="2:7" x14ac:dyDescent="0.25">
      <c r="B9" s="91" t="s">
        <v>214</v>
      </c>
      <c r="C9" s="61"/>
      <c r="D9" s="61"/>
      <c r="E9" s="93">
        <f>(E4*E5*E6)</f>
        <v>0</v>
      </c>
    </row>
    <row r="10" spans="2:7" x14ac:dyDescent="0.25">
      <c r="B10" s="91" t="s">
        <v>215</v>
      </c>
      <c r="C10" s="61"/>
      <c r="D10" s="61"/>
      <c r="E10" s="93">
        <f>Servente!I39*E7</f>
        <v>0</v>
      </c>
    </row>
    <row r="11" spans="2:7" ht="13" thickBot="1" x14ac:dyDescent="0.3">
      <c r="B11" s="67"/>
      <c r="E11" s="68"/>
    </row>
    <row r="12" spans="2:7" ht="13.5" thickBot="1" x14ac:dyDescent="0.35">
      <c r="B12" s="75" t="s">
        <v>216</v>
      </c>
      <c r="C12" s="76"/>
      <c r="D12" s="76"/>
      <c r="E12" s="89">
        <f>E9-E10</f>
        <v>0</v>
      </c>
    </row>
    <row r="13" spans="2:7" x14ac:dyDescent="0.25">
      <c r="E13" s="7"/>
    </row>
    <row r="14" spans="2:7" ht="13" thickBot="1" x14ac:dyDescent="0.3">
      <c r="E14" s="7"/>
    </row>
    <row r="15" spans="2:7" ht="13.5" thickBot="1" x14ac:dyDescent="0.3">
      <c r="B15" s="388" t="s">
        <v>217</v>
      </c>
      <c r="C15" s="389"/>
      <c r="D15" s="389"/>
      <c r="E15" s="390"/>
    </row>
    <row r="16" spans="2:7" x14ac:dyDescent="0.25">
      <c r="B16" s="67"/>
      <c r="E16" s="68"/>
    </row>
    <row r="17" spans="2:5" x14ac:dyDescent="0.25">
      <c r="B17" s="90" t="s">
        <v>218</v>
      </c>
      <c r="C17" s="61"/>
      <c r="D17" s="61"/>
      <c r="E17" s="127">
        <v>0</v>
      </c>
    </row>
    <row r="18" spans="2:5" x14ac:dyDescent="0.25">
      <c r="B18" s="90" t="s">
        <v>212</v>
      </c>
      <c r="C18" s="61"/>
      <c r="D18" s="61"/>
      <c r="E18" s="126">
        <v>22</v>
      </c>
    </row>
    <row r="19" spans="2:5" x14ac:dyDescent="0.25">
      <c r="B19" s="90" t="s">
        <v>219</v>
      </c>
      <c r="C19" s="61"/>
      <c r="D19" s="61"/>
      <c r="E19" s="227">
        <v>0</v>
      </c>
    </row>
    <row r="20" spans="2:5" x14ac:dyDescent="0.25">
      <c r="B20" s="67"/>
      <c r="E20" s="68"/>
    </row>
    <row r="21" spans="2:5" x14ac:dyDescent="0.25">
      <c r="B21" s="91" t="s">
        <v>220</v>
      </c>
      <c r="C21" s="61"/>
      <c r="D21" s="61"/>
      <c r="E21" s="92">
        <f>E17*E18</f>
        <v>0</v>
      </c>
    </row>
    <row r="22" spans="2:5" x14ac:dyDescent="0.25">
      <c r="B22" s="91" t="s">
        <v>221</v>
      </c>
      <c r="C22" s="61"/>
      <c r="D22" s="61"/>
      <c r="E22" s="179">
        <v>0</v>
      </c>
    </row>
    <row r="23" spans="2:5" x14ac:dyDescent="0.25">
      <c r="B23" s="91" t="s">
        <v>215</v>
      </c>
      <c r="C23" s="61"/>
      <c r="D23" s="61"/>
      <c r="E23" s="92">
        <f>E19*E21</f>
        <v>0</v>
      </c>
    </row>
    <row r="24" spans="2:5" ht="13" thickBot="1" x14ac:dyDescent="0.3">
      <c r="B24" s="67"/>
      <c r="E24" s="68"/>
    </row>
    <row r="25" spans="2:5" ht="13.5" thickBot="1" x14ac:dyDescent="0.35">
      <c r="B25" s="75" t="s">
        <v>222</v>
      </c>
      <c r="C25" s="76"/>
      <c r="D25" s="76"/>
      <c r="E25" s="89">
        <f>E21-E23+E22</f>
        <v>0</v>
      </c>
    </row>
    <row r="26" spans="2:5" x14ac:dyDescent="0.25">
      <c r="E26" s="7"/>
    </row>
    <row r="27" spans="2:5" ht="13" thickBot="1" x14ac:dyDescent="0.3">
      <c r="E27" s="7"/>
    </row>
    <row r="28" spans="2:5" ht="13.5" thickBot="1" x14ac:dyDescent="0.3">
      <c r="B28" s="388"/>
      <c r="C28" s="389"/>
      <c r="D28" s="389"/>
      <c r="E28" s="390"/>
    </row>
    <row r="29" spans="2:5" x14ac:dyDescent="0.25">
      <c r="B29" s="67"/>
      <c r="E29" s="68"/>
    </row>
    <row r="30" spans="2:5" x14ac:dyDescent="0.25">
      <c r="B30" s="90"/>
      <c r="C30" s="61"/>
      <c r="D30" s="61"/>
      <c r="E30" s="127"/>
    </row>
    <row r="31" spans="2:5" x14ac:dyDescent="0.25">
      <c r="B31" s="90"/>
      <c r="C31" s="61"/>
      <c r="D31" s="61"/>
      <c r="E31" s="180"/>
    </row>
    <row r="32" spans="2:5" ht="13" thickBot="1" x14ac:dyDescent="0.3">
      <c r="B32" s="67"/>
      <c r="E32" s="68"/>
    </row>
    <row r="33" spans="2:27" ht="13.5" thickBot="1" x14ac:dyDescent="0.35">
      <c r="B33" s="75" t="s">
        <v>224</v>
      </c>
      <c r="C33" s="76"/>
      <c r="D33" s="76"/>
      <c r="E33" s="89">
        <f>E30-(E30*E31)</f>
        <v>0</v>
      </c>
    </row>
    <row r="34" spans="2:27" x14ac:dyDescent="0.25">
      <c r="E34" s="7"/>
    </row>
    <row r="35" spans="2:27" ht="13.5" customHeight="1" thickBot="1" x14ac:dyDescent="0.3">
      <c r="E35" s="7"/>
      <c r="S35" s="500"/>
      <c r="T35" s="500"/>
      <c r="U35" s="500"/>
      <c r="V35" s="500"/>
      <c r="W35" s="500"/>
      <c r="X35" s="500"/>
      <c r="Y35" s="500"/>
      <c r="Z35" s="500"/>
      <c r="AA35" s="121"/>
    </row>
    <row r="36" spans="2:27" ht="13.5" thickBot="1" x14ac:dyDescent="0.3">
      <c r="B36" s="388" t="s">
        <v>225</v>
      </c>
      <c r="C36" s="389"/>
      <c r="D36" s="389"/>
      <c r="E36" s="390"/>
      <c r="S36" s="500"/>
      <c r="T36" s="500"/>
      <c r="U36" s="500"/>
      <c r="V36" s="500"/>
      <c r="W36" s="500"/>
      <c r="X36" s="500"/>
      <c r="Y36" s="500"/>
      <c r="Z36" s="500"/>
      <c r="AA36" s="121"/>
    </row>
    <row r="37" spans="2:27" x14ac:dyDescent="0.25">
      <c r="B37" s="95"/>
      <c r="C37" s="96"/>
      <c r="D37" s="96"/>
      <c r="E37" s="97"/>
      <c r="S37" s="500"/>
      <c r="T37" s="500"/>
      <c r="U37" s="500"/>
      <c r="V37" s="500"/>
      <c r="W37" s="500"/>
      <c r="X37" s="500"/>
      <c r="Y37" s="500"/>
      <c r="Z37" s="500"/>
      <c r="AA37" s="121"/>
    </row>
    <row r="38" spans="2:27" x14ac:dyDescent="0.25">
      <c r="B38" s="90" t="s">
        <v>226</v>
      </c>
      <c r="C38" s="61"/>
      <c r="D38" s="61"/>
      <c r="E38" s="127">
        <v>0</v>
      </c>
      <c r="S38" s="500"/>
      <c r="T38" s="500"/>
      <c r="U38" s="500"/>
      <c r="V38" s="500"/>
      <c r="W38" s="500"/>
      <c r="X38" s="500"/>
      <c r="Y38" s="500"/>
      <c r="Z38" s="500"/>
      <c r="AA38" s="121"/>
    </row>
    <row r="39" spans="2:27" x14ac:dyDescent="0.25">
      <c r="B39" s="90" t="s">
        <v>223</v>
      </c>
      <c r="C39" s="61"/>
      <c r="D39" s="61"/>
      <c r="E39" s="126">
        <v>0</v>
      </c>
      <c r="S39" s="500"/>
      <c r="T39" s="500"/>
      <c r="U39" s="500"/>
      <c r="V39" s="500"/>
      <c r="W39" s="500"/>
      <c r="X39" s="500"/>
      <c r="Y39" s="500"/>
      <c r="Z39" s="500"/>
      <c r="AA39" s="121"/>
    </row>
    <row r="40" spans="2:27" x14ac:dyDescent="0.25">
      <c r="B40" s="90" t="s">
        <v>227</v>
      </c>
      <c r="C40" s="61"/>
      <c r="D40" s="94"/>
      <c r="E40" s="131"/>
      <c r="S40" s="121"/>
      <c r="T40" s="121"/>
      <c r="U40" s="121"/>
      <c r="V40" s="121"/>
      <c r="W40" s="121"/>
      <c r="X40" s="121"/>
      <c r="Y40" s="121"/>
      <c r="Z40" s="121"/>
      <c r="AA40" s="121"/>
    </row>
    <row r="41" spans="2:27" ht="13" thickBot="1" x14ac:dyDescent="0.3">
      <c r="B41" s="98"/>
      <c r="C41" s="99"/>
      <c r="D41" s="99"/>
      <c r="E41" s="100"/>
      <c r="S41" s="121"/>
      <c r="T41" s="121"/>
      <c r="U41" s="121"/>
      <c r="V41" s="121"/>
      <c r="W41" s="121"/>
      <c r="X41" s="121"/>
      <c r="Y41" s="121"/>
      <c r="Z41" s="121"/>
      <c r="AA41" s="121"/>
    </row>
    <row r="42" spans="2:27" ht="13.5" thickBot="1" x14ac:dyDescent="0.35">
      <c r="B42" s="75" t="s">
        <v>228</v>
      </c>
      <c r="C42" s="76"/>
      <c r="D42" s="76"/>
      <c r="E42" s="89">
        <f>E38-E39</f>
        <v>0</v>
      </c>
    </row>
    <row r="43" spans="2:27" x14ac:dyDescent="0.25">
      <c r="E43" s="7"/>
    </row>
    <row r="44" spans="2:27" ht="14.5" thickBot="1" x14ac:dyDescent="0.35">
      <c r="E44" s="7"/>
      <c r="G44" s="119"/>
      <c r="H44" s="120"/>
      <c r="I44" s="120"/>
      <c r="J44" s="120"/>
      <c r="K44" s="54"/>
      <c r="M44" s="120"/>
      <c r="N44" s="120"/>
      <c r="O44" s="120"/>
      <c r="P44" s="120"/>
      <c r="Q44" s="120"/>
    </row>
    <row r="45" spans="2:27" ht="13.5" thickBot="1" x14ac:dyDescent="0.3">
      <c r="B45" s="388" t="s">
        <v>229</v>
      </c>
      <c r="C45" s="389"/>
      <c r="D45" s="389"/>
      <c r="E45" s="390"/>
    </row>
    <row r="46" spans="2:27" x14ac:dyDescent="0.25">
      <c r="B46" s="95"/>
      <c r="C46" s="96"/>
      <c r="D46" s="96"/>
      <c r="E46" s="97"/>
    </row>
    <row r="47" spans="2:27" x14ac:dyDescent="0.25">
      <c r="B47" s="90" t="s">
        <v>230</v>
      </c>
      <c r="C47" s="61"/>
      <c r="D47" s="61"/>
      <c r="E47" s="127">
        <v>0</v>
      </c>
    </row>
    <row r="48" spans="2:27" x14ac:dyDescent="0.25">
      <c r="B48" s="90" t="s">
        <v>231</v>
      </c>
      <c r="C48" s="61"/>
      <c r="D48" s="61"/>
      <c r="E48" s="127">
        <v>0</v>
      </c>
    </row>
    <row r="49" spans="2:20" x14ac:dyDescent="0.25">
      <c r="B49" s="90" t="s">
        <v>232</v>
      </c>
      <c r="C49" s="61"/>
      <c r="D49" s="94"/>
      <c r="E49" s="132">
        <v>0</v>
      </c>
    </row>
    <row r="50" spans="2:20" ht="13" thickBot="1" x14ac:dyDescent="0.3">
      <c r="B50" s="98" t="s">
        <v>233</v>
      </c>
      <c r="C50" s="99"/>
      <c r="D50" s="99"/>
      <c r="E50" s="124">
        <v>1</v>
      </c>
    </row>
    <row r="51" spans="2:20" ht="13.5" thickBot="1" x14ac:dyDescent="0.35">
      <c r="B51" s="75" t="s">
        <v>234</v>
      </c>
      <c r="C51" s="76"/>
      <c r="D51" s="76"/>
      <c r="E51" s="122">
        <f>((E47*E49)+(E48*E49))/E50</f>
        <v>0</v>
      </c>
    </row>
    <row r="52" spans="2:20" ht="13.5" thickBot="1" x14ac:dyDescent="0.3">
      <c r="B52" s="82" t="s">
        <v>235</v>
      </c>
      <c r="C52" s="76"/>
      <c r="D52" s="76"/>
      <c r="E52" s="123">
        <v>0</v>
      </c>
    </row>
    <row r="53" spans="2:20" ht="13" thickBot="1" x14ac:dyDescent="0.3"/>
    <row r="54" spans="2:20" ht="13.5" thickBot="1" x14ac:dyDescent="0.3">
      <c r="B54" s="388"/>
      <c r="C54" s="389"/>
      <c r="D54" s="389"/>
      <c r="E54" s="390"/>
    </row>
    <row r="55" spans="2:20" ht="13" x14ac:dyDescent="0.25">
      <c r="B55" s="101"/>
      <c r="C55" s="102"/>
      <c r="D55" s="102"/>
      <c r="E55" s="103"/>
    </row>
    <row r="56" spans="2:20" x14ac:dyDescent="0.25">
      <c r="B56" s="105" t="s">
        <v>236</v>
      </c>
      <c r="C56" s="61"/>
      <c r="D56" s="61"/>
      <c r="E56" s="127"/>
    </row>
    <row r="57" spans="2:20" ht="12.75" customHeight="1" x14ac:dyDescent="0.25">
      <c r="B57" s="105" t="s">
        <v>227</v>
      </c>
      <c r="C57" s="61"/>
      <c r="D57" s="61"/>
      <c r="E57" s="126"/>
      <c r="G57" s="500"/>
      <c r="H57" s="500"/>
      <c r="I57" s="500"/>
      <c r="J57" s="500"/>
      <c r="K57" s="500"/>
      <c r="L57" s="500"/>
      <c r="M57" s="500"/>
      <c r="N57" s="500"/>
      <c r="O57" s="500"/>
      <c r="P57" s="500"/>
      <c r="Q57" s="500"/>
      <c r="R57" s="500"/>
      <c r="S57" s="500"/>
      <c r="T57" s="500"/>
    </row>
    <row r="58" spans="2:20" ht="13.5" customHeight="1" thickBot="1" x14ac:dyDescent="0.3">
      <c r="B58" s="98" t="s">
        <v>237</v>
      </c>
      <c r="C58" s="99"/>
      <c r="D58" s="99"/>
      <c r="E58" s="133"/>
      <c r="G58" s="500"/>
      <c r="H58" s="500"/>
      <c r="I58" s="500"/>
      <c r="J58" s="500"/>
      <c r="K58" s="500"/>
      <c r="L58" s="500"/>
      <c r="M58" s="500"/>
      <c r="N58" s="500"/>
      <c r="O58" s="500"/>
      <c r="P58" s="500"/>
      <c r="Q58" s="500"/>
      <c r="R58" s="500"/>
      <c r="S58" s="500"/>
      <c r="T58" s="500"/>
    </row>
    <row r="59" spans="2:20" ht="13.5" thickBot="1" x14ac:dyDescent="0.3">
      <c r="B59" s="125" t="s">
        <v>234</v>
      </c>
      <c r="C59" s="76"/>
      <c r="D59" s="76"/>
      <c r="E59" s="122">
        <f>E56*E57*E58</f>
        <v>0</v>
      </c>
      <c r="G59" s="500"/>
      <c r="H59" s="500"/>
      <c r="I59" s="500"/>
      <c r="J59" s="500"/>
      <c r="K59" s="500"/>
      <c r="L59" s="500"/>
      <c r="M59" s="500"/>
      <c r="N59" s="500"/>
      <c r="O59" s="500"/>
      <c r="P59" s="500"/>
      <c r="Q59" s="500"/>
      <c r="R59" s="500"/>
      <c r="S59" s="500"/>
      <c r="T59" s="500"/>
    </row>
    <row r="60" spans="2:20" ht="13.5" thickBot="1" x14ac:dyDescent="0.3">
      <c r="B60" s="82" t="s">
        <v>235</v>
      </c>
      <c r="C60" s="76"/>
      <c r="D60" s="76"/>
      <c r="E60" s="123">
        <f>E59/12</f>
        <v>0</v>
      </c>
    </row>
    <row r="63" spans="2:20" x14ac:dyDescent="0.25">
      <c r="B63" s="498" t="s">
        <v>238</v>
      </c>
      <c r="C63" s="499"/>
      <c r="D63" s="499"/>
      <c r="E63" s="499"/>
      <c r="F63" s="499"/>
      <c r="G63" s="499"/>
      <c r="H63" s="499"/>
      <c r="I63" s="499"/>
      <c r="J63" s="499"/>
      <c r="K63" s="499"/>
      <c r="L63" s="499"/>
      <c r="M63" s="499"/>
      <c r="N63" s="499"/>
    </row>
    <row r="64" spans="2:20" x14ac:dyDescent="0.25">
      <c r="B64" s="499"/>
      <c r="C64" s="499"/>
      <c r="D64" s="499"/>
      <c r="E64" s="499"/>
      <c r="F64" s="499"/>
      <c r="G64" s="499"/>
      <c r="H64" s="499"/>
      <c r="I64" s="499"/>
      <c r="J64" s="499"/>
      <c r="K64" s="499"/>
      <c r="L64" s="499"/>
      <c r="M64" s="499"/>
      <c r="N64" s="499"/>
    </row>
    <row r="65" spans="2:14" x14ac:dyDescent="0.25">
      <c r="B65" s="499"/>
      <c r="C65" s="499"/>
      <c r="D65" s="499"/>
      <c r="E65" s="499"/>
      <c r="F65" s="499"/>
      <c r="G65" s="499"/>
      <c r="H65" s="499"/>
      <c r="I65" s="499"/>
      <c r="J65" s="499"/>
      <c r="K65" s="499"/>
      <c r="L65" s="499"/>
      <c r="M65" s="499"/>
      <c r="N65" s="499"/>
    </row>
    <row r="66" spans="2:14" x14ac:dyDescent="0.25">
      <c r="B66" s="499"/>
      <c r="C66" s="499"/>
      <c r="D66" s="499"/>
      <c r="E66" s="499"/>
      <c r="F66" s="499"/>
      <c r="G66" s="499"/>
      <c r="H66" s="499"/>
      <c r="I66" s="499"/>
      <c r="J66" s="499"/>
      <c r="K66" s="499"/>
      <c r="L66" s="499"/>
      <c r="M66" s="499"/>
      <c r="N66" s="499"/>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4"/>
  <sheetViews>
    <sheetView topLeftCell="C11" workbookViewId="0">
      <selection activeCell="E11" sqref="E11:J18"/>
    </sheetView>
  </sheetViews>
  <sheetFormatPr defaultRowHeight="12.5" x14ac:dyDescent="0.25"/>
  <cols>
    <col min="1" max="1" width="3.7265625" style="207"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12" t="s">
        <v>239</v>
      </c>
      <c r="B1" s="513"/>
      <c r="C1" s="513"/>
      <c r="D1" s="513"/>
      <c r="E1" s="513"/>
      <c r="F1" s="513"/>
      <c r="G1" s="513"/>
      <c r="H1" s="513"/>
      <c r="I1" s="513"/>
      <c r="J1" s="513"/>
      <c r="K1" s="513"/>
      <c r="L1" s="514"/>
    </row>
    <row r="2" spans="1:13" ht="13" customHeight="1" x14ac:dyDescent="0.25">
      <c r="A2" s="255" t="s">
        <v>47</v>
      </c>
      <c r="B2" s="526" t="s">
        <v>455</v>
      </c>
      <c r="C2" s="526"/>
      <c r="D2" s="526"/>
      <c r="E2" s="256" t="s">
        <v>240</v>
      </c>
      <c r="F2" s="527" t="s">
        <v>456</v>
      </c>
      <c r="G2" s="515"/>
      <c r="H2" s="515"/>
      <c r="I2" s="515"/>
      <c r="J2" s="256" t="s">
        <v>241</v>
      </c>
      <c r="K2" s="515" t="s">
        <v>242</v>
      </c>
      <c r="L2" s="516"/>
    </row>
    <row r="3" spans="1:13" ht="13" customHeight="1" x14ac:dyDescent="0.25">
      <c r="A3" s="257" t="s">
        <v>48</v>
      </c>
      <c r="B3" s="521" t="s">
        <v>243</v>
      </c>
      <c r="C3" s="521"/>
      <c r="D3" s="521"/>
      <c r="E3" s="258" t="s">
        <v>240</v>
      </c>
      <c r="F3" s="523" t="s">
        <v>283</v>
      </c>
      <c r="G3" s="528"/>
      <c r="H3" s="528"/>
      <c r="I3" s="528"/>
      <c r="J3" s="258" t="s">
        <v>241</v>
      </c>
      <c r="K3" s="517" t="s">
        <v>244</v>
      </c>
      <c r="L3" s="518"/>
    </row>
    <row r="4" spans="1:13" ht="13" customHeight="1" x14ac:dyDescent="0.25">
      <c r="A4" s="259" t="s">
        <v>49</v>
      </c>
      <c r="B4" s="519" t="s">
        <v>245</v>
      </c>
      <c r="C4" s="519"/>
      <c r="D4" s="519"/>
      <c r="E4" s="260" t="s">
        <v>240</v>
      </c>
      <c r="F4" s="525" t="s">
        <v>246</v>
      </c>
      <c r="G4" s="519"/>
      <c r="H4" s="519"/>
      <c r="I4" s="519"/>
      <c r="J4" s="260" t="s">
        <v>241</v>
      </c>
      <c r="K4" s="519" t="s">
        <v>247</v>
      </c>
      <c r="L4" s="520"/>
    </row>
    <row r="5" spans="1:13" ht="13" customHeight="1" x14ac:dyDescent="0.25">
      <c r="A5" s="257" t="s">
        <v>58</v>
      </c>
      <c r="B5" s="521" t="s">
        <v>457</v>
      </c>
      <c r="C5" s="521"/>
      <c r="D5" s="521"/>
      <c r="E5" s="258" t="s">
        <v>240</v>
      </c>
      <c r="F5" s="523" t="s">
        <v>458</v>
      </c>
      <c r="G5" s="524"/>
      <c r="H5" s="524"/>
      <c r="I5" s="524"/>
      <c r="J5" s="258" t="s">
        <v>241</v>
      </c>
      <c r="K5" s="521" t="s">
        <v>248</v>
      </c>
      <c r="L5" s="522"/>
    </row>
    <row r="6" spans="1:13" ht="13" customHeight="1" x14ac:dyDescent="0.25">
      <c r="A6" s="261" t="s">
        <v>91</v>
      </c>
      <c r="B6" s="557" t="s">
        <v>249</v>
      </c>
      <c r="C6" s="557"/>
      <c r="D6" s="557"/>
      <c r="E6" s="262" t="s">
        <v>240</v>
      </c>
      <c r="F6" s="558" t="s">
        <v>459</v>
      </c>
      <c r="G6" s="559"/>
      <c r="H6" s="559"/>
      <c r="I6" s="559"/>
      <c r="J6" s="262" t="s">
        <v>241</v>
      </c>
      <c r="K6" s="529">
        <v>40201735</v>
      </c>
      <c r="L6" s="530"/>
    </row>
    <row r="7" spans="1:13" ht="13.5" customHeight="1" thickBot="1" x14ac:dyDescent="0.3">
      <c r="A7" s="263" t="s">
        <v>93</v>
      </c>
      <c r="B7" s="554" t="s">
        <v>250</v>
      </c>
      <c r="C7" s="554"/>
      <c r="D7" s="554"/>
      <c r="E7" s="264" t="s">
        <v>240</v>
      </c>
      <c r="F7" s="555" t="s">
        <v>251</v>
      </c>
      <c r="G7" s="556"/>
      <c r="H7" s="556"/>
      <c r="I7" s="556"/>
      <c r="J7" s="265" t="s">
        <v>241</v>
      </c>
      <c r="K7" s="531">
        <v>30042222</v>
      </c>
      <c r="L7" s="532"/>
    </row>
    <row r="8" spans="1:13" ht="13" x14ac:dyDescent="0.25">
      <c r="A8" s="533" t="s">
        <v>252</v>
      </c>
      <c r="B8" s="536" t="s">
        <v>253</v>
      </c>
      <c r="C8" s="539" t="s">
        <v>254</v>
      </c>
      <c r="D8" s="542" t="s">
        <v>255</v>
      </c>
      <c r="E8" s="545" t="s">
        <v>256</v>
      </c>
      <c r="F8" s="546"/>
      <c r="G8" s="546"/>
      <c r="H8" s="546"/>
      <c r="I8" s="546"/>
      <c r="J8" s="547"/>
      <c r="K8" s="548" t="s">
        <v>257</v>
      </c>
      <c r="L8" s="549"/>
    </row>
    <row r="9" spans="1:13" ht="13.5" x14ac:dyDescent="0.25">
      <c r="A9" s="534"/>
      <c r="B9" s="537"/>
      <c r="C9" s="540"/>
      <c r="D9" s="543"/>
      <c r="E9" s="194" t="s">
        <v>47</v>
      </c>
      <c r="F9" s="195" t="s">
        <v>48</v>
      </c>
      <c r="G9" s="195" t="s">
        <v>49</v>
      </c>
      <c r="H9" s="195" t="s">
        <v>58</v>
      </c>
      <c r="I9" s="195" t="s">
        <v>91</v>
      </c>
      <c r="J9" s="196" t="s">
        <v>93</v>
      </c>
      <c r="K9" s="550" t="s">
        <v>258</v>
      </c>
      <c r="L9" s="552" t="s">
        <v>259</v>
      </c>
    </row>
    <row r="10" spans="1:13" ht="13" thickBot="1" x14ac:dyDescent="0.3">
      <c r="A10" s="535"/>
      <c r="B10" s="538"/>
      <c r="C10" s="541"/>
      <c r="D10" s="544"/>
      <c r="E10" s="197" t="s">
        <v>260</v>
      </c>
      <c r="F10" s="198" t="s">
        <v>260</v>
      </c>
      <c r="G10" s="198" t="s">
        <v>260</v>
      </c>
      <c r="H10" s="198" t="s">
        <v>260</v>
      </c>
      <c r="I10" s="198" t="s">
        <v>260</v>
      </c>
      <c r="J10" s="199" t="s">
        <v>260</v>
      </c>
      <c r="K10" s="551"/>
      <c r="L10" s="553"/>
    </row>
    <row r="11" spans="1:13" ht="37.5" x14ac:dyDescent="0.25">
      <c r="A11" s="200">
        <v>1</v>
      </c>
      <c r="B11" s="345" t="s">
        <v>471</v>
      </c>
      <c r="C11" s="346" t="s">
        <v>261</v>
      </c>
      <c r="D11" s="347">
        <v>2</v>
      </c>
      <c r="E11" s="348">
        <v>0</v>
      </c>
      <c r="F11" s="348">
        <v>0</v>
      </c>
      <c r="G11" s="348">
        <v>0</v>
      </c>
      <c r="H11" s="348">
        <v>0</v>
      </c>
      <c r="I11" s="348">
        <v>0</v>
      </c>
      <c r="J11" s="348">
        <v>0</v>
      </c>
      <c r="K11" s="349">
        <f t="shared" ref="K11:K14" si="0">AVERAGE(E11:J11)</f>
        <v>0</v>
      </c>
      <c r="L11" s="350">
        <f t="shared" ref="L11:L14" si="1">K11*D11</f>
        <v>0</v>
      </c>
    </row>
    <row r="12" spans="1:13" ht="30" x14ac:dyDescent="0.25">
      <c r="A12" s="202">
        <v>2</v>
      </c>
      <c r="B12" s="351" t="s">
        <v>472</v>
      </c>
      <c r="C12" s="352" t="s">
        <v>261</v>
      </c>
      <c r="D12" s="353">
        <v>2</v>
      </c>
      <c r="E12" s="348">
        <v>0</v>
      </c>
      <c r="F12" s="348">
        <v>0</v>
      </c>
      <c r="G12" s="348">
        <v>0</v>
      </c>
      <c r="H12" s="348">
        <v>0</v>
      </c>
      <c r="I12" s="348">
        <v>0</v>
      </c>
      <c r="J12" s="348">
        <v>0</v>
      </c>
      <c r="K12" s="354">
        <f t="shared" si="0"/>
        <v>0</v>
      </c>
      <c r="L12" s="355">
        <f t="shared" si="1"/>
        <v>0</v>
      </c>
      <c r="M12" s="237"/>
    </row>
    <row r="13" spans="1:13" x14ac:dyDescent="0.25">
      <c r="A13" s="202">
        <v>3</v>
      </c>
      <c r="B13" s="356" t="s">
        <v>452</v>
      </c>
      <c r="C13" s="228" t="s">
        <v>254</v>
      </c>
      <c r="D13" s="357">
        <v>1</v>
      </c>
      <c r="E13" s="348">
        <v>0</v>
      </c>
      <c r="F13" s="348">
        <v>0</v>
      </c>
      <c r="G13" s="348">
        <v>0</v>
      </c>
      <c r="H13" s="348">
        <v>0</v>
      </c>
      <c r="I13" s="348">
        <v>0</v>
      </c>
      <c r="J13" s="348">
        <v>0</v>
      </c>
      <c r="K13" s="354">
        <f t="shared" si="0"/>
        <v>0</v>
      </c>
      <c r="L13" s="355">
        <f t="shared" si="1"/>
        <v>0</v>
      </c>
    </row>
    <row r="14" spans="1:13" x14ac:dyDescent="0.25">
      <c r="A14" s="202">
        <v>4</v>
      </c>
      <c r="B14" s="356" t="s">
        <v>453</v>
      </c>
      <c r="C14" s="228" t="s">
        <v>262</v>
      </c>
      <c r="D14" s="357">
        <v>1</v>
      </c>
      <c r="E14" s="348">
        <v>0</v>
      </c>
      <c r="F14" s="348">
        <v>0</v>
      </c>
      <c r="G14" s="348">
        <v>0</v>
      </c>
      <c r="H14" s="348">
        <v>0</v>
      </c>
      <c r="I14" s="348">
        <v>0</v>
      </c>
      <c r="J14" s="348">
        <v>0</v>
      </c>
      <c r="K14" s="354">
        <f t="shared" si="0"/>
        <v>0</v>
      </c>
      <c r="L14" s="355">
        <f t="shared" si="1"/>
        <v>0</v>
      </c>
    </row>
    <row r="15" spans="1:13" ht="17" x14ac:dyDescent="0.45">
      <c r="A15" s="202">
        <v>5</v>
      </c>
      <c r="B15" s="329" t="s">
        <v>451</v>
      </c>
      <c r="C15" s="266" t="s">
        <v>254</v>
      </c>
      <c r="D15" s="267">
        <v>1</v>
      </c>
      <c r="E15" s="348">
        <v>0</v>
      </c>
      <c r="F15" s="348">
        <v>0</v>
      </c>
      <c r="G15" s="348">
        <v>0</v>
      </c>
      <c r="H15" s="348">
        <v>0</v>
      </c>
      <c r="I15" s="348">
        <v>0</v>
      </c>
      <c r="J15" s="348">
        <v>0</v>
      </c>
      <c r="K15" s="269">
        <f t="shared" ref="K15:K18" si="2">AVERAGE(E15:J15)</f>
        <v>0</v>
      </c>
      <c r="L15" s="270">
        <f t="shared" ref="L15:L18" si="3">K15*D15</f>
        <v>0</v>
      </c>
      <c r="M15" s="239"/>
    </row>
    <row r="16" spans="1:13" ht="13" x14ac:dyDescent="0.25">
      <c r="A16" s="202">
        <v>6</v>
      </c>
      <c r="B16" s="329" t="s">
        <v>452</v>
      </c>
      <c r="C16" s="266" t="s">
        <v>254</v>
      </c>
      <c r="D16" s="285">
        <v>1</v>
      </c>
      <c r="E16" s="348">
        <v>0</v>
      </c>
      <c r="F16" s="348">
        <v>0</v>
      </c>
      <c r="G16" s="348">
        <v>0</v>
      </c>
      <c r="H16" s="348">
        <v>0</v>
      </c>
      <c r="I16" s="348">
        <v>0</v>
      </c>
      <c r="J16" s="348">
        <v>0</v>
      </c>
      <c r="K16" s="269">
        <f t="shared" si="2"/>
        <v>0</v>
      </c>
      <c r="L16" s="270">
        <f t="shared" si="3"/>
        <v>0</v>
      </c>
    </row>
    <row r="17" spans="1:12" ht="13" x14ac:dyDescent="0.25">
      <c r="A17" s="202">
        <v>7</v>
      </c>
      <c r="B17" s="329" t="s">
        <v>453</v>
      </c>
      <c r="C17" s="266" t="s">
        <v>262</v>
      </c>
      <c r="D17" s="285">
        <v>2</v>
      </c>
      <c r="E17" s="348">
        <v>0</v>
      </c>
      <c r="F17" s="348">
        <v>0</v>
      </c>
      <c r="G17" s="348">
        <v>0</v>
      </c>
      <c r="H17" s="348">
        <v>0</v>
      </c>
      <c r="I17" s="348">
        <v>0</v>
      </c>
      <c r="J17" s="348">
        <v>0</v>
      </c>
      <c r="K17" s="269">
        <f t="shared" si="2"/>
        <v>0</v>
      </c>
      <c r="L17" s="270">
        <f t="shared" si="3"/>
        <v>0</v>
      </c>
    </row>
    <row r="18" spans="1:12" ht="13" x14ac:dyDescent="0.25">
      <c r="A18" s="202">
        <v>8</v>
      </c>
      <c r="B18" s="329" t="s">
        <v>454</v>
      </c>
      <c r="C18" s="266" t="s">
        <v>254</v>
      </c>
      <c r="D18" s="330">
        <v>1</v>
      </c>
      <c r="E18" s="348">
        <v>0</v>
      </c>
      <c r="F18" s="348">
        <v>0</v>
      </c>
      <c r="G18" s="348">
        <v>0</v>
      </c>
      <c r="H18" s="348">
        <v>0</v>
      </c>
      <c r="I18" s="348">
        <v>0</v>
      </c>
      <c r="J18" s="348">
        <v>0</v>
      </c>
      <c r="K18" s="269">
        <f t="shared" si="2"/>
        <v>0</v>
      </c>
      <c r="L18" s="270">
        <f t="shared" si="3"/>
        <v>0</v>
      </c>
    </row>
    <row r="19" spans="1:12" ht="15.5" x14ac:dyDescent="0.25">
      <c r="A19" s="202">
        <v>9</v>
      </c>
      <c r="B19" s="271"/>
      <c r="C19" s="272"/>
      <c r="D19" s="273"/>
      <c r="E19" s="274"/>
      <c r="F19" s="274"/>
      <c r="G19" s="274"/>
      <c r="H19" s="274"/>
      <c r="I19" s="274"/>
      <c r="J19" s="274"/>
      <c r="K19" s="275"/>
      <c r="L19" s="276"/>
    </row>
    <row r="20" spans="1:12" ht="13" thickBot="1" x14ac:dyDescent="0.3">
      <c r="A20" s="202"/>
      <c r="B20" s="238"/>
      <c r="C20" s="228"/>
      <c r="D20" s="229"/>
      <c r="E20" s="240"/>
      <c r="F20" s="240"/>
      <c r="G20" s="240"/>
      <c r="H20" s="240"/>
      <c r="I20" s="240"/>
      <c r="J20" s="240"/>
      <c r="K20" s="241"/>
      <c r="L20" s="242"/>
    </row>
    <row r="21" spans="1:12" ht="13.5" thickBot="1" x14ac:dyDescent="0.3">
      <c r="A21" s="501" t="s">
        <v>263</v>
      </c>
      <c r="B21" s="502"/>
      <c r="C21" s="502"/>
      <c r="D21" s="503"/>
      <c r="E21" s="204"/>
      <c r="F21" s="205"/>
      <c r="G21" s="205"/>
      <c r="H21" s="205"/>
      <c r="I21" s="205"/>
      <c r="J21" s="206"/>
      <c r="K21" s="504">
        <f>SUM(L11:L20)</f>
        <v>0</v>
      </c>
      <c r="L21" s="505"/>
    </row>
    <row r="22" spans="1:12" ht="13" thickBot="1" x14ac:dyDescent="0.3">
      <c r="K22" s="243"/>
      <c r="L22" s="243"/>
    </row>
    <row r="23" spans="1:12" ht="13.5" thickBot="1" x14ac:dyDescent="0.35">
      <c r="A23" s="501" t="s">
        <v>264</v>
      </c>
      <c r="B23" s="502"/>
      <c r="C23" s="502"/>
      <c r="D23" s="502"/>
      <c r="E23" s="502"/>
      <c r="F23" s="502"/>
      <c r="G23" s="502"/>
      <c r="H23" s="502"/>
      <c r="I23" s="502"/>
      <c r="J23" s="503"/>
      <c r="K23" s="506">
        <f>K21/12</f>
        <v>0</v>
      </c>
      <c r="L23" s="507"/>
    </row>
    <row r="24" spans="1:12" x14ac:dyDescent="0.25">
      <c r="K24" s="243"/>
      <c r="L24" s="243"/>
    </row>
    <row r="25" spans="1:12" ht="13" thickBot="1" x14ac:dyDescent="0.3">
      <c r="A25" s="67"/>
      <c r="K25" s="243"/>
      <c r="L25" s="244"/>
    </row>
    <row r="26" spans="1:12" ht="15" thickBot="1" x14ac:dyDescent="0.3">
      <c r="A26" s="508" t="s">
        <v>265</v>
      </c>
      <c r="B26" s="509"/>
      <c r="C26" s="509"/>
      <c r="D26" s="509"/>
      <c r="E26" s="509"/>
      <c r="F26" s="509"/>
      <c r="G26" s="509"/>
      <c r="H26" s="509"/>
      <c r="I26" s="509"/>
      <c r="J26" s="509"/>
      <c r="K26" s="510">
        <f>K23</f>
        <v>0</v>
      </c>
      <c r="L26" s="511"/>
    </row>
    <row r="28" spans="1:12" ht="13" thickBot="1" x14ac:dyDescent="0.3"/>
    <row r="29" spans="1:12" x14ac:dyDescent="0.25">
      <c r="A29" s="560"/>
      <c r="B29" s="561"/>
      <c r="C29" s="566" t="s">
        <v>266</v>
      </c>
      <c r="D29" s="569"/>
      <c r="E29" s="570"/>
      <c r="F29" s="570"/>
      <c r="G29" s="570"/>
      <c r="H29" s="570"/>
      <c r="I29" s="570"/>
      <c r="J29" s="570"/>
      <c r="K29" s="570"/>
      <c r="L29" s="571"/>
    </row>
    <row r="30" spans="1:12" x14ac:dyDescent="0.25">
      <c r="A30" s="562"/>
      <c r="B30" s="563"/>
      <c r="C30" s="567"/>
      <c r="D30" s="572"/>
      <c r="E30" s="573"/>
      <c r="F30" s="573"/>
      <c r="G30" s="573"/>
      <c r="H30" s="573"/>
      <c r="I30" s="573"/>
      <c r="J30" s="573"/>
      <c r="K30" s="573"/>
      <c r="L30" s="574"/>
    </row>
    <row r="31" spans="1:12" x14ac:dyDescent="0.25">
      <c r="A31" s="562"/>
      <c r="B31" s="563"/>
      <c r="C31" s="567"/>
      <c r="D31" s="572"/>
      <c r="E31" s="573"/>
      <c r="F31" s="573"/>
      <c r="G31" s="573"/>
      <c r="H31" s="573"/>
      <c r="I31" s="573"/>
      <c r="J31" s="573"/>
      <c r="K31" s="573"/>
      <c r="L31" s="574"/>
    </row>
    <row r="32" spans="1:12" ht="13" thickBot="1" x14ac:dyDescent="0.3">
      <c r="A32" s="564"/>
      <c r="B32" s="565"/>
      <c r="C32" s="568"/>
      <c r="D32" s="575"/>
      <c r="E32" s="576"/>
      <c r="F32" s="576"/>
      <c r="G32" s="576"/>
      <c r="H32" s="576"/>
      <c r="I32" s="576"/>
      <c r="J32" s="576"/>
      <c r="K32" s="576"/>
      <c r="L32" s="577"/>
    </row>
    <row r="34" spans="1:12" ht="13" thickBot="1" x14ac:dyDescent="0.3"/>
    <row r="35" spans="1:12" x14ac:dyDescent="0.25">
      <c r="A35" s="578" t="s">
        <v>267</v>
      </c>
      <c r="B35" s="579"/>
      <c r="C35" s="579"/>
      <c r="D35" s="579"/>
      <c r="E35" s="579"/>
      <c r="F35" s="579"/>
      <c r="G35" s="579"/>
      <c r="H35" s="579"/>
      <c r="I35" s="579"/>
      <c r="J35" s="579"/>
      <c r="K35" s="579"/>
      <c r="L35" s="580"/>
    </row>
    <row r="36" spans="1:12" x14ac:dyDescent="0.25">
      <c r="A36" s="581"/>
      <c r="B36" s="500"/>
      <c r="C36" s="500"/>
      <c r="D36" s="500"/>
      <c r="E36" s="500"/>
      <c r="F36" s="500"/>
      <c r="G36" s="500"/>
      <c r="H36" s="500"/>
      <c r="I36" s="500"/>
      <c r="J36" s="500"/>
      <c r="K36" s="500"/>
      <c r="L36" s="582"/>
    </row>
    <row r="37" spans="1:12" x14ac:dyDescent="0.25">
      <c r="A37" s="581"/>
      <c r="B37" s="500"/>
      <c r="C37" s="500"/>
      <c r="D37" s="500"/>
      <c r="E37" s="500"/>
      <c r="F37" s="500"/>
      <c r="G37" s="500"/>
      <c r="H37" s="500"/>
      <c r="I37" s="500"/>
      <c r="J37" s="500"/>
      <c r="K37" s="500"/>
      <c r="L37" s="582"/>
    </row>
    <row r="38" spans="1:12" x14ac:dyDescent="0.25">
      <c r="A38" s="581"/>
      <c r="B38" s="500"/>
      <c r="C38" s="500"/>
      <c r="D38" s="500"/>
      <c r="E38" s="500"/>
      <c r="F38" s="500"/>
      <c r="G38" s="500"/>
      <c r="H38" s="500"/>
      <c r="I38" s="500"/>
      <c r="J38" s="500"/>
      <c r="K38" s="500"/>
      <c r="L38" s="582"/>
    </row>
    <row r="39" spans="1:12" ht="13" thickBot="1" x14ac:dyDescent="0.3">
      <c r="A39" s="583"/>
      <c r="B39" s="584"/>
      <c r="C39" s="584"/>
      <c r="D39" s="584"/>
      <c r="E39" s="584"/>
      <c r="F39" s="584"/>
      <c r="G39" s="584"/>
      <c r="H39" s="584"/>
      <c r="I39" s="584"/>
      <c r="J39" s="584"/>
      <c r="K39" s="584"/>
      <c r="L39" s="585"/>
    </row>
    <row r="40" spans="1:12" ht="13" thickBot="1" x14ac:dyDescent="0.3"/>
    <row r="41" spans="1:12" x14ac:dyDescent="0.25">
      <c r="A41" s="586" t="s">
        <v>268</v>
      </c>
      <c r="B41" s="587"/>
      <c r="C41" s="587"/>
      <c r="D41" s="587"/>
      <c r="E41" s="587"/>
      <c r="F41" s="587"/>
      <c r="G41" s="587"/>
      <c r="H41" s="588"/>
    </row>
    <row r="42" spans="1:12" x14ac:dyDescent="0.25">
      <c r="A42" s="589"/>
      <c r="B42" s="590"/>
      <c r="C42" s="590"/>
      <c r="D42" s="590"/>
      <c r="E42" s="590"/>
      <c r="F42" s="590"/>
      <c r="G42" s="590"/>
      <c r="H42" s="591"/>
    </row>
    <row r="43" spans="1:12" x14ac:dyDescent="0.25">
      <c r="A43" s="589"/>
      <c r="B43" s="590"/>
      <c r="C43" s="590"/>
      <c r="D43" s="590"/>
      <c r="E43" s="590"/>
      <c r="F43" s="590"/>
      <c r="G43" s="590"/>
      <c r="H43" s="591"/>
    </row>
    <row r="44" spans="1:12" ht="13" thickBot="1" x14ac:dyDescent="0.3">
      <c r="A44" s="592"/>
      <c r="B44" s="593"/>
      <c r="C44" s="593"/>
      <c r="D44" s="593"/>
      <c r="E44" s="593"/>
      <c r="F44" s="593"/>
      <c r="G44" s="593"/>
      <c r="H44" s="594"/>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04CFE3E1-66C0-475C-84E4-F955232B406D}"/>
    <hyperlink ref="F3" r:id="rId2" xr:uid="{4BAFC77F-90C1-4009-A755-2DE147DDCEE1}"/>
    <hyperlink ref="F4" r:id="rId3" xr:uid="{013EEC05-7D93-4D5A-84DF-91D20916C927}"/>
    <hyperlink ref="F5" r:id="rId4" xr:uid="{88A00950-4DC8-4EDD-B837-BA11CBAE216A}"/>
    <hyperlink ref="F6" r:id="rId5" xr:uid="{83DC6760-2258-4C41-80A0-DF999DE06A1C}"/>
    <hyperlink ref="F7" r:id="rId6" xr:uid="{BB6B4127-DCE0-4322-AE1C-0034A5F6E4EB}"/>
  </hyperlinks>
  <pageMargins left="0.511811024" right="0.511811024" top="0.78740157499999996" bottom="0.78740157499999996" header="0.31496062000000002" footer="0.31496062000000002"/>
  <pageSetup paperSize="9" orientation="landscape" verticalDpi="0" r:id="rId7"/>
  <drawing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0"/>
  <sheetViews>
    <sheetView topLeftCell="A32" workbookViewId="0">
      <selection activeCell="E47" sqref="E47:J60"/>
    </sheetView>
  </sheetViews>
  <sheetFormatPr defaultRowHeight="12.5" x14ac:dyDescent="0.25"/>
  <cols>
    <col min="1" max="1" width="3.7265625" style="207"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12" t="s">
        <v>269</v>
      </c>
      <c r="B1" s="513"/>
      <c r="C1" s="513"/>
      <c r="D1" s="513"/>
      <c r="E1" s="513"/>
      <c r="F1" s="513"/>
      <c r="G1" s="513"/>
      <c r="H1" s="513"/>
      <c r="I1" s="513"/>
      <c r="J1" s="513"/>
      <c r="K1" s="513"/>
      <c r="L1" s="514"/>
    </row>
    <row r="2" spans="1:12" ht="13" customHeight="1" x14ac:dyDescent="0.25">
      <c r="A2" s="288" t="s">
        <v>47</v>
      </c>
      <c r="B2" s="616"/>
      <c r="C2" s="617"/>
      <c r="D2" s="617"/>
      <c r="E2" s="358" t="s">
        <v>240</v>
      </c>
      <c r="F2" s="618"/>
      <c r="G2" s="619"/>
      <c r="H2" s="619"/>
      <c r="I2" s="619"/>
      <c r="J2" s="358" t="s">
        <v>241</v>
      </c>
      <c r="K2" s="617" t="s">
        <v>473</v>
      </c>
      <c r="L2" s="620"/>
    </row>
    <row r="3" spans="1:12" ht="13" customHeight="1" x14ac:dyDescent="0.25">
      <c r="A3" s="289" t="s">
        <v>48</v>
      </c>
      <c r="B3" s="612"/>
      <c r="C3" s="613"/>
      <c r="D3" s="613"/>
      <c r="E3" s="192" t="s">
        <v>240</v>
      </c>
      <c r="F3" s="523"/>
      <c r="G3" s="621"/>
      <c r="H3" s="621"/>
      <c r="I3" s="621"/>
      <c r="J3" s="192" t="s">
        <v>241</v>
      </c>
      <c r="K3" s="613" t="s">
        <v>474</v>
      </c>
      <c r="L3" s="615"/>
    </row>
    <row r="4" spans="1:12" ht="13" customHeight="1" x14ac:dyDescent="0.25">
      <c r="A4" s="290" t="s">
        <v>49</v>
      </c>
      <c r="B4" s="602"/>
      <c r="C4" s="603"/>
      <c r="D4" s="603"/>
      <c r="E4" s="193" t="s">
        <v>240</v>
      </c>
      <c r="F4" s="525"/>
      <c r="G4" s="611"/>
      <c r="H4" s="611"/>
      <c r="I4" s="611"/>
      <c r="J4" s="193" t="s">
        <v>241</v>
      </c>
      <c r="K4" s="603" t="s">
        <v>475</v>
      </c>
      <c r="L4" s="604"/>
    </row>
    <row r="5" spans="1:12" ht="13" customHeight="1" x14ac:dyDescent="0.25">
      <c r="A5" s="209" t="s">
        <v>58</v>
      </c>
      <c r="B5" s="612"/>
      <c r="C5" s="613"/>
      <c r="D5" s="613"/>
      <c r="E5" s="192" t="s">
        <v>240</v>
      </c>
      <c r="F5" s="523"/>
      <c r="G5" s="614"/>
      <c r="H5" s="614"/>
      <c r="I5" s="614"/>
      <c r="J5" s="192" t="s">
        <v>241</v>
      </c>
      <c r="K5" s="613" t="s">
        <v>476</v>
      </c>
      <c r="L5" s="615"/>
    </row>
    <row r="6" spans="1:12" ht="13" customHeight="1" x14ac:dyDescent="0.25">
      <c r="A6" s="210" t="s">
        <v>91</v>
      </c>
      <c r="B6" s="602"/>
      <c r="C6" s="603"/>
      <c r="D6" s="603"/>
      <c r="E6" s="193" t="s">
        <v>240</v>
      </c>
      <c r="F6" s="525"/>
      <c r="G6" s="603"/>
      <c r="H6" s="603"/>
      <c r="I6" s="603"/>
      <c r="J6" s="193" t="s">
        <v>241</v>
      </c>
      <c r="K6" s="603"/>
      <c r="L6" s="604"/>
    </row>
    <row r="7" spans="1:12" ht="13.5" customHeight="1" thickBot="1" x14ac:dyDescent="0.3">
      <c r="A7" s="211" t="s">
        <v>93</v>
      </c>
      <c r="B7" s="605"/>
      <c r="C7" s="606"/>
      <c r="D7" s="606"/>
      <c r="E7" s="359" t="s">
        <v>240</v>
      </c>
      <c r="F7" s="607"/>
      <c r="G7" s="608"/>
      <c r="H7" s="608"/>
      <c r="I7" s="609"/>
      <c r="J7" s="360" t="s">
        <v>241</v>
      </c>
      <c r="K7" s="606"/>
      <c r="L7" s="610"/>
    </row>
    <row r="8" spans="1:12" ht="13" x14ac:dyDescent="0.25">
      <c r="A8" s="533" t="s">
        <v>252</v>
      </c>
      <c r="B8" s="536" t="s">
        <v>271</v>
      </c>
      <c r="C8" s="539" t="s">
        <v>254</v>
      </c>
      <c r="D8" s="542" t="s">
        <v>255</v>
      </c>
      <c r="E8" s="545" t="s">
        <v>256</v>
      </c>
      <c r="F8" s="546"/>
      <c r="G8" s="546"/>
      <c r="H8" s="546"/>
      <c r="I8" s="546"/>
      <c r="J8" s="547"/>
      <c r="K8" s="548" t="s">
        <v>257</v>
      </c>
      <c r="L8" s="549"/>
    </row>
    <row r="9" spans="1:12" ht="13.5" x14ac:dyDescent="0.25">
      <c r="A9" s="534"/>
      <c r="B9" s="598"/>
      <c r="C9" s="540"/>
      <c r="D9" s="543"/>
      <c r="E9" s="194" t="s">
        <v>47</v>
      </c>
      <c r="F9" s="195" t="s">
        <v>48</v>
      </c>
      <c r="G9" s="195" t="s">
        <v>49</v>
      </c>
      <c r="H9" s="195" t="s">
        <v>58</v>
      </c>
      <c r="I9" s="195" t="s">
        <v>91</v>
      </c>
      <c r="J9" s="196" t="s">
        <v>93</v>
      </c>
      <c r="K9" s="550" t="s">
        <v>258</v>
      </c>
      <c r="L9" s="552" t="s">
        <v>259</v>
      </c>
    </row>
    <row r="10" spans="1:12" ht="13" thickBot="1" x14ac:dyDescent="0.3">
      <c r="A10" s="597"/>
      <c r="B10" s="599"/>
      <c r="C10" s="600"/>
      <c r="D10" s="601"/>
      <c r="E10" s="221" t="s">
        <v>260</v>
      </c>
      <c r="F10" s="222" t="s">
        <v>260</v>
      </c>
      <c r="G10" s="222" t="s">
        <v>260</v>
      </c>
      <c r="H10" s="222" t="s">
        <v>260</v>
      </c>
      <c r="I10" s="222" t="s">
        <v>260</v>
      </c>
      <c r="J10" s="223" t="s">
        <v>260</v>
      </c>
      <c r="K10" s="595"/>
      <c r="L10" s="596"/>
    </row>
    <row r="11" spans="1:12" s="201" customFormat="1" ht="65.5" thickBot="1" x14ac:dyDescent="0.3">
      <c r="A11" s="361">
        <v>1</v>
      </c>
      <c r="B11" s="362" t="s">
        <v>477</v>
      </c>
      <c r="C11" s="363" t="s">
        <v>460</v>
      </c>
      <c r="D11" s="364">
        <v>30</v>
      </c>
      <c r="E11" s="365">
        <v>0</v>
      </c>
      <c r="F11" s="365">
        <v>0</v>
      </c>
      <c r="G11" s="365">
        <v>0</v>
      </c>
      <c r="H11" s="365">
        <v>0</v>
      </c>
      <c r="I11" s="365">
        <v>0</v>
      </c>
      <c r="J11" s="365">
        <v>0</v>
      </c>
      <c r="K11" s="349">
        <f>AVERAGE(E11:J11)</f>
        <v>0</v>
      </c>
      <c r="L11" s="350">
        <f>K11*D11</f>
        <v>0</v>
      </c>
    </row>
    <row r="12" spans="1:12" s="201" customFormat="1" ht="13.5" thickBot="1" x14ac:dyDescent="0.3">
      <c r="A12" s="202">
        <v>2</v>
      </c>
      <c r="B12" s="366" t="s">
        <v>478</v>
      </c>
      <c r="C12" s="367" t="s">
        <v>467</v>
      </c>
      <c r="D12" s="368">
        <v>6</v>
      </c>
      <c r="E12" s="365">
        <v>0</v>
      </c>
      <c r="F12" s="365">
        <v>0</v>
      </c>
      <c r="G12" s="365">
        <v>0</v>
      </c>
      <c r="H12" s="365">
        <v>0</v>
      </c>
      <c r="I12" s="365">
        <v>0</v>
      </c>
      <c r="J12" s="365">
        <v>0</v>
      </c>
      <c r="K12" s="354">
        <f>AVERAGE(E12:J12)</f>
        <v>0</v>
      </c>
      <c r="L12" s="355">
        <f>K12*D12</f>
        <v>0</v>
      </c>
    </row>
    <row r="13" spans="1:12" s="201" customFormat="1" ht="39.5" thickBot="1" x14ac:dyDescent="0.3">
      <c r="A13" s="202">
        <v>3</v>
      </c>
      <c r="B13" s="369" t="s">
        <v>479</v>
      </c>
      <c r="C13" s="367" t="s">
        <v>467</v>
      </c>
      <c r="D13" s="368">
        <v>6</v>
      </c>
      <c r="E13" s="365">
        <v>0</v>
      </c>
      <c r="F13" s="365">
        <v>0</v>
      </c>
      <c r="G13" s="365">
        <v>0</v>
      </c>
      <c r="H13" s="365">
        <v>0</v>
      </c>
      <c r="I13" s="365">
        <v>0</v>
      </c>
      <c r="J13" s="365">
        <v>0</v>
      </c>
      <c r="K13" s="354">
        <f>AVERAGE(E13:J13)</f>
        <v>0</v>
      </c>
      <c r="L13" s="355">
        <f>K13*D13</f>
        <v>0</v>
      </c>
    </row>
    <row r="14" spans="1:12" s="201" customFormat="1" ht="52.5" thickBot="1" x14ac:dyDescent="0.3">
      <c r="A14" s="202">
        <v>4</v>
      </c>
      <c r="B14" s="369" t="s">
        <v>480</v>
      </c>
      <c r="C14" s="367" t="s">
        <v>467</v>
      </c>
      <c r="D14" s="368">
        <v>40</v>
      </c>
      <c r="E14" s="365">
        <v>0</v>
      </c>
      <c r="F14" s="365">
        <v>0</v>
      </c>
      <c r="G14" s="365">
        <v>0</v>
      </c>
      <c r="H14" s="365">
        <v>0</v>
      </c>
      <c r="I14" s="365">
        <v>0</v>
      </c>
      <c r="J14" s="365">
        <v>0</v>
      </c>
      <c r="K14" s="354">
        <f t="shared" ref="K14:K32" si="0">AVERAGE(E14:J14)</f>
        <v>0</v>
      </c>
      <c r="L14" s="355">
        <f>K14*D14</f>
        <v>0</v>
      </c>
    </row>
    <row r="15" spans="1:12" s="201" customFormat="1" ht="26.5" thickBot="1" x14ac:dyDescent="0.3">
      <c r="A15" s="202">
        <v>5</v>
      </c>
      <c r="B15" s="369" t="s">
        <v>481</v>
      </c>
      <c r="C15" s="367" t="s">
        <v>460</v>
      </c>
      <c r="D15" s="368">
        <v>20</v>
      </c>
      <c r="E15" s="365">
        <v>0</v>
      </c>
      <c r="F15" s="365">
        <v>0</v>
      </c>
      <c r="G15" s="365">
        <v>0</v>
      </c>
      <c r="H15" s="365">
        <v>0</v>
      </c>
      <c r="I15" s="365">
        <v>0</v>
      </c>
      <c r="J15" s="365">
        <v>0</v>
      </c>
      <c r="K15" s="354">
        <f t="shared" si="0"/>
        <v>0</v>
      </c>
      <c r="L15" s="355">
        <f t="shared" ref="L15:L32" si="1">K15*D15</f>
        <v>0</v>
      </c>
    </row>
    <row r="16" spans="1:12" s="201" customFormat="1" ht="52.5" thickBot="1" x14ac:dyDescent="0.3">
      <c r="A16" s="202">
        <v>6</v>
      </c>
      <c r="B16" s="369" t="s">
        <v>482</v>
      </c>
      <c r="C16" s="367" t="s">
        <v>467</v>
      </c>
      <c r="D16" s="368">
        <v>50</v>
      </c>
      <c r="E16" s="365">
        <v>0</v>
      </c>
      <c r="F16" s="365">
        <v>0</v>
      </c>
      <c r="G16" s="365">
        <v>0</v>
      </c>
      <c r="H16" s="365">
        <v>0</v>
      </c>
      <c r="I16" s="365">
        <v>0</v>
      </c>
      <c r="J16" s="365">
        <v>0</v>
      </c>
      <c r="K16" s="354">
        <f t="shared" si="0"/>
        <v>0</v>
      </c>
      <c r="L16" s="355">
        <f t="shared" si="1"/>
        <v>0</v>
      </c>
    </row>
    <row r="17" spans="1:13" s="201" customFormat="1" ht="39.5" thickBot="1" x14ac:dyDescent="0.3">
      <c r="A17" s="202">
        <v>7</v>
      </c>
      <c r="B17" s="369" t="s">
        <v>461</v>
      </c>
      <c r="C17" s="367" t="s">
        <v>467</v>
      </c>
      <c r="D17" s="368">
        <v>10</v>
      </c>
      <c r="E17" s="365">
        <v>0</v>
      </c>
      <c r="F17" s="365">
        <v>0</v>
      </c>
      <c r="G17" s="365">
        <v>0</v>
      </c>
      <c r="H17" s="365">
        <v>0</v>
      </c>
      <c r="I17" s="365">
        <v>0</v>
      </c>
      <c r="J17" s="365">
        <v>0</v>
      </c>
      <c r="K17" s="354">
        <f t="shared" si="0"/>
        <v>0</v>
      </c>
      <c r="L17" s="355">
        <f t="shared" si="1"/>
        <v>0</v>
      </c>
    </row>
    <row r="18" spans="1:13" s="201" customFormat="1" ht="65.5" thickBot="1" x14ac:dyDescent="0.3">
      <c r="A18" s="202">
        <v>8</v>
      </c>
      <c r="B18" s="369" t="s">
        <v>463</v>
      </c>
      <c r="C18" s="367" t="s">
        <v>467</v>
      </c>
      <c r="D18" s="368">
        <v>10</v>
      </c>
      <c r="E18" s="365">
        <v>0</v>
      </c>
      <c r="F18" s="365">
        <v>0</v>
      </c>
      <c r="G18" s="365">
        <v>0</v>
      </c>
      <c r="H18" s="365">
        <v>0</v>
      </c>
      <c r="I18" s="365">
        <v>0</v>
      </c>
      <c r="J18" s="365">
        <v>0</v>
      </c>
      <c r="K18" s="354">
        <f>AVERAGE(E18:J18)</f>
        <v>0</v>
      </c>
      <c r="L18" s="355">
        <f>K18*D18</f>
        <v>0</v>
      </c>
    </row>
    <row r="19" spans="1:13" s="201" customFormat="1" ht="13.5" thickBot="1" x14ac:dyDescent="0.3">
      <c r="A19" s="202">
        <v>9</v>
      </c>
      <c r="B19" s="369" t="s">
        <v>483</v>
      </c>
      <c r="C19" s="367" t="s">
        <v>467</v>
      </c>
      <c r="D19" s="368">
        <v>2</v>
      </c>
      <c r="E19" s="365">
        <v>0</v>
      </c>
      <c r="F19" s="365">
        <v>0</v>
      </c>
      <c r="G19" s="365">
        <v>0</v>
      </c>
      <c r="H19" s="365">
        <v>0</v>
      </c>
      <c r="I19" s="365">
        <v>0</v>
      </c>
      <c r="J19" s="365">
        <v>0</v>
      </c>
      <c r="K19" s="354">
        <f t="shared" si="0"/>
        <v>0</v>
      </c>
      <c r="L19" s="355">
        <f>K19*D19</f>
        <v>0</v>
      </c>
    </row>
    <row r="20" spans="1:13" s="201" customFormat="1" ht="13.5" thickBot="1" x14ac:dyDescent="0.3">
      <c r="A20" s="202">
        <v>10</v>
      </c>
      <c r="B20" s="369" t="s">
        <v>484</v>
      </c>
      <c r="C20" s="367" t="s">
        <v>467</v>
      </c>
      <c r="D20" s="368">
        <v>8</v>
      </c>
      <c r="E20" s="365">
        <v>0</v>
      </c>
      <c r="F20" s="365">
        <v>0</v>
      </c>
      <c r="G20" s="365">
        <v>0</v>
      </c>
      <c r="H20" s="365">
        <v>0</v>
      </c>
      <c r="I20" s="365">
        <v>0</v>
      </c>
      <c r="J20" s="365">
        <v>0</v>
      </c>
      <c r="K20" s="354">
        <f t="shared" si="0"/>
        <v>0</v>
      </c>
      <c r="L20" s="355">
        <f t="shared" si="1"/>
        <v>0</v>
      </c>
    </row>
    <row r="21" spans="1:13" s="201" customFormat="1" ht="39.5" thickBot="1" x14ac:dyDescent="0.3">
      <c r="A21" s="202">
        <v>11</v>
      </c>
      <c r="B21" s="369" t="s">
        <v>485</v>
      </c>
      <c r="C21" s="367" t="s">
        <v>467</v>
      </c>
      <c r="D21" s="368">
        <v>5</v>
      </c>
      <c r="E21" s="365">
        <v>0</v>
      </c>
      <c r="F21" s="365">
        <v>0</v>
      </c>
      <c r="G21" s="365">
        <v>0</v>
      </c>
      <c r="H21" s="365">
        <v>0</v>
      </c>
      <c r="I21" s="365">
        <v>0</v>
      </c>
      <c r="J21" s="365">
        <v>0</v>
      </c>
      <c r="K21" s="354">
        <f t="shared" si="0"/>
        <v>0</v>
      </c>
      <c r="L21" s="355">
        <f t="shared" si="1"/>
        <v>0</v>
      </c>
      <c r="M21" s="36"/>
    </row>
    <row r="22" spans="1:13" s="201" customFormat="1" ht="52.5" thickBot="1" x14ac:dyDescent="0.3">
      <c r="A22" s="202">
        <v>12</v>
      </c>
      <c r="B22" s="369" t="s">
        <v>464</v>
      </c>
      <c r="C22" s="367" t="s">
        <v>467</v>
      </c>
      <c r="D22" s="368">
        <v>10</v>
      </c>
      <c r="E22" s="365">
        <v>0</v>
      </c>
      <c r="F22" s="365">
        <v>0</v>
      </c>
      <c r="G22" s="365">
        <v>0</v>
      </c>
      <c r="H22" s="365">
        <v>0</v>
      </c>
      <c r="I22" s="365">
        <v>0</v>
      </c>
      <c r="J22" s="365">
        <v>0</v>
      </c>
      <c r="K22" s="354">
        <f t="shared" si="0"/>
        <v>0</v>
      </c>
      <c r="L22" s="355">
        <f t="shared" si="1"/>
        <v>0</v>
      </c>
    </row>
    <row r="23" spans="1:13" s="201" customFormat="1" ht="26.5" thickBot="1" x14ac:dyDescent="0.3">
      <c r="A23" s="202">
        <v>13</v>
      </c>
      <c r="B23" s="369" t="s">
        <v>465</v>
      </c>
      <c r="C23" s="367" t="s">
        <v>467</v>
      </c>
      <c r="D23" s="368">
        <v>10</v>
      </c>
      <c r="E23" s="365">
        <v>0</v>
      </c>
      <c r="F23" s="365">
        <v>0</v>
      </c>
      <c r="G23" s="365">
        <v>0</v>
      </c>
      <c r="H23" s="365">
        <v>0</v>
      </c>
      <c r="I23" s="365">
        <v>0</v>
      </c>
      <c r="J23" s="365">
        <v>0</v>
      </c>
      <c r="K23" s="354">
        <f t="shared" si="0"/>
        <v>0</v>
      </c>
      <c r="L23" s="355">
        <f t="shared" si="1"/>
        <v>0</v>
      </c>
    </row>
    <row r="24" spans="1:13" s="201" customFormat="1" ht="13.5" thickBot="1" x14ac:dyDescent="0.3">
      <c r="A24" s="202">
        <v>14</v>
      </c>
      <c r="B24" s="369" t="s">
        <v>486</v>
      </c>
      <c r="C24" s="367" t="s">
        <v>467</v>
      </c>
      <c r="D24" s="368">
        <v>8</v>
      </c>
      <c r="E24" s="365">
        <v>0</v>
      </c>
      <c r="F24" s="365">
        <v>0</v>
      </c>
      <c r="G24" s="365">
        <v>0</v>
      </c>
      <c r="H24" s="365">
        <v>0</v>
      </c>
      <c r="I24" s="365">
        <v>0</v>
      </c>
      <c r="J24" s="365">
        <v>0</v>
      </c>
      <c r="K24" s="354">
        <f t="shared" si="0"/>
        <v>0</v>
      </c>
      <c r="L24" s="355">
        <f t="shared" si="1"/>
        <v>0</v>
      </c>
    </row>
    <row r="25" spans="1:13" s="201" customFormat="1" ht="13.5" thickBot="1" x14ac:dyDescent="0.3">
      <c r="A25" s="202">
        <v>15</v>
      </c>
      <c r="B25" s="369" t="s">
        <v>487</v>
      </c>
      <c r="C25" s="367" t="s">
        <v>467</v>
      </c>
      <c r="D25" s="368">
        <v>3</v>
      </c>
      <c r="E25" s="365">
        <v>0</v>
      </c>
      <c r="F25" s="365">
        <v>0</v>
      </c>
      <c r="G25" s="365">
        <v>0</v>
      </c>
      <c r="H25" s="365">
        <v>0</v>
      </c>
      <c r="I25" s="365">
        <v>0</v>
      </c>
      <c r="J25" s="365">
        <v>0</v>
      </c>
      <c r="K25" s="354">
        <f t="shared" si="0"/>
        <v>0</v>
      </c>
      <c r="L25" s="355">
        <f t="shared" si="1"/>
        <v>0</v>
      </c>
    </row>
    <row r="26" spans="1:13" s="201" customFormat="1" ht="39.5" thickBot="1" x14ac:dyDescent="0.3">
      <c r="A26" s="202">
        <v>16</v>
      </c>
      <c r="B26" s="369" t="s">
        <v>488</v>
      </c>
      <c r="C26" s="367" t="s">
        <v>462</v>
      </c>
      <c r="D26" s="368">
        <v>70</v>
      </c>
      <c r="E26" s="365">
        <v>0</v>
      </c>
      <c r="F26" s="365">
        <v>0</v>
      </c>
      <c r="G26" s="365">
        <v>0</v>
      </c>
      <c r="H26" s="365">
        <v>0</v>
      </c>
      <c r="I26" s="365">
        <v>0</v>
      </c>
      <c r="J26" s="365">
        <v>0</v>
      </c>
      <c r="K26" s="354">
        <f t="shared" si="0"/>
        <v>0</v>
      </c>
      <c r="L26" s="355">
        <f t="shared" si="1"/>
        <v>0</v>
      </c>
    </row>
    <row r="27" spans="1:13" s="201" customFormat="1" ht="13.5" thickBot="1" x14ac:dyDescent="0.3">
      <c r="A27" s="202">
        <v>17</v>
      </c>
      <c r="B27" s="369" t="s">
        <v>489</v>
      </c>
      <c r="C27" s="367" t="s">
        <v>462</v>
      </c>
      <c r="D27" s="368">
        <v>2</v>
      </c>
      <c r="E27" s="365">
        <v>0</v>
      </c>
      <c r="F27" s="365">
        <v>0</v>
      </c>
      <c r="G27" s="365">
        <v>0</v>
      </c>
      <c r="H27" s="365">
        <v>0</v>
      </c>
      <c r="I27" s="365">
        <v>0</v>
      </c>
      <c r="J27" s="365">
        <v>0</v>
      </c>
      <c r="K27" s="354">
        <f t="shared" si="0"/>
        <v>0</v>
      </c>
      <c r="L27" s="355">
        <f t="shared" si="1"/>
        <v>0</v>
      </c>
    </row>
    <row r="28" spans="1:13" s="201" customFormat="1" ht="52.5" thickBot="1" x14ac:dyDescent="0.3">
      <c r="A28" s="202">
        <v>18</v>
      </c>
      <c r="B28" s="369" t="s">
        <v>466</v>
      </c>
      <c r="C28" s="367" t="s">
        <v>467</v>
      </c>
      <c r="D28" s="368">
        <v>4</v>
      </c>
      <c r="E28" s="365">
        <v>0</v>
      </c>
      <c r="F28" s="365">
        <v>0</v>
      </c>
      <c r="G28" s="365">
        <v>0</v>
      </c>
      <c r="H28" s="365">
        <v>0</v>
      </c>
      <c r="I28" s="365">
        <v>0</v>
      </c>
      <c r="J28" s="365">
        <v>0</v>
      </c>
      <c r="K28" s="354">
        <f t="shared" si="0"/>
        <v>0</v>
      </c>
      <c r="L28" s="355">
        <f t="shared" si="1"/>
        <v>0</v>
      </c>
    </row>
    <row r="29" spans="1:13" s="201" customFormat="1" ht="52.5" thickBot="1" x14ac:dyDescent="0.3">
      <c r="A29" s="202">
        <v>19</v>
      </c>
      <c r="B29" s="369" t="s">
        <v>490</v>
      </c>
      <c r="C29" s="367" t="s">
        <v>467</v>
      </c>
      <c r="D29" s="368">
        <v>10</v>
      </c>
      <c r="E29" s="365">
        <v>0</v>
      </c>
      <c r="F29" s="365">
        <v>0</v>
      </c>
      <c r="G29" s="365">
        <v>0</v>
      </c>
      <c r="H29" s="365">
        <v>0</v>
      </c>
      <c r="I29" s="365">
        <v>0</v>
      </c>
      <c r="J29" s="365">
        <v>0</v>
      </c>
      <c r="K29" s="354">
        <f t="shared" si="0"/>
        <v>0</v>
      </c>
      <c r="L29" s="355">
        <f t="shared" si="1"/>
        <v>0</v>
      </c>
    </row>
    <row r="30" spans="1:13" s="201" customFormat="1" ht="13.5" thickBot="1" x14ac:dyDescent="0.3">
      <c r="A30" s="202">
        <v>20</v>
      </c>
      <c r="B30" s="369" t="s">
        <v>491</v>
      </c>
      <c r="C30" s="367" t="s">
        <v>462</v>
      </c>
      <c r="D30" s="368">
        <v>1</v>
      </c>
      <c r="E30" s="365">
        <v>0</v>
      </c>
      <c r="F30" s="365">
        <v>0</v>
      </c>
      <c r="G30" s="365">
        <v>0</v>
      </c>
      <c r="H30" s="365">
        <v>0</v>
      </c>
      <c r="I30" s="365">
        <v>0</v>
      </c>
      <c r="J30" s="365">
        <v>0</v>
      </c>
      <c r="K30" s="354">
        <f t="shared" si="0"/>
        <v>0</v>
      </c>
      <c r="L30" s="355">
        <f t="shared" si="1"/>
        <v>0</v>
      </c>
    </row>
    <row r="31" spans="1:13" s="201" customFormat="1" ht="13.5" thickBot="1" x14ac:dyDescent="0.3">
      <c r="A31" s="202">
        <v>21</v>
      </c>
      <c r="B31" s="369" t="s">
        <v>492</v>
      </c>
      <c r="C31" s="367" t="s">
        <v>462</v>
      </c>
      <c r="D31" s="368">
        <v>2</v>
      </c>
      <c r="E31" s="365">
        <v>0</v>
      </c>
      <c r="F31" s="365">
        <v>0</v>
      </c>
      <c r="G31" s="365">
        <v>0</v>
      </c>
      <c r="H31" s="365">
        <v>0</v>
      </c>
      <c r="I31" s="365">
        <v>0</v>
      </c>
      <c r="J31" s="365">
        <v>0</v>
      </c>
      <c r="K31" s="354">
        <f t="shared" si="0"/>
        <v>0</v>
      </c>
      <c r="L31" s="355">
        <f t="shared" si="1"/>
        <v>0</v>
      </c>
    </row>
    <row r="32" spans="1:13" s="201" customFormat="1" ht="91" x14ac:dyDescent="0.25">
      <c r="A32" s="202">
        <v>22</v>
      </c>
      <c r="B32" s="369" t="s">
        <v>493</v>
      </c>
      <c r="C32" s="367" t="s">
        <v>467</v>
      </c>
      <c r="D32" s="368">
        <v>50</v>
      </c>
      <c r="E32" s="365">
        <v>0</v>
      </c>
      <c r="F32" s="365">
        <v>0</v>
      </c>
      <c r="G32" s="365">
        <v>0</v>
      </c>
      <c r="H32" s="365">
        <v>0</v>
      </c>
      <c r="I32" s="365">
        <v>0</v>
      </c>
      <c r="J32" s="365">
        <v>0</v>
      </c>
      <c r="K32" s="354">
        <f t="shared" si="0"/>
        <v>0</v>
      </c>
      <c r="L32" s="355">
        <f t="shared" si="1"/>
        <v>0</v>
      </c>
    </row>
    <row r="33" spans="1:13" s="201" customFormat="1" ht="13" x14ac:dyDescent="0.25">
      <c r="A33" s="331">
        <v>23</v>
      </c>
      <c r="B33" s="334"/>
      <c r="C33" s="332"/>
      <c r="D33" s="333"/>
      <c r="E33" s="268"/>
      <c r="F33" s="268"/>
      <c r="G33" s="268"/>
      <c r="H33" s="268"/>
      <c r="I33" s="268"/>
      <c r="J33" s="268"/>
      <c r="K33" s="269"/>
      <c r="L33" s="270"/>
      <c r="M33" s="236"/>
    </row>
    <row r="34" spans="1:13" s="201" customFormat="1" x14ac:dyDescent="0.25">
      <c r="A34" s="202"/>
      <c r="B34" s="293"/>
      <c r="C34" s="294"/>
      <c r="D34" s="295"/>
      <c r="E34" s="240"/>
      <c r="F34" s="240"/>
      <c r="G34" s="240"/>
      <c r="H34" s="240"/>
      <c r="I34" s="240"/>
      <c r="J34" s="240"/>
      <c r="K34" s="241"/>
      <c r="L34" s="242"/>
      <c r="M34" s="236"/>
    </row>
    <row r="35" spans="1:13" s="201" customFormat="1" x14ac:dyDescent="0.25">
      <c r="A35" s="202"/>
      <c r="B35" s="293"/>
      <c r="C35" s="294"/>
      <c r="D35" s="295"/>
      <c r="E35" s="240"/>
      <c r="F35" s="240"/>
      <c r="G35" s="240"/>
      <c r="H35" s="240"/>
      <c r="I35" s="240"/>
      <c r="J35" s="240"/>
      <c r="K35" s="241"/>
      <c r="L35" s="242"/>
      <c r="M35" s="236"/>
    </row>
    <row r="36" spans="1:13" s="201" customFormat="1" x14ac:dyDescent="0.25">
      <c r="A36" s="202"/>
      <c r="B36" s="293"/>
      <c r="C36" s="294"/>
      <c r="D36" s="295"/>
      <c r="E36" s="240"/>
      <c r="F36" s="240"/>
      <c r="G36" s="240"/>
      <c r="H36" s="240"/>
      <c r="I36" s="240"/>
      <c r="J36" s="240"/>
      <c r="K36" s="241"/>
      <c r="L36" s="242"/>
      <c r="M36" s="236"/>
    </row>
    <row r="37" spans="1:13" s="201" customFormat="1" ht="12.75" customHeight="1" x14ac:dyDescent="0.25">
      <c r="A37" s="202"/>
      <c r="B37" s="296"/>
      <c r="C37" s="192"/>
      <c r="D37" s="192"/>
      <c r="E37" s="240"/>
      <c r="F37" s="240"/>
      <c r="G37" s="240"/>
      <c r="H37" s="240"/>
      <c r="I37" s="240"/>
      <c r="J37" s="240"/>
      <c r="K37" s="241"/>
      <c r="L37" s="242"/>
    </row>
    <row r="38" spans="1:13" ht="13.5" thickBot="1" x14ac:dyDescent="0.3">
      <c r="A38" s="622" t="s">
        <v>272</v>
      </c>
      <c r="B38" s="623"/>
      <c r="C38" s="623"/>
      <c r="D38" s="623"/>
      <c r="E38" s="623"/>
      <c r="F38" s="623"/>
      <c r="G38" s="623"/>
      <c r="H38" s="623"/>
      <c r="I38" s="623"/>
      <c r="J38" s="624"/>
      <c r="K38" s="625">
        <f>SUM(L11:L37)</f>
        <v>0</v>
      </c>
      <c r="L38" s="626"/>
    </row>
    <row r="39" spans="1:13" ht="13" thickBot="1" x14ac:dyDescent="0.3"/>
    <row r="40" spans="1:13" ht="13.5" thickBot="1" x14ac:dyDescent="0.35">
      <c r="A40" s="501" t="s">
        <v>273</v>
      </c>
      <c r="B40" s="502"/>
      <c r="C40" s="502"/>
      <c r="D40" s="502"/>
      <c r="E40" s="502"/>
      <c r="F40" s="502"/>
      <c r="G40" s="502"/>
      <c r="H40" s="502"/>
      <c r="I40" s="502"/>
      <c r="J40" s="503"/>
      <c r="K40" s="627">
        <f>K38/Resumo!I8</f>
        <v>0</v>
      </c>
      <c r="L40" s="628"/>
    </row>
    <row r="41" spans="1:13" ht="13" x14ac:dyDescent="0.3">
      <c r="A41" s="230"/>
      <c r="B41" s="230"/>
      <c r="C41" s="230"/>
      <c r="D41" s="230"/>
      <c r="E41" s="230"/>
      <c r="F41" s="230"/>
      <c r="G41" s="230"/>
      <c r="H41" s="230"/>
      <c r="I41" s="230"/>
      <c r="J41" s="230"/>
      <c r="K41" s="231"/>
      <c r="L41" s="231"/>
    </row>
    <row r="43" spans="1:13" ht="13" thickBot="1" x14ac:dyDescent="0.3"/>
    <row r="44" spans="1:13" ht="13" x14ac:dyDescent="0.25">
      <c r="A44" s="533" t="s">
        <v>252</v>
      </c>
      <c r="B44" s="536" t="s">
        <v>274</v>
      </c>
      <c r="C44" s="539" t="s">
        <v>254</v>
      </c>
      <c r="D44" s="542" t="s">
        <v>255</v>
      </c>
      <c r="E44" s="545" t="s">
        <v>256</v>
      </c>
      <c r="F44" s="546"/>
      <c r="G44" s="546"/>
      <c r="H44" s="546"/>
      <c r="I44" s="546"/>
      <c r="J44" s="547"/>
      <c r="K44" s="548" t="s">
        <v>257</v>
      </c>
      <c r="L44" s="549"/>
    </row>
    <row r="45" spans="1:13" ht="13.5" x14ac:dyDescent="0.25">
      <c r="A45" s="534"/>
      <c r="B45" s="598"/>
      <c r="C45" s="540"/>
      <c r="D45" s="543"/>
      <c r="E45" s="194" t="s">
        <v>47</v>
      </c>
      <c r="F45" s="195" t="s">
        <v>48</v>
      </c>
      <c r="G45" s="195" t="s">
        <v>49</v>
      </c>
      <c r="H45" s="195" t="s">
        <v>58</v>
      </c>
      <c r="I45" s="195" t="s">
        <v>91</v>
      </c>
      <c r="J45" s="196" t="s">
        <v>93</v>
      </c>
      <c r="K45" s="550" t="s">
        <v>258</v>
      </c>
      <c r="L45" s="552" t="s">
        <v>259</v>
      </c>
    </row>
    <row r="46" spans="1:13" ht="13" thickBot="1" x14ac:dyDescent="0.3">
      <c r="A46" s="535"/>
      <c r="B46" s="629"/>
      <c r="C46" s="541"/>
      <c r="D46" s="544"/>
      <c r="E46" s="197" t="s">
        <v>260</v>
      </c>
      <c r="F46" s="198" t="s">
        <v>260</v>
      </c>
      <c r="G46" s="198" t="s">
        <v>260</v>
      </c>
      <c r="H46" s="198" t="s">
        <v>260</v>
      </c>
      <c r="I46" s="198" t="s">
        <v>260</v>
      </c>
      <c r="J46" s="199" t="s">
        <v>260</v>
      </c>
      <c r="K46" s="551"/>
      <c r="L46" s="553"/>
    </row>
    <row r="47" spans="1:13" x14ac:dyDescent="0.25">
      <c r="A47" s="370">
        <v>1</v>
      </c>
      <c r="B47" s="371" t="s">
        <v>494</v>
      </c>
      <c r="C47" s="372" t="s">
        <v>254</v>
      </c>
      <c r="D47" s="373">
        <v>3</v>
      </c>
      <c r="E47" s="374">
        <v>0</v>
      </c>
      <c r="F47" s="374">
        <v>0</v>
      </c>
      <c r="G47" s="374">
        <v>0</v>
      </c>
      <c r="H47" s="374">
        <v>0</v>
      </c>
      <c r="I47" s="374">
        <v>0</v>
      </c>
      <c r="J47" s="374">
        <v>0</v>
      </c>
      <c r="K47" s="212">
        <f t="shared" ref="K47:K58" si="2">AVERAGE(E47:J47)</f>
        <v>0</v>
      </c>
      <c r="L47" s="213">
        <f t="shared" ref="L47:L58" si="3">K47*D47</f>
        <v>0</v>
      </c>
    </row>
    <row r="48" spans="1:13" x14ac:dyDescent="0.25">
      <c r="A48" s="224">
        <v>2</v>
      </c>
      <c r="B48" s="371" t="s">
        <v>495</v>
      </c>
      <c r="C48" s="203" t="s">
        <v>254</v>
      </c>
      <c r="D48" s="373">
        <v>1</v>
      </c>
      <c r="E48" s="374">
        <v>0</v>
      </c>
      <c r="F48" s="374">
        <v>0</v>
      </c>
      <c r="G48" s="374">
        <v>0</v>
      </c>
      <c r="H48" s="374">
        <v>0</v>
      </c>
      <c r="I48" s="374">
        <v>0</v>
      </c>
      <c r="J48" s="374">
        <v>0</v>
      </c>
      <c r="K48" s="212">
        <f t="shared" si="2"/>
        <v>0</v>
      </c>
      <c r="L48" s="213">
        <f t="shared" si="3"/>
        <v>0</v>
      </c>
    </row>
    <row r="49" spans="1:12" x14ac:dyDescent="0.25">
      <c r="A49" s="224">
        <v>3</v>
      </c>
      <c r="B49" s="371" t="s">
        <v>496</v>
      </c>
      <c r="C49" s="352" t="s">
        <v>254</v>
      </c>
      <c r="D49" s="373">
        <v>1</v>
      </c>
      <c r="E49" s="374">
        <v>0</v>
      </c>
      <c r="F49" s="374">
        <v>0</v>
      </c>
      <c r="G49" s="374">
        <v>0</v>
      </c>
      <c r="H49" s="374">
        <v>0</v>
      </c>
      <c r="I49" s="374">
        <v>0</v>
      </c>
      <c r="J49" s="374">
        <v>0</v>
      </c>
      <c r="K49" s="212">
        <f t="shared" si="2"/>
        <v>0</v>
      </c>
      <c r="L49" s="213">
        <f t="shared" si="3"/>
        <v>0</v>
      </c>
    </row>
    <row r="50" spans="1:12" x14ac:dyDescent="0.25">
      <c r="A50" s="224">
        <v>4</v>
      </c>
      <c r="B50" s="371" t="s">
        <v>497</v>
      </c>
      <c r="C50" s="203" t="s">
        <v>254</v>
      </c>
      <c r="D50" s="373">
        <v>2</v>
      </c>
      <c r="E50" s="374">
        <v>0</v>
      </c>
      <c r="F50" s="374">
        <v>0</v>
      </c>
      <c r="G50" s="374">
        <v>0</v>
      </c>
      <c r="H50" s="374">
        <v>0</v>
      </c>
      <c r="I50" s="374">
        <v>0</v>
      </c>
      <c r="J50" s="374">
        <v>0</v>
      </c>
      <c r="K50" s="212">
        <f t="shared" si="2"/>
        <v>0</v>
      </c>
      <c r="L50" s="213">
        <f t="shared" si="3"/>
        <v>0</v>
      </c>
    </row>
    <row r="51" spans="1:12" x14ac:dyDescent="0.25">
      <c r="A51" s="224">
        <v>5</v>
      </c>
      <c r="B51" s="371" t="s">
        <v>498</v>
      </c>
      <c r="C51" s="203" t="s">
        <v>254</v>
      </c>
      <c r="D51" s="373">
        <v>3</v>
      </c>
      <c r="E51" s="374">
        <v>0</v>
      </c>
      <c r="F51" s="374">
        <v>0</v>
      </c>
      <c r="G51" s="374">
        <v>0</v>
      </c>
      <c r="H51" s="374">
        <v>0</v>
      </c>
      <c r="I51" s="374">
        <v>0</v>
      </c>
      <c r="J51" s="374">
        <v>0</v>
      </c>
      <c r="K51" s="212">
        <f t="shared" si="2"/>
        <v>0</v>
      </c>
      <c r="L51" s="213">
        <f t="shared" si="3"/>
        <v>0</v>
      </c>
    </row>
    <row r="52" spans="1:12" x14ac:dyDescent="0.25">
      <c r="A52" s="224">
        <v>6</v>
      </c>
      <c r="B52" s="371" t="s">
        <v>499</v>
      </c>
      <c r="C52" s="203" t="s">
        <v>254</v>
      </c>
      <c r="D52" s="373">
        <v>1</v>
      </c>
      <c r="E52" s="374">
        <v>0</v>
      </c>
      <c r="F52" s="374">
        <v>0</v>
      </c>
      <c r="G52" s="374">
        <v>0</v>
      </c>
      <c r="H52" s="374">
        <v>0</v>
      </c>
      <c r="I52" s="374">
        <v>0</v>
      </c>
      <c r="J52" s="374">
        <v>0</v>
      </c>
      <c r="K52" s="212">
        <f t="shared" si="2"/>
        <v>0</v>
      </c>
      <c r="L52" s="213">
        <f t="shared" si="3"/>
        <v>0</v>
      </c>
    </row>
    <row r="53" spans="1:12" ht="56" x14ac:dyDescent="0.25">
      <c r="A53" s="224">
        <v>7</v>
      </c>
      <c r="B53" s="371" t="s">
        <v>500</v>
      </c>
      <c r="C53" s="203" t="s">
        <v>262</v>
      </c>
      <c r="D53" s="373">
        <v>6</v>
      </c>
      <c r="E53" s="374">
        <v>0</v>
      </c>
      <c r="F53" s="374">
        <v>0</v>
      </c>
      <c r="G53" s="374">
        <v>0</v>
      </c>
      <c r="H53" s="374">
        <v>0</v>
      </c>
      <c r="I53" s="374">
        <v>0</v>
      </c>
      <c r="J53" s="374">
        <v>0</v>
      </c>
      <c r="K53" s="212">
        <f t="shared" si="2"/>
        <v>0</v>
      </c>
      <c r="L53" s="213">
        <f t="shared" si="3"/>
        <v>0</v>
      </c>
    </row>
    <row r="54" spans="1:12" x14ac:dyDescent="0.25">
      <c r="A54" s="224">
        <v>8</v>
      </c>
      <c r="B54" s="371" t="s">
        <v>501</v>
      </c>
      <c r="C54" s="203" t="s">
        <v>254</v>
      </c>
      <c r="D54" s="373">
        <v>1</v>
      </c>
      <c r="E54" s="374">
        <v>0</v>
      </c>
      <c r="F54" s="374">
        <v>0</v>
      </c>
      <c r="G54" s="374">
        <v>0</v>
      </c>
      <c r="H54" s="374">
        <v>0</v>
      </c>
      <c r="I54" s="374">
        <v>0</v>
      </c>
      <c r="J54" s="374">
        <v>0</v>
      </c>
      <c r="K54" s="212">
        <f t="shared" si="2"/>
        <v>0</v>
      </c>
      <c r="L54" s="213">
        <f t="shared" si="3"/>
        <v>0</v>
      </c>
    </row>
    <row r="55" spans="1:12" x14ac:dyDescent="0.25">
      <c r="A55" s="224">
        <v>9</v>
      </c>
      <c r="B55" s="375" t="s">
        <v>502</v>
      </c>
      <c r="C55" s="203" t="s">
        <v>254</v>
      </c>
      <c r="D55" s="373">
        <v>2</v>
      </c>
      <c r="E55" s="374">
        <v>0</v>
      </c>
      <c r="F55" s="374">
        <v>0</v>
      </c>
      <c r="G55" s="374">
        <v>0</v>
      </c>
      <c r="H55" s="374">
        <v>0</v>
      </c>
      <c r="I55" s="374">
        <v>0</v>
      </c>
      <c r="J55" s="374">
        <v>0</v>
      </c>
      <c r="K55" s="212">
        <f t="shared" si="2"/>
        <v>0</v>
      </c>
      <c r="L55" s="213">
        <f t="shared" si="3"/>
        <v>0</v>
      </c>
    </row>
    <row r="56" spans="1:12" x14ac:dyDescent="0.25">
      <c r="A56" s="224">
        <v>10</v>
      </c>
      <c r="B56" s="375" t="s">
        <v>503</v>
      </c>
      <c r="C56" s="203" t="s">
        <v>254</v>
      </c>
      <c r="D56" s="373">
        <v>1</v>
      </c>
      <c r="E56" s="374">
        <v>0</v>
      </c>
      <c r="F56" s="374">
        <v>0</v>
      </c>
      <c r="G56" s="374">
        <v>0</v>
      </c>
      <c r="H56" s="374">
        <v>0</v>
      </c>
      <c r="I56" s="374">
        <v>0</v>
      </c>
      <c r="J56" s="374">
        <v>0</v>
      </c>
      <c r="K56" s="212">
        <f t="shared" si="2"/>
        <v>0</v>
      </c>
      <c r="L56" s="213">
        <f t="shared" si="3"/>
        <v>0</v>
      </c>
    </row>
    <row r="57" spans="1:12" x14ac:dyDescent="0.25">
      <c r="A57" s="224">
        <v>11</v>
      </c>
      <c r="B57" s="375" t="s">
        <v>504</v>
      </c>
      <c r="C57" s="203" t="s">
        <v>254</v>
      </c>
      <c r="D57" s="373">
        <v>2</v>
      </c>
      <c r="E57" s="374">
        <v>0</v>
      </c>
      <c r="F57" s="374">
        <v>0</v>
      </c>
      <c r="G57" s="374">
        <v>0</v>
      </c>
      <c r="H57" s="374">
        <v>0</v>
      </c>
      <c r="I57" s="374">
        <v>0</v>
      </c>
      <c r="J57" s="374">
        <v>0</v>
      </c>
      <c r="K57" s="212">
        <f t="shared" si="2"/>
        <v>0</v>
      </c>
      <c r="L57" s="213">
        <f t="shared" si="3"/>
        <v>0</v>
      </c>
    </row>
    <row r="58" spans="1:12" x14ac:dyDescent="0.25">
      <c r="A58" s="224">
        <v>12</v>
      </c>
      <c r="B58" s="375" t="s">
        <v>505</v>
      </c>
      <c r="C58" s="203" t="s">
        <v>254</v>
      </c>
      <c r="D58" s="373">
        <v>1</v>
      </c>
      <c r="E58" s="374">
        <v>0</v>
      </c>
      <c r="F58" s="374">
        <v>0</v>
      </c>
      <c r="G58" s="374">
        <v>0</v>
      </c>
      <c r="H58" s="374">
        <v>0</v>
      </c>
      <c r="I58" s="374">
        <v>0</v>
      </c>
      <c r="J58" s="374">
        <v>0</v>
      </c>
      <c r="K58" s="212">
        <f t="shared" si="2"/>
        <v>0</v>
      </c>
      <c r="L58" s="213">
        <f t="shared" si="3"/>
        <v>0</v>
      </c>
    </row>
    <row r="59" spans="1:12" ht="13" x14ac:dyDescent="0.25">
      <c r="A59" s="291">
        <v>13</v>
      </c>
      <c r="B59" s="339"/>
      <c r="C59" s="337"/>
      <c r="D59" s="285"/>
      <c r="E59" s="374">
        <v>0</v>
      </c>
      <c r="F59" s="374">
        <v>0</v>
      </c>
      <c r="G59" s="374">
        <v>0</v>
      </c>
      <c r="H59" s="374">
        <v>0</v>
      </c>
      <c r="I59" s="374">
        <v>0</v>
      </c>
      <c r="J59" s="374">
        <v>0</v>
      </c>
      <c r="K59" s="335"/>
      <c r="L59" s="336"/>
    </row>
    <row r="60" spans="1:12" ht="13" x14ac:dyDescent="0.25">
      <c r="A60" s="291">
        <v>14</v>
      </c>
      <c r="B60" s="339"/>
      <c r="C60" s="337"/>
      <c r="D60" s="285"/>
      <c r="E60" s="374">
        <v>0</v>
      </c>
      <c r="F60" s="374">
        <v>0</v>
      </c>
      <c r="G60" s="374">
        <v>0</v>
      </c>
      <c r="H60" s="374">
        <v>0</v>
      </c>
      <c r="I60" s="374">
        <v>0</v>
      </c>
      <c r="J60" s="374">
        <v>0</v>
      </c>
      <c r="K60" s="335"/>
      <c r="L60" s="336"/>
    </row>
    <row r="61" spans="1:12" ht="13" x14ac:dyDescent="0.25">
      <c r="A61" s="291">
        <v>15</v>
      </c>
      <c r="B61" s="339"/>
      <c r="C61" s="337"/>
      <c r="D61" s="285"/>
      <c r="E61" s="338"/>
      <c r="F61" s="338"/>
      <c r="G61" s="338"/>
      <c r="H61" s="338"/>
      <c r="I61" s="338"/>
      <c r="J61" s="338"/>
      <c r="K61" s="335"/>
      <c r="L61" s="336"/>
    </row>
    <row r="62" spans="1:12" ht="13" x14ac:dyDescent="0.25">
      <c r="A62" s="340">
        <v>16</v>
      </c>
      <c r="B62" s="341"/>
      <c r="C62" s="342"/>
      <c r="D62" s="285"/>
      <c r="E62" s="343"/>
      <c r="F62" s="343"/>
      <c r="G62" s="343"/>
      <c r="H62" s="343"/>
      <c r="I62" s="343"/>
      <c r="J62" s="343"/>
      <c r="K62" s="335"/>
      <c r="L62" s="336"/>
    </row>
    <row r="63" spans="1:12" x14ac:dyDescent="0.25">
      <c r="A63" s="291">
        <v>18</v>
      </c>
      <c r="B63" s="292"/>
      <c r="C63" s="297"/>
      <c r="D63" s="298"/>
      <c r="E63" s="268"/>
      <c r="F63" s="268"/>
      <c r="G63" s="268"/>
      <c r="H63" s="240"/>
      <c r="I63" s="240"/>
      <c r="J63" s="240"/>
      <c r="K63" s="245"/>
      <c r="L63" s="246"/>
    </row>
    <row r="64" spans="1:12" x14ac:dyDescent="0.25">
      <c r="A64" s="291">
        <v>19</v>
      </c>
      <c r="B64" s="292"/>
      <c r="C64" s="297"/>
      <c r="D64" s="298"/>
      <c r="E64" s="274"/>
      <c r="F64" s="274"/>
      <c r="G64" s="274"/>
      <c r="H64" s="240"/>
      <c r="I64" s="240"/>
      <c r="J64" s="240"/>
      <c r="K64" s="245"/>
      <c r="L64" s="246"/>
    </row>
    <row r="65" spans="1:12" x14ac:dyDescent="0.25">
      <c r="A65" s="291">
        <v>20</v>
      </c>
      <c r="B65" s="299"/>
      <c r="C65" s="300"/>
      <c r="D65" s="301"/>
      <c r="E65" s="268"/>
      <c r="F65" s="268"/>
      <c r="G65" s="268"/>
      <c r="H65" s="240"/>
      <c r="I65" s="240"/>
      <c r="J65" s="240"/>
      <c r="K65" s="245"/>
      <c r="L65" s="246"/>
    </row>
    <row r="66" spans="1:12" ht="13.5" thickBot="1" x14ac:dyDescent="0.3">
      <c r="A66" s="224"/>
      <c r="B66" s="208"/>
      <c r="C66" s="203"/>
      <c r="D66" s="226"/>
      <c r="E66" s="225"/>
      <c r="F66" s="225"/>
      <c r="G66" s="225"/>
      <c r="H66" s="225"/>
      <c r="I66" s="225"/>
      <c r="J66" s="225"/>
      <c r="K66" s="212"/>
      <c r="L66" s="213"/>
    </row>
    <row r="67" spans="1:12" ht="13.5" thickBot="1" x14ac:dyDescent="0.3">
      <c r="A67" s="501" t="s">
        <v>275</v>
      </c>
      <c r="B67" s="502"/>
      <c r="C67" s="502"/>
      <c r="D67" s="502"/>
      <c r="E67" s="502"/>
      <c r="F67" s="502"/>
      <c r="G67" s="502"/>
      <c r="H67" s="502"/>
      <c r="I67" s="502"/>
      <c r="J67" s="503"/>
      <c r="K67" s="630">
        <f>SUM(L47:L66)</f>
        <v>0</v>
      </c>
      <c r="L67" s="631"/>
    </row>
    <row r="68" spans="1:12" ht="13.5" thickBot="1" x14ac:dyDescent="0.3">
      <c r="A68" s="188"/>
      <c r="B68" s="188"/>
      <c r="C68" s="232"/>
      <c r="D68" s="233"/>
      <c r="E68" s="234"/>
      <c r="F68" s="234"/>
      <c r="G68" s="234"/>
      <c r="H68" s="234"/>
      <c r="I68" s="234"/>
      <c r="J68" s="234"/>
      <c r="K68" s="235"/>
      <c r="L68" s="235"/>
    </row>
    <row r="69" spans="1:12" ht="13.5" thickBot="1" x14ac:dyDescent="0.35">
      <c r="A69" s="632" t="s">
        <v>276</v>
      </c>
      <c r="B69" s="633"/>
      <c r="C69" s="633"/>
      <c r="D69" s="633"/>
      <c r="E69" s="633"/>
      <c r="F69" s="633"/>
      <c r="G69" s="633"/>
      <c r="H69" s="633"/>
      <c r="I69" s="633"/>
      <c r="J69" s="634"/>
      <c r="K69" s="627">
        <f>K67/12/Resumo!I8</f>
        <v>0</v>
      </c>
      <c r="L69" s="628"/>
    </row>
    <row r="70" spans="1:12" ht="13.5" thickBot="1" x14ac:dyDescent="0.35">
      <c r="A70" s="230"/>
      <c r="B70" s="230"/>
      <c r="C70" s="230"/>
      <c r="D70" s="230"/>
      <c r="E70" s="230"/>
      <c r="F70" s="230"/>
      <c r="G70" s="230"/>
      <c r="H70" s="230"/>
      <c r="I70" s="230"/>
      <c r="J70" s="230"/>
      <c r="K70" s="231"/>
      <c r="L70" s="231"/>
    </row>
    <row r="71" spans="1:12" ht="13.5" thickBot="1" x14ac:dyDescent="0.35">
      <c r="A71" s="635" t="s">
        <v>277</v>
      </c>
      <c r="B71" s="636"/>
      <c r="C71" s="636"/>
      <c r="D71" s="636"/>
      <c r="E71" s="636"/>
      <c r="F71" s="636"/>
      <c r="G71" s="636"/>
      <c r="H71" s="636"/>
      <c r="I71" s="636"/>
      <c r="J71" s="637"/>
      <c r="K71" s="638" t="s">
        <v>278</v>
      </c>
      <c r="L71" s="639"/>
    </row>
    <row r="72" spans="1:12" ht="13" x14ac:dyDescent="0.3">
      <c r="A72" s="649" t="s">
        <v>279</v>
      </c>
      <c r="B72" s="650"/>
      <c r="C72" s="650"/>
      <c r="D72" s="650"/>
      <c r="E72" s="650"/>
      <c r="F72" s="650"/>
      <c r="G72" s="650"/>
      <c r="H72" s="650"/>
      <c r="I72" s="650"/>
      <c r="J72" s="650"/>
      <c r="K72" s="640">
        <f>K40</f>
        <v>0</v>
      </c>
      <c r="L72" s="641"/>
    </row>
    <row r="73" spans="1:12" ht="13.5" thickBot="1" x14ac:dyDescent="0.35">
      <c r="A73" s="647" t="s">
        <v>280</v>
      </c>
      <c r="B73" s="648"/>
      <c r="C73" s="648"/>
      <c r="D73" s="648"/>
      <c r="E73" s="648"/>
      <c r="F73" s="648"/>
      <c r="G73" s="648"/>
      <c r="H73" s="648"/>
      <c r="I73" s="648"/>
      <c r="J73" s="648"/>
      <c r="K73" s="651">
        <f>K69</f>
        <v>0</v>
      </c>
      <c r="L73" s="652"/>
    </row>
    <row r="74" spans="1:12" ht="13.5" thickBot="1" x14ac:dyDescent="0.35">
      <c r="A74" s="642" t="s">
        <v>281</v>
      </c>
      <c r="B74" s="643"/>
      <c r="C74" s="643"/>
      <c r="D74" s="643"/>
      <c r="E74" s="643"/>
      <c r="F74" s="643"/>
      <c r="G74" s="643"/>
      <c r="H74" s="643"/>
      <c r="I74" s="643"/>
      <c r="J74" s="644"/>
      <c r="K74" s="645">
        <f>SUM(K72:L73)</f>
        <v>0</v>
      </c>
      <c r="L74" s="646"/>
    </row>
    <row r="76" spans="1:12" ht="13" thickBot="1" x14ac:dyDescent="0.3"/>
    <row r="77" spans="1:12" ht="20.25" customHeight="1" x14ac:dyDescent="0.25">
      <c r="A77" s="560"/>
      <c r="B77" s="561"/>
      <c r="C77" s="566" t="s">
        <v>266</v>
      </c>
      <c r="D77" s="569"/>
      <c r="E77" s="570"/>
      <c r="F77" s="570"/>
      <c r="G77" s="570"/>
      <c r="H77" s="570"/>
      <c r="I77" s="570"/>
      <c r="J77" s="570"/>
      <c r="K77" s="570"/>
      <c r="L77" s="571"/>
    </row>
    <row r="78" spans="1:12" ht="28.5" customHeight="1" x14ac:dyDescent="0.25">
      <c r="A78" s="562"/>
      <c r="B78" s="563"/>
      <c r="C78" s="567"/>
      <c r="D78" s="572"/>
      <c r="E78" s="573"/>
      <c r="F78" s="573"/>
      <c r="G78" s="573"/>
      <c r="H78" s="573"/>
      <c r="I78" s="573"/>
      <c r="J78" s="573"/>
      <c r="K78" s="573"/>
      <c r="L78" s="574"/>
    </row>
    <row r="79" spans="1:12" ht="14.25" customHeight="1" x14ac:dyDescent="0.25">
      <c r="A79" s="562"/>
      <c r="B79" s="563"/>
      <c r="C79" s="567"/>
      <c r="D79" s="572"/>
      <c r="E79" s="573"/>
      <c r="F79" s="573"/>
      <c r="G79" s="573"/>
      <c r="H79" s="573"/>
      <c r="I79" s="573"/>
      <c r="J79" s="573"/>
      <c r="K79" s="573"/>
      <c r="L79" s="574"/>
    </row>
    <row r="80" spans="1:12" ht="13" thickBot="1" x14ac:dyDescent="0.3">
      <c r="A80" s="564"/>
      <c r="B80" s="565"/>
      <c r="C80" s="568"/>
      <c r="D80" s="575"/>
      <c r="E80" s="576"/>
      <c r="F80" s="576"/>
      <c r="G80" s="576"/>
      <c r="H80" s="576"/>
      <c r="I80" s="576"/>
      <c r="J80" s="576"/>
      <c r="K80" s="576"/>
      <c r="L80" s="577"/>
    </row>
  </sheetData>
  <mergeCells count="54">
    <mergeCell ref="K72:L72"/>
    <mergeCell ref="A74:J74"/>
    <mergeCell ref="K74:L74"/>
    <mergeCell ref="A77:B80"/>
    <mergeCell ref="C77:C80"/>
    <mergeCell ref="D77:L80"/>
    <mergeCell ref="A73:J73"/>
    <mergeCell ref="A72:J72"/>
    <mergeCell ref="K73:L73"/>
    <mergeCell ref="K67:L67"/>
    <mergeCell ref="A69:J69"/>
    <mergeCell ref="K69:L69"/>
    <mergeCell ref="A71:J71"/>
    <mergeCell ref="K71:L71"/>
    <mergeCell ref="A67:J67"/>
    <mergeCell ref="A38:J38"/>
    <mergeCell ref="K38:L38"/>
    <mergeCell ref="A40:J40"/>
    <mergeCell ref="K40:L40"/>
    <mergeCell ref="A44:A46"/>
    <mergeCell ref="B44:B46"/>
    <mergeCell ref="C44:C46"/>
    <mergeCell ref="D44:D46"/>
    <mergeCell ref="E44:J44"/>
    <mergeCell ref="K44:L44"/>
    <mergeCell ref="K45:K46"/>
    <mergeCell ref="L45:L46"/>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120" zoomScaleNormal="120" workbookViewId="0">
      <selection activeCell="E11" sqref="E11:J13"/>
    </sheetView>
  </sheetViews>
  <sheetFormatPr defaultRowHeight="12.5" x14ac:dyDescent="0.25"/>
  <cols>
    <col min="1" max="1" width="3.7265625" style="207"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66" t="s">
        <v>282</v>
      </c>
      <c r="B1" s="667"/>
      <c r="C1" s="667"/>
      <c r="D1" s="667"/>
      <c r="E1" s="667"/>
      <c r="F1" s="667"/>
      <c r="G1" s="667"/>
      <c r="H1" s="667"/>
      <c r="I1" s="667"/>
      <c r="J1" s="667"/>
      <c r="K1" s="667"/>
      <c r="L1" s="668"/>
    </row>
    <row r="2" spans="1:14" ht="13" x14ac:dyDescent="0.25">
      <c r="A2" s="277" t="s">
        <v>47</v>
      </c>
      <c r="B2" s="515"/>
      <c r="C2" s="515"/>
      <c r="D2" s="515"/>
      <c r="E2" s="256" t="s">
        <v>240</v>
      </c>
      <c r="F2" s="527"/>
      <c r="G2" s="515"/>
      <c r="H2" s="515"/>
      <c r="I2" s="515"/>
      <c r="J2" s="256" t="s">
        <v>241</v>
      </c>
      <c r="K2" s="515" t="s">
        <v>244</v>
      </c>
      <c r="L2" s="516"/>
    </row>
    <row r="3" spans="1:14" ht="13" x14ac:dyDescent="0.25">
      <c r="A3" s="278" t="s">
        <v>48</v>
      </c>
      <c r="B3" s="521"/>
      <c r="C3" s="521"/>
      <c r="D3" s="521"/>
      <c r="E3" s="279" t="s">
        <v>240</v>
      </c>
      <c r="F3" s="523"/>
      <c r="G3" s="524"/>
      <c r="H3" s="524"/>
      <c r="I3" s="524"/>
      <c r="J3" s="258" t="s">
        <v>241</v>
      </c>
      <c r="K3" s="669" t="s">
        <v>270</v>
      </c>
      <c r="L3" s="522"/>
    </row>
    <row r="4" spans="1:14" ht="13" x14ac:dyDescent="0.25">
      <c r="A4" s="280" t="s">
        <v>49</v>
      </c>
      <c r="B4" s="519"/>
      <c r="C4" s="519"/>
      <c r="D4" s="519"/>
      <c r="E4" s="260" t="s">
        <v>240</v>
      </c>
      <c r="F4" s="525"/>
      <c r="G4" s="664"/>
      <c r="H4" s="664"/>
      <c r="I4" s="664"/>
      <c r="J4" s="260" t="s">
        <v>241</v>
      </c>
      <c r="K4" s="519" t="s">
        <v>284</v>
      </c>
      <c r="L4" s="520"/>
    </row>
    <row r="5" spans="1:14" ht="13" x14ac:dyDescent="0.25">
      <c r="A5" s="215" t="s">
        <v>58</v>
      </c>
      <c r="B5" s="613"/>
      <c r="C5" s="613"/>
      <c r="D5" s="613"/>
      <c r="E5" s="192" t="s">
        <v>240</v>
      </c>
      <c r="F5" s="523"/>
      <c r="G5" s="614"/>
      <c r="H5" s="614"/>
      <c r="I5" s="614"/>
      <c r="J5" s="192" t="s">
        <v>241</v>
      </c>
      <c r="K5" s="665"/>
      <c r="L5" s="615"/>
    </row>
    <row r="6" spans="1:14" ht="13" x14ac:dyDescent="0.25">
      <c r="A6" s="216" t="s">
        <v>91</v>
      </c>
      <c r="B6" s="603"/>
      <c r="C6" s="603"/>
      <c r="D6" s="603"/>
      <c r="E6" s="193" t="s">
        <v>240</v>
      </c>
      <c r="F6" s="525"/>
      <c r="G6" s="603"/>
      <c r="H6" s="603"/>
      <c r="I6" s="603"/>
      <c r="J6" s="193" t="s">
        <v>241</v>
      </c>
      <c r="K6" s="603"/>
      <c r="L6" s="604"/>
    </row>
    <row r="7" spans="1:14" ht="13.5" thickBot="1" x14ac:dyDescent="0.3">
      <c r="A7" s="217" t="s">
        <v>93</v>
      </c>
      <c r="B7" s="648"/>
      <c r="C7" s="648"/>
      <c r="D7" s="648"/>
      <c r="E7" s="218" t="s">
        <v>240</v>
      </c>
      <c r="F7" s="661"/>
      <c r="G7" s="662"/>
      <c r="H7" s="662"/>
      <c r="I7" s="662"/>
      <c r="J7" s="219" t="s">
        <v>241</v>
      </c>
      <c r="K7" s="648"/>
      <c r="L7" s="663"/>
    </row>
    <row r="8" spans="1:14" ht="13" x14ac:dyDescent="0.25">
      <c r="A8" s="533" t="s">
        <v>252</v>
      </c>
      <c r="B8" s="536" t="s">
        <v>285</v>
      </c>
      <c r="C8" s="539" t="s">
        <v>254</v>
      </c>
      <c r="D8" s="539" t="s">
        <v>255</v>
      </c>
      <c r="E8" s="656" t="s">
        <v>256</v>
      </c>
      <c r="F8" s="656"/>
      <c r="G8" s="656"/>
      <c r="H8" s="656"/>
      <c r="I8" s="656"/>
      <c r="J8" s="656"/>
      <c r="K8" s="657" t="s">
        <v>257</v>
      </c>
      <c r="L8" s="658"/>
    </row>
    <row r="9" spans="1:14" ht="13.5" x14ac:dyDescent="0.25">
      <c r="A9" s="534"/>
      <c r="B9" s="537"/>
      <c r="C9" s="540"/>
      <c r="D9" s="540"/>
      <c r="E9" s="220" t="s">
        <v>47</v>
      </c>
      <c r="F9" s="195" t="s">
        <v>48</v>
      </c>
      <c r="G9" s="195" t="s">
        <v>49</v>
      </c>
      <c r="H9" s="195" t="s">
        <v>58</v>
      </c>
      <c r="I9" s="195" t="s">
        <v>91</v>
      </c>
      <c r="J9" s="195" t="s">
        <v>93</v>
      </c>
      <c r="K9" s="537" t="s">
        <v>258</v>
      </c>
      <c r="L9" s="659" t="s">
        <v>259</v>
      </c>
    </row>
    <row r="10" spans="1:14" ht="13" thickBot="1" x14ac:dyDescent="0.3">
      <c r="A10" s="535"/>
      <c r="B10" s="538"/>
      <c r="C10" s="541"/>
      <c r="D10" s="541"/>
      <c r="E10" s="198" t="s">
        <v>260</v>
      </c>
      <c r="F10" s="198" t="s">
        <v>260</v>
      </c>
      <c r="G10" s="198" t="s">
        <v>260</v>
      </c>
      <c r="H10" s="198" t="s">
        <v>260</v>
      </c>
      <c r="I10" s="198" t="s">
        <v>260</v>
      </c>
      <c r="J10" s="198" t="s">
        <v>260</v>
      </c>
      <c r="K10" s="538"/>
      <c r="L10" s="660"/>
    </row>
    <row r="11" spans="1:14" s="201" customFormat="1" x14ac:dyDescent="0.25">
      <c r="A11" s="200">
        <v>1</v>
      </c>
      <c r="B11" s="376" t="s">
        <v>506</v>
      </c>
      <c r="C11" s="377" t="s">
        <v>254</v>
      </c>
      <c r="D11" s="378">
        <v>1</v>
      </c>
      <c r="E11" s="348">
        <v>0</v>
      </c>
      <c r="F11" s="348">
        <v>0</v>
      </c>
      <c r="G11" s="348">
        <v>0</v>
      </c>
      <c r="H11" s="348">
        <v>0</v>
      </c>
      <c r="I11" s="348">
        <v>0</v>
      </c>
      <c r="J11" s="348">
        <v>0</v>
      </c>
      <c r="K11" s="212">
        <f>AVERAGE(E11:J11)</f>
        <v>0</v>
      </c>
      <c r="L11" s="213">
        <f>K11*D11</f>
        <v>0</v>
      </c>
    </row>
    <row r="12" spans="1:14" s="201" customFormat="1" ht="12.75" customHeight="1" x14ac:dyDescent="0.25">
      <c r="A12" s="202">
        <v>2</v>
      </c>
      <c r="B12" s="351" t="s">
        <v>507</v>
      </c>
      <c r="C12" s="228" t="s">
        <v>254</v>
      </c>
      <c r="D12" s="353">
        <v>1</v>
      </c>
      <c r="E12" s="348">
        <v>0</v>
      </c>
      <c r="F12" s="348">
        <v>0</v>
      </c>
      <c r="G12" s="348">
        <v>0</v>
      </c>
      <c r="H12" s="348">
        <v>0</v>
      </c>
      <c r="I12" s="348">
        <v>0</v>
      </c>
      <c r="J12" s="348">
        <v>0</v>
      </c>
      <c r="K12" s="212">
        <f>AVERAGE(E12:J12)</f>
        <v>0</v>
      </c>
      <c r="L12" s="213">
        <f>K12*D12</f>
        <v>0</v>
      </c>
    </row>
    <row r="13" spans="1:14" s="201" customFormat="1" x14ac:dyDescent="0.25">
      <c r="A13" s="202">
        <v>3</v>
      </c>
      <c r="B13" s="351" t="s">
        <v>508</v>
      </c>
      <c r="C13" s="203" t="s">
        <v>254</v>
      </c>
      <c r="D13" s="353">
        <v>1</v>
      </c>
      <c r="E13" s="348">
        <v>0</v>
      </c>
      <c r="F13" s="348">
        <v>0</v>
      </c>
      <c r="G13" s="348">
        <v>0</v>
      </c>
      <c r="H13" s="348">
        <v>0</v>
      </c>
      <c r="I13" s="348">
        <v>0</v>
      </c>
      <c r="J13" s="348">
        <v>0</v>
      </c>
      <c r="K13" s="212">
        <f t="shared" ref="K13" si="0">AVERAGE(E13:J13)</f>
        <v>0</v>
      </c>
      <c r="L13" s="213">
        <f t="shared" ref="L13" si="1">K13*D13</f>
        <v>0</v>
      </c>
    </row>
    <row r="14" spans="1:14" s="201" customFormat="1" ht="13" x14ac:dyDescent="0.25">
      <c r="A14" s="344">
        <v>4</v>
      </c>
      <c r="B14" s="328"/>
      <c r="C14" s="337"/>
      <c r="D14" s="267"/>
      <c r="E14" s="268"/>
      <c r="F14" s="268"/>
      <c r="G14" s="268"/>
      <c r="H14" s="268"/>
      <c r="I14" s="268"/>
      <c r="J14" s="268"/>
      <c r="K14" s="335"/>
      <c r="L14" s="336"/>
      <c r="N14" s="214"/>
    </row>
    <row r="15" spans="1:14" s="201" customFormat="1" ht="13" x14ac:dyDescent="0.25">
      <c r="A15" s="344">
        <v>5</v>
      </c>
      <c r="B15" s="328"/>
      <c r="C15" s="337"/>
      <c r="D15" s="267"/>
      <c r="E15" s="268"/>
      <c r="F15" s="268"/>
      <c r="G15" s="268"/>
      <c r="H15" s="268"/>
      <c r="I15" s="268"/>
      <c r="J15" s="268"/>
      <c r="K15" s="335"/>
      <c r="L15" s="336"/>
    </row>
    <row r="16" spans="1:14" s="201" customFormat="1" ht="13" x14ac:dyDescent="0.25">
      <c r="A16" s="344">
        <v>6</v>
      </c>
      <c r="B16" s="334"/>
      <c r="C16" s="258"/>
      <c r="D16" s="267"/>
      <c r="E16" s="268"/>
      <c r="F16" s="268"/>
      <c r="G16" s="268"/>
      <c r="H16" s="268"/>
      <c r="I16" s="268"/>
      <c r="J16" s="268"/>
      <c r="K16" s="335"/>
      <c r="L16" s="336"/>
    </row>
    <row r="17" spans="1:12" s="201" customFormat="1" ht="13" x14ac:dyDescent="0.25">
      <c r="A17" s="344">
        <v>7</v>
      </c>
      <c r="B17" s="334"/>
      <c r="C17" s="258"/>
      <c r="D17" s="267"/>
      <c r="E17" s="268"/>
      <c r="F17" s="268"/>
      <c r="G17" s="268"/>
      <c r="H17" s="268"/>
      <c r="I17" s="268"/>
      <c r="J17" s="268"/>
      <c r="K17" s="335"/>
      <c r="L17" s="336"/>
    </row>
    <row r="18" spans="1:12" s="201" customFormat="1" ht="13" x14ac:dyDescent="0.25">
      <c r="A18" s="344">
        <v>8</v>
      </c>
      <c r="B18" s="334"/>
      <c r="C18" s="258"/>
      <c r="D18" s="267"/>
      <c r="E18" s="268"/>
      <c r="F18" s="268"/>
      <c r="G18" s="268"/>
      <c r="H18" s="268"/>
      <c r="I18" s="268"/>
      <c r="J18" s="268"/>
      <c r="K18" s="335"/>
      <c r="L18" s="336"/>
    </row>
    <row r="19" spans="1:12" s="201" customFormat="1" ht="13" x14ac:dyDescent="0.25">
      <c r="A19" s="344">
        <v>9</v>
      </c>
      <c r="B19" s="328"/>
      <c r="C19" s="337"/>
      <c r="D19" s="267"/>
      <c r="E19" s="268"/>
      <c r="F19" s="268"/>
      <c r="G19" s="268"/>
      <c r="H19" s="268"/>
      <c r="I19" s="268"/>
      <c r="J19" s="268"/>
      <c r="K19" s="335"/>
      <c r="L19" s="336"/>
    </row>
    <row r="20" spans="1:12" s="201" customFormat="1" ht="13" x14ac:dyDescent="0.25">
      <c r="A20" s="202">
        <v>16</v>
      </c>
      <c r="B20" s="284"/>
      <c r="C20" s="286"/>
      <c r="D20" s="285"/>
      <c r="E20" s="283"/>
      <c r="F20" s="283"/>
      <c r="G20" s="283"/>
      <c r="H20" s="283"/>
      <c r="I20" s="283"/>
      <c r="J20" s="283"/>
      <c r="K20" s="281"/>
      <c r="L20" s="282"/>
    </row>
    <row r="21" spans="1:12" s="201" customFormat="1" ht="13" x14ac:dyDescent="0.25">
      <c r="A21" s="202">
        <v>17</v>
      </c>
      <c r="B21" s="284"/>
      <c r="C21" s="286"/>
      <c r="D21" s="285"/>
      <c r="E21" s="283"/>
      <c r="F21" s="283"/>
      <c r="G21" s="283"/>
      <c r="H21" s="283"/>
      <c r="I21" s="283"/>
      <c r="J21" s="283"/>
      <c r="K21" s="281"/>
      <c r="L21" s="282"/>
    </row>
    <row r="22" spans="1:12" s="201" customFormat="1" ht="13" x14ac:dyDescent="0.25">
      <c r="A22" s="202">
        <v>18</v>
      </c>
      <c r="B22" s="287"/>
      <c r="C22" s="286"/>
      <c r="D22" s="285"/>
      <c r="E22" s="283"/>
      <c r="F22" s="283"/>
      <c r="G22" s="283"/>
      <c r="H22" s="283"/>
      <c r="I22" s="283"/>
      <c r="J22" s="283"/>
      <c r="K22" s="281"/>
      <c r="L22" s="282"/>
    </row>
    <row r="23" spans="1:12" s="201" customFormat="1" ht="13" x14ac:dyDescent="0.25">
      <c r="A23" s="202">
        <v>19</v>
      </c>
      <c r="B23" s="287"/>
      <c r="C23" s="286"/>
      <c r="D23" s="285"/>
      <c r="E23" s="283"/>
      <c r="F23" s="283"/>
      <c r="G23" s="283"/>
      <c r="H23" s="283"/>
      <c r="I23" s="283"/>
      <c r="J23" s="283"/>
      <c r="K23" s="281"/>
      <c r="L23" s="282"/>
    </row>
    <row r="24" spans="1:12" s="201" customFormat="1" ht="13" x14ac:dyDescent="0.25">
      <c r="A24" s="501" t="s">
        <v>286</v>
      </c>
      <c r="B24" s="502"/>
      <c r="C24" s="502"/>
      <c r="D24" s="502"/>
      <c r="E24" s="502"/>
      <c r="F24" s="502"/>
      <c r="G24" s="502"/>
      <c r="H24" s="502"/>
      <c r="I24" s="502"/>
      <c r="J24" s="503"/>
      <c r="K24" s="654">
        <f>SUM(L11:L23)</f>
        <v>0</v>
      </c>
      <c r="L24" s="655"/>
    </row>
    <row r="25" spans="1:12" s="201" customFormat="1" ht="13" x14ac:dyDescent="0.25">
      <c r="A25" s="188"/>
      <c r="B25" s="188"/>
      <c r="C25" s="188"/>
      <c r="D25" s="188"/>
      <c r="E25" s="188"/>
      <c r="F25" s="188"/>
      <c r="G25" s="188"/>
      <c r="H25" s="188"/>
      <c r="I25" s="188"/>
      <c r="J25" s="188"/>
      <c r="K25" s="247"/>
      <c r="L25" s="247"/>
    </row>
    <row r="26" spans="1:12" s="201" customFormat="1" ht="13" x14ac:dyDescent="0.3">
      <c r="A26" s="501" t="s">
        <v>287</v>
      </c>
      <c r="B26" s="502"/>
      <c r="C26" s="502"/>
      <c r="D26" s="502"/>
      <c r="E26" s="502"/>
      <c r="F26" s="502"/>
      <c r="G26" s="502"/>
      <c r="H26" s="502"/>
      <c r="I26" s="502"/>
      <c r="J26" s="503"/>
      <c r="K26" s="506">
        <f>(K24*10%)/12/Resumo!I8</f>
        <v>0</v>
      </c>
      <c r="L26" s="507"/>
    </row>
    <row r="27" spans="1:12" s="201" customFormat="1" ht="13" x14ac:dyDescent="0.25">
      <c r="A27" s="188"/>
      <c r="B27" s="188"/>
      <c r="C27" s="188"/>
      <c r="D27" s="188"/>
      <c r="E27" s="188"/>
      <c r="F27" s="188"/>
      <c r="G27" s="188"/>
      <c r="H27" s="188"/>
      <c r="I27" s="188"/>
      <c r="J27" s="188"/>
      <c r="K27" s="235"/>
      <c r="L27" s="235"/>
    </row>
    <row r="28" spans="1:12" s="201" customFormat="1" x14ac:dyDescent="0.25">
      <c r="A28" s="560"/>
      <c r="B28" s="561"/>
      <c r="C28" s="566" t="s">
        <v>266</v>
      </c>
      <c r="D28" s="569"/>
      <c r="E28" s="570"/>
      <c r="F28" s="570"/>
      <c r="G28" s="570"/>
      <c r="H28" s="570"/>
      <c r="I28" s="570"/>
      <c r="J28" s="570"/>
      <c r="K28" s="570"/>
      <c r="L28" s="571"/>
    </row>
    <row r="29" spans="1:12" s="201" customFormat="1" x14ac:dyDescent="0.25">
      <c r="A29" s="562"/>
      <c r="B29" s="563"/>
      <c r="C29" s="567"/>
      <c r="D29" s="572"/>
      <c r="E29" s="573"/>
      <c r="F29" s="573"/>
      <c r="G29" s="573"/>
      <c r="H29" s="573"/>
      <c r="I29" s="573"/>
      <c r="J29" s="573"/>
      <c r="K29" s="573"/>
      <c r="L29" s="574"/>
    </row>
    <row r="30" spans="1:12" x14ac:dyDescent="0.25">
      <c r="A30" s="562"/>
      <c r="B30" s="563"/>
      <c r="C30" s="567"/>
      <c r="D30" s="572"/>
      <c r="E30" s="573"/>
      <c r="F30" s="573"/>
      <c r="G30" s="573"/>
      <c r="H30" s="573"/>
      <c r="I30" s="573"/>
      <c r="J30" s="573"/>
      <c r="K30" s="573"/>
      <c r="L30" s="574"/>
    </row>
    <row r="31" spans="1:12" x14ac:dyDescent="0.25">
      <c r="A31" s="564"/>
      <c r="B31" s="565"/>
      <c r="C31" s="568"/>
      <c r="D31" s="575"/>
      <c r="E31" s="576"/>
      <c r="F31" s="576"/>
      <c r="G31" s="576"/>
      <c r="H31" s="576"/>
      <c r="I31" s="576"/>
      <c r="J31" s="576"/>
      <c r="K31" s="576"/>
      <c r="L31" s="577"/>
    </row>
    <row r="33" spans="1:12" x14ac:dyDescent="0.25">
      <c r="A33" s="653" t="s">
        <v>288</v>
      </c>
      <c r="B33" s="579"/>
      <c r="C33" s="579"/>
      <c r="D33" s="579"/>
      <c r="E33" s="579"/>
      <c r="F33" s="579"/>
      <c r="G33" s="579"/>
      <c r="H33" s="579"/>
      <c r="I33" s="579"/>
      <c r="J33" s="579"/>
      <c r="K33" s="579"/>
      <c r="L33" s="580"/>
    </row>
    <row r="34" spans="1:12" ht="20.25" customHeight="1" x14ac:dyDescent="0.25">
      <c r="A34" s="581"/>
      <c r="B34" s="500"/>
      <c r="C34" s="500"/>
      <c r="D34" s="500"/>
      <c r="E34" s="500"/>
      <c r="F34" s="500"/>
      <c r="G34" s="500"/>
      <c r="H34" s="500"/>
      <c r="I34" s="500"/>
      <c r="J34" s="500"/>
      <c r="K34" s="500"/>
      <c r="L34" s="582"/>
    </row>
    <row r="35" spans="1:12" x14ac:dyDescent="0.25">
      <c r="A35" s="581"/>
      <c r="B35" s="500"/>
      <c r="C35" s="500"/>
      <c r="D35" s="500"/>
      <c r="E35" s="500"/>
      <c r="F35" s="500"/>
      <c r="G35" s="500"/>
      <c r="H35" s="500"/>
      <c r="I35" s="500"/>
      <c r="J35" s="500"/>
      <c r="K35" s="500"/>
      <c r="L35" s="582"/>
    </row>
    <row r="36" spans="1:12" ht="14.25" customHeight="1" x14ac:dyDescent="0.25">
      <c r="A36" s="581"/>
      <c r="B36" s="500"/>
      <c r="C36" s="500"/>
      <c r="D36" s="500"/>
      <c r="E36" s="500"/>
      <c r="F36" s="500"/>
      <c r="G36" s="500"/>
      <c r="H36" s="500"/>
      <c r="I36" s="500"/>
      <c r="J36" s="500"/>
      <c r="K36" s="500"/>
      <c r="L36" s="582"/>
    </row>
    <row r="37" spans="1:12" x14ac:dyDescent="0.25">
      <c r="A37" s="583"/>
      <c r="B37" s="584"/>
      <c r="C37" s="584"/>
      <c r="D37" s="584"/>
      <c r="E37" s="584"/>
      <c r="F37" s="584"/>
      <c r="G37" s="584"/>
      <c r="H37" s="584"/>
      <c r="I37" s="584"/>
      <c r="J37" s="584"/>
      <c r="K37" s="584"/>
      <c r="L37" s="585"/>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6" t="s">
        <v>289</v>
      </c>
    </row>
    <row r="3" spans="1:8" ht="13" thickBot="1" x14ac:dyDescent="0.3">
      <c r="A3" s="49"/>
    </row>
    <row r="4" spans="1:8" ht="13.5" thickBot="1" x14ac:dyDescent="0.35">
      <c r="A4" s="673" t="s">
        <v>290</v>
      </c>
      <c r="B4" s="674"/>
      <c r="C4" s="674"/>
      <c r="D4" s="674"/>
      <c r="E4" s="675"/>
      <c r="H4" s="10" t="s">
        <v>291</v>
      </c>
    </row>
    <row r="5" spans="1:8" ht="13.5" thickBot="1" x14ac:dyDescent="0.3">
      <c r="A5" s="676" t="s">
        <v>292</v>
      </c>
      <c r="B5" s="676"/>
      <c r="C5" s="676"/>
      <c r="D5" s="676"/>
      <c r="E5" s="79" t="s">
        <v>6</v>
      </c>
    </row>
    <row r="6" spans="1:8" ht="13" x14ac:dyDescent="0.25">
      <c r="A6" s="56" t="s">
        <v>293</v>
      </c>
      <c r="B6" s="61"/>
      <c r="C6" s="61"/>
      <c r="D6" s="61"/>
      <c r="E6" s="136">
        <v>88.61</v>
      </c>
      <c r="F6" s="106" t="s">
        <v>294</v>
      </c>
      <c r="G6" s="134">
        <v>0.5</v>
      </c>
      <c r="H6" t="s">
        <v>295</v>
      </c>
    </row>
    <row r="7" spans="1:8" ht="13.5" thickBot="1" x14ac:dyDescent="0.3">
      <c r="A7" s="56" t="s">
        <v>296</v>
      </c>
      <c r="B7" s="61"/>
      <c r="C7" s="61"/>
      <c r="D7" s="61"/>
      <c r="E7" s="137">
        <v>1.35</v>
      </c>
      <c r="G7" s="135">
        <v>0.5</v>
      </c>
      <c r="H7" t="s">
        <v>297</v>
      </c>
    </row>
    <row r="8" spans="1:8" ht="13.5" thickBot="1" x14ac:dyDescent="0.3">
      <c r="A8" s="59" t="s">
        <v>298</v>
      </c>
      <c r="B8" s="60"/>
      <c r="C8" s="60"/>
      <c r="D8" s="60"/>
      <c r="E8" s="138">
        <v>10.039999999999999</v>
      </c>
    </row>
    <row r="9" spans="1:8" ht="13" thickBot="1" x14ac:dyDescent="0.3">
      <c r="A9" s="49"/>
    </row>
    <row r="10" spans="1:8" ht="13.5" thickBot="1" x14ac:dyDescent="0.3">
      <c r="A10" s="673" t="s">
        <v>290</v>
      </c>
      <c r="B10" s="674"/>
      <c r="C10" s="674"/>
      <c r="D10" s="674"/>
      <c r="E10" s="675"/>
    </row>
    <row r="11" spans="1:8" ht="13.5" thickBot="1" x14ac:dyDescent="0.3">
      <c r="A11" s="676" t="s">
        <v>292</v>
      </c>
      <c r="B11" s="676"/>
      <c r="C11" s="676"/>
      <c r="D11" s="676"/>
      <c r="E11" s="79" t="s">
        <v>6</v>
      </c>
    </row>
    <row r="12" spans="1:8" ht="13" x14ac:dyDescent="0.25">
      <c r="A12" s="57" t="s">
        <v>299</v>
      </c>
      <c r="B12" s="58"/>
      <c r="C12" s="58"/>
      <c r="D12" s="58"/>
      <c r="E12" s="139">
        <f>E6*G6</f>
        <v>44.305</v>
      </c>
    </row>
    <row r="13" spans="1:8" ht="13.5" thickBot="1" x14ac:dyDescent="0.3">
      <c r="A13" s="56" t="s">
        <v>300</v>
      </c>
      <c r="B13" s="61"/>
      <c r="C13" s="61"/>
      <c r="D13" s="61"/>
      <c r="E13" s="140">
        <f>E6*G7</f>
        <v>44.305</v>
      </c>
    </row>
    <row r="14" spans="1:8" ht="13" thickBot="1" x14ac:dyDescent="0.3">
      <c r="A14" s="49"/>
    </row>
    <row r="15" spans="1:8" ht="13.5" thickBot="1" x14ac:dyDescent="0.35">
      <c r="A15" s="75" t="s">
        <v>301</v>
      </c>
      <c r="B15" s="76"/>
      <c r="C15" s="142">
        <v>12</v>
      </c>
      <c r="E15" s="75" t="s">
        <v>301</v>
      </c>
      <c r="F15" s="76"/>
      <c r="G15" s="141">
        <v>18</v>
      </c>
      <c r="H15" s="36" t="s">
        <v>302</v>
      </c>
    </row>
    <row r="16" spans="1:8" ht="13" thickBot="1" x14ac:dyDescent="0.3">
      <c r="A16" s="49"/>
      <c r="E16" s="49"/>
    </row>
    <row r="17" spans="1:16" ht="13.5" thickBot="1" x14ac:dyDescent="0.3">
      <c r="A17" s="677" t="s">
        <v>303</v>
      </c>
      <c r="B17" s="678"/>
      <c r="C17" s="679"/>
      <c r="E17" s="677" t="s">
        <v>303</v>
      </c>
      <c r="F17" s="678"/>
      <c r="G17" s="679"/>
    </row>
    <row r="18" spans="1:16" x14ac:dyDescent="0.25">
      <c r="A18" s="67"/>
      <c r="C18" s="68"/>
      <c r="E18" s="67"/>
      <c r="G18" s="68"/>
    </row>
    <row r="19" spans="1:16" ht="13" x14ac:dyDescent="0.3">
      <c r="A19" s="69" t="s">
        <v>2</v>
      </c>
      <c r="C19" s="68"/>
      <c r="E19" s="69" t="s">
        <v>2</v>
      </c>
      <c r="G19" s="68"/>
    </row>
    <row r="20" spans="1:16" x14ac:dyDescent="0.25">
      <c r="A20" s="67" t="s">
        <v>3</v>
      </c>
      <c r="C20" s="70">
        <f>Servente!I45</f>
        <v>0</v>
      </c>
      <c r="E20" s="67" t="s">
        <v>3</v>
      </c>
      <c r="G20" s="70">
        <f>Servente!I45</f>
        <v>0</v>
      </c>
    </row>
    <row r="21" spans="1:16" x14ac:dyDescent="0.25">
      <c r="A21" s="67" t="s">
        <v>304</v>
      </c>
      <c r="C21" s="70">
        <f>Servente!I102</f>
        <v>0</v>
      </c>
      <c r="E21" s="67" t="s">
        <v>304</v>
      </c>
      <c r="G21" s="70">
        <f>Servente!I102</f>
        <v>0</v>
      </c>
    </row>
    <row r="22" spans="1:16" ht="13" x14ac:dyDescent="0.25">
      <c r="A22" s="67" t="s">
        <v>305</v>
      </c>
      <c r="C22" s="70">
        <f>-'Mód2.2'!C11</f>
        <v>0</v>
      </c>
      <c r="D22" s="114" t="s">
        <v>306</v>
      </c>
      <c r="E22" s="67" t="s">
        <v>305</v>
      </c>
      <c r="G22" s="70">
        <f>-'Mód2.2'!C11</f>
        <v>0</v>
      </c>
    </row>
    <row r="23" spans="1:16" ht="13" x14ac:dyDescent="0.3">
      <c r="A23" s="69" t="s">
        <v>5</v>
      </c>
      <c r="C23" s="71">
        <f>SUM(C20:C22)</f>
        <v>0</v>
      </c>
      <c r="E23" s="69" t="s">
        <v>5</v>
      </c>
      <c r="G23" s="71">
        <f>SUM(G20:G22)</f>
        <v>0</v>
      </c>
    </row>
    <row r="24" spans="1:16" x14ac:dyDescent="0.25">
      <c r="A24" s="67"/>
      <c r="C24" s="68"/>
      <c r="E24" s="67"/>
      <c r="G24" s="68"/>
    </row>
    <row r="25" spans="1:16" ht="13" x14ac:dyDescent="0.3">
      <c r="A25" s="69" t="s">
        <v>301</v>
      </c>
      <c r="C25" s="74">
        <f>C15</f>
        <v>12</v>
      </c>
      <c r="E25" s="69" t="s">
        <v>301</v>
      </c>
      <c r="G25" s="74">
        <f>G15</f>
        <v>18</v>
      </c>
    </row>
    <row r="26" spans="1:16" ht="13" x14ac:dyDescent="0.3">
      <c r="A26" s="69" t="s">
        <v>307</v>
      </c>
      <c r="C26" s="84">
        <f>E12</f>
        <v>44.305</v>
      </c>
      <c r="E26" s="69" t="s">
        <v>307</v>
      </c>
      <c r="G26" s="84">
        <f>E12</f>
        <v>44.305</v>
      </c>
    </row>
    <row r="27" spans="1:16" ht="13" thickBot="1" x14ac:dyDescent="0.3">
      <c r="A27" s="67"/>
      <c r="C27" s="68"/>
      <c r="E27" s="67"/>
      <c r="G27" s="68"/>
    </row>
    <row r="28" spans="1:16" ht="13.5" thickBot="1" x14ac:dyDescent="0.35">
      <c r="A28" s="63" t="s">
        <v>308</v>
      </c>
      <c r="B28" s="64"/>
      <c r="C28" s="78">
        <f>C23/C25*C26%</f>
        <v>0</v>
      </c>
      <c r="E28" s="115" t="s">
        <v>309</v>
      </c>
      <c r="F28" s="64"/>
      <c r="G28" s="78">
        <f>G23/G25*G26%</f>
        <v>0</v>
      </c>
    </row>
    <row r="29" spans="1:16" ht="13" thickBot="1" x14ac:dyDescent="0.3"/>
    <row r="30" spans="1:16" ht="13.5" thickBot="1" x14ac:dyDescent="0.3">
      <c r="A30" s="388" t="s">
        <v>310</v>
      </c>
      <c r="B30" s="389"/>
      <c r="C30" s="389"/>
      <c r="D30" s="389"/>
      <c r="E30" s="389"/>
      <c r="F30" s="389"/>
      <c r="G30" s="390"/>
      <c r="J30" s="388" t="s">
        <v>310</v>
      </c>
      <c r="K30" s="389"/>
      <c r="L30" s="389"/>
      <c r="M30" s="389"/>
      <c r="N30" s="389"/>
      <c r="O30" s="389"/>
      <c r="P30" s="390"/>
    </row>
    <row r="31" spans="1:16" x14ac:dyDescent="0.25">
      <c r="A31" s="67"/>
      <c r="G31" s="68"/>
      <c r="J31" s="67"/>
      <c r="P31" s="68"/>
    </row>
    <row r="32" spans="1:16" ht="13" x14ac:dyDescent="0.3">
      <c r="A32" s="69" t="s">
        <v>2</v>
      </c>
      <c r="G32" s="68"/>
      <c r="J32" s="69" t="s">
        <v>2</v>
      </c>
      <c r="P32" s="68"/>
    </row>
    <row r="33" spans="1:19" x14ac:dyDescent="0.25">
      <c r="A33" s="67" t="s">
        <v>3</v>
      </c>
      <c r="G33" s="70">
        <f>Servente!I45</f>
        <v>0</v>
      </c>
      <c r="J33" s="67" t="s">
        <v>1</v>
      </c>
      <c r="P33" s="70">
        <f>'Mód2.2'!H11</f>
        <v>0</v>
      </c>
    </row>
    <row r="34" spans="1:19" x14ac:dyDescent="0.25">
      <c r="A34" s="67" t="s">
        <v>4</v>
      </c>
      <c r="G34" s="70">
        <f>Servente!I54</f>
        <v>0</v>
      </c>
      <c r="J34" s="67"/>
      <c r="P34" s="70"/>
    </row>
    <row r="35" spans="1:19" ht="13" x14ac:dyDescent="0.3">
      <c r="A35" s="69" t="s">
        <v>5</v>
      </c>
      <c r="G35" s="71">
        <f>SUM(G33:G34)</f>
        <v>0</v>
      </c>
      <c r="H35" s="688" t="s">
        <v>306</v>
      </c>
      <c r="I35" s="689"/>
      <c r="J35" s="69" t="s">
        <v>5</v>
      </c>
      <c r="P35" s="71">
        <f>SUM(P33:P34)</f>
        <v>0</v>
      </c>
    </row>
    <row r="36" spans="1:19" x14ac:dyDescent="0.25">
      <c r="A36" s="67"/>
      <c r="G36" s="68"/>
      <c r="J36" s="67"/>
      <c r="P36" s="68"/>
    </row>
    <row r="37" spans="1:19" ht="13" x14ac:dyDescent="0.3">
      <c r="A37" s="69" t="s">
        <v>311</v>
      </c>
      <c r="G37" s="72">
        <f>Servente!H74</f>
        <v>0.08</v>
      </c>
      <c r="J37" s="69"/>
      <c r="P37" s="72"/>
    </row>
    <row r="38" spans="1:19" ht="13" x14ac:dyDescent="0.3">
      <c r="A38" s="69" t="s">
        <v>312</v>
      </c>
      <c r="G38" s="72">
        <v>0.4</v>
      </c>
      <c r="J38" s="69" t="s">
        <v>312</v>
      </c>
      <c r="P38" s="72">
        <v>0.4</v>
      </c>
    </row>
    <row r="39" spans="1:19" ht="13" x14ac:dyDescent="0.3">
      <c r="A39" s="69" t="s">
        <v>307</v>
      </c>
      <c r="C39" s="73"/>
      <c r="G39" s="84">
        <f>E12</f>
        <v>44.305</v>
      </c>
      <c r="J39" s="69" t="s">
        <v>307</v>
      </c>
      <c r="L39" s="73"/>
      <c r="P39" s="84">
        <f>E12</f>
        <v>44.305</v>
      </c>
    </row>
    <row r="40" spans="1:19" ht="13" thickBot="1" x14ac:dyDescent="0.3">
      <c r="A40" s="67"/>
      <c r="G40" s="68"/>
      <c r="J40" s="67"/>
      <c r="P40" s="68"/>
    </row>
    <row r="41" spans="1:19" ht="13.5" thickBot="1" x14ac:dyDescent="0.3">
      <c r="A41" s="388" t="s">
        <v>313</v>
      </c>
      <c r="B41" s="389"/>
      <c r="C41" s="389"/>
      <c r="D41" s="389"/>
      <c r="E41" s="389"/>
      <c r="F41" s="389"/>
      <c r="G41" s="78">
        <f>G35*G37*G38*G39%</f>
        <v>0</v>
      </c>
      <c r="J41" s="686" t="s">
        <v>314</v>
      </c>
      <c r="K41" s="687"/>
      <c r="L41" s="687"/>
      <c r="M41" s="687"/>
      <c r="N41" s="687"/>
      <c r="O41" s="687"/>
      <c r="P41" s="78">
        <f>P35*P38*P39%</f>
        <v>0</v>
      </c>
    </row>
    <row r="43" spans="1:19" ht="13" thickBot="1" x14ac:dyDescent="0.3"/>
    <row r="44" spans="1:19" ht="13.5" thickBot="1" x14ac:dyDescent="0.3">
      <c r="A44" s="670" t="s">
        <v>315</v>
      </c>
      <c r="B44" s="671"/>
      <c r="C44" s="672"/>
      <c r="E44" s="670" t="s">
        <v>315</v>
      </c>
      <c r="F44" s="671"/>
      <c r="G44" s="672"/>
    </row>
    <row r="45" spans="1:19" ht="13" x14ac:dyDescent="0.3">
      <c r="A45" s="67"/>
      <c r="C45" s="68"/>
      <c r="E45" s="67"/>
      <c r="G45" s="68"/>
      <c r="J45" s="85" t="s">
        <v>316</v>
      </c>
    </row>
    <row r="46" spans="1:19" ht="13" x14ac:dyDescent="0.3">
      <c r="A46" s="69" t="s">
        <v>2</v>
      </c>
      <c r="C46" s="68"/>
      <c r="E46" s="69" t="s">
        <v>2</v>
      </c>
      <c r="G46" s="68"/>
    </row>
    <row r="47" spans="1:19" ht="12.75" customHeight="1" x14ac:dyDescent="0.25">
      <c r="A47" s="67" t="s">
        <v>3</v>
      </c>
      <c r="C47" s="70">
        <f>Servente!I45</f>
        <v>0</v>
      </c>
      <c r="E47" s="67" t="s">
        <v>3</v>
      </c>
      <c r="G47" s="70">
        <f>Servente!I45</f>
        <v>0</v>
      </c>
      <c r="J47" s="500" t="s">
        <v>317</v>
      </c>
      <c r="K47" s="500"/>
      <c r="L47" s="500"/>
      <c r="M47" s="500"/>
      <c r="N47" s="500"/>
      <c r="O47" s="500"/>
      <c r="P47" s="500"/>
      <c r="Q47" s="500"/>
      <c r="R47" s="500"/>
      <c r="S47" s="500"/>
    </row>
    <row r="48" spans="1:19" ht="13" x14ac:dyDescent="0.25">
      <c r="A48" s="67" t="s">
        <v>304</v>
      </c>
      <c r="C48" s="70">
        <f>Servente!I102</f>
        <v>0</v>
      </c>
      <c r="E48" s="67" t="s">
        <v>304</v>
      </c>
      <c r="G48" s="70">
        <f>Servente!I102</f>
        <v>0</v>
      </c>
      <c r="H48" s="52"/>
      <c r="I48" s="52"/>
      <c r="J48" s="500"/>
      <c r="K48" s="500"/>
      <c r="L48" s="500"/>
      <c r="M48" s="500"/>
      <c r="N48" s="500"/>
      <c r="O48" s="500"/>
      <c r="P48" s="500"/>
      <c r="Q48" s="500"/>
      <c r="R48" s="500"/>
      <c r="S48" s="500"/>
    </row>
    <row r="49" spans="1:19" ht="13" x14ac:dyDescent="0.3">
      <c r="A49" s="69" t="s">
        <v>5</v>
      </c>
      <c r="C49" s="71">
        <f>SUM(C47:C48)</f>
        <v>0</v>
      </c>
      <c r="D49" s="114" t="s">
        <v>306</v>
      </c>
      <c r="E49" s="69" t="s">
        <v>5</v>
      </c>
      <c r="G49" s="71">
        <f>SUM(G47:G48)</f>
        <v>0</v>
      </c>
      <c r="H49" s="690" t="s">
        <v>306</v>
      </c>
      <c r="I49" s="690"/>
      <c r="J49" s="500"/>
      <c r="K49" s="500"/>
      <c r="L49" s="500"/>
      <c r="M49" s="500"/>
      <c r="N49" s="500"/>
      <c r="O49" s="500"/>
      <c r="P49" s="500"/>
      <c r="Q49" s="500"/>
      <c r="R49" s="500"/>
      <c r="S49" s="500"/>
    </row>
    <row r="50" spans="1:19" x14ac:dyDescent="0.25">
      <c r="A50" s="67"/>
      <c r="C50" s="68"/>
      <c r="E50" s="67"/>
      <c r="G50" s="68"/>
      <c r="J50" s="500"/>
      <c r="K50" s="500"/>
      <c r="L50" s="500"/>
      <c r="M50" s="500"/>
      <c r="N50" s="500"/>
      <c r="O50" s="500"/>
      <c r="P50" s="500"/>
      <c r="Q50" s="500"/>
      <c r="R50" s="500"/>
      <c r="S50" s="500"/>
    </row>
    <row r="51" spans="1:19" ht="13.5" thickBot="1" x14ac:dyDescent="0.35">
      <c r="A51" s="69" t="s">
        <v>301</v>
      </c>
      <c r="C51" s="74">
        <f>C15</f>
        <v>12</v>
      </c>
      <c r="E51" s="69" t="s">
        <v>301</v>
      </c>
      <c r="G51" s="74">
        <f>G15</f>
        <v>18</v>
      </c>
      <c r="J51" s="500"/>
      <c r="K51" s="500"/>
      <c r="L51" s="500"/>
      <c r="M51" s="500"/>
      <c r="N51" s="500"/>
      <c r="O51" s="500"/>
      <c r="P51" s="500"/>
      <c r="Q51" s="500"/>
      <c r="R51" s="500"/>
      <c r="S51" s="500"/>
    </row>
    <row r="52" spans="1:19" ht="13.5" thickBot="1" x14ac:dyDescent="0.35">
      <c r="A52" s="69" t="s">
        <v>307</v>
      </c>
      <c r="C52" s="84">
        <f>E13</f>
        <v>44.305</v>
      </c>
      <c r="E52" s="69" t="s">
        <v>307</v>
      </c>
      <c r="G52" s="84">
        <f>E13</f>
        <v>44.305</v>
      </c>
      <c r="J52" s="83">
        <f>Servente!I45*1.94%</f>
        <v>0</v>
      </c>
      <c r="M52" s="7"/>
    </row>
    <row r="53" spans="1:19" ht="13" thickBot="1" x14ac:dyDescent="0.3">
      <c r="A53" s="67"/>
      <c r="C53" s="68"/>
      <c r="E53" s="67"/>
      <c r="G53" s="68"/>
    </row>
    <row r="54" spans="1:19" ht="13.5" thickBot="1" x14ac:dyDescent="0.35">
      <c r="A54" s="63" t="s">
        <v>318</v>
      </c>
      <c r="B54" s="64"/>
      <c r="C54" s="78">
        <f>C49/C51*C52%</f>
        <v>0</v>
      </c>
      <c r="E54" s="115" t="s">
        <v>319</v>
      </c>
      <c r="F54" s="64"/>
      <c r="G54" s="78">
        <f>G49/G51*G52%</f>
        <v>0</v>
      </c>
    </row>
    <row r="55" spans="1:19" ht="13" thickBot="1" x14ac:dyDescent="0.3"/>
    <row r="56" spans="1:19" ht="13.5" thickBot="1" x14ac:dyDescent="0.3">
      <c r="A56" s="388" t="s">
        <v>320</v>
      </c>
      <c r="B56" s="389"/>
      <c r="C56" s="389"/>
      <c r="D56" s="389"/>
      <c r="E56" s="389"/>
      <c r="F56" s="389"/>
      <c r="G56" s="390"/>
      <c r="J56" s="388" t="s">
        <v>320</v>
      </c>
      <c r="K56" s="389"/>
      <c r="L56" s="389"/>
      <c r="M56" s="389"/>
      <c r="N56" s="389"/>
      <c r="O56" s="389"/>
      <c r="P56" s="390"/>
    </row>
    <row r="57" spans="1:19" x14ac:dyDescent="0.25">
      <c r="A57" s="67"/>
      <c r="G57" s="68"/>
      <c r="J57" s="67"/>
      <c r="P57" s="68"/>
    </row>
    <row r="58" spans="1:19" ht="13" x14ac:dyDescent="0.3">
      <c r="A58" s="69" t="s">
        <v>2</v>
      </c>
      <c r="G58" s="68"/>
      <c r="J58" s="69" t="s">
        <v>2</v>
      </c>
      <c r="P58" s="68"/>
    </row>
    <row r="59" spans="1:19" x14ac:dyDescent="0.25">
      <c r="A59" s="67" t="s">
        <v>3</v>
      </c>
      <c r="G59" s="70">
        <f>Servente!I45</f>
        <v>0</v>
      </c>
      <c r="J59" s="67" t="s">
        <v>1</v>
      </c>
      <c r="P59" s="70">
        <f>'Mód2.2'!H11</f>
        <v>0</v>
      </c>
    </row>
    <row r="60" spans="1:19" x14ac:dyDescent="0.25">
      <c r="A60" s="67" t="s">
        <v>4</v>
      </c>
      <c r="G60" s="70">
        <f>Servente!I54</f>
        <v>0</v>
      </c>
      <c r="J60" s="67"/>
      <c r="P60" s="70"/>
    </row>
    <row r="61" spans="1:19" ht="13" x14ac:dyDescent="0.3">
      <c r="A61" s="69" t="s">
        <v>5</v>
      </c>
      <c r="G61" s="71">
        <f>SUM(G59:G60)</f>
        <v>0</v>
      </c>
      <c r="J61" s="69" t="s">
        <v>5</v>
      </c>
      <c r="P61" s="71">
        <f>SUM(P59:P60)</f>
        <v>0</v>
      </c>
    </row>
    <row r="62" spans="1:19" ht="13" x14ac:dyDescent="0.25">
      <c r="A62" s="67"/>
      <c r="G62" s="68"/>
      <c r="H62" s="688" t="s">
        <v>306</v>
      </c>
      <c r="I62" s="689"/>
      <c r="J62" s="67"/>
      <c r="P62" s="68"/>
    </row>
    <row r="63" spans="1:19" ht="13" x14ac:dyDescent="0.3">
      <c r="A63" s="69" t="s">
        <v>311</v>
      </c>
      <c r="G63" s="72">
        <f>Servente!H74</f>
        <v>0.08</v>
      </c>
      <c r="J63" s="69"/>
      <c r="P63" s="72"/>
    </row>
    <row r="64" spans="1:19" ht="13" x14ac:dyDescent="0.3">
      <c r="A64" s="69" t="s">
        <v>312</v>
      </c>
      <c r="G64" s="72">
        <v>0.4</v>
      </c>
      <c r="J64" s="69" t="s">
        <v>312</v>
      </c>
      <c r="P64" s="72">
        <v>0.4</v>
      </c>
    </row>
    <row r="65" spans="1:16" ht="13" x14ac:dyDescent="0.3">
      <c r="A65" s="69" t="s">
        <v>307</v>
      </c>
      <c r="C65" s="73"/>
      <c r="G65" s="84">
        <f>E13</f>
        <v>44.305</v>
      </c>
      <c r="J65" s="69" t="s">
        <v>307</v>
      </c>
      <c r="L65" s="73"/>
      <c r="P65" s="84">
        <f>E13</f>
        <v>44.305</v>
      </c>
    </row>
    <row r="66" spans="1:16" ht="13" thickBot="1" x14ac:dyDescent="0.3">
      <c r="A66" s="67"/>
      <c r="G66" s="68"/>
      <c r="J66" s="67"/>
      <c r="P66" s="68"/>
    </row>
    <row r="67" spans="1:16" ht="13.5" thickBot="1" x14ac:dyDescent="0.3">
      <c r="A67" s="388" t="s">
        <v>321</v>
      </c>
      <c r="B67" s="389"/>
      <c r="C67" s="389"/>
      <c r="D67" s="389"/>
      <c r="E67" s="389"/>
      <c r="F67" s="389"/>
      <c r="G67" s="78">
        <f>G61*G63*G64*G65%</f>
        <v>0</v>
      </c>
      <c r="J67" s="686" t="s">
        <v>322</v>
      </c>
      <c r="K67" s="687"/>
      <c r="L67" s="687"/>
      <c r="M67" s="687"/>
      <c r="N67" s="687"/>
      <c r="O67" s="687"/>
      <c r="P67" s="78">
        <f>P61*P64*P65%</f>
        <v>0</v>
      </c>
    </row>
    <row r="70" spans="1:16" ht="13" thickBot="1" x14ac:dyDescent="0.3"/>
    <row r="71" spans="1:16" ht="13.5" thickBot="1" x14ac:dyDescent="0.3">
      <c r="A71" s="388" t="s">
        <v>323</v>
      </c>
      <c r="B71" s="389"/>
      <c r="C71" s="389"/>
      <c r="D71" s="389"/>
      <c r="E71" s="389"/>
      <c r="F71" s="389"/>
      <c r="G71" s="390"/>
    </row>
    <row r="72" spans="1:16" x14ac:dyDescent="0.25">
      <c r="A72" s="95"/>
      <c r="B72" s="96"/>
      <c r="C72" s="96"/>
      <c r="D72" s="96"/>
      <c r="E72" s="96"/>
      <c r="F72" s="96"/>
      <c r="G72" s="97"/>
    </row>
    <row r="73" spans="1:16" ht="13" x14ac:dyDescent="0.3">
      <c r="A73" s="69" t="s">
        <v>2</v>
      </c>
      <c r="G73" s="68"/>
    </row>
    <row r="74" spans="1:16" x14ac:dyDescent="0.25">
      <c r="A74" s="67" t="s">
        <v>324</v>
      </c>
      <c r="G74" s="70">
        <f>-Servente!I54</f>
        <v>0</v>
      </c>
    </row>
    <row r="75" spans="1:16" x14ac:dyDescent="0.25">
      <c r="A75" s="67"/>
      <c r="G75" s="68"/>
    </row>
    <row r="76" spans="1:16" ht="13" x14ac:dyDescent="0.3">
      <c r="A76" s="69" t="s">
        <v>307</v>
      </c>
      <c r="G76" s="107">
        <f>E7</f>
        <v>1.35</v>
      </c>
    </row>
    <row r="77" spans="1:16" ht="13" thickBot="1" x14ac:dyDescent="0.3">
      <c r="A77" s="98"/>
      <c r="B77" s="99"/>
      <c r="C77" s="99"/>
      <c r="D77" s="99"/>
      <c r="E77" s="99"/>
      <c r="F77" s="99"/>
      <c r="G77" s="100"/>
    </row>
    <row r="78" spans="1:16" ht="13.5" thickBot="1" x14ac:dyDescent="0.3">
      <c r="A78" s="388" t="s">
        <v>325</v>
      </c>
      <c r="B78" s="389"/>
      <c r="C78" s="389"/>
      <c r="D78" s="389"/>
      <c r="E78" s="389"/>
      <c r="F78" s="389"/>
      <c r="G78" s="78">
        <f>G74*G76%</f>
        <v>0</v>
      </c>
    </row>
    <row r="80" spans="1:16" ht="13" thickBot="1" x14ac:dyDescent="0.3"/>
    <row r="81" spans="2:11" ht="13.5" thickBot="1" x14ac:dyDescent="0.35">
      <c r="B81" s="683" t="s">
        <v>326</v>
      </c>
      <c r="C81" s="684"/>
      <c r="D81" s="684"/>
      <c r="E81" s="684"/>
      <c r="F81" s="684"/>
      <c r="G81" s="684"/>
      <c r="H81" s="684"/>
      <c r="I81" s="684"/>
      <c r="J81" s="684"/>
      <c r="K81" s="685"/>
    </row>
    <row r="82" spans="2:11" ht="13" x14ac:dyDescent="0.25">
      <c r="B82" s="95"/>
      <c r="C82" s="96"/>
      <c r="D82" s="96"/>
      <c r="E82" s="96"/>
      <c r="F82" s="96"/>
      <c r="G82" s="97"/>
      <c r="H82" s="108" t="s">
        <v>327</v>
      </c>
      <c r="I82" s="108" t="s">
        <v>328</v>
      </c>
      <c r="J82" s="108" t="s">
        <v>329</v>
      </c>
      <c r="K82" s="108" t="s">
        <v>330</v>
      </c>
    </row>
    <row r="83" spans="2:11" ht="13.5" thickBot="1" x14ac:dyDescent="0.3">
      <c r="B83" s="680" t="s">
        <v>331</v>
      </c>
      <c r="C83" s="681"/>
      <c r="D83" s="681"/>
      <c r="E83" s="681"/>
      <c r="F83" s="681"/>
      <c r="G83" s="682"/>
      <c r="H83" s="111" t="s">
        <v>332</v>
      </c>
      <c r="I83" s="111" t="s">
        <v>333</v>
      </c>
      <c r="J83" s="111"/>
      <c r="K83" s="111" t="s">
        <v>334</v>
      </c>
    </row>
    <row r="84" spans="2:11" x14ac:dyDescent="0.25">
      <c r="B84" s="95"/>
      <c r="C84" s="96"/>
      <c r="D84" s="96"/>
      <c r="E84" s="96"/>
      <c r="F84" s="96"/>
      <c r="G84" s="97"/>
      <c r="H84" s="109"/>
      <c r="I84" s="109"/>
      <c r="J84" s="109"/>
      <c r="K84" s="109"/>
    </row>
    <row r="85" spans="2:11" x14ac:dyDescent="0.25">
      <c r="B85" s="67" t="str">
        <f>A28</f>
        <v>VALOR AP INDENIZADO</v>
      </c>
      <c r="G85" s="68"/>
      <c r="H85" s="110">
        <f>C28</f>
        <v>0</v>
      </c>
      <c r="I85" s="109"/>
      <c r="J85" s="109"/>
      <c r="K85" s="110">
        <f>G28</f>
        <v>0</v>
      </c>
    </row>
    <row r="86" spans="2:11" x14ac:dyDescent="0.25">
      <c r="B86" s="67" t="str">
        <f>A41</f>
        <v>VALOR MULTA FGTS E CONTRIBUIÇÃO SOCIAL NO AP INDENIZADO</v>
      </c>
      <c r="G86" s="68"/>
      <c r="H86" s="110">
        <f>G41</f>
        <v>0</v>
      </c>
      <c r="I86" s="109"/>
      <c r="J86" s="109"/>
      <c r="K86" s="110">
        <f>G41</f>
        <v>0</v>
      </c>
    </row>
    <row r="87" spans="2:11" x14ac:dyDescent="0.25">
      <c r="B87" s="67" t="str">
        <f>A54</f>
        <v>VALOR AP TRABALHADO</v>
      </c>
      <c r="G87" s="68"/>
      <c r="H87" s="110">
        <f>C54</f>
        <v>0</v>
      </c>
      <c r="I87" s="110">
        <f>J52</f>
        <v>0</v>
      </c>
      <c r="J87" s="109"/>
      <c r="K87" s="110">
        <f>G54</f>
        <v>0</v>
      </c>
    </row>
    <row r="88" spans="2:11" x14ac:dyDescent="0.25">
      <c r="B88" s="67" t="str">
        <f>A67</f>
        <v>VALOR MULTA FGTS E CONTRIBUIÇÃO SOCIAL NO AP TRABALHADO</v>
      </c>
      <c r="G88" s="68"/>
      <c r="H88" s="110">
        <f>G67</f>
        <v>0</v>
      </c>
      <c r="I88" s="109"/>
      <c r="J88" s="109"/>
      <c r="K88" s="110">
        <f>G67</f>
        <v>0</v>
      </c>
    </row>
    <row r="89" spans="2:11" x14ac:dyDescent="0.25">
      <c r="B89" s="67" t="str">
        <f>A78</f>
        <v>VALOR DEMISSÃO POR JUSTA CAUSA</v>
      </c>
      <c r="G89" s="68"/>
      <c r="H89" s="110">
        <f>G78</f>
        <v>0</v>
      </c>
      <c r="I89" s="109"/>
      <c r="J89" s="109"/>
      <c r="K89" s="109"/>
    </row>
    <row r="90" spans="2:11" ht="13" thickBot="1" x14ac:dyDescent="0.3">
      <c r="B90" s="98"/>
      <c r="C90" s="99"/>
      <c r="D90" s="99"/>
      <c r="E90" s="99"/>
      <c r="F90" s="99"/>
      <c r="G90" s="100"/>
      <c r="H90" s="109"/>
      <c r="I90" s="109"/>
      <c r="J90" s="109"/>
      <c r="K90" s="109"/>
    </row>
    <row r="91" spans="2:11" ht="13.5" thickBot="1" x14ac:dyDescent="0.35">
      <c r="B91" s="75" t="s">
        <v>335</v>
      </c>
      <c r="C91" s="88"/>
      <c r="D91" s="88"/>
      <c r="E91" s="88"/>
      <c r="F91" s="88"/>
      <c r="G91" s="88"/>
      <c r="H91" s="112">
        <f>SUM(H85:H90)</f>
        <v>0</v>
      </c>
      <c r="I91" s="116">
        <f>SUM(I85:I90)</f>
        <v>0</v>
      </c>
      <c r="J91" s="113">
        <f>SUM(J85:J90)</f>
        <v>0</v>
      </c>
      <c r="K91" s="116">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336</v>
      </c>
      <c r="B1" s="691" t="s">
        <v>337</v>
      </c>
      <c r="C1" s="691"/>
      <c r="D1" s="691"/>
      <c r="E1" s="691"/>
      <c r="F1" s="691"/>
      <c r="G1" s="691"/>
      <c r="H1" s="12">
        <f>Servente!H155+Servente!H156+Servente!H157</f>
        <v>0</v>
      </c>
      <c r="I1" s="13"/>
    </row>
    <row r="2" spans="1:9" ht="13" x14ac:dyDescent="0.3">
      <c r="A2" s="14"/>
      <c r="B2" s="692">
        <v>100</v>
      </c>
      <c r="C2" s="692"/>
      <c r="D2" s="692"/>
      <c r="E2" s="692"/>
      <c r="F2" s="692"/>
      <c r="G2" s="692"/>
      <c r="H2" s="15"/>
      <c r="I2" s="16"/>
    </row>
    <row r="3" spans="1:9" ht="13" x14ac:dyDescent="0.3">
      <c r="A3" s="17"/>
      <c r="B3" s="34"/>
      <c r="C3" s="34"/>
      <c r="D3" s="34"/>
      <c r="E3" s="34"/>
      <c r="F3" s="34"/>
      <c r="G3" s="34"/>
      <c r="H3" s="15"/>
      <c r="I3" s="16"/>
    </row>
    <row r="4" spans="1:9" ht="13" x14ac:dyDescent="0.3">
      <c r="A4" s="14" t="s">
        <v>338</v>
      </c>
      <c r="B4" s="692" t="s">
        <v>339</v>
      </c>
      <c r="C4" s="692"/>
      <c r="D4" s="692"/>
      <c r="E4" s="692"/>
      <c r="F4" s="692"/>
      <c r="G4" s="692"/>
      <c r="H4" s="15"/>
      <c r="I4" s="16">
        <f>Servente!I152+Servente!I153+Servente!I170</f>
        <v>0</v>
      </c>
    </row>
    <row r="5" spans="1:9" ht="13" x14ac:dyDescent="0.3">
      <c r="A5" s="14"/>
      <c r="B5" s="34"/>
      <c r="C5" s="34"/>
      <c r="D5" s="34"/>
      <c r="E5" s="34"/>
      <c r="F5" s="34"/>
      <c r="G5" s="34"/>
      <c r="H5" s="15"/>
      <c r="I5" s="16"/>
    </row>
    <row r="6" spans="1:9" ht="13" x14ac:dyDescent="0.3">
      <c r="A6" s="14" t="s">
        <v>340</v>
      </c>
      <c r="B6" s="692" t="s">
        <v>341</v>
      </c>
      <c r="C6" s="692"/>
      <c r="D6" s="692"/>
      <c r="E6" s="692"/>
      <c r="F6" s="692"/>
      <c r="G6" s="692"/>
      <c r="H6" s="15"/>
      <c r="I6" s="16">
        <f>I4/(1-H1)</f>
        <v>0</v>
      </c>
    </row>
    <row r="7" spans="1:9" ht="13" x14ac:dyDescent="0.3">
      <c r="A7" s="14"/>
      <c r="B7" s="34"/>
      <c r="C7" s="34"/>
      <c r="D7" s="34"/>
      <c r="E7" s="34"/>
      <c r="F7" s="34"/>
      <c r="G7" s="34"/>
      <c r="H7" s="15"/>
      <c r="I7" s="16"/>
    </row>
    <row r="8" spans="1:9" ht="13" x14ac:dyDescent="0.3">
      <c r="A8" s="18"/>
      <c r="B8" s="693" t="s">
        <v>342</v>
      </c>
      <c r="C8" s="693"/>
      <c r="D8" s="693"/>
      <c r="E8" s="693"/>
      <c r="F8" s="693"/>
      <c r="G8" s="693"/>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Mód2.2</vt:lpstr>
      <vt:lpstr>Resumo</vt:lpstr>
      <vt:lpstr>Servente</vt:lpstr>
      <vt:lpstr>Mód2.3 Serv</vt:lpstr>
      <vt:lpstr>Uniform&amp;EPIs Serv</vt:lpstr>
      <vt:lpstr>Materiais Servente</vt:lpstr>
      <vt:lpstr>Eqp Servente</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2023-08-11T14:22:37Z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