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Pregão Vigilância\"/>
    </mc:Choice>
  </mc:AlternateContent>
  <xr:revisionPtr revIDLastSave="0" documentId="8_{32BE6278-238F-49D7-8AA9-B24E55F6DBD1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Diurno 12x36 h" sheetId="1" r:id="rId1"/>
    <sheet name="Uniformes" sheetId="2" r:id="rId2"/>
    <sheet name="Materiais" sheetId="4" r:id="rId3"/>
    <sheet name="Totalização" sheetId="3" r:id="rId4"/>
    <sheet name="Fator K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2" i="1" l="1"/>
  <c r="D159" i="1"/>
  <c r="D119" i="1"/>
  <c r="D76" i="1" l="1"/>
  <c r="D75" i="1"/>
  <c r="D74" i="1"/>
  <c r="D77" i="1"/>
  <c r="C128" i="1" l="1"/>
  <c r="C54" i="1" l="1"/>
  <c r="C134" i="1" l="1"/>
  <c r="C131" i="1"/>
  <c r="C127" i="1"/>
  <c r="D42" i="1"/>
  <c r="D43" i="1" l="1"/>
  <c r="D71" i="1"/>
  <c r="D73" i="1"/>
  <c r="C66" i="1"/>
  <c r="C109" i="1" s="1"/>
  <c r="D48" i="1"/>
  <c r="D78" i="1" l="1"/>
  <c r="D84" i="1" s="1"/>
  <c r="C107" i="1"/>
  <c r="C108" i="1" s="1"/>
  <c r="D94" i="1"/>
  <c r="D102" i="1"/>
  <c r="D106" i="1"/>
  <c r="D103" i="1"/>
  <c r="D101" i="1"/>
  <c r="D104" i="1"/>
  <c r="D53" i="1"/>
  <c r="D92" i="1"/>
  <c r="D142" i="1"/>
  <c r="C5" i="3" s="1"/>
  <c r="D52" i="1"/>
  <c r="D108" i="1" l="1"/>
  <c r="C110" i="1"/>
  <c r="D105" i="1"/>
  <c r="D93" i="1"/>
  <c r="D109" i="1"/>
  <c r="D54" i="1"/>
  <c r="D146" i="1"/>
  <c r="C9" i="3" s="1"/>
  <c r="D65" i="1" l="1"/>
  <c r="D61" i="1"/>
  <c r="D63" i="1"/>
  <c r="D62" i="1"/>
  <c r="D64" i="1"/>
  <c r="D60" i="1"/>
  <c r="D59" i="1"/>
  <c r="D58" i="1"/>
  <c r="D82" i="1"/>
  <c r="D66" i="1" l="1"/>
  <c r="D83" i="1" s="1"/>
  <c r="D85" i="1" s="1"/>
  <c r="D143" i="1" s="1"/>
  <c r="C6" i="3" s="1"/>
  <c r="D107" i="1" l="1"/>
  <c r="D110" i="1" l="1"/>
  <c r="D145" i="1" s="1"/>
  <c r="C8" i="3" l="1"/>
  <c r="D91" i="1"/>
  <c r="D89" i="1"/>
  <c r="C95" i="1" l="1"/>
  <c r="D90" i="1"/>
  <c r="D95" i="1" s="1"/>
  <c r="D144" i="1" l="1"/>
  <c r="D147" i="1" s="1"/>
  <c r="C7" i="3" l="1"/>
  <c r="C10" i="3" s="1"/>
  <c r="D123" i="1"/>
  <c r="D124" i="1" l="1"/>
  <c r="D125" i="1" l="1"/>
  <c r="D126" i="1" l="1"/>
  <c r="D149" i="1" s="1"/>
  <c r="D153" i="1" s="1"/>
  <c r="D155" i="1" s="1"/>
  <c r="D160" i="1" s="1"/>
  <c r="D161" i="1" s="1"/>
  <c r="D148" i="1" l="1"/>
  <c r="C12" i="3"/>
  <c r="B3" i="12"/>
  <c r="C14" i="3" l="1"/>
  <c r="C16" i="3" s="1"/>
  <c r="C18" i="3" s="1"/>
  <c r="D127" i="1"/>
  <c r="D137" i="1" s="1"/>
  <c r="C11" i="3"/>
  <c r="D134" i="1" l="1"/>
  <c r="D128" i="1"/>
  <c r="D130" i="1"/>
  <c r="D129" i="1"/>
  <c r="D135" i="1"/>
</calcChain>
</file>

<file path=xl/sharedStrings.xml><?xml version="1.0" encoding="utf-8"?>
<sst xmlns="http://schemas.openxmlformats.org/spreadsheetml/2006/main" count="304" uniqueCount="185">
  <si>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</si>
  <si>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</si>
  <si>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</si>
  <si>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</si>
  <si>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</si>
  <si>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</si>
  <si>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</si>
  <si>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</si>
  <si>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</si>
  <si>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</si>
  <si>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</si>
  <si>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</si>
  <si>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</si>
  <si>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</si>
  <si>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</si>
  <si>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</si>
  <si>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</si>
  <si>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</si>
  <si>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</si>
  <si>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</si>
  <si>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</si>
  <si>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</si>
  <si>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</si>
  <si>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</si>
  <si>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</si>
  <si>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</si>
  <si>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</si>
  <si>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</si>
  <si>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</si>
  <si>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</si>
  <si>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</si>
  <si>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</si>
  <si>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</si>
  <si>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</si>
  <si>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</si>
  <si>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</si>
  <si>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</si>
  <si>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</si>
  <si>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</si>
  <si>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</si>
  <si>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</si>
  <si>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</si>
  <si>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</si>
  <si>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</si>
  <si>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</si>
  <si>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</si>
  <si>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</si>
  <si>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</si>
  <si>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</si>
  <si>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</si>
  <si>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</si>
  <si>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</si>
  <si>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</si>
  <si>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</si>
  <si>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</si>
  <si>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</si>
  <si>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</si>
  <si>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</si>
  <si>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</si>
  <si>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</si>
  <si>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</si>
  <si>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</si>
  <si>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</si>
  <si>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</si>
  <si>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</si>
  <si>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</si>
  <si>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</si>
  <si>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</si>
  <si>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</si>
  <si>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</si>
  <si>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</si>
  <si>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</si>
  <si>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</si>
  <si>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</si>
  <si>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</si>
  <si>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</si>
  <si>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</si>
  <si>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</si>
  <si>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</si>
  <si>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</si>
  <si>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</si>
  <si>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</si>
  <si>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</si>
  <si>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</si>
  <si>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</si>
  <si>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</si>
  <si>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</si>
  <si>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</si>
  <si>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</si>
  <si>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</si>
  <si>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</si>
  <si>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</si>
  <si>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</si>
  <si>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</si>
  <si>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</si>
  <si>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</si>
  <si>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 xml:space="preserve">Tipo de Serviço 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</si>
  <si>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</si>
  <si>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</si>
  <si>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</si>
  <si>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</si>
  <si>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</si>
  <si>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</si>
  <si>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</si>
  <si>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</si>
  <si>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</si>
  <si>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</si>
  <si>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</si>
  <si>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</si>
  <si>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</si>
  <si>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</si>
  <si>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</si>
  <si>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</si>
  <si>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</si>
  <si>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</si>
  <si>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</si>
  <si>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</si>
  <si>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</si>
  <si>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</si>
  <si>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</si>
  <si>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</si>
  <si>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</si>
  <si>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</si>
  <si>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</si>
  <si>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</si>
  <si>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</si>
  <si>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</si>
  <si>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 xml:space="preserve">                 Em atenção a IN SLTI/MPOG Nº 05/2014, declaro que foi realizada pesquisa mercadológica conforme dados abaixo:</t>
  </si>
  <si>
    <t>Valor Total por Empregado / Salário Base</t>
  </si>
  <si>
    <t>Fator K:</t>
  </si>
  <si>
    <t>EPI</t>
  </si>
  <si>
    <t>13º Salário (1/12 avos do salário)  (item 14 do Anexo XII da IN 05/2017 MPDG)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</si>
  <si>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</si>
  <si>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</si>
  <si>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</si>
  <si>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</si>
  <si>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</si>
  <si>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</si>
  <si>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</si>
  <si>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</si>
  <si>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</si>
  <si>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</si>
  <si>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Outros (especificar):</t>
  </si>
  <si>
    <t>Seguro de vida/funeral:</t>
  </si>
  <si>
    <t>Substituto na cobertura de Férias (Férias, Terço constitucional de férias e 13º salário do ferista)  (3,03% + 8,33%) ÷ 12 = 0,95%)</t>
  </si>
  <si>
    <t>Substituto na cobertura de Licença paternidade  (5 ÷ 30 ÷ 12 x 0,075) x 100 =0,10%)</t>
  </si>
  <si>
    <t>Substituto na cobertura de Afastamento Maternidade  (1 ÷ 12 x 4) + (1,33 ÷ 12 x4) ÷ 12 x 0,00025 x 100 = 0,02%</t>
  </si>
  <si>
    <t>José Maduro Toledo Júnior</t>
  </si>
  <si>
    <t>Aviso Prévio Idenizado (33 ÷ 365 x 0,2 x 100 = 1,81%)</t>
  </si>
  <si>
    <t>48051.002373/2020-06</t>
  </si>
  <si>
    <t>VIGILÂNCIA ARMADA DIURNA 12 X 36 HORAS</t>
  </si>
  <si>
    <t>POSTO</t>
  </si>
  <si>
    <t>VIGILANTE</t>
  </si>
  <si>
    <t>5173-30</t>
  </si>
  <si>
    <t>QUADRO RESUMO DO CUSTO POR POSTO</t>
  </si>
  <si>
    <t>Tipo do serviço</t>
  </si>
  <si>
    <t>Diurno 12x36 horas</t>
  </si>
  <si>
    <t>Valor por empregado</t>
  </si>
  <si>
    <t>Quantidade de Empregado por posto</t>
  </si>
  <si>
    <t>2</t>
  </si>
  <si>
    <t>Valor por posto</t>
  </si>
  <si>
    <t>Quantidade de postos</t>
  </si>
  <si>
    <t>Valor Mensal do Serviço</t>
  </si>
  <si>
    <t>Valor Anual dos Serviços</t>
  </si>
  <si>
    <t>Equipamentos ferramentas e acessórios</t>
  </si>
  <si>
    <t>Documento SEI n° 1442128</t>
  </si>
  <si>
    <t>Qt de empregado por posto</t>
  </si>
  <si>
    <t>Valor Proposto por Unidade de Medida - POSTO</t>
  </si>
  <si>
    <t>TERMO DE REFERÊNCIA - Vigilãncia diurna armada 12x36 horas 2020</t>
  </si>
  <si>
    <t>POSTO DE VIGILANTE</t>
  </si>
  <si>
    <t>IV</t>
  </si>
  <si>
    <t>QUADRO RESUMO DO ITEM A SER CONTRATADO</t>
  </si>
  <si>
    <t>PLANILHA DE CUSTOS E FORMAÇÃO DE PREÇOS – VIGILÂNCIA ARMADA</t>
  </si>
  <si>
    <t>Auxílio Saúde - (Cláusula Décima Quarta)</t>
  </si>
  <si>
    <t>Auxílio Odontológico (Cláusula Décima Quinta)</t>
  </si>
  <si>
    <t>Aviso Prévio Trabalhado ( 07/30/12x0,15x100=0,29%)</t>
  </si>
  <si>
    <t>Incidência dos encargos do GPS, FGTS e outras contribuições (módulo 2.1) sobre o aviso prévio Trabalhado (36,80% x 0,29% = 0,11%)</t>
  </si>
  <si>
    <t>Multa do FGTS e contribuição social sobre o Aviso Prévio Trabalhado (item 14 do Anexo XII da IN 05/2017 MPDG)</t>
  </si>
  <si>
    <t>Multa do FGTS e contribuição social sobre o Aviso prévio Indenizado (item 14 do Anexo XII da IN 05/2017 MPDG)</t>
  </si>
  <si>
    <t>Substituto na cobertura de Ausências legais  ((7 ÷ 30 ÷12) + (7 ÷ 30 ÷ 12)) x 100 = 3,88%</t>
  </si>
  <si>
    <t>Substituto na cobertura de Ausência por acidente de trabalho  ((15 ÷ 30 ÷ 12) x0,10 x 100 = 0,42%)</t>
  </si>
  <si>
    <t>Transporte = (15*2*VT) menos (50% do Salário base*6%)</t>
  </si>
  <si>
    <t>Auxílio alimentação=(15*VA - 2%)</t>
  </si>
  <si>
    <t>Fundo para invalidez por doença (Cláusula Décima Setima)</t>
  </si>
  <si>
    <t>CATSER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</si>
</sst>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_(&quot;R$ &quot;* #,##0.00_);_(&quot;R$ &quot;* \(#,##0.00\);_(&quot;R$ &quot;* &quot;-&quot;??_);_(@_)"/>
    <numFmt numFmtId="166" formatCode="&quot;R$&quot;\ #,##0.00"/>
  </numFmts>
  <fonts count="26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2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38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49" fontId="2" fillId="0" borderId="73" xfId="0" applyNumberFormat="1" applyFont="1" applyBorder="1" applyAlignment="1">
      <alignment horizontal="left" vertical="center" indent="1"/>
    </xf>
    <xf numFmtId="49" fontId="1" fillId="0" borderId="73" xfId="0" applyNumberFormat="1" applyFont="1" applyBorder="1" applyAlignment="1">
      <alignment horizontal="left" vertical="center" indent="1"/>
    </xf>
    <xf numFmtId="49" fontId="2" fillId="0" borderId="86" xfId="0" applyNumberFormat="1" applyFont="1" applyBorder="1" applyAlignment="1">
      <alignment horizontal="left" vertical="center" indent="1"/>
    </xf>
    <xf numFmtId="49" fontId="2" fillId="0" borderId="87" xfId="0" applyNumberFormat="1" applyFont="1" applyBorder="1" applyAlignment="1">
      <alignment horizontal="left" vertical="center" indent="1"/>
    </xf>
    <xf numFmtId="0" fontId="3" fillId="0" borderId="88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justify" vertical="center" wrapText="1"/>
    </xf>
    <xf numFmtId="1" fontId="3" fillId="0" borderId="91" xfId="0" applyNumberFormat="1" applyFont="1" applyBorder="1" applyAlignment="1">
      <alignment horizontal="center" vertical="center" wrapText="1"/>
    </xf>
    <xf numFmtId="165" fontId="3" fillId="0" borderId="68" xfId="0" applyNumberFormat="1" applyFont="1" applyBorder="1" applyAlignment="1">
      <alignment horizontal="justify" vertical="center" wrapText="1"/>
    </xf>
    <xf numFmtId="0" fontId="3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justify" vertical="center" wrapText="1"/>
    </xf>
    <xf numFmtId="0" fontId="3" fillId="0" borderId="68" xfId="0" applyFont="1" applyBorder="1" applyAlignment="1">
      <alignment vertical="center" wrapText="1"/>
    </xf>
    <xf numFmtId="165" fontId="4" fillId="0" borderId="93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2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68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68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68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49" fontId="6" fillId="3" borderId="71" xfId="0" applyNumberFormat="1" applyFont="1" applyFill="1" applyBorder="1" applyAlignment="1">
      <alignment horizontal="center" vertical="center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68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96" xfId="0" applyNumberFormat="1" applyFont="1" applyFill="1" applyBorder="1" applyAlignment="1">
      <alignment vertical="center" wrapText="1"/>
    </xf>
    <xf numFmtId="164" fontId="6" fillId="8" borderId="97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68" xfId="0" applyFont="1" applyFill="1" applyBorder="1" applyAlignment="1">
      <alignment vertical="center" wrapText="1"/>
    </xf>
    <xf numFmtId="164" fontId="7" fillId="6" borderId="101" xfId="0" applyNumberFormat="1" applyFont="1" applyFill="1" applyBorder="1" applyAlignment="1">
      <alignment vertical="center" wrapText="1"/>
    </xf>
    <xf numFmtId="164" fontId="6" fillId="8" borderId="98" xfId="0" applyNumberFormat="1" applyFont="1" applyFill="1" applyBorder="1" applyAlignment="1">
      <alignment vertical="center" wrapText="1"/>
    </xf>
    <xf numFmtId="164" fontId="7" fillId="6" borderId="103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0" xfId="0" applyFont="1"/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0" fontId="7" fillId="9" borderId="11" xfId="0" applyNumberFormat="1" applyFont="1" applyFill="1" applyBorder="1" applyAlignment="1">
      <alignment vertical="center" wrapText="1"/>
    </xf>
    <xf numFmtId="164" fontId="7" fillId="9" borderId="12" xfId="0" applyNumberFormat="1" applyFont="1" applyFill="1" applyBorder="1" applyAlignment="1">
      <alignment vertical="center" wrapText="1"/>
    </xf>
    <xf numFmtId="164" fontId="18" fillId="8" borderId="108" xfId="0" applyNumberFormat="1" applyFont="1" applyFill="1" applyBorder="1" applyAlignment="1">
      <alignment vertical="center" wrapText="1"/>
    </xf>
    <xf numFmtId="0" fontId="16" fillId="0" borderId="76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horizontal="right" vertical="center"/>
    </xf>
    <xf numFmtId="0" fontId="16" fillId="5" borderId="0" xfId="0" applyFont="1" applyFill="1"/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2" xfId="0" applyNumberFormat="1" applyFont="1" applyBorder="1" applyAlignment="1">
      <alignment horizontal="left" vertical="center"/>
    </xf>
    <xf numFmtId="49" fontId="7" fillId="0" borderId="73" xfId="0" applyNumberFormat="1" applyFont="1" applyBorder="1" applyAlignment="1">
      <alignment horizontal="left" vertical="center"/>
    </xf>
    <xf numFmtId="49" fontId="7" fillId="9" borderId="73" xfId="0" applyNumberFormat="1" applyFont="1" applyFill="1" applyBorder="1" applyAlignment="1">
      <alignment horizontal="left" vertical="center"/>
    </xf>
    <xf numFmtId="49" fontId="7" fillId="0" borderId="87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68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48" xfId="0" applyNumberFormat="1" applyFont="1" applyFill="1" applyBorder="1" applyAlignment="1">
      <alignment horizontal="left" vertical="center"/>
    </xf>
    <xf numFmtId="49" fontId="14" fillId="0" borderId="72" xfId="0" applyNumberFormat="1" applyFont="1" applyBorder="1" applyAlignment="1">
      <alignment horizontal="left" vertical="center"/>
    </xf>
    <xf numFmtId="49" fontId="14" fillId="0" borderId="73" xfId="0" applyNumberFormat="1" applyFont="1" applyBorder="1" applyAlignment="1">
      <alignment horizontal="left" vertical="center"/>
    </xf>
    <xf numFmtId="49" fontId="7" fillId="0" borderId="78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4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68" xfId="0" applyNumberFormat="1" applyFont="1" applyBorder="1" applyAlignment="1">
      <alignment horizontal="left" vertical="center"/>
    </xf>
    <xf numFmtId="49" fontId="7" fillId="0" borderId="9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1" fillId="6" borderId="73" xfId="0" applyNumberFormat="1" applyFont="1" applyFill="1" applyBorder="1" applyAlignment="1">
      <alignment horizontal="left" vertical="center" wrapText="1"/>
    </xf>
    <xf numFmtId="49" fontId="7" fillId="6" borderId="99" xfId="0" applyNumberFormat="1" applyFont="1" applyFill="1" applyBorder="1" applyAlignment="1">
      <alignment horizontal="left" vertical="center" wrapText="1"/>
    </xf>
    <xf numFmtId="49" fontId="7" fillId="6" borderId="94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2" xfId="0" applyNumberFormat="1" applyFont="1" applyBorder="1" applyAlignment="1">
      <alignment horizontal="left" vertical="center" wrapText="1"/>
    </xf>
    <xf numFmtId="49" fontId="7" fillId="0" borderId="73" xfId="0" applyNumberFormat="1" applyFont="1" applyBorder="1" applyAlignment="1">
      <alignment horizontal="left" vertical="center" wrapText="1"/>
    </xf>
    <xf numFmtId="49" fontId="7" fillId="0" borderId="87" xfId="0" applyNumberFormat="1" applyFont="1" applyBorder="1" applyAlignment="1">
      <alignment horizontal="left" vertical="center" wrapText="1"/>
    </xf>
    <xf numFmtId="49" fontId="7" fillId="9" borderId="73" xfId="0" applyNumberFormat="1" applyFont="1" applyFill="1" applyBorder="1" applyAlignment="1">
      <alignment horizontal="left" vertical="center" wrapText="1"/>
    </xf>
    <xf numFmtId="49" fontId="11" fillId="0" borderId="73" xfId="0" applyNumberFormat="1" applyFont="1" applyBorder="1" applyAlignment="1">
      <alignment horizontal="left" vertical="center" wrapText="1"/>
    </xf>
    <xf numFmtId="49" fontId="11" fillId="5" borderId="73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7" fillId="5" borderId="52" xfId="0" applyFont="1" applyFill="1" applyBorder="1" applyAlignment="1">
      <alignment horizontal="center" vertical="center" wrapText="1"/>
    </xf>
    <xf numFmtId="0" fontId="7" fillId="5" borderId="60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164" fontId="7" fillId="5" borderId="60" xfId="0" applyNumberFormat="1" applyFont="1" applyFill="1" applyBorder="1" applyAlignment="1">
      <alignment horizontal="center" vertical="center" wrapText="1"/>
    </xf>
    <xf numFmtId="164" fontId="7" fillId="5" borderId="5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1" xfId="0" applyFont="1" applyBorder="1" applyAlignment="1">
      <alignment vertical="center"/>
    </xf>
    <xf numFmtId="0" fontId="16" fillId="0" borderId="67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6" borderId="75" xfId="0" applyFont="1" applyFill="1" applyBorder="1" applyAlignment="1">
      <alignment horizontal="center" vertical="center" wrapText="1"/>
    </xf>
    <xf numFmtId="0" fontId="16" fillId="6" borderId="74" xfId="0" applyFont="1" applyFill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/>
    </xf>
    <xf numFmtId="0" fontId="16" fillId="9" borderId="76" xfId="0" applyFont="1" applyFill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8" borderId="68" xfId="0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5" borderId="77" xfId="0" applyFont="1" applyFill="1" applyBorder="1" applyAlignment="1">
      <alignment horizontal="center" vertical="center"/>
    </xf>
    <xf numFmtId="0" fontId="11" fillId="8" borderId="7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46" xfId="0" applyNumberFormat="1" applyFont="1" applyBorder="1" applyAlignment="1">
      <alignment vertical="center"/>
    </xf>
    <xf numFmtId="0" fontId="16" fillId="0" borderId="7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6" borderId="68" xfId="0" applyFont="1" applyFill="1" applyBorder="1" applyAlignment="1">
      <alignment horizontal="center" vertical="center"/>
    </xf>
    <xf numFmtId="0" fontId="11" fillId="8" borderId="68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0" fontId="16" fillId="0" borderId="8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68" xfId="0" applyFont="1" applyBorder="1" applyAlignment="1">
      <alignment horizontal="center" vertical="center"/>
    </xf>
    <xf numFmtId="49" fontId="7" fillId="0" borderId="68" xfId="0" applyNumberFormat="1" applyFont="1" applyBorder="1" applyAlignment="1">
      <alignment horizontal="left" vertical="center"/>
    </xf>
    <xf numFmtId="164" fontId="17" fillId="0" borderId="68" xfId="0" applyNumberFormat="1" applyFont="1" applyBorder="1" applyAlignment="1">
      <alignment horizontal="right" vertical="center"/>
    </xf>
    <xf numFmtId="0" fontId="16" fillId="0" borderId="74" xfId="0" applyFont="1" applyBorder="1" applyAlignment="1">
      <alignment horizontal="center" vertical="center"/>
    </xf>
    <xf numFmtId="49" fontId="7" fillId="0" borderId="95" xfId="0" applyNumberFormat="1" applyFont="1" applyBorder="1" applyAlignment="1">
      <alignment horizontal="left" vertical="center"/>
    </xf>
    <xf numFmtId="164" fontId="7" fillId="0" borderId="95" xfId="0" applyNumberFormat="1" applyFont="1" applyBorder="1" applyAlignment="1">
      <alignment horizontal="right" vertical="center"/>
    </xf>
    <xf numFmtId="164" fontId="17" fillId="8" borderId="68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6" fillId="0" borderId="48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1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10" xfId="0" applyFont="1" applyFill="1" applyBorder="1" applyAlignment="1">
      <alignment vertical="center" wrapText="1"/>
    </xf>
    <xf numFmtId="0" fontId="6" fillId="3" borderId="110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10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0" fontId="7" fillId="10" borderId="53" xfId="0" applyFont="1" applyFill="1" applyBorder="1" applyAlignment="1" applyProtection="1">
      <alignment horizontal="center" vertical="center" wrapText="1"/>
      <protection locked="0"/>
    </xf>
    <xf numFmtId="0" fontId="7" fillId="10" borderId="54" xfId="0" applyFont="1" applyFill="1" applyBorder="1" applyAlignment="1" applyProtection="1">
      <alignment horizontal="center" vertical="center" wrapText="1"/>
      <protection locked="0"/>
    </xf>
    <xf numFmtId="0" fontId="7" fillId="10" borderId="60" xfId="0" applyFont="1" applyFill="1" applyBorder="1" applyAlignment="1" applyProtection="1">
      <alignment horizontal="center" vertical="center" wrapText="1"/>
      <protection locked="0"/>
    </xf>
    <xf numFmtId="164" fontId="7" fillId="10" borderId="53" xfId="0" applyNumberFormat="1" applyFont="1" applyFill="1" applyBorder="1" applyAlignment="1" applyProtection="1">
      <alignment horizontal="center" vertical="center" wrapText="1"/>
      <protection locked="0"/>
    </xf>
    <xf numFmtId="14" fontId="7" fillId="10" borderId="5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66" xfId="0" applyNumberFormat="1" applyFont="1" applyFill="1" applyBorder="1" applyAlignment="1" applyProtection="1">
      <alignment horizontal="center" vertical="center" wrapText="1"/>
      <protection locked="0"/>
    </xf>
    <xf numFmtId="1" fontId="11" fillId="10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2" xfId="0" applyNumberFormat="1" applyFont="1" applyFill="1" applyBorder="1" applyAlignment="1">
      <alignment vertical="center" wrapText="1"/>
    </xf>
    <xf numFmtId="164" fontId="7" fillId="10" borderId="9" xfId="0" applyNumberFormat="1" applyFont="1" applyFill="1" applyBorder="1" applyAlignment="1" applyProtection="1">
      <alignment vertical="center" wrapText="1"/>
      <protection locked="0"/>
    </xf>
    <xf numFmtId="164" fontId="7" fillId="10" borderId="12" xfId="0" applyNumberFormat="1" applyFont="1" applyFill="1" applyBorder="1" applyAlignment="1" applyProtection="1">
      <alignment vertical="center" wrapText="1"/>
      <protection locked="0"/>
    </xf>
    <xf numFmtId="164" fontId="7" fillId="10" borderId="20" xfId="0" applyNumberFormat="1" applyFont="1" applyFill="1" applyBorder="1" applyAlignment="1" applyProtection="1">
      <alignment vertical="center" wrapText="1"/>
      <protection locked="0"/>
    </xf>
    <xf numFmtId="0" fontId="16" fillId="10" borderId="76" xfId="0" applyFont="1" applyFill="1" applyBorder="1" applyAlignment="1">
      <alignment horizontal="center" vertical="center"/>
    </xf>
    <xf numFmtId="49" fontId="8" fillId="10" borderId="73" xfId="0" applyNumberFormat="1" applyFont="1" applyFill="1" applyBorder="1" applyAlignment="1">
      <alignment horizontal="left" vertical="center"/>
    </xf>
    <xf numFmtId="10" fontId="13" fillId="10" borderId="11" xfId="0" applyNumberFormat="1" applyFont="1" applyFill="1" applyBorder="1" applyAlignment="1" applyProtection="1">
      <alignment vertical="center" wrapText="1"/>
      <protection locked="0"/>
    </xf>
    <xf numFmtId="164" fontId="7" fillId="10" borderId="15" xfId="0" applyNumberFormat="1" applyFont="1" applyFill="1" applyBorder="1" applyAlignment="1" applyProtection="1">
      <alignment vertical="center" wrapText="1"/>
      <protection locked="0"/>
    </xf>
    <xf numFmtId="10" fontId="11" fillId="6" borderId="100" xfId="0" applyNumberFormat="1" applyFont="1" applyFill="1" applyBorder="1" applyAlignment="1">
      <alignment vertical="center" wrapText="1"/>
    </xf>
    <xf numFmtId="10" fontId="11" fillId="6" borderId="102" xfId="0" applyNumberFormat="1" applyFont="1" applyFill="1" applyBorder="1" applyAlignment="1">
      <alignment vertical="center" wrapText="1"/>
    </xf>
    <xf numFmtId="10" fontId="6" fillId="8" borderId="68" xfId="0" applyNumberFormat="1" applyFont="1" applyFill="1" applyBorder="1" applyAlignment="1">
      <alignment horizontal="right" vertical="center" wrapText="1"/>
    </xf>
    <xf numFmtId="10" fontId="11" fillId="10" borderId="8" xfId="0" applyNumberFormat="1" applyFont="1" applyFill="1" applyBorder="1" applyAlignment="1" applyProtection="1">
      <alignment vertical="center" wrapText="1"/>
      <protection locked="0"/>
    </xf>
    <xf numFmtId="10" fontId="11" fillId="9" borderId="11" xfId="0" applyNumberFormat="1" applyFont="1" applyFill="1" applyBorder="1" applyAlignment="1">
      <alignment vertical="center" wrapText="1"/>
    </xf>
    <xf numFmtId="10" fontId="11" fillId="6" borderId="11" xfId="0" applyNumberFormat="1" applyFont="1" applyFill="1" applyBorder="1" applyAlignment="1">
      <alignment vertical="center" wrapText="1"/>
    </xf>
    <xf numFmtId="10" fontId="11" fillId="10" borderId="11" xfId="0" applyNumberFormat="1" applyFont="1" applyFill="1" applyBorder="1" applyAlignment="1" applyProtection="1">
      <alignment vertical="center" wrapText="1"/>
      <protection locked="0"/>
    </xf>
    <xf numFmtId="10" fontId="11" fillId="0" borderId="11" xfId="0" applyNumberFormat="1" applyFont="1" applyBorder="1" applyAlignment="1">
      <alignment vertical="center" wrapText="1"/>
    </xf>
    <xf numFmtId="10" fontId="11" fillId="5" borderId="11" xfId="0" applyNumberFormat="1" applyFont="1" applyFill="1" applyBorder="1" applyAlignment="1">
      <alignment vertical="center" wrapText="1"/>
    </xf>
    <xf numFmtId="10" fontId="18" fillId="8" borderId="108" xfId="0" applyNumberFormat="1" applyFont="1" applyFill="1" applyBorder="1" applyAlignment="1">
      <alignment vertical="center" wrapText="1"/>
    </xf>
    <xf numFmtId="10" fontId="11" fillId="10" borderId="45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1" xfId="0" applyNumberFormat="1" applyFont="1" applyFill="1" applyBorder="1" applyAlignment="1" applyProtection="1">
      <alignment horizontal="right" vertical="center" wrapText="1"/>
      <protection locked="0"/>
    </xf>
    <xf numFmtId="10" fontId="11" fillId="10" borderId="14" xfId="0" applyNumberFormat="1" applyFont="1" applyFill="1" applyBorder="1" applyAlignment="1" applyProtection="1">
      <alignment horizontal="right" vertical="center" wrapText="1"/>
      <protection locked="0"/>
    </xf>
    <xf numFmtId="10" fontId="11" fillId="8" borderId="3" xfId="0" applyNumberFormat="1" applyFont="1" applyFill="1" applyBorder="1" applyAlignment="1">
      <alignment horizontal="right" vertical="center" wrapText="1"/>
    </xf>
    <xf numFmtId="10" fontId="11" fillId="0" borderId="16" xfId="0" applyNumberFormat="1" applyFont="1" applyBorder="1" applyAlignment="1">
      <alignment horizontal="right" vertical="center" wrapText="1"/>
    </xf>
    <xf numFmtId="10" fontId="11" fillId="6" borderId="16" xfId="0" applyNumberFormat="1" applyFont="1" applyFill="1" applyBorder="1" applyAlignment="1">
      <alignment horizontal="right" vertical="center" wrapText="1"/>
    </xf>
    <xf numFmtId="10" fontId="18" fillId="8" borderId="21" xfId="0" applyNumberFormat="1" applyFont="1" applyFill="1" applyBorder="1" applyAlignment="1">
      <alignment horizontal="right" vertical="center" wrapText="1"/>
    </xf>
    <xf numFmtId="10" fontId="13" fillId="0" borderId="11" xfId="0" applyNumberFormat="1" applyFont="1" applyBorder="1" applyAlignment="1" applyProtection="1">
      <alignment vertical="center" wrapText="1"/>
      <protection locked="0"/>
    </xf>
    <xf numFmtId="10" fontId="7" fillId="0" borderId="45" xfId="0" applyNumberFormat="1" applyFont="1" applyBorder="1" applyAlignment="1">
      <alignment vertical="center" wrapText="1"/>
    </xf>
    <xf numFmtId="10" fontId="6" fillId="0" borderId="11" xfId="0" applyNumberFormat="1" applyFont="1" applyBorder="1" applyAlignment="1">
      <alignment vertical="center" wrapText="1"/>
    </xf>
    <xf numFmtId="49" fontId="11" fillId="0" borderId="72" xfId="0" applyNumberFormat="1" applyFont="1" applyBorder="1" applyAlignment="1">
      <alignment horizontal="left" vertical="center" wrapText="1"/>
    </xf>
    <xf numFmtId="9" fontId="12" fillId="0" borderId="11" xfId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49" fontId="6" fillId="7" borderId="26" xfId="0" applyNumberFormat="1" applyFont="1" applyFill="1" applyBorder="1" applyAlignment="1">
      <alignment horizontal="center" vertical="center"/>
    </xf>
    <xf numFmtId="49" fontId="6" fillId="7" borderId="27" xfId="0" applyNumberFormat="1" applyFont="1" applyFill="1" applyBorder="1" applyAlignment="1">
      <alignment horizontal="left" vertical="center"/>
    </xf>
    <xf numFmtId="0" fontId="9" fillId="7" borderId="27" xfId="0" applyFont="1" applyFill="1" applyBorder="1" applyAlignment="1">
      <alignment vertical="center" wrapText="1"/>
    </xf>
    <xf numFmtId="0" fontId="9" fillId="7" borderId="104" xfId="0" applyFont="1" applyFill="1" applyBorder="1" applyAlignment="1">
      <alignment vertical="center" wrapText="1"/>
    </xf>
    <xf numFmtId="0" fontId="16" fillId="0" borderId="28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right"/>
    </xf>
    <xf numFmtId="164" fontId="7" fillId="0" borderId="30" xfId="0" applyNumberFormat="1" applyFont="1" applyBorder="1" applyAlignment="1">
      <alignment horizontal="right" vertical="center"/>
    </xf>
    <xf numFmtId="1" fontId="7" fillId="0" borderId="30" xfId="0" applyNumberFormat="1" applyFont="1" applyBorder="1" applyAlignment="1">
      <alignment horizontal="right"/>
    </xf>
    <xf numFmtId="0" fontId="24" fillId="4" borderId="28" xfId="0" applyFont="1" applyFill="1" applyBorder="1" applyAlignment="1">
      <alignment horizontal="center" vertical="center"/>
    </xf>
    <xf numFmtId="49" fontId="6" fillId="4" borderId="29" xfId="0" applyNumberFormat="1" applyFont="1" applyFill="1" applyBorder="1" applyAlignment="1">
      <alignment horizontal="left" vertical="center"/>
    </xf>
    <xf numFmtId="164" fontId="6" fillId="4" borderId="30" xfId="0" applyNumberFormat="1" applyFont="1" applyFill="1" applyBorder="1" applyAlignment="1">
      <alignment horizontal="right" vertical="center"/>
    </xf>
    <xf numFmtId="0" fontId="24" fillId="4" borderId="31" xfId="0" applyFont="1" applyFill="1" applyBorder="1" applyAlignment="1">
      <alignment horizontal="center" vertical="center"/>
    </xf>
    <xf numFmtId="49" fontId="6" fillId="4" borderId="32" xfId="0" applyNumberFormat="1" applyFont="1" applyFill="1" applyBorder="1" applyAlignment="1">
      <alignment horizontal="left" vertical="center"/>
    </xf>
    <xf numFmtId="164" fontId="6" fillId="4" borderId="105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9" fillId="0" borderId="0" xfId="0" applyFont="1"/>
    <xf numFmtId="0" fontId="25" fillId="0" borderId="0" xfId="0" applyFont="1"/>
    <xf numFmtId="0" fontId="3" fillId="0" borderId="1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justify" vertical="center" wrapText="1"/>
    </xf>
    <xf numFmtId="1" fontId="3" fillId="0" borderId="105" xfId="0" applyNumberFormat="1" applyFont="1" applyBorder="1" applyAlignment="1" applyProtection="1">
      <alignment horizontal="center" vertical="center" wrapText="1"/>
      <protection locked="0"/>
    </xf>
    <xf numFmtId="1" fontId="4" fillId="0" borderId="89" xfId="0" applyNumberFormat="1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84" xfId="0" applyFont="1" applyBorder="1" applyAlignment="1">
      <alignment horizontal="justify" vertical="center" wrapText="1"/>
    </xf>
    <xf numFmtId="165" fontId="3" fillId="0" borderId="104" xfId="0" applyNumberFormat="1" applyFont="1" applyBorder="1" applyAlignment="1">
      <alignment horizontal="justify" vertical="center" wrapText="1"/>
    </xf>
    <xf numFmtId="0" fontId="16" fillId="0" borderId="92" xfId="0" applyFont="1" applyBorder="1" applyAlignment="1">
      <alignment horizontal="center" vertical="center"/>
    </xf>
    <xf numFmtId="49" fontId="7" fillId="0" borderId="106" xfId="0" applyNumberFormat="1" applyFont="1" applyBorder="1" applyAlignment="1">
      <alignment horizontal="left" vertical="center"/>
    </xf>
    <xf numFmtId="1" fontId="7" fillId="0" borderId="93" xfId="0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/>
    <xf numFmtId="0" fontId="16" fillId="4" borderId="31" xfId="0" applyFont="1" applyFill="1" applyBorder="1" applyAlignment="1">
      <alignment horizontal="center" vertical="center"/>
    </xf>
    <xf numFmtId="49" fontId="7" fillId="4" borderId="32" xfId="0" applyNumberFormat="1" applyFont="1" applyFill="1" applyBorder="1" applyAlignment="1">
      <alignment horizontal="left" vertical="center"/>
    </xf>
    <xf numFmtId="166" fontId="16" fillId="0" borderId="0" xfId="0" applyNumberFormat="1" applyFont="1"/>
    <xf numFmtId="166" fontId="16" fillId="5" borderId="0" xfId="0" applyNumberFormat="1" applyFont="1" applyFill="1"/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1" fontId="7" fillId="5" borderId="53" xfId="0" applyNumberFormat="1" applyFont="1" applyFill="1" applyBorder="1" applyAlignment="1">
      <alignment horizontal="center" vertical="center" wrapText="1"/>
    </xf>
    <xf numFmtId="0" fontId="6" fillId="0" borderId="57" xfId="0" applyFont="1" applyBorder="1" applyAlignment="1">
      <alignment horizontal="right" vertical="center" wrapText="1"/>
    </xf>
    <xf numFmtId="0" fontId="6" fillId="0" borderId="50" xfId="0" applyFont="1" applyBorder="1" applyAlignment="1">
      <alignment horizontal="right" vertical="center" wrapText="1"/>
    </xf>
    <xf numFmtId="0" fontId="6" fillId="0" borderId="51" xfId="0" applyFont="1" applyBorder="1" applyAlignment="1">
      <alignment horizontal="right" vertical="center" wrapText="1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49" fontId="7" fillId="8" borderId="107" xfId="0" applyNumberFormat="1" applyFont="1" applyFill="1" applyBorder="1" applyAlignment="1">
      <alignment horizontal="left" vertical="center"/>
    </xf>
    <xf numFmtId="49" fontId="6" fillId="2" borderId="109" xfId="0" applyNumberFormat="1" applyFont="1" applyFill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3" borderId="47" xfId="0" applyNumberFormat="1" applyFont="1" applyFill="1" applyBorder="1" applyAlignment="1">
      <alignment horizontal="left" vertical="center"/>
    </xf>
    <xf numFmtId="49" fontId="6" fillId="3" borderId="48" xfId="0" applyNumberFormat="1" applyFont="1" applyFill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1" fillId="8" borderId="107" xfId="0" applyNumberFormat="1" applyFont="1" applyFill="1" applyBorder="1" applyAlignment="1">
      <alignment horizontal="left" vertical="center"/>
    </xf>
    <xf numFmtId="49" fontId="21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55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52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6" fillId="0" borderId="58" xfId="0" applyFont="1" applyBorder="1" applyAlignment="1">
      <alignment horizontal="right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4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65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10" borderId="57" xfId="0" applyFont="1" applyFill="1" applyBorder="1" applyAlignment="1">
      <alignment horizontal="right" vertical="center" wrapText="1"/>
    </xf>
    <xf numFmtId="0" fontId="6" fillId="10" borderId="50" xfId="0" applyFont="1" applyFill="1" applyBorder="1" applyAlignment="1">
      <alignment horizontal="right" vertical="center" wrapText="1"/>
    </xf>
    <xf numFmtId="0" fontId="6" fillId="10" borderId="5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379728</xdr:colOff>
      <xdr:row>13</xdr:row>
      <xdr:rowOff>110202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0540" y="190500"/>
          <a:ext cx="10171428" cy="23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2</xdr:row>
      <xdr:rowOff>38100</xdr:rowOff>
    </xdr:from>
    <xdr:to>
      <xdr:col>15</xdr:col>
      <xdr:colOff>90073</xdr:colOff>
      <xdr:row>21</xdr:row>
      <xdr:rowOff>163380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571500"/>
          <a:ext cx="10933333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5"/>
  <sheetViews>
    <sheetView tabSelected="1" topLeftCell="A17" zoomScaleNormal="100" workbookViewId="0">
      <selection activeCell="C155" sqref="C155"/>
    </sheetView>
  </sheetViews>
  <sheetFormatPr defaultColWidth="8.7109375" defaultRowHeight="12.75" x14ac:dyDescent="0.2"/>
  <cols>
    <col min="1" max="1" width="9.140625" style="140" customWidth="1"/>
    <col min="2" max="2" width="89" style="179" customWidth="1"/>
    <col min="3" max="3" width="17.5703125" style="179" bestFit="1" customWidth="1"/>
    <col min="4" max="4" width="24.140625" style="179" bestFit="1" customWidth="1"/>
    <col min="5" max="6" width="8.7109375" style="57"/>
    <col min="7" max="7" width="10.28515625" style="57" bestFit="1" customWidth="1"/>
    <col min="8" max="16384" width="8.7109375" style="57"/>
  </cols>
  <sheetData>
    <row r="1" spans="1:4" x14ac:dyDescent="0.2">
      <c r="A1" s="304" t="s">
        <v>0</v>
      </c>
      <c r="B1" s="304"/>
      <c r="C1" s="304"/>
      <c r="D1" s="304"/>
    </row>
    <row r="2" spans="1:4" x14ac:dyDescent="0.2">
      <c r="A2" s="304" t="s">
        <v>10</v>
      </c>
      <c r="B2" s="304"/>
      <c r="C2" s="304"/>
      <c r="D2" s="304"/>
    </row>
    <row r="3" spans="1:4" x14ac:dyDescent="0.2">
      <c r="A3" s="304" t="s">
        <v>172</v>
      </c>
      <c r="B3" s="304"/>
      <c r="C3" s="304"/>
      <c r="D3" s="304"/>
    </row>
    <row r="4" spans="1:4" ht="13.5" thickBot="1" x14ac:dyDescent="0.25">
      <c r="B4" s="19" t="s">
        <v>1</v>
      </c>
      <c r="C4" s="20" t="s">
        <v>1</v>
      </c>
      <c r="D4" s="20" t="s">
        <v>1</v>
      </c>
    </row>
    <row r="5" spans="1:4" ht="13.5" thickTop="1" x14ac:dyDescent="0.2">
      <c r="A5" s="305" t="s">
        <v>16</v>
      </c>
      <c r="B5" s="306"/>
      <c r="C5" s="307"/>
      <c r="D5" s="134" t="s">
        <v>149</v>
      </c>
    </row>
    <row r="6" spans="1:4" x14ac:dyDescent="0.2">
      <c r="A6" s="281" t="s">
        <v>126</v>
      </c>
      <c r="B6" s="282"/>
      <c r="C6" s="308"/>
      <c r="D6" s="198"/>
    </row>
    <row r="7" spans="1:4" ht="13.5" thickBot="1" x14ac:dyDescent="0.25">
      <c r="A7" s="309" t="s">
        <v>18</v>
      </c>
      <c r="B7" s="310"/>
      <c r="C7" s="311"/>
      <c r="D7" s="199" t="s">
        <v>17</v>
      </c>
    </row>
    <row r="8" spans="1:4" ht="14.25" thickTop="1" thickBot="1" x14ac:dyDescent="0.25">
      <c r="B8" s="87"/>
      <c r="C8" s="21"/>
      <c r="D8" s="22"/>
    </row>
    <row r="9" spans="1:4" ht="14.25" thickTop="1" thickBot="1" x14ac:dyDescent="0.25">
      <c r="A9" s="312" t="s">
        <v>38</v>
      </c>
      <c r="B9" s="313"/>
      <c r="C9" s="313"/>
      <c r="D9" s="314"/>
    </row>
    <row r="10" spans="1:4" ht="13.5" thickTop="1" x14ac:dyDescent="0.2">
      <c r="A10" s="315" t="s">
        <v>40</v>
      </c>
      <c r="B10" s="316"/>
      <c r="C10" s="317"/>
      <c r="D10" s="200" t="s">
        <v>48</v>
      </c>
    </row>
    <row r="11" spans="1:4" x14ac:dyDescent="0.2">
      <c r="A11" s="281" t="s">
        <v>19</v>
      </c>
      <c r="B11" s="282"/>
      <c r="C11" s="308"/>
      <c r="D11" s="135" t="s">
        <v>47</v>
      </c>
    </row>
    <row r="12" spans="1:4" x14ac:dyDescent="0.2">
      <c r="A12" s="281" t="s">
        <v>39</v>
      </c>
      <c r="B12" s="282"/>
      <c r="C12" s="308"/>
      <c r="D12" s="200">
        <v>2020</v>
      </c>
    </row>
    <row r="13" spans="1:4" ht="13.5" thickBot="1" x14ac:dyDescent="0.25">
      <c r="A13" s="309" t="s">
        <v>20</v>
      </c>
      <c r="B13" s="310"/>
      <c r="C13" s="311"/>
      <c r="D13" s="136">
        <v>12</v>
      </c>
    </row>
    <row r="14" spans="1:4" ht="14.25" thickTop="1" thickBot="1" x14ac:dyDescent="0.25">
      <c r="B14" s="87"/>
      <c r="C14" s="21"/>
      <c r="D14" s="21"/>
    </row>
    <row r="15" spans="1:4" ht="14.25" thickTop="1" thickBot="1" x14ac:dyDescent="0.25">
      <c r="A15" s="318" t="s">
        <v>21</v>
      </c>
      <c r="B15" s="319"/>
      <c r="C15" s="319"/>
      <c r="D15" s="320"/>
    </row>
    <row r="16" spans="1:4" ht="15" customHeight="1" thickTop="1" thickBot="1" x14ac:dyDescent="0.25">
      <c r="A16" s="321" t="s">
        <v>22</v>
      </c>
      <c r="B16" s="321"/>
      <c r="C16" s="131" t="s">
        <v>23</v>
      </c>
      <c r="D16" s="23" t="s">
        <v>24</v>
      </c>
    </row>
    <row r="17" spans="1:4" ht="14.25" thickTop="1" thickBot="1" x14ac:dyDescent="0.25">
      <c r="A17" s="322" t="s">
        <v>150</v>
      </c>
      <c r="B17" s="322"/>
      <c r="C17" s="132" t="s">
        <v>151</v>
      </c>
      <c r="D17" s="137">
        <v>2</v>
      </c>
    </row>
    <row r="18" spans="1:4" ht="14.25" thickTop="1" thickBot="1" x14ac:dyDescent="0.25">
      <c r="A18" s="141"/>
      <c r="B18" s="88"/>
      <c r="C18" s="24"/>
      <c r="D18" s="24"/>
    </row>
    <row r="19" spans="1:4" ht="14.25" thickTop="1" thickBot="1" x14ac:dyDescent="0.25">
      <c r="A19" s="312" t="s">
        <v>42</v>
      </c>
      <c r="B19" s="313"/>
      <c r="C19" s="313"/>
      <c r="D19" s="314"/>
    </row>
    <row r="20" spans="1:4" ht="13.5" thickTop="1" x14ac:dyDescent="0.2">
      <c r="A20" s="305" t="s">
        <v>96</v>
      </c>
      <c r="B20" s="306"/>
      <c r="C20" s="307"/>
      <c r="D20" s="138" t="s">
        <v>152</v>
      </c>
    </row>
    <row r="21" spans="1:4" x14ac:dyDescent="0.2">
      <c r="A21" s="281" t="s">
        <v>44</v>
      </c>
      <c r="B21" s="282"/>
      <c r="C21" s="308"/>
      <c r="D21" s="139" t="s">
        <v>153</v>
      </c>
    </row>
    <row r="22" spans="1:4" x14ac:dyDescent="0.2">
      <c r="A22" s="277"/>
      <c r="B22" s="278"/>
      <c r="C22" s="279" t="s">
        <v>184</v>
      </c>
      <c r="D22" s="280">
        <v>23647</v>
      </c>
    </row>
    <row r="23" spans="1:4" x14ac:dyDescent="0.2">
      <c r="A23" s="281" t="s">
        <v>43</v>
      </c>
      <c r="B23" s="282"/>
      <c r="C23" s="308"/>
      <c r="D23" s="201">
        <v>2192.65</v>
      </c>
    </row>
    <row r="24" spans="1:4" x14ac:dyDescent="0.2">
      <c r="A24" s="281" t="s">
        <v>45</v>
      </c>
      <c r="B24" s="282"/>
      <c r="C24" s="308"/>
      <c r="D24" s="139" t="s">
        <v>152</v>
      </c>
    </row>
    <row r="25" spans="1:4" ht="13.5" thickBot="1" x14ac:dyDescent="0.25">
      <c r="A25" s="309" t="s">
        <v>46</v>
      </c>
      <c r="B25" s="310"/>
      <c r="C25" s="311"/>
      <c r="D25" s="202">
        <v>43831</v>
      </c>
    </row>
    <row r="26" spans="1:4" ht="14.25" thickTop="1" thickBot="1" x14ac:dyDescent="0.25">
      <c r="B26" s="87"/>
      <c r="C26" s="21"/>
      <c r="D26" s="21"/>
    </row>
    <row r="27" spans="1:4" ht="14.25" thickTop="1" thickBot="1" x14ac:dyDescent="0.25">
      <c r="A27" s="312" t="s">
        <v>41</v>
      </c>
      <c r="B27" s="313"/>
      <c r="C27" s="313"/>
      <c r="D27" s="314"/>
    </row>
    <row r="28" spans="1:4" ht="13.5" thickTop="1" x14ac:dyDescent="0.2">
      <c r="A28" s="305" t="s">
        <v>13</v>
      </c>
      <c r="B28" s="306"/>
      <c r="C28" s="329"/>
      <c r="D28" s="203">
        <v>5.5</v>
      </c>
    </row>
    <row r="29" spans="1:4" x14ac:dyDescent="0.2">
      <c r="A29" s="281" t="s">
        <v>15</v>
      </c>
      <c r="B29" s="282"/>
      <c r="C29" s="283"/>
      <c r="D29" s="204">
        <v>37.5</v>
      </c>
    </row>
    <row r="30" spans="1:4" ht="14.45" customHeight="1" x14ac:dyDescent="0.2">
      <c r="A30" s="281" t="s">
        <v>14</v>
      </c>
      <c r="B30" s="282"/>
      <c r="C30" s="283"/>
      <c r="D30" s="204">
        <v>140</v>
      </c>
    </row>
    <row r="31" spans="1:4" x14ac:dyDescent="0.2">
      <c r="A31" s="281" t="s">
        <v>118</v>
      </c>
      <c r="B31" s="282"/>
      <c r="C31" s="283"/>
      <c r="D31" s="205">
        <v>0</v>
      </c>
    </row>
    <row r="32" spans="1:4" x14ac:dyDescent="0.2">
      <c r="A32" s="281" t="s">
        <v>26</v>
      </c>
      <c r="B32" s="282"/>
      <c r="C32" s="283"/>
      <c r="D32" s="204">
        <v>9</v>
      </c>
    </row>
    <row r="33" spans="1:4" x14ac:dyDescent="0.2">
      <c r="A33" s="281" t="s">
        <v>143</v>
      </c>
      <c r="B33" s="282"/>
      <c r="C33" s="283"/>
      <c r="D33" s="205">
        <v>14</v>
      </c>
    </row>
    <row r="34" spans="1:4" x14ac:dyDescent="0.2">
      <c r="A34" s="330" t="s">
        <v>142</v>
      </c>
      <c r="B34" s="331"/>
      <c r="C34" s="332"/>
      <c r="D34" s="205">
        <v>0</v>
      </c>
    </row>
    <row r="35" spans="1:4" ht="13.5" thickBot="1" x14ac:dyDescent="0.25">
      <c r="A35" s="309" t="s">
        <v>25</v>
      </c>
      <c r="B35" s="310"/>
      <c r="C35" s="328"/>
      <c r="D35" s="206">
        <v>15</v>
      </c>
    </row>
    <row r="36" spans="1:4" ht="14.25" thickTop="1" thickBot="1" x14ac:dyDescent="0.25">
      <c r="A36" s="21"/>
      <c r="B36" s="87"/>
      <c r="C36" s="21"/>
      <c r="D36" s="25"/>
    </row>
    <row r="37" spans="1:4" ht="13.5" thickBot="1" x14ac:dyDescent="0.25">
      <c r="A37" s="26" t="s">
        <v>103</v>
      </c>
      <c r="B37" s="325" t="s">
        <v>116</v>
      </c>
      <c r="C37" s="326"/>
      <c r="D37" s="327"/>
    </row>
    <row r="38" spans="1:4" ht="15.75" customHeight="1" thickBot="1" x14ac:dyDescent="0.25">
      <c r="B38" s="87"/>
      <c r="C38" s="21"/>
      <c r="D38" s="21"/>
    </row>
    <row r="39" spans="1:4" ht="39" thickBot="1" x14ac:dyDescent="0.25">
      <c r="A39" s="142"/>
      <c r="B39" s="180" t="s">
        <v>2</v>
      </c>
      <c r="C39" s="181" t="s">
        <v>3</v>
      </c>
      <c r="D39" s="181" t="s">
        <v>169</v>
      </c>
    </row>
    <row r="40" spans="1:4" ht="13.5" thickBot="1" x14ac:dyDescent="0.25">
      <c r="A40" s="300" t="s">
        <v>4</v>
      </c>
      <c r="B40" s="301"/>
      <c r="C40" s="323" t="s">
        <v>1</v>
      </c>
      <c r="D40" s="324"/>
    </row>
    <row r="41" spans="1:4" ht="13.5" thickBot="1" x14ac:dyDescent="0.25">
      <c r="A41" s="27">
        <v>1</v>
      </c>
      <c r="B41" s="89" t="s">
        <v>11</v>
      </c>
      <c r="C41" s="28" t="s">
        <v>1</v>
      </c>
      <c r="D41" s="29" t="s">
        <v>12</v>
      </c>
    </row>
    <row r="42" spans="1:4" x14ac:dyDescent="0.2">
      <c r="A42" s="143" t="s">
        <v>29</v>
      </c>
      <c r="B42" s="90" t="s">
        <v>61</v>
      </c>
      <c r="C42" s="30" t="s">
        <v>1</v>
      </c>
      <c r="D42" s="208">
        <f>D23</f>
        <v>2192.65</v>
      </c>
    </row>
    <row r="43" spans="1:4" x14ac:dyDescent="0.2">
      <c r="A43" s="143" t="s">
        <v>30</v>
      </c>
      <c r="B43" s="91" t="s">
        <v>98</v>
      </c>
      <c r="C43" s="236">
        <v>0.3</v>
      </c>
      <c r="D43" s="209">
        <f>C43*D42</f>
        <v>657.79499999999996</v>
      </c>
    </row>
    <row r="44" spans="1:4" x14ac:dyDescent="0.2">
      <c r="A44" s="143" t="s">
        <v>31</v>
      </c>
      <c r="B44" s="91" t="s">
        <v>99</v>
      </c>
      <c r="C44" s="32" t="s">
        <v>1</v>
      </c>
      <c r="D44" s="209">
        <v>0</v>
      </c>
    </row>
    <row r="45" spans="1:4" x14ac:dyDescent="0.2">
      <c r="A45" s="143" t="s">
        <v>32</v>
      </c>
      <c r="B45" s="91" t="s">
        <v>100</v>
      </c>
      <c r="C45" s="34" t="s">
        <v>1</v>
      </c>
      <c r="D45" s="209">
        <v>0</v>
      </c>
    </row>
    <row r="46" spans="1:4" x14ac:dyDescent="0.2">
      <c r="A46" s="143" t="s">
        <v>33</v>
      </c>
      <c r="B46" s="91" t="s">
        <v>101</v>
      </c>
      <c r="C46" s="34" t="s">
        <v>1</v>
      </c>
      <c r="D46" s="209">
        <v>0</v>
      </c>
    </row>
    <row r="47" spans="1:4" ht="13.5" thickBot="1" x14ac:dyDescent="0.25">
      <c r="A47" s="144" t="s">
        <v>60</v>
      </c>
      <c r="B47" s="92" t="s">
        <v>62</v>
      </c>
      <c r="C47" s="35" t="s">
        <v>1</v>
      </c>
      <c r="D47" s="210">
        <v>0</v>
      </c>
    </row>
    <row r="48" spans="1:4" ht="15.75" customHeight="1" thickBot="1" x14ac:dyDescent="0.25">
      <c r="A48" s="284" t="s">
        <v>5</v>
      </c>
      <c r="B48" s="285"/>
      <c r="C48" s="286"/>
      <c r="D48" s="62">
        <f>SUM(D42:D47)</f>
        <v>2850.4450000000002</v>
      </c>
    </row>
    <row r="49" spans="1:7" ht="13.5" thickBot="1" x14ac:dyDescent="0.25">
      <c r="B49" s="93" t="s">
        <v>1</v>
      </c>
      <c r="C49" s="37" t="s">
        <v>1</v>
      </c>
      <c r="D49" s="38" t="s">
        <v>1</v>
      </c>
    </row>
    <row r="50" spans="1:7" ht="13.5" thickBot="1" x14ac:dyDescent="0.25">
      <c r="A50" s="288" t="s">
        <v>52</v>
      </c>
      <c r="B50" s="289"/>
      <c r="C50" s="182"/>
      <c r="D50" s="183"/>
    </row>
    <row r="51" spans="1:7" ht="13.5" thickBot="1" x14ac:dyDescent="0.25">
      <c r="A51" s="56" t="s">
        <v>54</v>
      </c>
      <c r="B51" s="290" t="s">
        <v>49</v>
      </c>
      <c r="C51" s="290"/>
      <c r="D51" s="291"/>
    </row>
    <row r="52" spans="1:7" ht="15.75" customHeight="1" x14ac:dyDescent="0.2">
      <c r="A52" s="145" t="s">
        <v>29</v>
      </c>
      <c r="B52" s="116" t="s">
        <v>131</v>
      </c>
      <c r="C52" s="215">
        <v>8.3299999999999999E-2</v>
      </c>
      <c r="D52" s="71">
        <f>C52*D48</f>
        <v>237.4420685</v>
      </c>
    </row>
    <row r="53" spans="1:7" ht="29.25" customHeight="1" thickBot="1" x14ac:dyDescent="0.25">
      <c r="A53" s="146" t="s">
        <v>30</v>
      </c>
      <c r="B53" s="117" t="s">
        <v>133</v>
      </c>
      <c r="C53" s="216">
        <v>0.121</v>
      </c>
      <c r="D53" s="73">
        <f>C53*D48</f>
        <v>344.90384499999999</v>
      </c>
    </row>
    <row r="54" spans="1:7" ht="13.5" thickBot="1" x14ac:dyDescent="0.25">
      <c r="A54" s="284" t="s">
        <v>122</v>
      </c>
      <c r="B54" s="286"/>
      <c r="C54" s="217">
        <f>SUM(C52:C53)</f>
        <v>0.20429999999999998</v>
      </c>
      <c r="D54" s="62">
        <f>SUM(D52:D53)</f>
        <v>582.34591350000005</v>
      </c>
    </row>
    <row r="55" spans="1:7" x14ac:dyDescent="0.2">
      <c r="A55" s="287" t="s">
        <v>137</v>
      </c>
      <c r="B55" s="287"/>
      <c r="C55" s="287"/>
      <c r="D55" s="287"/>
    </row>
    <row r="56" spans="1:7" ht="13.5" thickBot="1" x14ac:dyDescent="0.25">
      <c r="A56" s="141"/>
      <c r="B56" s="94"/>
      <c r="C56" s="41"/>
      <c r="D56" s="41"/>
    </row>
    <row r="57" spans="1:7" ht="13.5" thickBot="1" x14ac:dyDescent="0.25">
      <c r="A57" s="39" t="s">
        <v>55</v>
      </c>
      <c r="B57" s="95" t="s">
        <v>51</v>
      </c>
      <c r="C57" s="42"/>
      <c r="D57" s="29" t="s">
        <v>12</v>
      </c>
    </row>
    <row r="58" spans="1:7" x14ac:dyDescent="0.2">
      <c r="A58" s="147" t="s">
        <v>29</v>
      </c>
      <c r="B58" s="96" t="s">
        <v>63</v>
      </c>
      <c r="C58" s="43">
        <v>0.2</v>
      </c>
      <c r="D58" s="31">
        <f>($D$48+$D$54)*C58</f>
        <v>686.55818270000009</v>
      </c>
    </row>
    <row r="59" spans="1:7" x14ac:dyDescent="0.2">
      <c r="A59" s="84" t="s">
        <v>30</v>
      </c>
      <c r="B59" s="97" t="s">
        <v>64</v>
      </c>
      <c r="C59" s="44">
        <v>1.4999999999999999E-2</v>
      </c>
      <c r="D59" s="33">
        <f>($D$48+$D$54)*C59</f>
        <v>51.491863702499998</v>
      </c>
      <c r="G59" s="275"/>
    </row>
    <row r="60" spans="1:7" x14ac:dyDescent="0.2">
      <c r="A60" s="84" t="s">
        <v>31</v>
      </c>
      <c r="B60" s="97" t="s">
        <v>65</v>
      </c>
      <c r="C60" s="44">
        <v>0.01</v>
      </c>
      <c r="D60" s="33">
        <f t="shared" ref="D60:D62" si="0">($D$48+$D$54)*C60</f>
        <v>34.327909134999999</v>
      </c>
    </row>
    <row r="61" spans="1:7" s="86" customFormat="1" x14ac:dyDescent="0.2">
      <c r="A61" s="84" t="s">
        <v>32</v>
      </c>
      <c r="B61" s="97" t="s">
        <v>66</v>
      </c>
      <c r="C61" s="44">
        <v>2E-3</v>
      </c>
      <c r="D61" s="33">
        <f t="shared" si="0"/>
        <v>6.8655818269999997</v>
      </c>
      <c r="G61" s="276"/>
    </row>
    <row r="62" spans="1:7" x14ac:dyDescent="0.2">
      <c r="A62" s="84" t="s">
        <v>33</v>
      </c>
      <c r="B62" s="97" t="s">
        <v>67</v>
      </c>
      <c r="C62" s="44">
        <v>2.5000000000000001E-2</v>
      </c>
      <c r="D62" s="33">
        <f t="shared" si="0"/>
        <v>85.819772837500011</v>
      </c>
    </row>
    <row r="63" spans="1:7" x14ac:dyDescent="0.2">
      <c r="A63" s="148" t="s">
        <v>58</v>
      </c>
      <c r="B63" s="98" t="s">
        <v>68</v>
      </c>
      <c r="C63" s="81">
        <v>0.08</v>
      </c>
      <c r="D63" s="82">
        <f>($D$48+$D$54)*C63</f>
        <v>274.62327307999999</v>
      </c>
    </row>
    <row r="64" spans="1:7" x14ac:dyDescent="0.2">
      <c r="A64" s="211" t="s">
        <v>59</v>
      </c>
      <c r="B64" s="212" t="s">
        <v>69</v>
      </c>
      <c r="C64" s="213">
        <v>0.03</v>
      </c>
      <c r="D64" s="207">
        <f>($D$48+$D$54)*C64</f>
        <v>102.983727405</v>
      </c>
    </row>
    <row r="65" spans="1:4" ht="13.5" thickBot="1" x14ac:dyDescent="0.25">
      <c r="A65" s="149" t="s">
        <v>60</v>
      </c>
      <c r="B65" s="99" t="s">
        <v>70</v>
      </c>
      <c r="C65" s="64">
        <v>6.0000000000000001E-3</v>
      </c>
      <c r="D65" s="33">
        <f>($D$48+$D$54)*C65</f>
        <v>20.596745480999999</v>
      </c>
    </row>
    <row r="66" spans="1:4" ht="13.5" thickBot="1" x14ac:dyDescent="0.25">
      <c r="A66" s="284" t="s">
        <v>122</v>
      </c>
      <c r="B66" s="286"/>
      <c r="C66" s="65">
        <f>SUM(C58:C65)</f>
        <v>0.3680000000000001</v>
      </c>
      <c r="D66" s="66">
        <f>SUM(D58:D65)</f>
        <v>1263.2670561680002</v>
      </c>
    </row>
    <row r="67" spans="1:4" x14ac:dyDescent="0.2">
      <c r="A67" s="295" t="s">
        <v>135</v>
      </c>
      <c r="B67" s="295"/>
      <c r="C67" s="295"/>
      <c r="D67" s="295"/>
    </row>
    <row r="68" spans="1:4" x14ac:dyDescent="0.2">
      <c r="A68" s="296" t="s">
        <v>136</v>
      </c>
      <c r="B68" s="296"/>
      <c r="C68" s="296"/>
      <c r="D68" s="296"/>
    </row>
    <row r="69" spans="1:4" ht="13.5" thickBot="1" x14ac:dyDescent="0.25">
      <c r="B69" s="93"/>
      <c r="C69" s="37"/>
      <c r="D69" s="38"/>
    </row>
    <row r="70" spans="1:4" ht="13.5" thickBot="1" x14ac:dyDescent="0.25">
      <c r="A70" s="39" t="s">
        <v>56</v>
      </c>
      <c r="B70" s="133" t="s">
        <v>53</v>
      </c>
      <c r="C70" s="46" t="s">
        <v>1</v>
      </c>
      <c r="D70" s="47" t="s">
        <v>12</v>
      </c>
    </row>
    <row r="71" spans="1:4" x14ac:dyDescent="0.2">
      <c r="A71" s="150" t="s">
        <v>29</v>
      </c>
      <c r="B71" s="118" t="s">
        <v>181</v>
      </c>
      <c r="C71" s="30" t="s">
        <v>1</v>
      </c>
      <c r="D71" s="208">
        <f>IF(((D28*2*D35)-D42*0.06)&lt;0,0,(D28*2*D35)-D42*0.5*0.06)</f>
        <v>99.220500000000001</v>
      </c>
    </row>
    <row r="72" spans="1:4" x14ac:dyDescent="0.2">
      <c r="A72" s="151" t="s">
        <v>30</v>
      </c>
      <c r="B72" s="119" t="s">
        <v>182</v>
      </c>
      <c r="C72" s="48" t="s">
        <v>1</v>
      </c>
      <c r="D72" s="209">
        <f>(D29*D35)*0.98</f>
        <v>551.25</v>
      </c>
    </row>
    <row r="73" spans="1:4" x14ac:dyDescent="0.2">
      <c r="A73" s="151" t="s">
        <v>31</v>
      </c>
      <c r="B73" s="119" t="s">
        <v>173</v>
      </c>
      <c r="C73" s="48" t="s">
        <v>1</v>
      </c>
      <c r="D73" s="209">
        <f>D30</f>
        <v>140</v>
      </c>
    </row>
    <row r="74" spans="1:4" x14ac:dyDescent="0.2">
      <c r="A74" s="151" t="s">
        <v>32</v>
      </c>
      <c r="B74" s="119" t="s">
        <v>71</v>
      </c>
      <c r="C74" s="48" t="s">
        <v>1</v>
      </c>
      <c r="D74" s="209">
        <f>D31</f>
        <v>0</v>
      </c>
    </row>
    <row r="75" spans="1:4" x14ac:dyDescent="0.2">
      <c r="A75" s="151" t="s">
        <v>33</v>
      </c>
      <c r="B75" s="119" t="s">
        <v>174</v>
      </c>
      <c r="C75" s="48" t="s">
        <v>1</v>
      </c>
      <c r="D75" s="209">
        <f>D32</f>
        <v>9</v>
      </c>
    </row>
    <row r="76" spans="1:4" x14ac:dyDescent="0.2">
      <c r="A76" s="151" t="s">
        <v>59</v>
      </c>
      <c r="B76" s="119" t="s">
        <v>183</v>
      </c>
      <c r="C76" s="48" t="s">
        <v>1</v>
      </c>
      <c r="D76" s="209">
        <f>D33</f>
        <v>14</v>
      </c>
    </row>
    <row r="77" spans="1:4" ht="13.5" thickBot="1" x14ac:dyDescent="0.25">
      <c r="A77" s="152" t="s">
        <v>60</v>
      </c>
      <c r="B77" s="120" t="s">
        <v>62</v>
      </c>
      <c r="C77" s="49" t="s">
        <v>1</v>
      </c>
      <c r="D77" s="214">
        <f>D34</f>
        <v>0</v>
      </c>
    </row>
    <row r="78" spans="1:4" ht="15.75" customHeight="1" thickBot="1" x14ac:dyDescent="0.25">
      <c r="A78" s="284" t="s">
        <v>122</v>
      </c>
      <c r="B78" s="286"/>
      <c r="C78" s="67" t="s">
        <v>1</v>
      </c>
      <c r="D78" s="68">
        <f>SUM(D71:D77)</f>
        <v>813.47050000000002</v>
      </c>
    </row>
    <row r="79" spans="1:4" ht="13.5" thickBot="1" x14ac:dyDescent="0.25">
      <c r="A79" s="194"/>
      <c r="B79" s="195"/>
      <c r="C79" s="196"/>
      <c r="D79" s="197"/>
    </row>
    <row r="80" spans="1:4" ht="13.5" thickBot="1" x14ac:dyDescent="0.25">
      <c r="A80" s="300" t="s">
        <v>123</v>
      </c>
      <c r="B80" s="301"/>
      <c r="C80" s="301"/>
      <c r="D80" s="303"/>
    </row>
    <row r="81" spans="1:4" ht="13.5" thickBot="1" x14ac:dyDescent="0.25">
      <c r="A81" s="184">
        <v>2</v>
      </c>
      <c r="B81" s="100" t="s">
        <v>50</v>
      </c>
      <c r="C81" s="42" t="s">
        <v>1</v>
      </c>
      <c r="D81" s="29" t="s">
        <v>12</v>
      </c>
    </row>
    <row r="82" spans="1:4" x14ac:dyDescent="0.2">
      <c r="A82" s="153" t="s">
        <v>54</v>
      </c>
      <c r="B82" s="121" t="s">
        <v>72</v>
      </c>
      <c r="C82" s="59"/>
      <c r="D82" s="31">
        <f>D54</f>
        <v>582.34591350000005</v>
      </c>
    </row>
    <row r="83" spans="1:4" x14ac:dyDescent="0.2">
      <c r="A83" s="153" t="s">
        <v>55</v>
      </c>
      <c r="B83" s="122" t="s">
        <v>73</v>
      </c>
      <c r="C83" s="50"/>
      <c r="D83" s="33">
        <f>D66</f>
        <v>1263.2670561680002</v>
      </c>
    </row>
    <row r="84" spans="1:4" ht="13.5" thickBot="1" x14ac:dyDescent="0.25">
      <c r="A84" s="154" t="s">
        <v>56</v>
      </c>
      <c r="B84" s="123" t="s">
        <v>104</v>
      </c>
      <c r="C84" s="58"/>
      <c r="D84" s="36">
        <f>D78</f>
        <v>813.47050000000002</v>
      </c>
    </row>
    <row r="85" spans="1:4" ht="15.75" customHeight="1" thickBot="1" x14ac:dyDescent="0.25">
      <c r="A85" s="155"/>
      <c r="B85" s="101" t="s">
        <v>6</v>
      </c>
      <c r="C85" s="70" t="s">
        <v>1</v>
      </c>
      <c r="D85" s="72">
        <f>SUM(D82:D84)</f>
        <v>2659.0834696680004</v>
      </c>
    </row>
    <row r="86" spans="1:4" ht="13.5" thickBot="1" x14ac:dyDescent="0.25">
      <c r="A86" s="141"/>
      <c r="B86" s="102"/>
      <c r="C86" s="51"/>
      <c r="D86" s="52"/>
    </row>
    <row r="87" spans="1:4" ht="13.5" thickBot="1" x14ac:dyDescent="0.25">
      <c r="A87" s="297" t="s">
        <v>132</v>
      </c>
      <c r="B87" s="298"/>
      <c r="C87" s="298"/>
      <c r="D87" s="299"/>
    </row>
    <row r="88" spans="1:4" s="86" customFormat="1" ht="13.5" thickBot="1" x14ac:dyDescent="0.25">
      <c r="A88" s="184">
        <v>3</v>
      </c>
      <c r="B88" s="292" t="s">
        <v>57</v>
      </c>
      <c r="C88" s="292"/>
      <c r="D88" s="293"/>
    </row>
    <row r="89" spans="1:4" ht="30" customHeight="1" x14ac:dyDescent="0.2">
      <c r="A89" s="84" t="s">
        <v>29</v>
      </c>
      <c r="B89" s="235" t="s">
        <v>148</v>
      </c>
      <c r="C89" s="218">
        <v>1.8100000000000002E-2</v>
      </c>
      <c r="D89" s="31">
        <f>C89*D48</f>
        <v>51.593054500000008</v>
      </c>
    </row>
    <row r="90" spans="1:4" x14ac:dyDescent="0.2">
      <c r="A90" s="148" t="s">
        <v>30</v>
      </c>
      <c r="B90" s="124" t="s">
        <v>134</v>
      </c>
      <c r="C90" s="219">
        <v>1.4E-3</v>
      </c>
      <c r="D90" s="82">
        <f>C90*D48</f>
        <v>3.9906230000000003</v>
      </c>
    </row>
    <row r="91" spans="1:4" ht="25.5" x14ac:dyDescent="0.2">
      <c r="A91" s="156" t="s">
        <v>31</v>
      </c>
      <c r="B91" s="115" t="s">
        <v>178</v>
      </c>
      <c r="C91" s="220">
        <v>3.4000000000000002E-2</v>
      </c>
      <c r="D91" s="40">
        <f>C91*D48</f>
        <v>96.915130000000019</v>
      </c>
    </row>
    <row r="92" spans="1:4" x14ac:dyDescent="0.2">
      <c r="A92" s="84" t="s">
        <v>32</v>
      </c>
      <c r="B92" s="125" t="s">
        <v>175</v>
      </c>
      <c r="C92" s="221">
        <v>2.8999999999999998E-3</v>
      </c>
      <c r="D92" s="33">
        <f>C92*D48</f>
        <v>8.2662905000000002</v>
      </c>
    </row>
    <row r="93" spans="1:4" ht="25.5" x14ac:dyDescent="0.2">
      <c r="A93" s="157" t="s">
        <v>33</v>
      </c>
      <c r="B93" s="125" t="s">
        <v>176</v>
      </c>
      <c r="C93" s="222">
        <v>1.1000000000000001E-3</v>
      </c>
      <c r="D93" s="61">
        <f>C93*D48</f>
        <v>3.1354895000000003</v>
      </c>
    </row>
    <row r="94" spans="1:4" ht="26.25" thickBot="1" x14ac:dyDescent="0.25">
      <c r="A94" s="158" t="s">
        <v>58</v>
      </c>
      <c r="B94" s="126" t="s">
        <v>177</v>
      </c>
      <c r="C94" s="223">
        <v>6.0000000000000001E-3</v>
      </c>
      <c r="D94" s="79">
        <f>C94*D48</f>
        <v>17.10267</v>
      </c>
    </row>
    <row r="95" spans="1:4" ht="13.5" thickBot="1" x14ac:dyDescent="0.25">
      <c r="A95" s="159"/>
      <c r="B95" s="103" t="s">
        <v>74</v>
      </c>
      <c r="C95" s="224">
        <f>SUM(C89:C94)</f>
        <v>6.3500000000000001E-2</v>
      </c>
      <c r="D95" s="83">
        <f>SUM(D89:D94)</f>
        <v>181.00325750000002</v>
      </c>
    </row>
    <row r="96" spans="1:4" x14ac:dyDescent="0.2">
      <c r="A96" s="295" t="s">
        <v>138</v>
      </c>
      <c r="B96" s="295"/>
      <c r="C96" s="295"/>
      <c r="D96" s="295"/>
    </row>
    <row r="97" spans="1:4" ht="15.75" customHeight="1" x14ac:dyDescent="0.2">
      <c r="A97" s="296" t="s">
        <v>139</v>
      </c>
      <c r="B97" s="296"/>
      <c r="C97" s="296"/>
      <c r="D97" s="296"/>
    </row>
    <row r="98" spans="1:4" ht="13.5" thickBot="1" x14ac:dyDescent="0.25">
      <c r="A98" s="160"/>
      <c r="B98" s="185"/>
      <c r="C98" s="186"/>
      <c r="D98" s="187"/>
    </row>
    <row r="99" spans="1:4" ht="13.5" thickBot="1" x14ac:dyDescent="0.25">
      <c r="A99" s="297" t="s">
        <v>97</v>
      </c>
      <c r="B99" s="298"/>
      <c r="C99" s="298"/>
      <c r="D99" s="299"/>
    </row>
    <row r="100" spans="1:4" ht="13.5" thickBot="1" x14ac:dyDescent="0.25">
      <c r="A100" s="53" t="s">
        <v>76</v>
      </c>
      <c r="B100" s="100" t="s">
        <v>110</v>
      </c>
      <c r="C100" s="188" t="s">
        <v>1</v>
      </c>
      <c r="D100" s="189" t="s">
        <v>12</v>
      </c>
    </row>
    <row r="101" spans="1:4" ht="25.5" x14ac:dyDescent="0.2">
      <c r="A101" s="84" t="s">
        <v>29</v>
      </c>
      <c r="B101" s="121" t="s">
        <v>144</v>
      </c>
      <c r="C101" s="225">
        <v>9.4999999999999998E-3</v>
      </c>
      <c r="D101" s="85">
        <f>C101*$D$48</f>
        <v>27.079227500000002</v>
      </c>
    </row>
    <row r="102" spans="1:4" x14ac:dyDescent="0.2">
      <c r="A102" s="84" t="s">
        <v>30</v>
      </c>
      <c r="B102" s="122" t="s">
        <v>179</v>
      </c>
      <c r="C102" s="221">
        <v>3.8800000000000001E-2</v>
      </c>
      <c r="D102" s="161">
        <f t="shared" ref="D102:D106" si="1">C102*$D$48</f>
        <v>110.597266</v>
      </c>
    </row>
    <row r="103" spans="1:4" ht="15.75" customHeight="1" x14ac:dyDescent="0.2">
      <c r="A103" s="84" t="s">
        <v>31</v>
      </c>
      <c r="B103" s="122" t="s">
        <v>145</v>
      </c>
      <c r="C103" s="226">
        <v>1E-3</v>
      </c>
      <c r="D103" s="161">
        <f t="shared" si="1"/>
        <v>2.8504450000000001</v>
      </c>
    </row>
    <row r="104" spans="1:4" x14ac:dyDescent="0.2">
      <c r="A104" s="84" t="s">
        <v>32</v>
      </c>
      <c r="B104" s="122" t="s">
        <v>180</v>
      </c>
      <c r="C104" s="226">
        <v>4.1999999999999997E-3</v>
      </c>
      <c r="D104" s="161">
        <f t="shared" si="1"/>
        <v>11.971869</v>
      </c>
    </row>
    <row r="105" spans="1:4" ht="25.5" x14ac:dyDescent="0.2">
      <c r="A105" s="84" t="s">
        <v>33</v>
      </c>
      <c r="B105" s="122" t="s">
        <v>146</v>
      </c>
      <c r="C105" s="226">
        <v>2.0000000000000001E-4</v>
      </c>
      <c r="D105" s="161">
        <f t="shared" si="1"/>
        <v>0.57008900000000007</v>
      </c>
    </row>
    <row r="106" spans="1:4" ht="13.5" thickBot="1" x14ac:dyDescent="0.25">
      <c r="A106" s="162" t="s">
        <v>58</v>
      </c>
      <c r="B106" s="122" t="s">
        <v>102</v>
      </c>
      <c r="C106" s="227">
        <v>0</v>
      </c>
      <c r="D106" s="161">
        <f t="shared" si="1"/>
        <v>0</v>
      </c>
    </row>
    <row r="107" spans="1:4" ht="13.5" thickBot="1" x14ac:dyDescent="0.25">
      <c r="A107" s="155"/>
      <c r="B107" s="127" t="s">
        <v>8</v>
      </c>
      <c r="C107" s="228">
        <f>SUM(C101:C106)</f>
        <v>5.3700000000000005E-2</v>
      </c>
      <c r="D107" s="63">
        <f>SUM(D101:D106)</f>
        <v>153.06889649999999</v>
      </c>
    </row>
    <row r="108" spans="1:4" ht="13.5" thickBot="1" x14ac:dyDescent="0.25">
      <c r="A108" s="163" t="s">
        <v>59</v>
      </c>
      <c r="B108" s="128" t="s">
        <v>124</v>
      </c>
      <c r="C108" s="229">
        <f>C107*C66</f>
        <v>1.9761600000000008E-2</v>
      </c>
      <c r="D108" s="60">
        <f>C108*D48</f>
        <v>56.329353912000023</v>
      </c>
    </row>
    <row r="109" spans="1:4" ht="26.25" thickBot="1" x14ac:dyDescent="0.25">
      <c r="A109" s="164" t="s">
        <v>60</v>
      </c>
      <c r="B109" s="129" t="s">
        <v>125</v>
      </c>
      <c r="C109" s="230">
        <f>C54*C66</f>
        <v>7.518240000000001E-2</v>
      </c>
      <c r="D109" s="80">
        <f>C109*D48</f>
        <v>214.30329616800003</v>
      </c>
    </row>
    <row r="110" spans="1:4" ht="13.5" thickBot="1" x14ac:dyDescent="0.25">
      <c r="A110" s="165"/>
      <c r="B110" s="130" t="s">
        <v>9</v>
      </c>
      <c r="C110" s="231">
        <f>C107+C109+C108</f>
        <v>0.14864400000000003</v>
      </c>
      <c r="D110" s="69">
        <f>SUM(D107:D109)</f>
        <v>423.70154658000001</v>
      </c>
    </row>
    <row r="111" spans="1:4" ht="15.75" customHeight="1" x14ac:dyDescent="0.2">
      <c r="A111" s="295" t="s">
        <v>140</v>
      </c>
      <c r="B111" s="295"/>
      <c r="C111" s="295"/>
      <c r="D111" s="295"/>
    </row>
    <row r="112" spans="1:4" ht="13.5" thickBot="1" x14ac:dyDescent="0.25">
      <c r="B112" s="140"/>
      <c r="C112" s="140"/>
      <c r="D112" s="140"/>
    </row>
    <row r="113" spans="1:4" ht="13.5" thickBot="1" x14ac:dyDescent="0.25">
      <c r="A113" s="300" t="s">
        <v>85</v>
      </c>
      <c r="B113" s="301"/>
      <c r="C113" s="301"/>
      <c r="D113" s="302"/>
    </row>
    <row r="114" spans="1:4" ht="13.5" thickBot="1" x14ac:dyDescent="0.25">
      <c r="A114" s="53">
        <v>5</v>
      </c>
      <c r="B114" s="95" t="s">
        <v>75</v>
      </c>
      <c r="C114" s="28" t="s">
        <v>1</v>
      </c>
      <c r="D114" s="29" t="s">
        <v>12</v>
      </c>
    </row>
    <row r="115" spans="1:4" x14ac:dyDescent="0.2">
      <c r="A115" s="84" t="s">
        <v>29</v>
      </c>
      <c r="B115" s="104" t="s">
        <v>77</v>
      </c>
      <c r="C115" s="30" t="s">
        <v>1</v>
      </c>
      <c r="D115" s="31">
        <v>102.55</v>
      </c>
    </row>
    <row r="116" spans="1:4" x14ac:dyDescent="0.2">
      <c r="A116" s="84" t="s">
        <v>30</v>
      </c>
      <c r="B116" s="105" t="s">
        <v>37</v>
      </c>
      <c r="C116" s="48" t="s">
        <v>1</v>
      </c>
      <c r="D116" s="33">
        <v>0</v>
      </c>
    </row>
    <row r="117" spans="1:4" x14ac:dyDescent="0.2">
      <c r="A117" s="84" t="s">
        <v>31</v>
      </c>
      <c r="B117" s="105" t="s">
        <v>130</v>
      </c>
      <c r="C117" s="48" t="s">
        <v>1</v>
      </c>
      <c r="D117" s="33">
        <v>0</v>
      </c>
    </row>
    <row r="118" spans="1:4" ht="13.5" thickBot="1" x14ac:dyDescent="0.25">
      <c r="A118" s="162" t="s">
        <v>32</v>
      </c>
      <c r="B118" s="106" t="s">
        <v>164</v>
      </c>
      <c r="C118" s="49" t="s">
        <v>1</v>
      </c>
      <c r="D118" s="45">
        <v>57.09</v>
      </c>
    </row>
    <row r="119" spans="1:4" ht="15.75" customHeight="1" thickBot="1" x14ac:dyDescent="0.25">
      <c r="A119" s="155"/>
      <c r="B119" s="107" t="s">
        <v>7</v>
      </c>
      <c r="C119" s="67" t="s">
        <v>1</v>
      </c>
      <c r="D119" s="68">
        <f>SUM(D115:D118)</f>
        <v>159.63999999999999</v>
      </c>
    </row>
    <row r="120" spans="1:4" ht="13.5" thickBot="1" x14ac:dyDescent="0.25">
      <c r="B120" s="93" t="s">
        <v>1</v>
      </c>
      <c r="C120" s="37" t="s">
        <v>1</v>
      </c>
      <c r="D120" s="38" t="s">
        <v>1</v>
      </c>
    </row>
    <row r="121" spans="1:4" ht="13.5" thickBot="1" x14ac:dyDescent="0.25">
      <c r="A121" s="300" t="s">
        <v>78</v>
      </c>
      <c r="B121" s="301"/>
      <c r="C121" s="301"/>
      <c r="D121" s="302"/>
    </row>
    <row r="122" spans="1:4" ht="13.5" thickBot="1" x14ac:dyDescent="0.25">
      <c r="A122" s="39">
        <v>6</v>
      </c>
      <c r="B122" s="54" t="s">
        <v>117</v>
      </c>
      <c r="C122" s="39" t="s">
        <v>1</v>
      </c>
      <c r="D122" s="39"/>
    </row>
    <row r="123" spans="1:4" x14ac:dyDescent="0.2">
      <c r="A123" s="166" t="s">
        <v>29</v>
      </c>
      <c r="B123" s="108" t="s">
        <v>79</v>
      </c>
      <c r="C123" s="232">
        <v>0.06</v>
      </c>
      <c r="D123" s="33">
        <f>D147*C123</f>
        <v>376.43239642488004</v>
      </c>
    </row>
    <row r="124" spans="1:4" x14ac:dyDescent="0.2">
      <c r="A124" s="167"/>
      <c r="B124" s="109" t="s">
        <v>109</v>
      </c>
      <c r="C124" s="233"/>
      <c r="D124" s="55">
        <f>D147+D123</f>
        <v>6650.305670172881</v>
      </c>
    </row>
    <row r="125" spans="1:4" x14ac:dyDescent="0.2">
      <c r="A125" s="167" t="s">
        <v>30</v>
      </c>
      <c r="B125" s="110" t="s">
        <v>80</v>
      </c>
      <c r="C125" s="232">
        <v>6.7900000000000002E-2</v>
      </c>
      <c r="D125" s="33">
        <f>C125*D124</f>
        <v>451.55575500473861</v>
      </c>
    </row>
    <row r="126" spans="1:4" x14ac:dyDescent="0.2">
      <c r="A126" s="167"/>
      <c r="B126" s="110"/>
      <c r="C126" s="44"/>
      <c r="D126" s="55">
        <f>D124+D125</f>
        <v>7101.8614251776198</v>
      </c>
    </row>
    <row r="127" spans="1:4" x14ac:dyDescent="0.2">
      <c r="A127" s="167" t="s">
        <v>31</v>
      </c>
      <c r="B127" s="111" t="s">
        <v>34</v>
      </c>
      <c r="C127" s="234">
        <f>C135+C130+C129</f>
        <v>8.6500000000000007E-2</v>
      </c>
      <c r="D127" s="33">
        <f>D148-D123-D125</f>
        <v>672.48058377434495</v>
      </c>
    </row>
    <row r="128" spans="1:4" x14ac:dyDescent="0.2">
      <c r="A128" s="167" t="s">
        <v>93</v>
      </c>
      <c r="B128" s="110" t="s">
        <v>81</v>
      </c>
      <c r="C128" s="232">
        <f>C130+C129</f>
        <v>3.6499999999999998E-2</v>
      </c>
      <c r="D128" s="55">
        <f>D127/C127*C128</f>
        <v>283.76348332674667</v>
      </c>
    </row>
    <row r="129" spans="1:4" x14ac:dyDescent="0.2">
      <c r="A129" s="167"/>
      <c r="B129" s="110" t="s">
        <v>105</v>
      </c>
      <c r="C129" s="232">
        <v>6.4999999999999997E-3</v>
      </c>
      <c r="D129" s="33">
        <f>D127/C127*C129</f>
        <v>50.533223058187765</v>
      </c>
    </row>
    <row r="130" spans="1:4" x14ac:dyDescent="0.2">
      <c r="A130" s="167"/>
      <c r="B130" s="110" t="s">
        <v>106</v>
      </c>
      <c r="C130" s="232">
        <v>0.03</v>
      </c>
      <c r="D130" s="33">
        <f>D127/C127*C130</f>
        <v>233.23026026855891</v>
      </c>
    </row>
    <row r="131" spans="1:4" x14ac:dyDescent="0.2">
      <c r="A131" s="167" t="s">
        <v>94</v>
      </c>
      <c r="B131" s="111" t="s">
        <v>82</v>
      </c>
      <c r="C131" s="234">
        <f>C133+C132</f>
        <v>0</v>
      </c>
      <c r="D131" s="55">
        <v>0</v>
      </c>
    </row>
    <row r="132" spans="1:4" x14ac:dyDescent="0.2">
      <c r="A132" s="167"/>
      <c r="B132" s="110" t="s">
        <v>107</v>
      </c>
      <c r="C132" s="232">
        <v>0</v>
      </c>
      <c r="D132" s="33">
        <v>0</v>
      </c>
    </row>
    <row r="133" spans="1:4" x14ac:dyDescent="0.2">
      <c r="A133" s="167"/>
      <c r="B133" s="110" t="s">
        <v>107</v>
      </c>
      <c r="C133" s="232">
        <v>0</v>
      </c>
      <c r="D133" s="33">
        <v>0</v>
      </c>
    </row>
    <row r="134" spans="1:4" x14ac:dyDescent="0.2">
      <c r="A134" s="167" t="s">
        <v>95</v>
      </c>
      <c r="B134" s="111" t="s">
        <v>83</v>
      </c>
      <c r="C134" s="234">
        <f>C136+C135</f>
        <v>0.05</v>
      </c>
      <c r="D134" s="55">
        <f>D127/C127*C134</f>
        <v>388.71710044759823</v>
      </c>
    </row>
    <row r="135" spans="1:4" x14ac:dyDescent="0.2">
      <c r="A135" s="167"/>
      <c r="B135" s="110" t="s">
        <v>108</v>
      </c>
      <c r="C135" s="232">
        <v>0.05</v>
      </c>
      <c r="D135" s="33">
        <f>D127/C127*C134</f>
        <v>388.71710044759823</v>
      </c>
    </row>
    <row r="136" spans="1:4" ht="13.5" thickBot="1" x14ac:dyDescent="0.25">
      <c r="A136" s="168"/>
      <c r="B136" s="92" t="s">
        <v>107</v>
      </c>
      <c r="C136" s="232">
        <v>0</v>
      </c>
      <c r="D136" s="36">
        <v>0</v>
      </c>
    </row>
    <row r="137" spans="1:4" ht="13.5" thickBot="1" x14ac:dyDescent="0.25">
      <c r="A137" s="155"/>
      <c r="B137" s="101" t="s">
        <v>7</v>
      </c>
      <c r="C137" s="70" t="s">
        <v>1</v>
      </c>
      <c r="D137" s="62">
        <f>D123+D125+D127</f>
        <v>1500.4687352039637</v>
      </c>
    </row>
    <row r="138" spans="1:4" ht="13.5" thickBot="1" x14ac:dyDescent="0.25">
      <c r="A138" s="194"/>
      <c r="B138" s="195"/>
      <c r="C138" s="196"/>
      <c r="D138" s="197"/>
    </row>
    <row r="139" spans="1:4" ht="13.5" thickBot="1" x14ac:dyDescent="0.25">
      <c r="A139" s="193" t="s">
        <v>111</v>
      </c>
      <c r="B139" s="190" t="s">
        <v>112</v>
      </c>
      <c r="C139" s="191" t="s">
        <v>1</v>
      </c>
      <c r="D139" s="192"/>
    </row>
    <row r="140" spans="1:4" ht="13.5" thickBot="1" x14ac:dyDescent="0.25">
      <c r="A140" s="194"/>
      <c r="B140" s="195"/>
      <c r="C140" s="196"/>
      <c r="D140" s="197"/>
    </row>
    <row r="141" spans="1:4" ht="13.5" thickBot="1" x14ac:dyDescent="0.25">
      <c r="A141" s="39">
        <v>1</v>
      </c>
      <c r="B141" s="100" t="s">
        <v>91</v>
      </c>
      <c r="C141" s="42" t="s">
        <v>1</v>
      </c>
      <c r="D141" s="29" t="s">
        <v>12</v>
      </c>
    </row>
    <row r="142" spans="1:4" x14ac:dyDescent="0.2">
      <c r="A142" s="169" t="s">
        <v>29</v>
      </c>
      <c r="B142" s="97" t="s">
        <v>89</v>
      </c>
      <c r="C142" s="110"/>
      <c r="D142" s="170">
        <f>D48</f>
        <v>2850.4450000000002</v>
      </c>
    </row>
    <row r="143" spans="1:4" x14ac:dyDescent="0.2">
      <c r="A143" s="84" t="s">
        <v>30</v>
      </c>
      <c r="B143" s="97" t="s">
        <v>88</v>
      </c>
      <c r="C143" s="110"/>
      <c r="D143" s="170">
        <f>D85</f>
        <v>2659.0834696680004</v>
      </c>
    </row>
    <row r="144" spans="1:4" x14ac:dyDescent="0.2">
      <c r="A144" s="84" t="s">
        <v>31</v>
      </c>
      <c r="B144" s="97" t="s">
        <v>87</v>
      </c>
      <c r="C144" s="110"/>
      <c r="D144" s="170">
        <f>D95</f>
        <v>181.00325750000002</v>
      </c>
    </row>
    <row r="145" spans="1:4" x14ac:dyDescent="0.2">
      <c r="A145" s="84" t="s">
        <v>32</v>
      </c>
      <c r="B145" s="97" t="s">
        <v>86</v>
      </c>
      <c r="C145" s="110"/>
      <c r="D145" s="170">
        <f>D110</f>
        <v>423.70154658000001</v>
      </c>
    </row>
    <row r="146" spans="1:4" ht="13.5" thickBot="1" x14ac:dyDescent="0.25">
      <c r="A146" s="149" t="s">
        <v>33</v>
      </c>
      <c r="B146" s="99" t="s">
        <v>84</v>
      </c>
      <c r="C146" s="92"/>
      <c r="D146" s="171">
        <f>D119</f>
        <v>159.63999999999999</v>
      </c>
    </row>
    <row r="147" spans="1:4" ht="16.5" thickBot="1" x14ac:dyDescent="0.25">
      <c r="A147" s="172"/>
      <c r="B147" s="112" t="s">
        <v>121</v>
      </c>
      <c r="C147" s="173"/>
      <c r="D147" s="174">
        <f>SUM(D142:D146)</f>
        <v>6273.8732737480013</v>
      </c>
    </row>
    <row r="148" spans="1:4" ht="13.5" thickBot="1" x14ac:dyDescent="0.25">
      <c r="A148" s="175" t="s">
        <v>58</v>
      </c>
      <c r="B148" s="113" t="s">
        <v>92</v>
      </c>
      <c r="C148" s="176"/>
      <c r="D148" s="177">
        <f>D149-D147</f>
        <v>1500.4687352039637</v>
      </c>
    </row>
    <row r="149" spans="1:4" ht="16.5" thickBot="1" x14ac:dyDescent="0.25">
      <c r="A149" s="284" t="s">
        <v>114</v>
      </c>
      <c r="B149" s="285"/>
      <c r="C149" s="286"/>
      <c r="D149" s="178">
        <f>D126/(100%-C127)</f>
        <v>7774.342008951965</v>
      </c>
    </row>
    <row r="150" spans="1:4" ht="13.5" thickBot="1" x14ac:dyDescent="0.25">
      <c r="B150" s="114"/>
      <c r="C150" s="114"/>
      <c r="D150" s="114"/>
    </row>
    <row r="151" spans="1:4" x14ac:dyDescent="0.2">
      <c r="A151" s="239" t="s">
        <v>113</v>
      </c>
      <c r="B151" s="240" t="s">
        <v>154</v>
      </c>
      <c r="C151" s="241" t="s">
        <v>1</v>
      </c>
      <c r="D151" s="242"/>
    </row>
    <row r="152" spans="1:4" x14ac:dyDescent="0.2">
      <c r="A152" s="243" t="s">
        <v>29</v>
      </c>
      <c r="B152" s="237" t="s">
        <v>155</v>
      </c>
      <c r="C152" s="237"/>
      <c r="D152" s="244" t="s">
        <v>156</v>
      </c>
    </row>
    <row r="153" spans="1:4" x14ac:dyDescent="0.2">
      <c r="A153" s="243" t="s">
        <v>30</v>
      </c>
      <c r="B153" s="237" t="s">
        <v>157</v>
      </c>
      <c r="C153" s="237"/>
      <c r="D153" s="245">
        <f>D149</f>
        <v>7774.342008951965</v>
      </c>
    </row>
    <row r="154" spans="1:4" x14ac:dyDescent="0.2">
      <c r="A154" s="243" t="s">
        <v>31</v>
      </c>
      <c r="B154" s="237" t="s">
        <v>158</v>
      </c>
      <c r="C154" s="237"/>
      <c r="D154" s="246" t="s">
        <v>159</v>
      </c>
    </row>
    <row r="155" spans="1:4" ht="13.5" thickBot="1" x14ac:dyDescent="0.25">
      <c r="A155" s="273" t="s">
        <v>32</v>
      </c>
      <c r="B155" s="251" t="s">
        <v>160</v>
      </c>
      <c r="C155" s="274"/>
      <c r="D155" s="252">
        <f>D153*D154</f>
        <v>15548.68401790393</v>
      </c>
    </row>
    <row r="156" spans="1:4" s="272" customFormat="1" x14ac:dyDescent="0.2">
      <c r="A156" s="268"/>
      <c r="B156" s="269"/>
      <c r="C156" s="270"/>
      <c r="D156" s="271"/>
    </row>
    <row r="157" spans="1:4" s="272" customFormat="1" ht="13.5" thickBot="1" x14ac:dyDescent="0.25">
      <c r="A157" s="268"/>
      <c r="B157" s="269"/>
      <c r="C157" s="270"/>
      <c r="D157" s="271"/>
    </row>
    <row r="158" spans="1:4" s="272" customFormat="1" x14ac:dyDescent="0.2">
      <c r="A158" s="239" t="s">
        <v>170</v>
      </c>
      <c r="B158" s="240" t="s">
        <v>171</v>
      </c>
      <c r="C158" s="241" t="s">
        <v>1</v>
      </c>
      <c r="D158" s="242"/>
    </row>
    <row r="159" spans="1:4" x14ac:dyDescent="0.2">
      <c r="A159" s="265" t="s">
        <v>33</v>
      </c>
      <c r="B159" s="266" t="s">
        <v>161</v>
      </c>
      <c r="C159" s="266"/>
      <c r="D159" s="267">
        <f>D17</f>
        <v>2</v>
      </c>
    </row>
    <row r="160" spans="1:4" x14ac:dyDescent="0.2">
      <c r="A160" s="247" t="s">
        <v>58</v>
      </c>
      <c r="B160" s="248" t="s">
        <v>162</v>
      </c>
      <c r="C160" s="248"/>
      <c r="D160" s="249">
        <f>D155*D159</f>
        <v>31097.36803580786</v>
      </c>
    </row>
    <row r="161" spans="1:4" ht="13.5" thickBot="1" x14ac:dyDescent="0.25">
      <c r="A161" s="250" t="s">
        <v>59</v>
      </c>
      <c r="B161" s="251" t="s">
        <v>163</v>
      </c>
      <c r="C161" s="251"/>
      <c r="D161" s="252">
        <f>12*D160</f>
        <v>373168.41642969433</v>
      </c>
    </row>
    <row r="162" spans="1:4" x14ac:dyDescent="0.2">
      <c r="A162" s="141"/>
      <c r="B162" s="114"/>
      <c r="C162" s="114"/>
      <c r="D162" s="238"/>
    </row>
    <row r="164" spans="1:4" x14ac:dyDescent="0.2">
      <c r="A164" s="294" t="s">
        <v>147</v>
      </c>
      <c r="B164" s="294"/>
      <c r="C164" s="294"/>
      <c r="D164" s="294"/>
    </row>
    <row r="165" spans="1:4" x14ac:dyDescent="0.2">
      <c r="A165" s="294" t="s">
        <v>141</v>
      </c>
      <c r="B165" s="294"/>
      <c r="C165" s="294"/>
      <c r="D165" s="294"/>
    </row>
  </sheetData>
  <sheetProtection algorithmName="SHA-512" hashValue="qTxFKzzw2jDwCuGXastO+J0bpmPpImJLuz5OuavBZq2iRhE8rSGtKNw/jeareaSSOEbwb0dRSVtBPPwtyEnN/A==" saltValue="uni3viLQXMkt107pX3sDkA==" spinCount="100000" sheet="1" objects="1" scenarios="1"/>
  <mergeCells count="54">
    <mergeCell ref="A20:C20"/>
    <mergeCell ref="A21:C21"/>
    <mergeCell ref="A23:C23"/>
    <mergeCell ref="A24:C24"/>
    <mergeCell ref="C40:D40"/>
    <mergeCell ref="B37:D37"/>
    <mergeCell ref="A35:C35"/>
    <mergeCell ref="A25:C25"/>
    <mergeCell ref="A32:C32"/>
    <mergeCell ref="A30:C30"/>
    <mergeCell ref="A28:C28"/>
    <mergeCell ref="A27:D27"/>
    <mergeCell ref="A40:B40"/>
    <mergeCell ref="A34:C34"/>
    <mergeCell ref="A33:C33"/>
    <mergeCell ref="A29:C29"/>
    <mergeCell ref="A13:C13"/>
    <mergeCell ref="A15:D15"/>
    <mergeCell ref="A16:B16"/>
    <mergeCell ref="A17:B17"/>
    <mergeCell ref="A19:D19"/>
    <mergeCell ref="A7:C7"/>
    <mergeCell ref="A9:D9"/>
    <mergeCell ref="A10:C10"/>
    <mergeCell ref="A11:C11"/>
    <mergeCell ref="A12:C12"/>
    <mergeCell ref="A1:D1"/>
    <mergeCell ref="A2:D2"/>
    <mergeCell ref="A3:D3"/>
    <mergeCell ref="A5:C5"/>
    <mergeCell ref="A6:C6"/>
    <mergeCell ref="B88:D88"/>
    <mergeCell ref="A164:D164"/>
    <mergeCell ref="A165:D165"/>
    <mergeCell ref="A67:D67"/>
    <mergeCell ref="A68:D68"/>
    <mergeCell ref="A87:D87"/>
    <mergeCell ref="A99:D99"/>
    <mergeCell ref="A113:D113"/>
    <mergeCell ref="A121:D121"/>
    <mergeCell ref="A80:B80"/>
    <mergeCell ref="C80:D80"/>
    <mergeCell ref="A149:C149"/>
    <mergeCell ref="A78:B78"/>
    <mergeCell ref="A96:D96"/>
    <mergeCell ref="A97:D97"/>
    <mergeCell ref="A111:D111"/>
    <mergeCell ref="A31:C31"/>
    <mergeCell ref="A48:C48"/>
    <mergeCell ref="A66:B66"/>
    <mergeCell ref="A54:B54"/>
    <mergeCell ref="A55:D55"/>
    <mergeCell ref="A50:B50"/>
    <mergeCell ref="B51:D51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4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V16"/>
  <sheetViews>
    <sheetView workbookViewId="0">
      <selection activeCell="B16" sqref="B16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16" max="16" width="9.140625" bestFit="1" customWidth="1"/>
    <col min="17" max="20" width="9.140625" customWidth="1"/>
    <col min="21" max="21" width="17.28515625" bestFit="1" customWidth="1"/>
    <col min="22" max="22" width="16.85546875" customWidth="1"/>
  </cols>
  <sheetData>
    <row r="1" spans="2:22" s="77" customFormat="1" ht="15" customHeight="1" x14ac:dyDescent="0.25">
      <c r="B1" s="333" t="s">
        <v>127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253"/>
      <c r="Q1" s="253"/>
      <c r="R1" s="253"/>
      <c r="S1" s="253"/>
      <c r="T1" s="253"/>
      <c r="U1" s="253"/>
      <c r="V1" s="253"/>
    </row>
    <row r="16" spans="2:22" x14ac:dyDescent="0.25">
      <c r="B16" s="254" t="s">
        <v>165</v>
      </c>
    </row>
  </sheetData>
  <sheetProtection algorithmName="SHA-512" hashValue="rjwk2vnBgzyEC7Tv/XstuCIsEf16NxVYpSRPW1bSusIybxlt0QTCnHebyraVwR/vlJ1+z7d9ZAHNMoke1/PJwA==" saltValue="I8lqWxNlf/q00TtVom9xSQ==" spinCount="100000" sheet="1" objects="1" scenarios="1"/>
  <mergeCells count="1">
    <mergeCell ref="B1:O1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4"/>
  <sheetViews>
    <sheetView workbookViewId="0">
      <selection activeCell="D23" sqref="D23"/>
    </sheetView>
  </sheetViews>
  <sheetFormatPr defaultRowHeight="15" x14ac:dyDescent="0.25"/>
  <cols>
    <col min="2" max="2" width="35.5703125" customWidth="1"/>
    <col min="11" max="11" width="11.85546875" customWidth="1"/>
    <col min="12" max="12" width="12.28515625" customWidth="1"/>
  </cols>
  <sheetData>
    <row r="1" spans="1:15" ht="27.6" customHeight="1" x14ac:dyDescent="0.25">
      <c r="B1" s="333" t="s">
        <v>127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</row>
    <row r="2" spans="1:15" ht="3" customHeight="1" x14ac:dyDescent="0.25">
      <c r="A2" s="74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1:1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6"/>
      <c r="L3" s="76"/>
    </row>
    <row r="24" spans="2:2" ht="18.75" x14ac:dyDescent="0.3">
      <c r="B24" s="255" t="s">
        <v>165</v>
      </c>
    </row>
  </sheetData>
  <sheetProtection algorithmName="SHA-512" hashValue="OYHV38QZCkepV7Hu5D/XgD23IUvd/ehKebUAJpKRpp+6K7x0tKE3tTlV8BhI0miGuVr1vsdfDb2ETBr6ef1zVg==" saltValue="hOhWCwGxvD/MfR8DN6zUkg==" spinCount="100000" sheet="1" objects="1" scenarios="1"/>
  <mergeCells count="1">
    <mergeCell ref="B1:O2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8"/>
  <sheetViews>
    <sheetView workbookViewId="0">
      <selection activeCell="A3" sqref="A3:C3"/>
    </sheetView>
  </sheetViews>
  <sheetFormatPr defaultRowHeight="15" x14ac:dyDescent="0.25"/>
  <cols>
    <col min="2" max="2" width="84.28515625" customWidth="1"/>
    <col min="3" max="3" width="27.5703125" customWidth="1"/>
  </cols>
  <sheetData>
    <row r="1" spans="1:3" x14ac:dyDescent="0.25">
      <c r="A1" s="334" t="s">
        <v>168</v>
      </c>
      <c r="B1" s="334"/>
      <c r="C1" s="334"/>
    </row>
    <row r="2" spans="1:3" ht="15.75" thickBot="1" x14ac:dyDescent="0.3">
      <c r="A2">
        <v>68168</v>
      </c>
    </row>
    <row r="3" spans="1:3" ht="15.75" thickBot="1" x14ac:dyDescent="0.3">
      <c r="A3" s="335" t="s">
        <v>27</v>
      </c>
      <c r="B3" s="336"/>
      <c r="C3" s="337"/>
    </row>
    <row r="4" spans="1:3" ht="15.75" thickBot="1" x14ac:dyDescent="0.3">
      <c r="A4" s="16"/>
      <c r="B4" s="17" t="s">
        <v>28</v>
      </c>
      <c r="C4" s="14" t="s">
        <v>115</v>
      </c>
    </row>
    <row r="5" spans="1:3" x14ac:dyDescent="0.25">
      <c r="A5" s="15" t="s">
        <v>29</v>
      </c>
      <c r="B5" s="6" t="s">
        <v>89</v>
      </c>
      <c r="C5" s="18">
        <f>'PCFP-Diurno 12x36 h'!D142</f>
        <v>2850.4450000000002</v>
      </c>
    </row>
    <row r="6" spans="1:3" x14ac:dyDescent="0.25">
      <c r="A6" s="1" t="s">
        <v>30</v>
      </c>
      <c r="B6" s="4" t="s">
        <v>88</v>
      </c>
      <c r="C6" s="2">
        <f>'PCFP-Diurno 12x36 h'!D143</f>
        <v>2659.0834696680004</v>
      </c>
    </row>
    <row r="7" spans="1:3" x14ac:dyDescent="0.25">
      <c r="A7" s="1" t="s">
        <v>31</v>
      </c>
      <c r="B7" s="4" t="s">
        <v>87</v>
      </c>
      <c r="C7" s="2">
        <f>'PCFP-Diurno 12x36 h'!D144</f>
        <v>181.00325750000002</v>
      </c>
    </row>
    <row r="8" spans="1:3" x14ac:dyDescent="0.25">
      <c r="A8" s="1" t="s">
        <v>32</v>
      </c>
      <c r="B8" s="4" t="s">
        <v>86</v>
      </c>
      <c r="C8" s="2">
        <f>'PCFP-Diurno 12x36 h'!D145</f>
        <v>423.70154658000001</v>
      </c>
    </row>
    <row r="9" spans="1:3" x14ac:dyDescent="0.25">
      <c r="A9" s="1" t="s">
        <v>33</v>
      </c>
      <c r="B9" s="4" t="s">
        <v>84</v>
      </c>
      <c r="C9" s="2">
        <f>'PCFP-Diurno 12x36 h'!D146</f>
        <v>159.63999999999999</v>
      </c>
    </row>
    <row r="10" spans="1:3" x14ac:dyDescent="0.25">
      <c r="A10" s="1"/>
      <c r="B10" s="5" t="s">
        <v>90</v>
      </c>
      <c r="C10" s="2">
        <f>SUM(C5:C9)</f>
        <v>6273.8732737480013</v>
      </c>
    </row>
    <row r="11" spans="1:3" x14ac:dyDescent="0.25">
      <c r="A11" s="1" t="s">
        <v>59</v>
      </c>
      <c r="B11" s="7" t="s">
        <v>92</v>
      </c>
      <c r="C11" s="2">
        <f>'PCFP-Diurno 12x36 h'!D148</f>
        <v>1500.4687352039637</v>
      </c>
    </row>
    <row r="12" spans="1:3" x14ac:dyDescent="0.25">
      <c r="A12" s="3"/>
      <c r="B12" s="262" t="s">
        <v>157</v>
      </c>
      <c r="C12" s="2">
        <f>'PCFP-Diurno 12x36 h'!D149</f>
        <v>7774.342008951965</v>
      </c>
    </row>
    <row r="13" spans="1:3" ht="15.75" thickBot="1" x14ac:dyDescent="0.3">
      <c r="A13" s="8"/>
      <c r="B13" s="263" t="s">
        <v>166</v>
      </c>
      <c r="C13" s="260">
        <v>2</v>
      </c>
    </row>
    <row r="14" spans="1:3" x14ac:dyDescent="0.25">
      <c r="A14" s="256"/>
      <c r="B14" s="261" t="s">
        <v>167</v>
      </c>
      <c r="C14" s="264">
        <f>C12*C13</f>
        <v>15548.68401790393</v>
      </c>
    </row>
    <row r="15" spans="1:3" ht="15.75" thickBot="1" x14ac:dyDescent="0.3">
      <c r="A15" s="257"/>
      <c r="B15" s="258" t="s">
        <v>35</v>
      </c>
      <c r="C15" s="259">
        <v>2</v>
      </c>
    </row>
    <row r="16" spans="1:3" ht="15.75" thickBot="1" x14ac:dyDescent="0.3">
      <c r="A16" s="14"/>
      <c r="B16" s="13" t="s">
        <v>120</v>
      </c>
      <c r="C16" s="12">
        <f>C14*C15</f>
        <v>31097.36803580786</v>
      </c>
    </row>
    <row r="17" spans="1:3" ht="15.75" thickBot="1" x14ac:dyDescent="0.3">
      <c r="A17" s="9"/>
      <c r="B17" s="10" t="s">
        <v>36</v>
      </c>
      <c r="C17" s="11">
        <v>12</v>
      </c>
    </row>
    <row r="18" spans="1:3" ht="15.75" thickBot="1" x14ac:dyDescent="0.3">
      <c r="A18" s="14"/>
      <c r="B18" s="13" t="s">
        <v>119</v>
      </c>
      <c r="C18" s="12">
        <f>C16*C17</f>
        <v>373168.41642969433</v>
      </c>
    </row>
  </sheetData>
  <sheetProtection algorithmName="SHA-512" hashValue="1jNQUwhP+ATcj3rhNcXnBD/U3EFkpUwSMxha2JE2gJxZUF+ti0OhgNROZeor6eQRkNLitvE4b+wuh8SeEKy4xQ==" saltValue="oro0COCtfo5aimoNDIqqiA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128</v>
      </c>
    </row>
    <row r="3" spans="1:2" x14ac:dyDescent="0.25">
      <c r="A3" s="78" t="s">
        <v>129</v>
      </c>
      <c r="B3">
        <f>'PCFP-Diurno 12x36 h'!D149/'PCFP-Diurno 12x36 h'!D48</f>
        <v>2.7274134420948184</v>
      </c>
    </row>
  </sheetData>
  <sheetProtection algorithmName="SHA-512" hashValue="2NuA7tWuJGoNGw94TLTSEZPWhkqbTWB58VlMMyoThCTG2uUpV85SElmes5uXbgee3FAezUmU6sbIaSSvpQqpxQ==" saltValue="Yao7s0txNmkINVCX42DKdA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PCFP-Diurno 12x36 h</vt:lpstr>
      <vt:lpstr>Uniformes</vt:lpstr>
      <vt:lpstr>Materiais</vt:lpstr>
      <vt:lpstr>Totalização</vt:lpstr>
      <vt:lpstr>Fator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2020-03-27T14:13:59Z</cp:lastPrinted>
  <dcterms:created xsi:type="dcterms:W3CDTF">2019-10-01T01:38:00Z</dcterms:created>
  <dcterms:modified xsi:type="dcterms:W3CDTF">2020-11-06T17:21:48Z</dcterms:modified>
</cp:coreProperties>
</file>