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9186AAF9-F97B-4617-9FD4-369B131CE845}" xr6:coauthVersionLast="47" xr6:coauthVersionMax="47" xr10:uidLastSave="{00000000-0000-0000-0000-000000000000}"/>
  <bookViews>
    <workbookView xWindow="28680" yWindow="-120" windowWidth="24240" windowHeight="13140" tabRatio="670" xr2:uid="{00000000-000D-0000-FFFF-FFFF00000000}"/>
  </bookViews>
  <sheets>
    <sheet name="Gráfico 1" sheetId="134" r:id="rId1"/>
    <sheet name="Gráfico 2 " sheetId="135" r:id="rId2"/>
    <sheet name="Gráfico 3" sheetId="136" r:id="rId3"/>
    <sheet name="Tabela 1" sheetId="137" r:id="rId4"/>
    <sheet name="Gráfico 4" sheetId="139" r:id="rId5"/>
    <sheet name="Gráfico 5" sheetId="138" r:id="rId6"/>
    <sheet name="Tabela 2" sheetId="115" r:id="rId7"/>
    <sheet name="Tabela 3" sheetId="59" r:id="rId8"/>
    <sheet name="Tabela 4" sheetId="41" r:id="rId9"/>
    <sheet name="Gráfico 6" sheetId="89" r:id="rId10"/>
    <sheet name="Gráfico 7" sheetId="90" r:id="rId11"/>
    <sheet name="Gráfico 8" sheetId="91" r:id="rId12"/>
    <sheet name="Tabela 5" sheetId="68" r:id="rId13"/>
    <sheet name="Tabela 6" sheetId="58" r:id="rId14"/>
    <sheet name="Tabela 7" sheetId="11" r:id="rId15"/>
    <sheet name="Tabela 8" sheetId="116" r:id="rId16"/>
    <sheet name="Gráfico 9" sheetId="92" r:id="rId17"/>
    <sheet name="Gráfico 10" sheetId="117" r:id="rId18"/>
    <sheet name="Gráfico 11" sheetId="93" r:id="rId19"/>
    <sheet name="Gráfico 12" sheetId="124" r:id="rId20"/>
    <sheet name="Gráfico 13" sheetId="96" r:id="rId21"/>
    <sheet name="Gráfico 14" sheetId="126" r:id="rId22"/>
    <sheet name="Tabela 9" sheetId="83" r:id="rId23"/>
    <sheet name="Gráfico 15" sheetId="97" r:id="rId24"/>
    <sheet name="Tabela 10" sheetId="79" r:id="rId25"/>
    <sheet name="Tabela 11" sheetId="20" r:id="rId26"/>
    <sheet name="Gráfico 16" sheetId="21" r:id="rId27"/>
    <sheet name="Tabela 12" sheetId="61" r:id="rId28"/>
    <sheet name="Gráfico 17" sheetId="100" r:id="rId29"/>
    <sheet name="Gráfico 18" sheetId="132" r:id="rId30"/>
    <sheet name="Gráfico 19" sheetId="133" r:id="rId31"/>
    <sheet name="Gráfico 20" sheetId="119" r:id="rId32"/>
    <sheet name="Tabela 13" sheetId="111" r:id="rId33"/>
    <sheet name="Tabela 14" sheetId="118" r:id="rId34"/>
    <sheet name="Tabela 15" sheetId="112" r:id="rId35"/>
    <sheet name="Gráfico 21" sheetId="122" r:id="rId36"/>
    <sheet name="Tabela 16" sheetId="113" r:id="rId37"/>
    <sheet name="Tabela 17" sheetId="141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buh2" localSheetId="0">'[1]Base grupos'!$1:$1048576</definedName>
    <definedName name="_buh2" localSheetId="3">'[1]Base grupos'!$1:$1048576</definedName>
    <definedName name="_buh2" localSheetId="24">'[2]Base grupos'!$1:$1048576</definedName>
    <definedName name="_buh2" localSheetId="22">'[2]Base grupos'!$1:$1048576</definedName>
    <definedName name="_buh2">'[3]Base grupos'!$1:$1048576</definedName>
    <definedName name="_xlnm._FilterDatabase" localSheetId="10" hidden="1">'Gráfico 7'!$A$26:$O$26</definedName>
    <definedName name="_xlnm._FilterDatabase" localSheetId="27" hidden="1">'Tabela 12'!$A$3:$K$46</definedName>
    <definedName name="_xlnm._FilterDatabase" localSheetId="14" hidden="1">'Tabela 7'!$B$3:$H$23</definedName>
    <definedName name="_xlnm._FilterDatabase" localSheetId="15" hidden="1">'Tabela 8'!#REF!</definedName>
    <definedName name="_xlnm._FilterDatabase" localSheetId="22" hidden="1">'Tabela 9'!#REF!</definedName>
    <definedName name="_Toc359935456" localSheetId="0">'Gráfico 1'!$A$1</definedName>
    <definedName name="_Toc359935457" localSheetId="2">'Gráfico 3'!$A$1</definedName>
    <definedName name="_Toc405907807" localSheetId="32">'Tabela 13'!$A$1</definedName>
    <definedName name="_Toc405907808" localSheetId="34">'Tabela 15'!$A$1</definedName>
    <definedName name="_Toc405907809" localSheetId="36">'Tabela 16'!$A$1</definedName>
    <definedName name="b" localSheetId="0">'[4]1 ano_all'!$H$5</definedName>
    <definedName name="b" localSheetId="3">'[5]1 ano_all'!$H$5</definedName>
    <definedName name="b" localSheetId="24">'[6]1 ano_all'!$H$5</definedName>
    <definedName name="b" localSheetId="22">'[6]1 ano_all'!$H$5</definedName>
    <definedName name="b">'[7]1 ano_all'!$H$5</definedName>
    <definedName name="base" localSheetId="17">#REF!</definedName>
    <definedName name="base" localSheetId="19">#REF!</definedName>
    <definedName name="base" localSheetId="21">#REF!</definedName>
    <definedName name="base" localSheetId="37">#REF!</definedName>
    <definedName name="base" localSheetId="6">#REF!</definedName>
    <definedName name="base" localSheetId="15">#REF!</definedName>
    <definedName name="base">#REF!</definedName>
    <definedName name="buh" localSheetId="0">'[1]Base assinantes'!$1:$1048576</definedName>
    <definedName name="buh" localSheetId="3">'[1]Base assinantes'!$1:$1048576</definedName>
    <definedName name="buh" localSheetId="24">'[2]Base assinantes'!$1:$1048576</definedName>
    <definedName name="buh" localSheetId="22">'[2]Base assinantes'!$1:$1048576</definedName>
    <definedName name="buh">'[3]Base assinantes'!$1:$1048576</definedName>
    <definedName name="contaorigem" localSheetId="0">[1]dinâmica2!$J$5:$K$10</definedName>
    <definedName name="contaorigem" localSheetId="3">[1]dinâmica2!$J$5:$K$10</definedName>
    <definedName name="contaorigem" localSheetId="24">[2]dinâmica2!$J$5:$K$10</definedName>
    <definedName name="contaorigem" localSheetId="22">[2]dinâmica2!$J$5:$K$10</definedName>
    <definedName name="contaorigem">[3]dinâmica2!$J$5:$K$10</definedName>
    <definedName name="contecanais" localSheetId="0">[1]dinâmica!$J$32:$K$52</definedName>
    <definedName name="contecanais" localSheetId="3">[1]dinâmica!$J$32:$K$52</definedName>
    <definedName name="contecanais" localSheetId="24">[2]dinâmica!$J$32:$K$52</definedName>
    <definedName name="contecanais" localSheetId="22">[2]dinâmica!$J$32:$K$52</definedName>
    <definedName name="contecanais">[3]dinâmica!$J$32:$K$52</definedName>
    <definedName name="crass" localSheetId="35">[8]baseclassificacao!$1:$1048576</definedName>
    <definedName name="crass">[8]baseclassificacao!$1:$1048576</definedName>
    <definedName name="Customers">[9]Levine!$B$2:$B$21</definedName>
    <definedName name="grup" localSheetId="35">[8]grupos!$B:$C</definedName>
    <definedName name="grup">[8]grupos!$B:$C</definedName>
    <definedName name="intercept">[9]Sokal!$E$2</definedName>
    <definedName name="m" localSheetId="0">'[4]1 ano_all'!$H$4</definedName>
    <definedName name="m" localSheetId="3">'[5]1 ano_all'!$H$4</definedName>
    <definedName name="m" localSheetId="24">'[6]1 ano_all'!$H$4</definedName>
    <definedName name="m" localSheetId="22">'[6]1 ano_all'!$H$4</definedName>
    <definedName name="m">'[7]1 ano_all'!$H$4</definedName>
    <definedName name="mm" localSheetId="35">[8]Plan3!$D$1:$E$12</definedName>
    <definedName name="mm">[8]Plan3!$D$1:$E$12</definedName>
    <definedName name="n" localSheetId="0">'[4]1 ano_all'!$H$6</definedName>
    <definedName name="n" localSheetId="3">'[5]1 ano_all'!$H$6</definedName>
    <definedName name="n" localSheetId="24">'[6]1 ano_all'!$H$6</definedName>
    <definedName name="n" localSheetId="22">'[6]1 ano_all'!$H$6</definedName>
    <definedName name="n">'[7]1 ano_all'!$H$6</definedName>
    <definedName name="publiorigem" localSheetId="0">[1]dinâmica3!$J$5:$K$10</definedName>
    <definedName name="publiorigem" localSheetId="3">[1]dinâmica3!$J$5:$K$10</definedName>
    <definedName name="publiorigem" localSheetId="24">[2]dinâmica3!$J$5:$K$10</definedName>
    <definedName name="publiorigem" localSheetId="22">[2]dinâmica3!$J$5:$K$10</definedName>
    <definedName name="publiorigem">[3]dinâmica3!$J$5:$K$10</definedName>
    <definedName name="Sales">[9]Levine!$C$2:$C$21</definedName>
    <definedName name="slope">[9]Sokal!$D$2</definedName>
    <definedName name="SSX" localSheetId="0">'[4]1 ano_all'!$H$9</definedName>
    <definedName name="SSX" localSheetId="3">'[5]1 ano_all'!$H$9</definedName>
    <definedName name="SSX" localSheetId="24">'[6]1 ano_all'!$H$9</definedName>
    <definedName name="SSX" localSheetId="22">'[6]1 ano_all'!$H$9</definedName>
    <definedName name="SSX">'[7]1 ano_all'!$H$9</definedName>
    <definedName name="SSxy">[9]Formulas!$F$8</definedName>
    <definedName name="SSy">[9]Formulas!$E$8</definedName>
    <definedName name="Sx">[9]Formulas!$B$8</definedName>
    <definedName name="Sy">[9]Formulas!$C$8</definedName>
    <definedName name="SYX" localSheetId="0">'[4]1 ano_all'!$H$7</definedName>
    <definedName name="SYX" localSheetId="3">'[5]1 ano_all'!$H$7</definedName>
    <definedName name="SYX" localSheetId="24">'[6]1 ano_all'!$H$7</definedName>
    <definedName name="SYX" localSheetId="22">'[6]1 ano_all'!$H$7</definedName>
    <definedName name="SYX">'[7]1 ano_all'!$H$7</definedName>
    <definedName name="t" localSheetId="0">'[4]1 ano_all'!$H$10</definedName>
    <definedName name="t" localSheetId="3">'[5]1 ano_all'!$H$10</definedName>
    <definedName name="t" localSheetId="24">'[6]1 ano_all'!$H$10</definedName>
    <definedName name="t" localSheetId="22">'[6]1 ano_all'!$H$10</definedName>
    <definedName name="t">'[7]1 ano_all'!$H$10</definedName>
    <definedName name="totalgrupo" localSheetId="0">[1]dinâmica!$F$4:$H$26</definedName>
    <definedName name="totalgrupo" localSheetId="3">[1]dinâmica!$F$4:$H$26</definedName>
    <definedName name="totalgrupo" localSheetId="24">[2]dinâmica!$F$4:$H$26</definedName>
    <definedName name="totalgrupo" localSheetId="22">[2]dinâmica!$F$4:$H$26</definedName>
    <definedName name="totalgrupo">[3]dinâmica!$F$4:$H$26</definedName>
    <definedName name="XA">[9]Levine3!$A$2:$A$12</definedName>
    <definedName name="XAVG" localSheetId="0">'[4]1 ano_all'!$H$8</definedName>
    <definedName name="XAVG" localSheetId="3">'[5]1 ano_all'!$H$8</definedName>
    <definedName name="XAVG" localSheetId="24">'[6]1 ano_all'!$H$8</definedName>
    <definedName name="XAVG" localSheetId="22">'[6]1 ano_all'!$H$8</definedName>
    <definedName name="XAVG">'[7]1 ano_all'!$H$8</definedName>
    <definedName name="YA">[9]Levine3!$B$2:$B$12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41" l="1"/>
  <c r="H22" i="141"/>
  <c r="G22" i="141"/>
  <c r="F22" i="141"/>
  <c r="E22" i="141"/>
  <c r="D22" i="141"/>
  <c r="C22" i="141"/>
  <c r="B22" i="141"/>
  <c r="D23" i="113"/>
  <c r="D22" i="113"/>
  <c r="D21" i="113"/>
  <c r="D20" i="113"/>
  <c r="D19" i="113"/>
  <c r="D18" i="113"/>
  <c r="D17" i="113"/>
  <c r="D16" i="113"/>
  <c r="D15" i="113"/>
  <c r="D14" i="113"/>
  <c r="D13" i="113"/>
  <c r="D12" i="113"/>
  <c r="D11" i="113"/>
  <c r="D10" i="113"/>
  <c r="D9" i="113"/>
  <c r="D8" i="113"/>
  <c r="D7" i="113"/>
  <c r="D6" i="113"/>
  <c r="D5" i="113"/>
  <c r="D4" i="113"/>
  <c r="F37" i="122"/>
  <c r="D37" i="122"/>
  <c r="C37" i="122"/>
  <c r="E36" i="122"/>
  <c r="B36" i="122"/>
  <c r="G36" i="122" s="1"/>
  <c r="B35" i="122"/>
  <c r="G35" i="122" s="1"/>
  <c r="G34" i="122"/>
  <c r="B34" i="122"/>
  <c r="E34" i="122" s="1"/>
  <c r="G33" i="122"/>
  <c r="E33" i="122"/>
  <c r="B33" i="122"/>
  <c r="E32" i="122"/>
  <c r="B32" i="122"/>
  <c r="G32" i="122" s="1"/>
  <c r="B31" i="122"/>
  <c r="G31" i="122" s="1"/>
  <c r="G30" i="122"/>
  <c r="B30" i="122"/>
  <c r="B37" i="122" s="1"/>
  <c r="G37" i="122" s="1"/>
  <c r="G14" i="112"/>
  <c r="F14" i="112"/>
  <c r="D14" i="112"/>
  <c r="E14" i="112" s="1"/>
  <c r="C14" i="112"/>
  <c r="G13" i="112"/>
  <c r="B13" i="112"/>
  <c r="E13" i="112" s="1"/>
  <c r="E12" i="112"/>
  <c r="B12" i="112"/>
  <c r="G11" i="112"/>
  <c r="E11" i="112"/>
  <c r="B11" i="112"/>
  <c r="G10" i="112"/>
  <c r="B10" i="112"/>
  <c r="E10" i="112" s="1"/>
  <c r="G9" i="112"/>
  <c r="B9" i="112"/>
  <c r="E9" i="112" s="1"/>
  <c r="G8" i="112"/>
  <c r="E8" i="112"/>
  <c r="B8" i="112"/>
  <c r="G7" i="112"/>
  <c r="E7" i="112"/>
  <c r="B7" i="112"/>
  <c r="G6" i="112"/>
  <c r="B6" i="112"/>
  <c r="E6" i="112" s="1"/>
  <c r="G5" i="112"/>
  <c r="B5" i="112"/>
  <c r="B14" i="112" s="1"/>
  <c r="C18" i="118"/>
  <c r="B18" i="118"/>
  <c r="C17" i="118"/>
  <c r="C16" i="118"/>
  <c r="C15" i="118"/>
  <c r="C14" i="118"/>
  <c r="C13" i="118"/>
  <c r="C12" i="118"/>
  <c r="C11" i="118"/>
  <c r="C10" i="118"/>
  <c r="C9" i="118"/>
  <c r="C8" i="118"/>
  <c r="C7" i="118"/>
  <c r="C6" i="118"/>
  <c r="C5" i="118"/>
  <c r="C4" i="118"/>
  <c r="I24" i="111"/>
  <c r="E24" i="111" s="1"/>
  <c r="F24" i="111"/>
  <c r="H24" i="111" s="1"/>
  <c r="C24" i="111"/>
  <c r="D24" i="111" s="1"/>
  <c r="I23" i="111"/>
  <c r="G23" i="111"/>
  <c r="D23" i="111"/>
  <c r="I22" i="111"/>
  <c r="G22" i="111"/>
  <c r="D22" i="111"/>
  <c r="I21" i="111"/>
  <c r="H21" i="111"/>
  <c r="G21" i="111"/>
  <c r="D21" i="111"/>
  <c r="I20" i="111"/>
  <c r="H20" i="111"/>
  <c r="G20" i="111"/>
  <c r="D20" i="111"/>
  <c r="I19" i="111"/>
  <c r="H19" i="111"/>
  <c r="G19" i="111"/>
  <c r="E19" i="111"/>
  <c r="D19" i="111"/>
  <c r="I18" i="111"/>
  <c r="E18" i="111" s="1"/>
  <c r="G18" i="111"/>
  <c r="D18" i="111"/>
  <c r="I17" i="111"/>
  <c r="H17" i="111"/>
  <c r="G17" i="111"/>
  <c r="E17" i="111"/>
  <c r="D17" i="111"/>
  <c r="I16" i="111"/>
  <c r="H16" i="111" s="1"/>
  <c r="G16" i="111"/>
  <c r="D16" i="111"/>
  <c r="I15" i="111"/>
  <c r="H15" i="111"/>
  <c r="G15" i="111"/>
  <c r="E15" i="111"/>
  <c r="D15" i="111"/>
  <c r="I14" i="111"/>
  <c r="E14" i="111" s="1"/>
  <c r="G14" i="111"/>
  <c r="D14" i="111"/>
  <c r="I13" i="111"/>
  <c r="H13" i="111"/>
  <c r="G13" i="111"/>
  <c r="E13" i="111"/>
  <c r="D13" i="111"/>
  <c r="I12" i="111"/>
  <c r="H12" i="111" s="1"/>
  <c r="G12" i="111"/>
  <c r="D12" i="111"/>
  <c r="I11" i="111"/>
  <c r="H11" i="111"/>
  <c r="G11" i="111"/>
  <c r="E11" i="111"/>
  <c r="D11" i="111"/>
  <c r="I10" i="111"/>
  <c r="E10" i="111" s="1"/>
  <c r="G10" i="111"/>
  <c r="D10" i="111"/>
  <c r="I9" i="111"/>
  <c r="H9" i="111"/>
  <c r="G9" i="111"/>
  <c r="E9" i="111"/>
  <c r="D9" i="111"/>
  <c r="I8" i="111"/>
  <c r="H8" i="111" s="1"/>
  <c r="G8" i="111"/>
  <c r="D8" i="111"/>
  <c r="I7" i="111"/>
  <c r="H7" i="111"/>
  <c r="G7" i="111"/>
  <c r="E7" i="111"/>
  <c r="D7" i="111"/>
  <c r="I6" i="111"/>
  <c r="E6" i="111" s="1"/>
  <c r="G6" i="111"/>
  <c r="D6" i="111"/>
  <c r="I5" i="111"/>
  <c r="H5" i="111"/>
  <c r="G5" i="111"/>
  <c r="E5" i="111"/>
  <c r="D5" i="111"/>
  <c r="I4" i="111"/>
  <c r="H4" i="111" s="1"/>
  <c r="G4" i="111"/>
  <c r="D4" i="111"/>
  <c r="I38" i="133"/>
  <c r="J38" i="133" s="1"/>
  <c r="F38" i="133"/>
  <c r="J37" i="133"/>
  <c r="I37" i="133"/>
  <c r="F37" i="133"/>
  <c r="I36" i="133"/>
  <c r="J36" i="133" s="1"/>
  <c r="F36" i="133"/>
  <c r="I35" i="133"/>
  <c r="J35" i="133" s="1"/>
  <c r="F35" i="133"/>
  <c r="I34" i="133"/>
  <c r="J34" i="133" s="1"/>
  <c r="F34" i="133"/>
  <c r="J33" i="133"/>
  <c r="I33" i="133"/>
  <c r="F33" i="133"/>
  <c r="I32" i="133"/>
  <c r="J32" i="133" s="1"/>
  <c r="F32" i="133"/>
  <c r="H36" i="132"/>
  <c r="E36" i="132"/>
  <c r="I36" i="132" s="1"/>
  <c r="H35" i="132"/>
  <c r="E35" i="132"/>
  <c r="I35" i="132" s="1"/>
  <c r="I34" i="132"/>
  <c r="H34" i="132"/>
  <c r="E34" i="132"/>
  <c r="H33" i="132"/>
  <c r="I33" i="132" s="1"/>
  <c r="E33" i="132"/>
  <c r="H32" i="132"/>
  <c r="E32" i="132"/>
  <c r="I32" i="132" s="1"/>
  <c r="H31" i="132"/>
  <c r="E31" i="132"/>
  <c r="I31" i="132" s="1"/>
  <c r="I30" i="132"/>
  <c r="H30" i="132"/>
  <c r="E30" i="132"/>
  <c r="D25" i="79"/>
  <c r="E25" i="79" s="1"/>
  <c r="C25" i="79"/>
  <c r="B25" i="79"/>
  <c r="D24" i="79"/>
  <c r="E24" i="79" s="1"/>
  <c r="C24" i="79"/>
  <c r="B24" i="79"/>
  <c r="E23" i="79"/>
  <c r="E22" i="79"/>
  <c r="E21" i="79"/>
  <c r="E20" i="79"/>
  <c r="E19" i="79"/>
  <c r="E18" i="79"/>
  <c r="E17" i="79"/>
  <c r="E16" i="79"/>
  <c r="E15" i="79"/>
  <c r="E14" i="79"/>
  <c r="E13" i="79"/>
  <c r="E12" i="79"/>
  <c r="E11" i="79"/>
  <c r="E10" i="79"/>
  <c r="E9" i="79"/>
  <c r="E8" i="79"/>
  <c r="E7" i="79"/>
  <c r="E6" i="79"/>
  <c r="E5" i="79"/>
  <c r="E4" i="79"/>
  <c r="D24" i="83"/>
  <c r="B24" i="83"/>
  <c r="F23" i="83"/>
  <c r="E23" i="83" s="1"/>
  <c r="F22" i="83"/>
  <c r="C22" i="83" s="1"/>
  <c r="E22" i="83"/>
  <c r="F21" i="83"/>
  <c r="E21" i="83"/>
  <c r="C21" i="83"/>
  <c r="F20" i="83"/>
  <c r="E20" i="83" s="1"/>
  <c r="C20" i="83"/>
  <c r="F19" i="83"/>
  <c r="E19" i="83" s="1"/>
  <c r="F18" i="83"/>
  <c r="C18" i="83" s="1"/>
  <c r="E18" i="83"/>
  <c r="F17" i="83"/>
  <c r="E17" i="83"/>
  <c r="C17" i="83"/>
  <c r="F16" i="83"/>
  <c r="E16" i="83" s="1"/>
  <c r="C16" i="83"/>
  <c r="F15" i="83"/>
  <c r="E15" i="83" s="1"/>
  <c r="F14" i="83"/>
  <c r="C14" i="83" s="1"/>
  <c r="E14" i="83"/>
  <c r="F13" i="83"/>
  <c r="E13" i="83"/>
  <c r="C13" i="83"/>
  <c r="F12" i="83"/>
  <c r="E12" i="83"/>
  <c r="C12" i="83"/>
  <c r="F11" i="83"/>
  <c r="E11" i="83" s="1"/>
  <c r="F10" i="83"/>
  <c r="C10" i="83" s="1"/>
  <c r="E10" i="83"/>
  <c r="F9" i="83"/>
  <c r="E9" i="83"/>
  <c r="C9" i="83"/>
  <c r="F8" i="83"/>
  <c r="E8" i="83"/>
  <c r="C8" i="83"/>
  <c r="F7" i="83"/>
  <c r="E7" i="83" s="1"/>
  <c r="F6" i="83"/>
  <c r="C6" i="83" s="1"/>
  <c r="E6" i="83"/>
  <c r="F5" i="83"/>
  <c r="E5" i="83"/>
  <c r="C5" i="83"/>
  <c r="F4" i="83"/>
  <c r="F24" i="83" s="1"/>
  <c r="E24" i="83" s="1"/>
  <c r="E4" i="83"/>
  <c r="C4" i="83"/>
  <c r="F47" i="96"/>
  <c r="E47" i="96"/>
  <c r="C47" i="96"/>
  <c r="E46" i="96"/>
  <c r="C46" i="96"/>
  <c r="F46" i="96" s="1"/>
  <c r="E45" i="96"/>
  <c r="C45" i="96"/>
  <c r="F45" i="96" s="1"/>
  <c r="E44" i="96"/>
  <c r="C44" i="96"/>
  <c r="F44" i="96" s="1"/>
  <c r="F43" i="96"/>
  <c r="E43" i="96"/>
  <c r="C43" i="96"/>
  <c r="E42" i="96"/>
  <c r="C42" i="96"/>
  <c r="F42" i="96" s="1"/>
  <c r="E41" i="96"/>
  <c r="C41" i="96"/>
  <c r="F41" i="96" s="1"/>
  <c r="E40" i="96"/>
  <c r="C40" i="96"/>
  <c r="F40" i="96" s="1"/>
  <c r="F39" i="96"/>
  <c r="E39" i="96"/>
  <c r="C39" i="96"/>
  <c r="E38" i="96"/>
  <c r="C38" i="96"/>
  <c r="F38" i="96" s="1"/>
  <c r="E37" i="96"/>
  <c r="C37" i="96"/>
  <c r="F37" i="96" s="1"/>
  <c r="E36" i="96"/>
  <c r="C36" i="96"/>
  <c r="F36" i="96" s="1"/>
  <c r="F35" i="96"/>
  <c r="E35" i="96"/>
  <c r="C35" i="96"/>
  <c r="E34" i="96"/>
  <c r="C34" i="96"/>
  <c r="F34" i="96" s="1"/>
  <c r="E33" i="96"/>
  <c r="C33" i="96"/>
  <c r="F33" i="96" s="1"/>
  <c r="E32" i="96"/>
  <c r="C32" i="96"/>
  <c r="F32" i="96" s="1"/>
  <c r="F31" i="96"/>
  <c r="E31" i="96"/>
  <c r="C31" i="96"/>
  <c r="E30" i="96"/>
  <c r="C30" i="96"/>
  <c r="F30" i="96" s="1"/>
  <c r="E29" i="96"/>
  <c r="C29" i="96"/>
  <c r="F29" i="96" s="1"/>
  <c r="E28" i="96"/>
  <c r="C28" i="96"/>
  <c r="F28" i="96" s="1"/>
  <c r="D45" i="117"/>
  <c r="C45" i="117"/>
  <c r="B45" i="117"/>
  <c r="G24" i="116"/>
  <c r="D24" i="116"/>
  <c r="G23" i="116"/>
  <c r="D23" i="116"/>
  <c r="G22" i="116"/>
  <c r="D22" i="116"/>
  <c r="G21" i="116"/>
  <c r="D21" i="116"/>
  <c r="G20" i="116"/>
  <c r="D20" i="116"/>
  <c r="G19" i="116"/>
  <c r="D19" i="116"/>
  <c r="G18" i="116"/>
  <c r="D18" i="116"/>
  <c r="G17" i="116"/>
  <c r="D17" i="116"/>
  <c r="G16" i="116"/>
  <c r="D16" i="116"/>
  <c r="G15" i="116"/>
  <c r="D15" i="116"/>
  <c r="G14" i="116"/>
  <c r="D14" i="116"/>
  <c r="G13" i="116"/>
  <c r="D13" i="116"/>
  <c r="G12" i="116"/>
  <c r="D12" i="116"/>
  <c r="G11" i="116"/>
  <c r="D11" i="116"/>
  <c r="G10" i="116"/>
  <c r="D10" i="116"/>
  <c r="G9" i="116"/>
  <c r="D9" i="116"/>
  <c r="G8" i="116"/>
  <c r="D8" i="116"/>
  <c r="G7" i="116"/>
  <c r="D7" i="116"/>
  <c r="G6" i="116"/>
  <c r="D6" i="116"/>
  <c r="G5" i="116"/>
  <c r="D5" i="116"/>
  <c r="G4" i="116"/>
  <c r="D4" i="116"/>
  <c r="G24" i="11"/>
  <c r="D24" i="11"/>
  <c r="G23" i="11"/>
  <c r="D23" i="11"/>
  <c r="G22" i="11"/>
  <c r="D22" i="11"/>
  <c r="G21" i="11"/>
  <c r="D21" i="11"/>
  <c r="G20" i="11"/>
  <c r="D20" i="11"/>
  <c r="G19" i="11"/>
  <c r="D19" i="11"/>
  <c r="G18" i="11"/>
  <c r="D18" i="11"/>
  <c r="G17" i="11"/>
  <c r="D17" i="11"/>
  <c r="G16" i="11"/>
  <c r="D16" i="11"/>
  <c r="G15" i="11"/>
  <c r="D15" i="11"/>
  <c r="G14" i="11"/>
  <c r="D14" i="11"/>
  <c r="G13" i="11"/>
  <c r="D13" i="11"/>
  <c r="G12" i="11"/>
  <c r="D12" i="11"/>
  <c r="G11" i="11"/>
  <c r="D11" i="11"/>
  <c r="G10" i="11"/>
  <c r="D10" i="11"/>
  <c r="G9" i="11"/>
  <c r="D9" i="11"/>
  <c r="G8" i="11"/>
  <c r="D8" i="11"/>
  <c r="G7" i="11"/>
  <c r="D7" i="11"/>
  <c r="G6" i="11"/>
  <c r="D6" i="11"/>
  <c r="G5" i="11"/>
  <c r="D5" i="11"/>
  <c r="G4" i="11"/>
  <c r="D4" i="11"/>
  <c r="G8" i="58"/>
  <c r="E8" i="58"/>
  <c r="C8" i="58"/>
  <c r="G7" i="58"/>
  <c r="E7" i="58"/>
  <c r="C7" i="58"/>
  <c r="G6" i="58"/>
  <c r="E6" i="58"/>
  <c r="C6" i="58"/>
  <c r="G5" i="58"/>
  <c r="E5" i="58"/>
  <c r="C5" i="58"/>
  <c r="G4" i="58"/>
  <c r="E4" i="58"/>
  <c r="C4" i="58"/>
  <c r="I16" i="68"/>
  <c r="F16" i="68"/>
  <c r="C16" i="68"/>
  <c r="I15" i="68"/>
  <c r="F15" i="68"/>
  <c r="C15" i="68"/>
  <c r="I14" i="68"/>
  <c r="F14" i="68"/>
  <c r="C14" i="68"/>
  <c r="I13" i="68"/>
  <c r="F13" i="68"/>
  <c r="C13" i="68"/>
  <c r="I12" i="68"/>
  <c r="F12" i="68"/>
  <c r="C12" i="68"/>
  <c r="I11" i="68"/>
  <c r="F11" i="68"/>
  <c r="C11" i="68"/>
  <c r="I10" i="68"/>
  <c r="F10" i="68"/>
  <c r="C10" i="68"/>
  <c r="I9" i="68"/>
  <c r="F9" i="68"/>
  <c r="C9" i="68"/>
  <c r="I8" i="68"/>
  <c r="F8" i="68"/>
  <c r="C8" i="68"/>
  <c r="I7" i="68"/>
  <c r="F7" i="68"/>
  <c r="C7" i="68"/>
  <c r="I6" i="68"/>
  <c r="F6" i="68"/>
  <c r="C6" i="68"/>
  <c r="I5" i="68"/>
  <c r="F5" i="68"/>
  <c r="C5" i="68"/>
  <c r="I4" i="68"/>
  <c r="F4" i="68"/>
  <c r="C4" i="68"/>
  <c r="L40" i="90"/>
  <c r="K40" i="90"/>
  <c r="J40" i="90"/>
  <c r="I40" i="90"/>
  <c r="H40" i="90"/>
  <c r="G40" i="90"/>
  <c r="F40" i="90"/>
  <c r="E40" i="90"/>
  <c r="D40" i="90"/>
  <c r="C40" i="90"/>
  <c r="B40" i="90"/>
  <c r="M39" i="90"/>
  <c r="M38" i="90"/>
  <c r="M37" i="90"/>
  <c r="M36" i="90"/>
  <c r="M35" i="90"/>
  <c r="M34" i="90"/>
  <c r="M33" i="90"/>
  <c r="M32" i="90"/>
  <c r="M31" i="90"/>
  <c r="M30" i="90"/>
  <c r="M29" i="90"/>
  <c r="M28" i="90"/>
  <c r="M27" i="90"/>
  <c r="K31" i="89"/>
  <c r="K30" i="89"/>
  <c r="K29" i="89"/>
  <c r="K28" i="89"/>
  <c r="D16" i="41"/>
  <c r="C16" i="41"/>
  <c r="D15" i="41"/>
  <c r="C15" i="41"/>
  <c r="D14" i="41"/>
  <c r="C14" i="41"/>
  <c r="D13" i="41"/>
  <c r="C13" i="41"/>
  <c r="D12" i="41"/>
  <c r="C12" i="41"/>
  <c r="D11" i="41"/>
  <c r="C11" i="41"/>
  <c r="D10" i="41"/>
  <c r="C10" i="41"/>
  <c r="D9" i="41"/>
  <c r="C9" i="41"/>
  <c r="D8" i="41"/>
  <c r="C8" i="41"/>
  <c r="D7" i="41"/>
  <c r="C7" i="41"/>
  <c r="D6" i="41"/>
  <c r="C6" i="41"/>
  <c r="D5" i="41"/>
  <c r="C5" i="41"/>
  <c r="D4" i="41"/>
  <c r="C4" i="41"/>
  <c r="D30" i="59"/>
  <c r="C30" i="59"/>
  <c r="C31" i="59" s="1"/>
  <c r="F24" i="59"/>
  <c r="C24" i="59"/>
  <c r="F23" i="59"/>
  <c r="C23" i="59"/>
  <c r="F22" i="59"/>
  <c r="C22" i="59"/>
  <c r="F21" i="59"/>
  <c r="C21" i="59"/>
  <c r="F20" i="59"/>
  <c r="C20" i="59"/>
  <c r="F19" i="59"/>
  <c r="C19" i="59"/>
  <c r="F18" i="59"/>
  <c r="C18" i="59"/>
  <c r="F17" i="59"/>
  <c r="C17" i="59"/>
  <c r="F16" i="59"/>
  <c r="C16" i="59"/>
  <c r="F15" i="59"/>
  <c r="C15" i="59"/>
  <c r="F14" i="59"/>
  <c r="C14" i="59"/>
  <c r="F13" i="59"/>
  <c r="C13" i="59"/>
  <c r="F12" i="59"/>
  <c r="C12" i="59"/>
  <c r="F11" i="59"/>
  <c r="C11" i="59"/>
  <c r="F10" i="59"/>
  <c r="C10" i="59"/>
  <c r="F9" i="59"/>
  <c r="C9" i="59"/>
  <c r="F8" i="59"/>
  <c r="C8" i="59"/>
  <c r="F7" i="59"/>
  <c r="C7" i="59"/>
  <c r="F6" i="59"/>
  <c r="C6" i="59"/>
  <c r="F5" i="59"/>
  <c r="C5" i="59"/>
  <c r="F4" i="59"/>
  <c r="C4" i="59"/>
  <c r="F24" i="115"/>
  <c r="C24" i="115"/>
  <c r="F23" i="115"/>
  <c r="C23" i="115"/>
  <c r="F22" i="115"/>
  <c r="C22" i="115"/>
  <c r="F21" i="115"/>
  <c r="C21" i="115"/>
  <c r="F20" i="115"/>
  <c r="C20" i="115"/>
  <c r="F19" i="115"/>
  <c r="C19" i="115"/>
  <c r="F18" i="115"/>
  <c r="C18" i="115"/>
  <c r="F17" i="115"/>
  <c r="C17" i="115"/>
  <c r="F16" i="115"/>
  <c r="C16" i="115"/>
  <c r="F15" i="115"/>
  <c r="C15" i="115"/>
  <c r="F14" i="115"/>
  <c r="C14" i="115"/>
  <c r="F13" i="115"/>
  <c r="C13" i="115"/>
  <c r="F12" i="115"/>
  <c r="C12" i="115"/>
  <c r="F11" i="115"/>
  <c r="C11" i="115"/>
  <c r="F10" i="115"/>
  <c r="C10" i="115"/>
  <c r="F9" i="115"/>
  <c r="C9" i="115"/>
  <c r="F8" i="115"/>
  <c r="C8" i="115"/>
  <c r="F7" i="115"/>
  <c r="C7" i="115"/>
  <c r="F6" i="115"/>
  <c r="C6" i="115"/>
  <c r="F5" i="115"/>
  <c r="C5" i="115"/>
  <c r="F4" i="115"/>
  <c r="C4" i="115"/>
  <c r="I14" i="137"/>
  <c r="G14" i="137"/>
  <c r="E14" i="137"/>
  <c r="C14" i="137"/>
  <c r="J13" i="137"/>
  <c r="K13" i="137" s="1"/>
  <c r="I13" i="137"/>
  <c r="G13" i="137"/>
  <c r="E13" i="137"/>
  <c r="C13" i="137"/>
  <c r="K12" i="137"/>
  <c r="I12" i="137"/>
  <c r="G12" i="137"/>
  <c r="E12" i="137"/>
  <c r="C12" i="137"/>
  <c r="K11" i="137"/>
  <c r="I11" i="137"/>
  <c r="G11" i="137"/>
  <c r="E11" i="137"/>
  <c r="C11" i="137"/>
  <c r="K10" i="137"/>
  <c r="I10" i="137"/>
  <c r="G10" i="137"/>
  <c r="E10" i="137"/>
  <c r="C10" i="137"/>
  <c r="K9" i="137"/>
  <c r="I9" i="137"/>
  <c r="G9" i="137"/>
  <c r="E9" i="137"/>
  <c r="K8" i="137"/>
  <c r="I8" i="137"/>
  <c r="G8" i="137"/>
  <c r="E8" i="137"/>
  <c r="C8" i="137"/>
  <c r="K7" i="137"/>
  <c r="I7" i="137"/>
  <c r="G7" i="137"/>
  <c r="E7" i="137"/>
  <c r="C7" i="137"/>
  <c r="K6" i="137"/>
  <c r="I6" i="137"/>
  <c r="G6" i="137"/>
  <c r="E6" i="137"/>
  <c r="C6" i="137"/>
  <c r="K5" i="137"/>
  <c r="I5" i="137"/>
  <c r="G5" i="137"/>
  <c r="E5" i="137"/>
  <c r="C5" i="137"/>
  <c r="P30" i="134"/>
  <c r="P28" i="134"/>
  <c r="C24" i="83" l="1"/>
  <c r="E37" i="122"/>
  <c r="K14" i="137"/>
  <c r="E4" i="111"/>
  <c r="H6" i="111"/>
  <c r="E8" i="111"/>
  <c r="H10" i="111"/>
  <c r="E12" i="111"/>
  <c r="H14" i="111"/>
  <c r="E16" i="111"/>
  <c r="H18" i="111"/>
  <c r="E31" i="122"/>
  <c r="E35" i="122"/>
  <c r="C7" i="83"/>
  <c r="C11" i="83"/>
  <c r="C15" i="83"/>
  <c r="C19" i="83"/>
  <c r="C23" i="83"/>
  <c r="G24" i="111"/>
  <c r="E5" i="112"/>
  <c r="E30" i="122"/>
</calcChain>
</file>

<file path=xl/sharedStrings.xml><?xml version="1.0" encoding="utf-8"?>
<sst xmlns="http://schemas.openxmlformats.org/spreadsheetml/2006/main" count="948" uniqueCount="301">
  <si>
    <t>Gráfico 1 – Evolução do Número Total de Assinantes (Mil) - 2002 a 2014</t>
  </si>
  <si>
    <t>Fontes: ANATEL/IBGE. *População de 2003 a 2014 revisada segundo nova estimativa do IBGE, publicada em 2015.</t>
  </si>
  <si>
    <t>Atualizado em 22/04/2015</t>
  </si>
  <si>
    <t>Assinantes</t>
  </si>
  <si>
    <t>População</t>
  </si>
  <si>
    <t>Densidades*</t>
  </si>
  <si>
    <t>/100 hab.</t>
  </si>
  <si>
    <t>Celulares</t>
  </si>
  <si>
    <t>Telefones Fixos</t>
  </si>
  <si>
    <t>-</t>
  </si>
  <si>
    <t>Banda larga</t>
  </si>
  <si>
    <t>TV por Assinatura</t>
  </si>
  <si>
    <t>Gráfico 2 – Densidade do Serviço de TV por Assinatura por Região – 2014</t>
  </si>
  <si>
    <t>OK</t>
  </si>
  <si>
    <t>Região</t>
  </si>
  <si>
    <t>Acesso a TV Paga</t>
  </si>
  <si>
    <t>Sem Acesso</t>
  </si>
  <si>
    <t xml:space="preserve">Sudeste </t>
  </si>
  <si>
    <t xml:space="preserve">Sul </t>
  </si>
  <si>
    <t xml:space="preserve">Centro-Oeste </t>
  </si>
  <si>
    <t xml:space="preserve">Norte </t>
  </si>
  <si>
    <t xml:space="preserve">Nordeste </t>
  </si>
  <si>
    <t>Dados de fev de 2015</t>
  </si>
  <si>
    <t>Gráfico 3 – Evolução do Número de Assinantes por Tecnologia (Mil) - 2002 a 2014</t>
  </si>
  <si>
    <t>DTH</t>
  </si>
  <si>
    <t>Cabo</t>
  </si>
  <si>
    <t>MMDS</t>
  </si>
  <si>
    <t>Tabela 1 – Percentual do Número de Assinantes por Distribuidora – 2010 a 2014</t>
  </si>
  <si>
    <t>Operadoras</t>
  </si>
  <si>
    <t>Assinantes 
(Em mil)</t>
  </si>
  <si>
    <t>%</t>
  </si>
  <si>
    <t>TELMEX (NET/Embratel/Claro)</t>
  </si>
  <si>
    <t>SKY/DIRECTV</t>
  </si>
  <si>
    <t>Telefônica</t>
  </si>
  <si>
    <t>Oi</t>
  </si>
  <si>
    <t>Vivendi (GVT)</t>
  </si>
  <si>
    <t>CTBC</t>
  </si>
  <si>
    <t>ViaCabo</t>
  </si>
  <si>
    <t>Sercomtel</t>
  </si>
  <si>
    <t>Outros</t>
  </si>
  <si>
    <t>Total Geral</t>
  </si>
  <si>
    <t>Fonte: Anatel e Teleco</t>
  </si>
  <si>
    <t>Atualizado em 27/04/2015</t>
  </si>
  <si>
    <t>Gráfico 4 – Número de Canais de Espaço Qualificado no Brasil por Grupo – 2014</t>
  </si>
  <si>
    <t>Grupo Controlador / Programadora</t>
  </si>
  <si>
    <t>Número de Canais</t>
  </si>
  <si>
    <t>Globo/Globo Sat (com Telecine)</t>
  </si>
  <si>
    <t>Discovery Latin America</t>
  </si>
  <si>
    <t>Viacom/ MTV Networks Latin America</t>
  </si>
  <si>
    <t>PBI - programadora independente S.A.</t>
  </si>
  <si>
    <t>Disney/Buena Vista</t>
  </si>
  <si>
    <t>NBC UNIVERSAL</t>
  </si>
  <si>
    <t>Sony/SET BRAZIL</t>
  </si>
  <si>
    <t>Time Warner</t>
  </si>
  <si>
    <t>News Corp.</t>
  </si>
  <si>
    <t>Não somam os HD espelhos , tampouco os canais que não estejam em operação.</t>
  </si>
  <si>
    <t>Gráfico 5 – Número de Canais de Programação conforme Classificação ANCINE em  Datas Específicas</t>
  </si>
  <si>
    <t>Classificação</t>
  </si>
  <si>
    <t>SBsR</t>
  </si>
  <si>
    <t>SB</t>
  </si>
  <si>
    <t>CBEQI</t>
  </si>
  <si>
    <t>CBEQ</t>
  </si>
  <si>
    <t xml:space="preserve">Tabela 2 – Quantidade Programação Seriada / Não-Seriada por Canal - 2014 </t>
  </si>
  <si>
    <t>Canal</t>
  </si>
  <si>
    <t>Obra/programa Seriada(o)</t>
  </si>
  <si>
    <t>Média por Semana</t>
  </si>
  <si>
    <t>Obra/programa não Seriada(o)</t>
  </si>
  <si>
    <t>GNT</t>
  </si>
  <si>
    <t>MULTISHOW</t>
  </si>
  <si>
    <t>AXN</t>
  </si>
  <si>
    <t>SONY</t>
  </si>
  <si>
    <t>WARNER CHANNEL</t>
  </si>
  <si>
    <t>UNIVERSAL CHANNEL</t>
  </si>
  <si>
    <t>CANAL BRASIL</t>
  </si>
  <si>
    <t>HBO FAMILY</t>
  </si>
  <si>
    <t>HBO</t>
  </si>
  <si>
    <t>HBO PLUS</t>
  </si>
  <si>
    <t>CINEMAX</t>
  </si>
  <si>
    <t>TNT</t>
  </si>
  <si>
    <t>MAX PRIME</t>
  </si>
  <si>
    <t>TELECINE FUN</t>
  </si>
  <si>
    <t>TELECINE PREMIUM</t>
  </si>
  <si>
    <t>TELECINE PIPOCA</t>
  </si>
  <si>
    <t>TELECINE TOUCH</t>
  </si>
  <si>
    <t>MEGAPIX</t>
  </si>
  <si>
    <t>TELECINE ACTION</t>
  </si>
  <si>
    <t>TELECINE CULT</t>
  </si>
  <si>
    <t>Total</t>
  </si>
  <si>
    <t xml:space="preserve">Tabela 3 – Quantidade de Horas de Programação Seriada / Não-Seriada por Canal durante o Horário Nobre - 2014 </t>
  </si>
  <si>
    <t xml:space="preserve">Tabela 4 – Porcentagem de Horas de Programação por Tipo – 2014 </t>
  </si>
  <si>
    <t>Tipo</t>
  </si>
  <si>
    <t>Horas</t>
  </si>
  <si>
    <t>Média por Semana por Canal</t>
  </si>
  <si>
    <t>FICÇÃO</t>
  </si>
  <si>
    <t>OBRA DE VARIEDADES</t>
  </si>
  <si>
    <t>DOCUMENTÁRIO</t>
  </si>
  <si>
    <t>ANIMAÇÃO</t>
  </si>
  <si>
    <t>VIDEOMUSICAL</t>
  </si>
  <si>
    <t>REALITY SHOW</t>
  </si>
  <si>
    <t>TELEVENDA/INFORMERCIAL</t>
  </si>
  <si>
    <t>OBRA JORNALÍSTICA</t>
  </si>
  <si>
    <t>VIDEOMUSICAL / REGISTRO DE EVENTOS</t>
  </si>
  <si>
    <t>FICÇÃO / ERÓTICO</t>
  </si>
  <si>
    <t>OBRA JORNALÍSTICA / REGISTRO DE EVENTOS</t>
  </si>
  <si>
    <t>MANIFESTAÇÕES E EVENTOS ESPORTIVOS</t>
  </si>
  <si>
    <t xml:space="preserve"> </t>
  </si>
  <si>
    <t xml:space="preserve">Gráfico 6 – Grupo 1 - Porcentagem de Horas de Programação por Tipo - 2014 </t>
  </si>
  <si>
    <t xml:space="preserve">Canal </t>
  </si>
  <si>
    <t>FICÇÃO/  ERÓTICO</t>
  </si>
  <si>
    <t>OBRA DE VARIEDADE</t>
  </si>
  <si>
    <t>TELEVENDA/ INFOMERCIAL</t>
  </si>
  <si>
    <t xml:space="preserve">Gráfico 7 – Grupo 2 - Porcentagem de Horas de Programação por Tipo – 2014 </t>
  </si>
  <si>
    <t>OBRA JORNALÍSTICA / REGISTRO DE EVENTO</t>
  </si>
  <si>
    <t>VIDEOMUSICAL / REGISTRO DE VENT</t>
  </si>
  <si>
    <t>Rótulos de Linha</t>
  </si>
  <si>
    <t>ERÓTICO</t>
  </si>
  <si>
    <t>REGISTRO DE EVENTOS</t>
  </si>
  <si>
    <t>Gráfico 8 – Grupo 3 - Porcentagem de Horas de Programação por Tipo - 2014</t>
  </si>
  <si>
    <t xml:space="preserve">Tabela 5 – Porcentagem de Horas de Programação por Tipo – Grupos – 2014 </t>
  </si>
  <si>
    <t>Grupo 1</t>
  </si>
  <si>
    <t>Grupo 2</t>
  </si>
  <si>
    <t>Grupo 3</t>
  </si>
  <si>
    <t>VIDEOMUSICAL /REGISTRO DE EVENTOS</t>
  </si>
  <si>
    <t>Tabela 6 – Canais Monitorados: Variação na Quantidade de Horas de Programação Brasileira 2012/2014</t>
  </si>
  <si>
    <t xml:space="preserve"> % 2013-2014</t>
  </si>
  <si>
    <t>DEMAIS CANAIS</t>
  </si>
  <si>
    <t xml:space="preserve">Tabela 7 – Canais Monitorados: Quantidade de Horas de Programação Brasileira/Estrangeira - 2014 </t>
  </si>
  <si>
    <t>Brasileira</t>
  </si>
  <si>
    <t>Estrangeira</t>
  </si>
  <si>
    <t>TOTAL</t>
  </si>
  <si>
    <t xml:space="preserve">Tabela 8 – Canais Monitorados: Quantidade de Horas de Programação Brasileira e Estrangeira durante o Horário Nobre – 2014 </t>
  </si>
  <si>
    <t>Gráfico 9 –  Evolução na Quantidade de Horas de Conteúdo Brasileiro de 2012 a  2014 – 17 Canais Predominantes em Conteúdo Estrangeiro</t>
  </si>
  <si>
    <t>Gráfico 10 – Evolução na Quantidade de Horas de Conteúdo Brasileiro 2012-2014  – 17 Canais Predominantes em Conteúdo Estrangeiro</t>
  </si>
  <si>
    <t>MAXPRIME</t>
  </si>
  <si>
    <t xml:space="preserve">Gráfico 11 – Quantidade de Horas de Conteúdo Brasileiro/Estrangeiro Comparado - 2014 </t>
  </si>
  <si>
    <t>Canais</t>
  </si>
  <si>
    <t xml:space="preserve">Gráfico 12 – Quantidade de Horas de Conteúdo Brasileiro/Estrangeiro no Horário Nobre Comparado - 2014 </t>
  </si>
  <si>
    <t>Gráfico 13 – Percentual de Horas com Veiculação de Longas Metragens por Canal - 2014</t>
  </si>
  <si>
    <t>Longa Metragem</t>
  </si>
  <si>
    <t>Outras Obras</t>
  </si>
  <si>
    <t>Gráfico 14 – Percentual de Horas com Veiculação de Longas Metragens por Canal durante o Horário Nobre - 2014</t>
  </si>
  <si>
    <t xml:space="preserve">Tabela 9 - Quantidade de Longas Metragens Brasileiros/Estrangeiros Programados por Canal - 2014 </t>
  </si>
  <si>
    <t>Brasileiros</t>
  </si>
  <si>
    <t>Estrangeiros</t>
  </si>
  <si>
    <t>Total de Títulos distintos, sem repetição dentro do canal</t>
  </si>
  <si>
    <t xml:space="preserve">Gráfico 15 – Quantidade de Horas de Programação de Longas-Metragens Brasileiros e Estrangeiros por Canal - 2014 </t>
  </si>
  <si>
    <t xml:space="preserve">Tabela 10 – Quantidade de Longas Metragens Brasileiros 2013/2014  por Canal </t>
  </si>
  <si>
    <t>∆% 2013-2014</t>
  </si>
  <si>
    <t>CANAL BRASIL*</t>
  </si>
  <si>
    <t>Total geral Sem Canal Brasil</t>
  </si>
  <si>
    <t xml:space="preserve">Tabela 11 - Quantidade Média de Exibições Programadas de Longa Metragem por Canal - 2014 </t>
  </si>
  <si>
    <t xml:space="preserve">Gráfico 16 – Quantidade Média de Exibições Programadas de Longas Metragens Brasileiros/Estrangeiros por Canal - 2014 </t>
  </si>
  <si>
    <r>
      <rPr>
        <sz val="11"/>
        <color theme="1"/>
        <rFont val="Century Gothic"/>
        <charset val="134"/>
      </rPr>
      <t xml:space="preserve">Tabela 12 – </t>
    </r>
    <r>
      <rPr>
        <sz val="11"/>
        <color rgb="FF000000"/>
        <rFont val="Century Gothic"/>
        <charset val="134"/>
      </rPr>
      <t>Longas Metragens Brasileiros com Vinte ou Mais Exibições Programadas – 2014</t>
    </r>
  </si>
  <si>
    <t>Título</t>
  </si>
  <si>
    <t>Ano de Produção</t>
  </si>
  <si>
    <t>Ano de Lançamento</t>
  </si>
  <si>
    <t xml:space="preserve">Canais </t>
  </si>
  <si>
    <t xml:space="preserve">Exibições Programadas </t>
  </si>
  <si>
    <t>Público (Cinema)</t>
  </si>
  <si>
    <t>MINHA MÃE É UMA PEÇA - O FILME</t>
  </si>
  <si>
    <t>MEGAPIX, TELECINE FUN, TELECINE PIPOCA, TELECINE PREMIUM</t>
  </si>
  <si>
    <t>DE PERNAS PRO AR 2</t>
  </si>
  <si>
    <t>SOMOS TÃO JOVENS</t>
  </si>
  <si>
    <t>TELECINE PIPOCA, TELECINE PREMIUM, TELECINE TOUCH</t>
  </si>
  <si>
    <t>ATÉ QUE A SORTE NOS SEPARE</t>
  </si>
  <si>
    <t>FAROESTE CABOCLO</t>
  </si>
  <si>
    <t>MEGAPIX, TELECINE ACTION, TELECINE PIPOCA, TELECINE PREMIUM</t>
  </si>
  <si>
    <t>GONZAGA - DE PAI PRA FILHO</t>
  </si>
  <si>
    <t>MEGAPIX, TELECINE PIPOCA, TELECINE PREMIUM, TELECINE TOUCH</t>
  </si>
  <si>
    <t>VAI QUE DÁ CERTO</t>
  </si>
  <si>
    <t>O CONCURSO</t>
  </si>
  <si>
    <t>TELECINE PIPOCA, TELECINE PREMIUM</t>
  </si>
  <si>
    <t>UMA PROFESSORA MUITO MALUQUINHA</t>
  </si>
  <si>
    <t xml:space="preserve">MEGAPIX, TELECINE FUN </t>
  </si>
  <si>
    <t>O DIÁRIO DE TATI</t>
  </si>
  <si>
    <t>O CASAMENTO DE ROMEU E JULIETA</t>
  </si>
  <si>
    <t>CANAL BRASIL, MEGAPIX, SONY, TELECINE FUN</t>
  </si>
  <si>
    <t>DESENROLA</t>
  </si>
  <si>
    <t>MEGAPIX,  TELECINE FUN</t>
  </si>
  <si>
    <t>A BUSCA</t>
  </si>
  <si>
    <t>MEGAPIX, TELECINE ACTION, TELECINE PIPOCA, TELECINE PREMIUM, TELECINE TOUCH</t>
  </si>
  <si>
    <t>CASA DA MÃE JOANA 2</t>
  </si>
  <si>
    <t>O SOM AO REDOR</t>
  </si>
  <si>
    <t>CINEMAX, HBO, HBO PLUS, MAX PRIME</t>
  </si>
  <si>
    <t>OS PENETRAS</t>
  </si>
  <si>
    <t>MATO SEM CACHORRO</t>
  </si>
  <si>
    <t>MEU PASSADO ME CONDENA</t>
  </si>
  <si>
    <t>ANGIE</t>
  </si>
  <si>
    <t>TODO PODEROSO: 100 ANOS DE TIMÃO</t>
  </si>
  <si>
    <t>VENDO OU ALUGO</t>
  </si>
  <si>
    <t>COLEGAS</t>
  </si>
  <si>
    <t>UMA HISTÓRIA DE AMOR E FÚRIA</t>
  </si>
  <si>
    <t>CINEMAX, HBO FAMILY</t>
  </si>
  <si>
    <t>NUNCA FOMOS TÃO FELIZES</t>
  </si>
  <si>
    <t>CINEMAX, HBO, HBO FAMILY</t>
  </si>
  <si>
    <t>31 MINUTOS - O FILME</t>
  </si>
  <si>
    <t>E AÍ, COMEU?</t>
  </si>
  <si>
    <t>MEGAPIX, TELECINE FUN</t>
  </si>
  <si>
    <t>CIDADE DE DEUS</t>
  </si>
  <si>
    <t>MEGAPIX, TELECINE ACTION</t>
  </si>
  <si>
    <t>IRMA VAP - O RETORNO</t>
  </si>
  <si>
    <t>CANAL BRASIL, SONY</t>
  </si>
  <si>
    <t>QUALQUER GATO VIRA-LATA</t>
  </si>
  <si>
    <t>FACA DE DOIS GUMES</t>
  </si>
  <si>
    <t>COMO NASCEM OS ANJOS</t>
  </si>
  <si>
    <t>CINEMAX, HBO, HBO FAMILY, HBO PLUS</t>
  </si>
  <si>
    <t>TAINÁ 2 - A AVENTURA CONTINUA</t>
  </si>
  <si>
    <t>UM HOMEM QUALQUER</t>
  </si>
  <si>
    <t>MEGAPIX, TELECINE ACTION, TELECINE PREMIUM, TELECINE TOUCH</t>
  </si>
  <si>
    <t>TURMA DA MÔNICA EM UMA AVENTURA NO TEMPO</t>
  </si>
  <si>
    <t>TOTALMENTE INOCENTES</t>
  </si>
  <si>
    <t>CRÔ</t>
  </si>
  <si>
    <t>ODEIO O DIA DOS NAMORADOS</t>
  </si>
  <si>
    <t>SEJA O QUE DEUS QUISER!</t>
  </si>
  <si>
    <t>HBO FAMILY, HBO PLUS, MAXPRIME</t>
  </si>
  <si>
    <t>PROIBIDO PROIBIR</t>
  </si>
  <si>
    <t>MEGAPIX, TELECINE CULT, TELECINE TOUCH</t>
  </si>
  <si>
    <t>SONHOS E DESEJOS</t>
  </si>
  <si>
    <t>BOCA</t>
  </si>
  <si>
    <t>TAINÁ: UMA AVENTURA NA AMAZÔNIA</t>
  </si>
  <si>
    <t>O HOMEM DO ANO</t>
  </si>
  <si>
    <t>TNT, WARNER</t>
  </si>
  <si>
    <t>Obs: ano de produção do filme "Como nascem os anjos" apurado no site do IMDB.</t>
  </si>
  <si>
    <t>Gráfico 17 - Número de obras com 20 ou mais veiculações programadas em 2014 po ano de lançamento</t>
  </si>
  <si>
    <t>Período</t>
  </si>
  <si>
    <t>Títulos</t>
  </si>
  <si>
    <t>1984-2000</t>
  </si>
  <si>
    <t>2001-2009</t>
  </si>
  <si>
    <t>2010-2014</t>
  </si>
  <si>
    <t>Gráfico 18 – Participação das Obras Brasileiras durante a Semana, dentro e fora do Horário Nobre</t>
  </si>
  <si>
    <t>HN</t>
  </si>
  <si>
    <t>Fora HN</t>
  </si>
  <si>
    <t>dSemana</t>
  </si>
  <si>
    <t>dSemanaNum</t>
  </si>
  <si>
    <t>BRASILEIRA</t>
  </si>
  <si>
    <t>ESTRANGEIRA</t>
  </si>
  <si>
    <t>Horário Nobre</t>
  </si>
  <si>
    <t>Fora do Horário Nobre</t>
  </si>
  <si>
    <t>domingo</t>
  </si>
  <si>
    <t>segunda-feira</t>
  </si>
  <si>
    <t>terça-feira</t>
  </si>
  <si>
    <t>quarta-feira</t>
  </si>
  <si>
    <t>quinta-feira</t>
  </si>
  <si>
    <t>sexta-feira</t>
  </si>
  <si>
    <t>sábado</t>
  </si>
  <si>
    <t>Gráfico 19 – Participação das Obras Brasileiras durante a Semana, dentro e fora do Horário Nobre</t>
  </si>
  <si>
    <t>Fora  CANAL BRASIL, GNT, MULTISHOW</t>
  </si>
  <si>
    <t>Gráfico 20 – Público Salas versus Exibições, Máximo de Salas e Ano de Produção</t>
  </si>
  <si>
    <t xml:space="preserve">Tabela 13 – Quantidade de Programação de Obra Seriada Brasileira e Estrangeira - 2014 </t>
  </si>
  <si>
    <t>Obra/programa Seriada(o) Brasileira(o)</t>
  </si>
  <si>
    <t>Obra/programa Seriada(o) Estrangeira(o)</t>
  </si>
  <si>
    <t>Média por Ssemana</t>
  </si>
  <si>
    <t>TOTAL - Obra/programa Seriada(o)</t>
  </si>
  <si>
    <t xml:space="preserve">Total </t>
  </si>
  <si>
    <t xml:space="preserve">Tabela 14 – Quantidade de Programação de Obra Seriada Brasileira no Horário Nobre - 2014 </t>
  </si>
  <si>
    <t>Média por semana</t>
  </si>
  <si>
    <t xml:space="preserve">Tabela 15 – Quantidade de Programação de Obra Seriada Brasileira no Horário Nobre - 2014 </t>
  </si>
  <si>
    <t>Obras Seriadas Brasileiras</t>
  </si>
  <si>
    <t>Total Geral*</t>
  </si>
  <si>
    <t>Comum</t>
  </si>
  <si>
    <t>Espaço Qualificado (EQ)</t>
  </si>
  <si>
    <t>EQ / Total (%)</t>
  </si>
  <si>
    <t>Independentes Constituintes de EQ</t>
  </si>
  <si>
    <t>Independente / EQ (%)</t>
  </si>
  <si>
    <t xml:space="preserve">Gráfico 21 – Obras Seriadas Brasileiras por Tipo e Categoria - 2014 </t>
  </si>
  <si>
    <t>Obras Brasileiras</t>
  </si>
  <si>
    <t>Não classificados</t>
  </si>
  <si>
    <t>* Total das obras com classificação</t>
  </si>
  <si>
    <t xml:space="preserve">Tabela 16 – Quantidade de Programação de Obra Seriada Brasileira por Tipo e Categoria - 2014 </t>
  </si>
  <si>
    <t>Exibições Programadas (soma de horas)</t>
  </si>
  <si>
    <t>TVZ</t>
  </si>
  <si>
    <t>Multishow</t>
  </si>
  <si>
    <t>FAIXA MUSICAL</t>
  </si>
  <si>
    <t>Canal Brasil</t>
  </si>
  <si>
    <t>SAIA JUSTA</t>
  </si>
  <si>
    <t>MARÍLIA GABRIELA ENTREVISTA</t>
  </si>
  <si>
    <t>SANTA AJUDA</t>
  </si>
  <si>
    <t>DECORA</t>
  </si>
  <si>
    <t>SUPERBONITA</t>
  </si>
  <si>
    <t>TOP TVZ</t>
  </si>
  <si>
    <t>GNT FASHION</t>
  </si>
  <si>
    <t>PRÊMIO MULTISHOW DE HUMOR</t>
  </si>
  <si>
    <t>VAI QUE COLA</t>
  </si>
  <si>
    <t>BELA COZINHA</t>
  </si>
  <si>
    <t>NALU PELO MUNDO</t>
  </si>
  <si>
    <t>QUE MARRAVILHA! REVANCHE</t>
  </si>
  <si>
    <t>EXPERIMENTE</t>
  </si>
  <si>
    <t>LUGAR INCOMUM</t>
  </si>
  <si>
    <t>TEMPERO DE FAMÍLIA</t>
  </si>
  <si>
    <t>ALTAS HORAS</t>
  </si>
  <si>
    <t>SOCORRO! MEU FILHO COME MAL</t>
  </si>
  <si>
    <t>DIÁRIO DO OLIVIER</t>
  </si>
  <si>
    <t xml:space="preserve">Tabela 17 – Quantidades de Obras Seriadas Únicas em Canais por Tipo </t>
  </si>
  <si>
    <t>Animação</t>
  </si>
  <si>
    <t>Documentário</t>
  </si>
  <si>
    <t>Ficção</t>
  </si>
  <si>
    <t>Variedades</t>
  </si>
  <si>
    <t>Obra Jornalística</t>
  </si>
  <si>
    <t>Programa de Auditório</t>
  </si>
  <si>
    <t>Reality Show</t>
  </si>
  <si>
    <t>Videomusical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</si>
</sst>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mmm\-yy"/>
    <numFmt numFmtId="166" formatCode="0.0%"/>
    <numFmt numFmtId="167" formatCode="[h]:mm:ss;@"/>
    <numFmt numFmtId="169" formatCode="0.0"/>
  </numFmts>
  <fonts count="37">
    <font>
      <sz val="11"/>
      <color theme="1"/>
      <name val="Calibri"/>
      <charset val="134"/>
      <scheme val="minor"/>
    </font>
    <font>
      <sz val="11"/>
      <color theme="1"/>
      <name val="Century Gothic"/>
      <charset val="134"/>
    </font>
    <font>
      <b/>
      <sz val="9"/>
      <color rgb="FF000000"/>
      <name val="Century Gothic"/>
      <charset val="134"/>
    </font>
    <font>
      <sz val="9"/>
      <color theme="1"/>
      <name val="Century Gothic"/>
      <charset val="134"/>
    </font>
    <font>
      <sz val="11"/>
      <color rgb="FF000000"/>
      <name val="Century Gothic"/>
      <charset val="134"/>
    </font>
    <font>
      <sz val="12"/>
      <color rgb="FF000000"/>
      <name val="Century Gothic"/>
      <charset val="134"/>
    </font>
    <font>
      <b/>
      <sz val="9"/>
      <color theme="1"/>
      <name val="Century Gothic"/>
      <charset val="134"/>
    </font>
    <font>
      <sz val="9"/>
      <color rgb="FF000000"/>
      <name val="Century Gothic"/>
      <charset val="134"/>
    </font>
    <font>
      <b/>
      <sz val="8"/>
      <color theme="1"/>
      <name val="Century Gothic"/>
      <charset val="134"/>
    </font>
    <font>
      <sz val="8"/>
      <color theme="1"/>
      <name val="Century Gothic"/>
      <charset val="13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indexed="8"/>
      <name val="Calibri"/>
      <charset val="134"/>
      <scheme val="minor"/>
    </font>
    <font>
      <sz val="9"/>
      <color indexed="8"/>
      <name val="Century Gothic"/>
      <charset val="134"/>
    </font>
    <font>
      <b/>
      <sz val="9"/>
      <color indexed="8"/>
      <name val="Century Gothic"/>
      <charset val="134"/>
    </font>
    <font>
      <sz val="11"/>
      <color rgb="FFFF0000"/>
      <name val="Calibri"/>
      <charset val="134"/>
      <scheme val="minor"/>
    </font>
    <font>
      <b/>
      <sz val="9"/>
      <name val="Century Gothic"/>
      <charset val="134"/>
    </font>
    <font>
      <sz val="11"/>
      <name val="Century Gothic"/>
      <charset val="134"/>
    </font>
    <font>
      <sz val="11"/>
      <color theme="3"/>
      <name val="Calibri"/>
      <charset val="134"/>
      <scheme val="minor"/>
    </font>
    <font>
      <i/>
      <sz val="9"/>
      <color theme="1"/>
      <name val="Century Gothic"/>
      <charset val="134"/>
    </font>
    <font>
      <b/>
      <sz val="11"/>
      <color rgb="FFFF0000"/>
      <name val="Calibri"/>
      <charset val="134"/>
      <scheme val="minor"/>
    </font>
    <font>
      <b/>
      <sz val="10"/>
      <color theme="1"/>
      <name val="Century Gothic"/>
      <charset val="134"/>
    </font>
    <font>
      <sz val="10"/>
      <color rgb="FFFF0000"/>
      <name val="Century Gothic"/>
      <charset val="134"/>
    </font>
    <font>
      <sz val="10"/>
      <color theme="1"/>
      <name val="Century Gothic"/>
      <charset val="134"/>
    </font>
    <font>
      <b/>
      <sz val="11"/>
      <color rgb="FF72B644"/>
      <name val="Calibri"/>
      <charset val="134"/>
      <scheme val="minor"/>
    </font>
    <font>
      <sz val="10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13"/>
      <color rgb="FFCC0000"/>
      <name val="Arial"/>
      <charset val="134"/>
    </font>
    <font>
      <sz val="10.5"/>
      <color rgb="FF000000"/>
      <name val="Arial"/>
      <charset val="134"/>
    </font>
    <font>
      <b/>
      <sz val="9"/>
      <color rgb="FF000000"/>
      <name val="Arial"/>
      <charset val="134"/>
    </font>
    <font>
      <sz val="9"/>
      <color rgb="FF000000"/>
      <name val="Arial"/>
      <charset val="134"/>
    </font>
    <font>
      <sz val="11"/>
      <color theme="1"/>
      <name val="Arial"/>
      <charset val="13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indexed="8"/>
      <name val="Arial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5B2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5B22C"/>
        <bgColor theme="4" tint="0.79995117038483843"/>
      </patternFill>
    </fill>
    <fill>
      <patternFill patternType="solid">
        <fgColor rgb="FFBEDF7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5B221"/>
        <bgColor indexed="64"/>
      </patternFill>
    </fill>
    <fill>
      <patternFill patternType="solid">
        <fgColor rgb="FF85B221"/>
        <bgColor theme="4" tint="0.79995117038483843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5">
    <xf numFmtId="0" fontId="0" fillId="0" borderId="0"/>
    <xf numFmtId="9" fontId="32" fillId="0" borderId="0" applyFont="0" applyFill="0" applyBorder="0" applyAlignment="0" applyProtection="0"/>
    <xf numFmtId="0" fontId="3" fillId="0" borderId="0"/>
    <xf numFmtId="0" fontId="32" fillId="0" borderId="0"/>
    <xf numFmtId="0" fontId="32" fillId="0" borderId="0"/>
    <xf numFmtId="0" fontId="32" fillId="0" borderId="0"/>
    <xf numFmtId="0" fontId="35" fillId="0" borderId="0" applyNumberFormat="0" applyBorder="0" applyProtection="0"/>
    <xf numFmtId="0" fontId="32" fillId="0" borderId="0"/>
    <xf numFmtId="0" fontId="36" fillId="0" borderId="0"/>
    <xf numFmtId="0" fontId="12" fillId="0" borderId="0"/>
    <xf numFmtId="0" fontId="32" fillId="0" borderId="0"/>
    <xf numFmtId="0" fontId="32" fillId="0" borderId="0"/>
    <xf numFmtId="9" fontId="12" fillId="0" borderId="0" applyFont="0" applyFill="0" applyBorder="0" applyAlignment="0" applyProtection="0"/>
    <xf numFmtId="0" fontId="34" fillId="0" borderId="0">
      <alignment vertical="top"/>
    </xf>
    <xf numFmtId="9" fontId="36" fillId="0" borderId="0" applyFont="0" applyFill="0" applyBorder="0" applyAlignment="0" applyProtection="0"/>
    <xf numFmtId="0" fontId="32" fillId="0" borderId="0"/>
    <xf numFmtId="0" fontId="33" fillId="0" borderId="0" applyNumberFormat="0" applyFont="0" applyBorder="0" applyProtection="0"/>
    <xf numFmtId="0" fontId="3" fillId="0" borderId="0"/>
    <xf numFmtId="0" fontId="32" fillId="0" borderId="0"/>
    <xf numFmtId="0" fontId="32" fillId="0" borderId="0"/>
    <xf numFmtId="0" fontId="32" fillId="0" borderId="0"/>
    <xf numFmtId="43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2" fillId="0" borderId="0"/>
  </cellStyleXfs>
  <cellXfs count="4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7" fontId="3" fillId="0" borderId="5" xfId="0" applyNumberFormat="1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7" fontId="3" fillId="0" borderId="9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167" fontId="3" fillId="0" borderId="10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/>
    </xf>
    <xf numFmtId="167" fontId="3" fillId="0" borderId="11" xfId="0" applyNumberFormat="1" applyFont="1" applyBorder="1" applyAlignment="1">
      <alignment horizontal="center" vertical="center"/>
    </xf>
    <xf numFmtId="167" fontId="0" fillId="0" borderId="0" xfId="0" applyNumberFormat="1" applyBorder="1"/>
    <xf numFmtId="167" fontId="0" fillId="0" borderId="0" xfId="0" applyNumberFormat="1"/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167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/>
    <xf numFmtId="0" fontId="10" fillId="0" borderId="0" xfId="0" applyFont="1" applyFill="1" applyBorder="1" applyAlignment="1">
      <alignment horizontal="left"/>
    </xf>
    <xf numFmtId="167" fontId="10" fillId="0" borderId="0" xfId="0" applyNumberFormat="1" applyFont="1" applyFill="1" applyBorder="1"/>
    <xf numFmtId="9" fontId="9" fillId="0" borderId="5" xfId="23" applyFont="1" applyFill="1" applyBorder="1" applyAlignment="1">
      <alignment horizontal="center" vertical="center"/>
    </xf>
    <xf numFmtId="167" fontId="3" fillId="0" borderId="5" xfId="0" applyNumberFormat="1" applyFont="1" applyBorder="1"/>
    <xf numFmtId="9" fontId="9" fillId="0" borderId="0" xfId="23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/>
    </xf>
    <xf numFmtId="46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46" fontId="7" fillId="0" borderId="5" xfId="0" applyNumberFormat="1" applyFont="1" applyBorder="1" applyAlignment="1">
      <alignment horizontal="center" vertical="center"/>
    </xf>
    <xf numFmtId="167" fontId="6" fillId="2" borderId="7" xfId="0" applyNumberFormat="1" applyFont="1" applyFill="1" applyBorder="1" applyAlignment="1">
      <alignment horizontal="center" vertical="center" wrapText="1"/>
    </xf>
    <xf numFmtId="166" fontId="7" fillId="0" borderId="3" xfId="23" applyNumberFormat="1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/>
    </xf>
    <xf numFmtId="166" fontId="7" fillId="0" borderId="10" xfId="23" applyNumberFormat="1" applyFont="1" applyBorder="1" applyAlignment="1">
      <alignment horizontal="center" vertical="center"/>
    </xf>
    <xf numFmtId="166" fontId="7" fillId="0" borderId="5" xfId="23" applyNumberFormat="1" applyFont="1" applyBorder="1" applyAlignment="1">
      <alignment horizontal="center" vertical="center"/>
    </xf>
    <xf numFmtId="9" fontId="0" fillId="0" borderId="0" xfId="23" applyFont="1" applyBorder="1"/>
    <xf numFmtId="166" fontId="6" fillId="2" borderId="7" xfId="0" applyNumberFormat="1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46" fontId="7" fillId="0" borderId="1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6" fontId="7" fillId="0" borderId="6" xfId="0" applyNumberFormat="1" applyFont="1" applyBorder="1" applyAlignment="1">
      <alignment horizontal="center" vertical="center"/>
    </xf>
    <xf numFmtId="21" fontId="7" fillId="0" borderId="6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1" fontId="7" fillId="0" borderId="11" xfId="0" applyNumberFormat="1" applyFont="1" applyBorder="1" applyAlignment="1">
      <alignment horizontal="center" vertical="center"/>
    </xf>
    <xf numFmtId="46" fontId="2" fillId="2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7" fontId="3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7" fontId="3" fillId="0" borderId="9" xfId="0" applyNumberFormat="1" applyFont="1" applyBorder="1" applyAlignment="1">
      <alignment horizontal="center" vertical="center"/>
    </xf>
    <xf numFmtId="166" fontId="3" fillId="0" borderId="3" xfId="23" applyNumberFormat="1" applyFont="1" applyBorder="1" applyAlignment="1">
      <alignment horizontal="center" vertical="center"/>
    </xf>
    <xf numFmtId="166" fontId="3" fillId="0" borderId="5" xfId="23" applyNumberFormat="1" applyFont="1" applyBorder="1" applyAlignment="1">
      <alignment horizontal="center" vertical="center"/>
    </xf>
    <xf numFmtId="166" fontId="3" fillId="0" borderId="9" xfId="23" applyNumberFormat="1" applyFont="1" applyBorder="1" applyAlignment="1">
      <alignment horizontal="center" vertical="center"/>
    </xf>
    <xf numFmtId="167" fontId="6" fillId="4" borderId="2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Alignment="1">
      <alignment horizontal="left"/>
    </xf>
    <xf numFmtId="0" fontId="12" fillId="0" borderId="0" xfId="9"/>
    <xf numFmtId="0" fontId="12" fillId="0" borderId="0" xfId="9" applyBorder="1"/>
    <xf numFmtId="0" fontId="13" fillId="0" borderId="3" xfId="9" applyFont="1" applyBorder="1" applyAlignment="1">
      <alignment horizontal="center"/>
    </xf>
    <xf numFmtId="0" fontId="13" fillId="0" borderId="5" xfId="9" applyFont="1" applyBorder="1" applyAlignment="1">
      <alignment horizontal="center"/>
    </xf>
    <xf numFmtId="0" fontId="13" fillId="0" borderId="0" xfId="9" applyFont="1"/>
    <xf numFmtId="9" fontId="3" fillId="0" borderId="5" xfId="12" applyNumberFormat="1" applyFont="1" applyBorder="1" applyAlignment="1">
      <alignment horizontal="center"/>
    </xf>
    <xf numFmtId="10" fontId="12" fillId="0" borderId="0" xfId="9" applyNumberFormat="1"/>
    <xf numFmtId="9" fontId="13" fillId="0" borderId="5" xfId="9" applyNumberFormat="1" applyFont="1" applyBorder="1" applyAlignment="1">
      <alignment horizontal="center"/>
    </xf>
    <xf numFmtId="0" fontId="13" fillId="0" borderId="3" xfId="9" applyFont="1" applyBorder="1"/>
    <xf numFmtId="0" fontId="13" fillId="0" borderId="5" xfId="9" applyFont="1" applyBorder="1"/>
    <xf numFmtId="0" fontId="14" fillId="0" borderId="5" xfId="9" applyFont="1" applyBorder="1"/>
    <xf numFmtId="2" fontId="13" fillId="0" borderId="5" xfId="9" applyNumberFormat="1" applyFont="1" applyBorder="1"/>
    <xf numFmtId="9" fontId="3" fillId="0" borderId="5" xfId="12" applyFont="1" applyBorder="1"/>
    <xf numFmtId="9" fontId="13" fillId="0" borderId="5" xfId="9" applyNumberFormat="1" applyFont="1" applyBorder="1"/>
    <xf numFmtId="2" fontId="0" fillId="0" borderId="0" xfId="0" applyNumberFormat="1" applyBorder="1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167" fontId="3" fillId="0" borderId="0" xfId="23" applyNumberFormat="1" applyFont="1" applyFill="1" applyBorder="1" applyAlignment="1">
      <alignment horizontal="center" vertical="center"/>
    </xf>
    <xf numFmtId="166" fontId="3" fillId="0" borderId="0" xfId="23" applyNumberFormat="1" applyFont="1" applyFill="1" applyBorder="1" applyAlignment="1">
      <alignment horizontal="center" vertical="center"/>
    </xf>
    <xf numFmtId="0" fontId="0" fillId="0" borderId="0" xfId="0" applyFill="1"/>
    <xf numFmtId="9" fontId="0" fillId="0" borderId="0" xfId="23" applyFont="1"/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5" borderId="6" xfId="0" applyNumberFormat="1" applyFont="1" applyFill="1" applyBorder="1" applyAlignment="1">
      <alignment horizontal="center" vertical="center"/>
    </xf>
    <xf numFmtId="3" fontId="7" fillId="6" borderId="6" xfId="0" applyNumberFormat="1" applyFont="1" applyFill="1" applyBorder="1" applyAlignment="1">
      <alignment horizontal="center" vertical="center"/>
    </xf>
    <xf numFmtId="3" fontId="7" fillId="5" borderId="1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169" fontId="7" fillId="0" borderId="5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5" fillId="6" borderId="0" xfId="0" applyFont="1" applyFill="1"/>
    <xf numFmtId="0" fontId="0" fillId="6" borderId="0" xfId="0" applyFill="1"/>
    <xf numFmtId="0" fontId="16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169" fontId="7" fillId="0" borderId="12" xfId="0" applyNumberFormat="1" applyFont="1" applyBorder="1" applyAlignment="1">
      <alignment horizontal="center" vertical="center"/>
    </xf>
    <xf numFmtId="169" fontId="7" fillId="0" borderId="3" xfId="0" applyNumberFormat="1" applyFont="1" applyBorder="1" applyAlignment="1">
      <alignment horizontal="center" vertical="center"/>
    </xf>
    <xf numFmtId="169" fontId="2" fillId="0" borderId="10" xfId="0" applyNumberFormat="1" applyFont="1" applyBorder="1" applyAlignment="1">
      <alignment horizontal="center" vertical="center"/>
    </xf>
    <xf numFmtId="169" fontId="7" fillId="0" borderId="4" xfId="0" applyNumberFormat="1" applyFont="1" applyBorder="1" applyAlignment="1">
      <alignment horizontal="center" vertical="center"/>
    </xf>
    <xf numFmtId="169" fontId="7" fillId="0" borderId="5" xfId="0" applyNumberFormat="1" applyFont="1" applyBorder="1" applyAlignment="1">
      <alignment horizontal="center" vertical="center"/>
    </xf>
    <xf numFmtId="169" fontId="2" fillId="0" borderId="6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169" fontId="7" fillId="0" borderId="8" xfId="0" applyNumberFormat="1" applyFont="1" applyBorder="1" applyAlignment="1">
      <alignment horizontal="center" vertical="center"/>
    </xf>
    <xf numFmtId="169" fontId="7" fillId="0" borderId="9" xfId="0" applyNumberFormat="1" applyFont="1" applyBorder="1" applyAlignment="1">
      <alignment horizontal="center" vertical="center"/>
    </xf>
    <xf numFmtId="169" fontId="2" fillId="0" borderId="11" xfId="0" applyNumberFormat="1" applyFont="1" applyBorder="1" applyAlignment="1">
      <alignment horizontal="center" vertical="center"/>
    </xf>
    <xf numFmtId="169" fontId="0" fillId="0" borderId="0" xfId="0" applyNumberFormat="1"/>
    <xf numFmtId="169" fontId="0" fillId="0" borderId="0" xfId="0" applyNumberFormat="1" applyFill="1" applyBorder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36" fillId="0" borderId="0" xfId="8" applyNumberFormat="1" applyBorder="1"/>
    <xf numFmtId="169" fontId="36" fillId="0" borderId="0" xfId="8" applyNumberFormat="1" applyBorder="1"/>
    <xf numFmtId="0" fontId="0" fillId="0" borderId="0" xfId="0" applyNumberFormat="1" applyBorder="1"/>
    <xf numFmtId="0" fontId="0" fillId="0" borderId="0" xfId="8" applyFont="1" applyBorder="1"/>
    <xf numFmtId="0" fontId="36" fillId="0" borderId="0" xfId="8" applyBorder="1"/>
    <xf numFmtId="0" fontId="1" fillId="6" borderId="0" xfId="8" applyFont="1" applyFill="1" applyAlignment="1"/>
    <xf numFmtId="0" fontId="36" fillId="0" borderId="0" xfId="8"/>
    <xf numFmtId="0" fontId="10" fillId="0" borderId="0" xfId="8" applyFont="1"/>
    <xf numFmtId="0" fontId="2" fillId="2" borderId="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9" fontId="0" fillId="0" borderId="0" xfId="23"/>
    <xf numFmtId="0" fontId="0" fillId="0" borderId="0" xfId="8" applyFont="1"/>
    <xf numFmtId="0" fontId="10" fillId="0" borderId="0" xfId="8" applyFont="1" applyBorder="1"/>
    <xf numFmtId="0" fontId="2" fillId="7" borderId="2" xfId="0" applyFont="1" applyFill="1" applyBorder="1" applyAlignment="1">
      <alignment horizontal="center" vertical="center" wrapText="1"/>
    </xf>
    <xf numFmtId="0" fontId="10" fillId="0" borderId="0" xfId="8" applyFont="1" applyAlignment="1">
      <alignment vertical="center"/>
    </xf>
    <xf numFmtId="166" fontId="7" fillId="3" borderId="10" xfId="23" applyNumberFormat="1" applyFont="1" applyFill="1" applyBorder="1" applyAlignment="1">
      <alignment horizontal="center" vertical="center"/>
    </xf>
    <xf numFmtId="166" fontId="7" fillId="3" borderId="6" xfId="23" applyNumberFormat="1" applyFont="1" applyFill="1" applyBorder="1" applyAlignment="1">
      <alignment horizontal="center" vertical="center"/>
    </xf>
    <xf numFmtId="166" fontId="7" fillId="3" borderId="11" xfId="23" applyNumberFormat="1" applyFont="1" applyFill="1" applyBorder="1" applyAlignment="1">
      <alignment horizontal="center" vertical="center"/>
    </xf>
    <xf numFmtId="166" fontId="2" fillId="5" borderId="2" xfId="23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167" fontId="6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167" fontId="3" fillId="0" borderId="5" xfId="0" applyNumberFormat="1" applyFont="1" applyFill="1" applyBorder="1"/>
    <xf numFmtId="0" fontId="1" fillId="0" borderId="0" xfId="8" applyFont="1" applyAlignment="1"/>
    <xf numFmtId="166" fontId="7" fillId="0" borderId="3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2" fillId="2" borderId="7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0" fontId="0" fillId="0" borderId="0" xfId="23" applyNumberFormat="1" applyBorder="1"/>
    <xf numFmtId="9" fontId="0" fillId="0" borderId="0" xfId="23" applyBorder="1"/>
    <xf numFmtId="3" fontId="0" fillId="0" borderId="0" xfId="8" applyNumberFormat="1" applyFont="1" applyBorder="1"/>
    <xf numFmtId="0" fontId="7" fillId="0" borderId="0" xfId="0" applyFont="1" applyBorder="1" applyAlignment="1">
      <alignment horizontal="center" vertical="center"/>
    </xf>
    <xf numFmtId="166" fontId="7" fillId="0" borderId="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36" fillId="0" borderId="0" xfId="8" applyNumberFormat="1" applyBorder="1"/>
    <xf numFmtId="0" fontId="15" fillId="0" borderId="0" xfId="8" applyFont="1"/>
    <xf numFmtId="3" fontId="36" fillId="0" borderId="0" xfId="8" applyNumberFormat="1"/>
    <xf numFmtId="0" fontId="10" fillId="0" borderId="0" xfId="0" applyFont="1" applyFill="1" applyBorder="1" applyAlignment="1">
      <alignment horizontal="center"/>
    </xf>
    <xf numFmtId="167" fontId="0" fillId="0" borderId="0" xfId="0" applyNumberFormat="1" applyFill="1" applyBorder="1" applyAlignment="1">
      <alignment horizontal="center"/>
    </xf>
    <xf numFmtId="167" fontId="3" fillId="0" borderId="5" xfId="23" applyNumberFormat="1" applyFont="1" applyFill="1" applyBorder="1"/>
    <xf numFmtId="166" fontId="6" fillId="0" borderId="5" xfId="23" applyNumberFormat="1" applyFont="1" applyFill="1" applyBorder="1"/>
    <xf numFmtId="166" fontId="3" fillId="0" borderId="5" xfId="23" applyNumberFormat="1" applyFont="1" applyFill="1" applyBorder="1"/>
    <xf numFmtId="166" fontId="10" fillId="0" borderId="0" xfId="23" applyNumberFormat="1" applyFont="1"/>
    <xf numFmtId="166" fontId="0" fillId="0" borderId="0" xfId="23" applyNumberFormat="1" applyFont="1"/>
    <xf numFmtId="0" fontId="1" fillId="0" borderId="0" xfId="0" applyFont="1" applyAlignment="1"/>
    <xf numFmtId="166" fontId="0" fillId="0" borderId="0" xfId="23" applyNumberFormat="1" applyFont="1" applyBorder="1"/>
    <xf numFmtId="0" fontId="0" fillId="0" borderId="0" xfId="0" applyAlignment="1"/>
    <xf numFmtId="0" fontId="17" fillId="0" borderId="0" xfId="0" applyFont="1" applyAlignment="1">
      <alignment horizontal="left" vertical="center"/>
    </xf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167" fontId="3" fillId="0" borderId="5" xfId="0" applyNumberFormat="1" applyFont="1" applyFill="1" applyBorder="1" applyAlignment="1">
      <alignment horizontal="center" vertical="center" wrapText="1"/>
    </xf>
    <xf numFmtId="167" fontId="3" fillId="0" borderId="5" xfId="0" applyNumberFormat="1" applyFont="1" applyFill="1" applyBorder="1" applyAlignment="1">
      <alignment horizontal="center" vertical="center"/>
    </xf>
    <xf numFmtId="0" fontId="15" fillId="0" borderId="0" xfId="0" applyFont="1"/>
    <xf numFmtId="0" fontId="3" fillId="0" borderId="5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wrapText="1"/>
    </xf>
    <xf numFmtId="167" fontId="3" fillId="0" borderId="7" xfId="0" applyNumberFormat="1" applyFont="1" applyBorder="1" applyAlignment="1">
      <alignment horizontal="center" vertical="center"/>
    </xf>
    <xf numFmtId="167" fontId="6" fillId="8" borderId="7" xfId="0" applyNumberFormat="1" applyFont="1" applyFill="1" applyBorder="1" applyAlignment="1">
      <alignment horizontal="center" vertical="center" wrapText="1"/>
    </xf>
    <xf numFmtId="166" fontId="3" fillId="0" borderId="3" xfId="23" applyNumberFormat="1" applyFont="1" applyFill="1" applyBorder="1" applyAlignment="1">
      <alignment horizontal="center" vertical="center" wrapText="1"/>
    </xf>
    <xf numFmtId="166" fontId="3" fillId="0" borderId="10" xfId="23" applyNumberFormat="1" applyFont="1" applyFill="1" applyBorder="1" applyAlignment="1">
      <alignment horizontal="center" vertical="center" wrapText="1"/>
    </xf>
    <xf numFmtId="166" fontId="3" fillId="0" borderId="7" xfId="23" applyNumberFormat="1" applyFont="1" applyFill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/>
    </xf>
    <xf numFmtId="166" fontId="3" fillId="0" borderId="2" xfId="23" applyNumberFormat="1" applyFont="1" applyFill="1" applyBorder="1" applyAlignment="1">
      <alignment horizontal="center" vertical="center" wrapText="1"/>
    </xf>
    <xf numFmtId="166" fontId="6" fillId="2" borderId="7" xfId="23" applyNumberFormat="1" applyFont="1" applyFill="1" applyBorder="1" applyAlignment="1">
      <alignment horizontal="center" vertical="center" wrapText="1"/>
    </xf>
    <xf numFmtId="167" fontId="6" fillId="8" borderId="2" xfId="0" applyNumberFormat="1" applyFont="1" applyFill="1" applyBorder="1" applyAlignment="1">
      <alignment horizontal="center" vertical="center" wrapText="1"/>
    </xf>
    <xf numFmtId="166" fontId="6" fillId="2" borderId="2" xfId="23" applyNumberFormat="1" applyFont="1" applyFill="1" applyBorder="1" applyAlignment="1">
      <alignment horizontal="center" vertical="center" wrapText="1"/>
    </xf>
    <xf numFmtId="0" fontId="10" fillId="0" borderId="0" xfId="0" applyFont="1"/>
    <xf numFmtId="46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166" fontId="3" fillId="0" borderId="11" xfId="23" applyNumberFormat="1" applyFont="1" applyFill="1" applyBorder="1" applyAlignment="1">
      <alignment horizontal="center" vertical="center" wrapText="1"/>
    </xf>
    <xf numFmtId="166" fontId="6" fillId="2" borderId="0" xfId="23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0" fillId="0" borderId="0" xfId="0" applyAlignment="1">
      <alignment vertical="center"/>
    </xf>
    <xf numFmtId="165" fontId="0" fillId="0" borderId="0" xfId="0" applyNumberFormat="1"/>
    <xf numFmtId="0" fontId="0" fillId="0" borderId="0" xfId="23" applyNumberFormat="1" applyFont="1"/>
    <xf numFmtId="0" fontId="0" fillId="0" borderId="0" xfId="0" applyNumberFormat="1"/>
    <xf numFmtId="21" fontId="0" fillId="0" borderId="0" xfId="0" applyNumberFormat="1"/>
    <xf numFmtId="0" fontId="4" fillId="0" borderId="0" xfId="0" applyFont="1" applyFill="1" applyAlignment="1">
      <alignment horizontal="lef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167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167" fontId="3" fillId="0" borderId="5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167" fontId="3" fillId="0" borderId="9" xfId="0" applyNumberFormat="1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wrapText="1"/>
    </xf>
    <xf numFmtId="0" fontId="6" fillId="8" borderId="2" xfId="0" applyFont="1" applyFill="1" applyBorder="1" applyAlignment="1">
      <alignment horizontal="center" vertical="center" wrapText="1"/>
    </xf>
    <xf numFmtId="167" fontId="3" fillId="0" borderId="10" xfId="0" applyNumberFormat="1" applyFont="1" applyBorder="1" applyAlignment="1">
      <alignment horizontal="center" vertical="center" wrapText="1"/>
    </xf>
    <xf numFmtId="166" fontId="10" fillId="0" borderId="10" xfId="23" applyNumberFormat="1" applyFont="1" applyBorder="1" applyAlignment="1">
      <alignment horizontal="center"/>
    </xf>
    <xf numFmtId="167" fontId="3" fillId="0" borderId="6" xfId="0" applyNumberFormat="1" applyFont="1" applyBorder="1" applyAlignment="1">
      <alignment horizontal="center" vertical="center" wrapText="1"/>
    </xf>
    <xf numFmtId="167" fontId="3" fillId="0" borderId="11" xfId="0" applyNumberFormat="1" applyFont="1" applyBorder="1" applyAlignment="1">
      <alignment horizontal="center" vertical="center" wrapText="1"/>
    </xf>
    <xf numFmtId="166" fontId="10" fillId="0" borderId="11" xfId="23" applyNumberFormat="1" applyFont="1" applyBorder="1" applyAlignment="1">
      <alignment horizontal="center"/>
    </xf>
    <xf numFmtId="167" fontId="6" fillId="8" borderId="0" xfId="0" applyNumberFormat="1" applyFont="1" applyFill="1" applyBorder="1" applyAlignment="1">
      <alignment horizontal="center" vertical="center" wrapText="1"/>
    </xf>
    <xf numFmtId="166" fontId="16" fillId="7" borderId="2" xfId="2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166" fontId="3" fillId="0" borderId="3" xfId="23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66" fontId="3" fillId="0" borderId="7" xfId="23" applyNumberFormat="1" applyFont="1" applyFill="1" applyBorder="1" applyAlignment="1">
      <alignment horizontal="center" vertical="center"/>
    </xf>
    <xf numFmtId="167" fontId="6" fillId="4" borderId="7" xfId="0" applyNumberFormat="1" applyFont="1" applyFill="1" applyBorder="1" applyAlignment="1">
      <alignment horizontal="center" vertical="center"/>
    </xf>
    <xf numFmtId="166" fontId="16" fillId="2" borderId="7" xfId="23" applyNumberFormat="1" applyFont="1" applyFill="1" applyBorder="1" applyAlignment="1">
      <alignment horizontal="center" vertical="center" wrapText="1"/>
    </xf>
    <xf numFmtId="0" fontId="18" fillId="0" borderId="0" xfId="0" applyFont="1"/>
    <xf numFmtId="167" fontId="3" fillId="0" borderId="7" xfId="23" applyNumberFormat="1" applyFont="1" applyFill="1" applyBorder="1" applyAlignment="1">
      <alignment horizontal="center" vertical="center"/>
    </xf>
    <xf numFmtId="167" fontId="16" fillId="2" borderId="7" xfId="23" applyNumberFormat="1" applyFont="1" applyFill="1" applyBorder="1" applyAlignment="1">
      <alignment horizontal="center" vertical="center" wrapText="1"/>
    </xf>
    <xf numFmtId="166" fontId="3" fillId="0" borderId="13" xfId="23" applyNumberFormat="1" applyFont="1" applyFill="1" applyBorder="1" applyAlignment="1">
      <alignment horizontal="center" vertical="center"/>
    </xf>
    <xf numFmtId="167" fontId="6" fillId="2" borderId="7" xfId="23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0" fillId="0" borderId="5" xfId="0" applyBorder="1"/>
    <xf numFmtId="167" fontId="0" fillId="0" borderId="5" xfId="0" applyNumberFormat="1" applyBorder="1"/>
    <xf numFmtId="0" fontId="0" fillId="9" borderId="5" xfId="0" applyFill="1" applyBorder="1"/>
    <xf numFmtId="166" fontId="3" fillId="0" borderId="5" xfId="23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167" fontId="9" fillId="0" borderId="5" xfId="0" applyNumberFormat="1" applyFont="1" applyFill="1" applyBorder="1" applyAlignment="1">
      <alignment vertical="center"/>
    </xf>
    <xf numFmtId="167" fontId="9" fillId="0" borderId="5" xfId="0" applyNumberFormat="1" applyFont="1" applyFill="1" applyBorder="1"/>
    <xf numFmtId="167" fontId="8" fillId="0" borderId="5" xfId="0" applyNumberFormat="1" applyFont="1" applyFill="1" applyBorder="1"/>
    <xf numFmtId="167" fontId="9" fillId="0" borderId="5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167" fontId="9" fillId="0" borderId="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justify"/>
    </xf>
    <xf numFmtId="0" fontId="3" fillId="0" borderId="4" xfId="0" applyFont="1" applyBorder="1" applyAlignment="1">
      <alignment horizontal="center" vertical="justify"/>
    </xf>
    <xf numFmtId="0" fontId="16" fillId="2" borderId="0" xfId="0" applyFont="1" applyFill="1" applyBorder="1" applyAlignment="1">
      <alignment horizontal="center" vertical="center" wrapText="1"/>
    </xf>
    <xf numFmtId="166" fontId="3" fillId="0" borderId="14" xfId="23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indent="1"/>
    </xf>
    <xf numFmtId="167" fontId="10" fillId="0" borderId="0" xfId="0" applyNumberFormat="1" applyFont="1" applyBorder="1"/>
    <xf numFmtId="0" fontId="4" fillId="0" borderId="0" xfId="0" applyFont="1"/>
    <xf numFmtId="166" fontId="3" fillId="0" borderId="9" xfId="23" applyNumberFormat="1" applyFont="1" applyFill="1" applyBorder="1" applyAlignment="1">
      <alignment horizontal="center" vertical="center" wrapText="1"/>
    </xf>
    <xf numFmtId="166" fontId="3" fillId="2" borderId="7" xfId="23" applyNumberFormat="1" applyFont="1" applyFill="1" applyBorder="1" applyAlignment="1">
      <alignment horizontal="center" vertical="center" wrapText="1"/>
    </xf>
    <xf numFmtId="166" fontId="3" fillId="2" borderId="2" xfId="23" applyNumberFormat="1" applyFont="1" applyFill="1" applyBorder="1" applyAlignment="1">
      <alignment horizontal="center" vertical="center" wrapText="1"/>
    </xf>
    <xf numFmtId="0" fontId="20" fillId="0" borderId="0" xfId="0" applyFont="1"/>
    <xf numFmtId="0" fontId="6" fillId="0" borderId="5" xfId="0" applyFont="1" applyFill="1" applyBorder="1"/>
    <xf numFmtId="14" fontId="6" fillId="0" borderId="5" xfId="0" applyNumberFormat="1" applyFont="1" applyFill="1" applyBorder="1" applyAlignment="1">
      <alignment horizontal="center"/>
    </xf>
    <xf numFmtId="14" fontId="16" fillId="0" borderId="5" xfId="0" applyNumberFormat="1" applyFont="1" applyFill="1" applyBorder="1" applyAlignment="1">
      <alignment horizontal="center"/>
    </xf>
    <xf numFmtId="0" fontId="21" fillId="0" borderId="1" xfId="0" applyFont="1" applyFill="1" applyBorder="1"/>
    <xf numFmtId="0" fontId="22" fillId="6" borderId="0" xfId="0" applyFont="1" applyFill="1" applyBorder="1"/>
    <xf numFmtId="14" fontId="0" fillId="6" borderId="0" xfId="0" applyNumberFormat="1" applyFill="1" applyBorder="1"/>
    <xf numFmtId="0" fontId="23" fillId="6" borderId="0" xfId="0" applyFont="1" applyFill="1" applyBorder="1"/>
    <xf numFmtId="0" fontId="10" fillId="6" borderId="0" xfId="0" applyFont="1" applyFill="1" applyBorder="1"/>
    <xf numFmtId="0" fontId="24" fillId="6" borderId="0" xfId="8" applyFont="1" applyFill="1"/>
    <xf numFmtId="0" fontId="6" fillId="0" borderId="5" xfId="0" applyFont="1" applyFill="1" applyBorder="1" applyAlignment="1">
      <alignment vertical="center"/>
    </xf>
    <xf numFmtId="0" fontId="25" fillId="0" borderId="0" xfId="0" applyFont="1" applyBorder="1"/>
    <xf numFmtId="0" fontId="24" fillId="0" borderId="0" xfId="8" applyFont="1" applyFill="1"/>
    <xf numFmtId="0" fontId="3" fillId="0" borderId="5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8" applyFont="1" applyAlignment="1">
      <alignment horizontal="left" vertical="center"/>
    </xf>
    <xf numFmtId="0" fontId="6" fillId="2" borderId="7" xfId="8" applyFont="1" applyFill="1" applyBorder="1" applyAlignment="1">
      <alignment horizontal="center" vertical="center" wrapText="1"/>
    </xf>
    <xf numFmtId="0" fontId="3" fillId="0" borderId="15" xfId="8" applyFont="1" applyBorder="1" applyAlignment="1">
      <alignment vertical="center" wrapText="1"/>
    </xf>
    <xf numFmtId="3" fontId="3" fillId="0" borderId="15" xfId="8" applyNumberFormat="1" applyFont="1" applyBorder="1" applyAlignment="1">
      <alignment horizontal="center" vertical="center" wrapText="1"/>
    </xf>
    <xf numFmtId="166" fontId="3" fillId="0" borderId="16" xfId="8" applyNumberFormat="1" applyFont="1" applyBorder="1" applyAlignment="1">
      <alignment horizontal="center" vertical="center" wrapText="1"/>
    </xf>
    <xf numFmtId="3" fontId="3" fillId="0" borderId="16" xfId="8" applyNumberFormat="1" applyFont="1" applyBorder="1" applyAlignment="1">
      <alignment horizontal="center" vertical="center" wrapText="1"/>
    </xf>
    <xf numFmtId="0" fontId="3" fillId="0" borderId="17" xfId="8" applyFont="1" applyBorder="1" applyAlignment="1">
      <alignment vertical="center" wrapText="1"/>
    </xf>
    <xf numFmtId="3" fontId="3" fillId="0" borderId="17" xfId="8" applyNumberFormat="1" applyFont="1" applyBorder="1" applyAlignment="1">
      <alignment horizontal="center" vertical="center" wrapText="1"/>
    </xf>
    <xf numFmtId="3" fontId="3" fillId="0" borderId="18" xfId="8" applyNumberFormat="1" applyFont="1" applyBorder="1" applyAlignment="1">
      <alignment horizontal="center" vertical="center" wrapText="1"/>
    </xf>
    <xf numFmtId="0" fontId="3" fillId="6" borderId="17" xfId="8" applyFont="1" applyFill="1" applyBorder="1" applyAlignment="1">
      <alignment vertical="center" wrapText="1"/>
    </xf>
    <xf numFmtId="0" fontId="3" fillId="0" borderId="19" xfId="8" applyFont="1" applyBorder="1" applyAlignment="1">
      <alignment vertical="center" wrapText="1"/>
    </xf>
    <xf numFmtId="3" fontId="3" fillId="0" borderId="19" xfId="8" applyNumberFormat="1" applyFont="1" applyBorder="1" applyAlignment="1">
      <alignment horizontal="center" vertical="center" wrapText="1"/>
    </xf>
    <xf numFmtId="166" fontId="3" fillId="0" borderId="20" xfId="8" applyNumberFormat="1" applyFont="1" applyBorder="1" applyAlignment="1">
      <alignment horizontal="center" vertical="center" wrapText="1"/>
    </xf>
    <xf numFmtId="3" fontId="3" fillId="0" borderId="21" xfId="8" applyNumberFormat="1" applyFont="1" applyBorder="1" applyAlignment="1">
      <alignment horizontal="center" vertical="center" wrapText="1"/>
    </xf>
    <xf numFmtId="0" fontId="6" fillId="2" borderId="1" xfId="8" applyFont="1" applyFill="1" applyBorder="1" applyAlignment="1">
      <alignment horizontal="left" vertical="center" wrapText="1"/>
    </xf>
    <xf numFmtId="3" fontId="6" fillId="2" borderId="1" xfId="8" applyNumberFormat="1" applyFont="1" applyFill="1" applyBorder="1" applyAlignment="1">
      <alignment horizontal="center" vertical="center" wrapText="1"/>
    </xf>
    <xf numFmtId="166" fontId="3" fillId="7" borderId="7" xfId="8" applyNumberFormat="1" applyFont="1" applyFill="1" applyBorder="1" applyAlignment="1">
      <alignment horizontal="center" vertical="center" wrapText="1"/>
    </xf>
    <xf numFmtId="3" fontId="6" fillId="2" borderId="7" xfId="8" applyNumberFormat="1" applyFont="1" applyFill="1" applyBorder="1" applyAlignment="1">
      <alignment horizontal="center" vertical="center" wrapText="1"/>
    </xf>
    <xf numFmtId="0" fontId="26" fillId="0" borderId="0" xfId="8" applyFont="1" applyFill="1" applyBorder="1" applyAlignment="1">
      <alignment vertical="center" wrapText="1"/>
    </xf>
    <xf numFmtId="0" fontId="23" fillId="0" borderId="0" xfId="8" applyFont="1" applyFill="1" applyBorder="1" applyAlignment="1">
      <alignment vertical="center" wrapText="1"/>
    </xf>
    <xf numFmtId="0" fontId="26" fillId="0" borderId="0" xfId="8" applyFont="1" applyAlignment="1">
      <alignment vertical="center"/>
    </xf>
    <xf numFmtId="0" fontId="36" fillId="0" borderId="0" xfId="8" applyFill="1" applyBorder="1" applyAlignment="1">
      <alignment vertical="center" wrapText="1"/>
    </xf>
    <xf numFmtId="0" fontId="15" fillId="6" borderId="0" xfId="8" applyFont="1" applyFill="1" applyBorder="1"/>
    <xf numFmtId="166" fontId="0" fillId="0" borderId="0" xfId="14" applyNumberFormat="1" applyFont="1" applyBorder="1"/>
    <xf numFmtId="10" fontId="3" fillId="0" borderId="16" xfId="8" applyNumberFormat="1" applyFont="1" applyBorder="1" applyAlignment="1">
      <alignment horizontal="center" vertical="center" wrapText="1"/>
    </xf>
    <xf numFmtId="3" fontId="3" fillId="0" borderId="22" xfId="8" applyNumberFormat="1" applyFont="1" applyBorder="1" applyAlignment="1">
      <alignment horizontal="center" vertical="center" wrapText="1"/>
    </xf>
    <xf numFmtId="3" fontId="3" fillId="0" borderId="23" xfId="8" applyNumberFormat="1" applyFont="1" applyBorder="1" applyAlignment="1">
      <alignment horizontal="center" vertical="center" wrapText="1"/>
    </xf>
    <xf numFmtId="10" fontId="3" fillId="0" borderId="20" xfId="8" applyNumberFormat="1" applyFont="1" applyBorder="1" applyAlignment="1">
      <alignment horizontal="center" vertical="center" wrapText="1"/>
    </xf>
    <xf numFmtId="3" fontId="3" fillId="0" borderId="24" xfId="8" applyNumberFormat="1" applyFont="1" applyBorder="1" applyAlignment="1">
      <alignment horizontal="center" vertical="center" wrapText="1"/>
    </xf>
    <xf numFmtId="3" fontId="6" fillId="7" borderId="7" xfId="8" applyNumberFormat="1" applyFont="1" applyFill="1" applyBorder="1" applyAlignment="1">
      <alignment horizontal="center" vertical="center" wrapText="1"/>
    </xf>
    <xf numFmtId="10" fontId="3" fillId="7" borderId="7" xfId="8" applyNumberFormat="1" applyFont="1" applyFill="1" applyBorder="1" applyAlignment="1">
      <alignment horizontal="center" vertical="center" wrapText="1"/>
    </xf>
    <xf numFmtId="0" fontId="6" fillId="2" borderId="2" xfId="8" applyFont="1" applyFill="1" applyBorder="1" applyAlignment="1">
      <alignment horizontal="center" vertical="center" wrapText="1"/>
    </xf>
    <xf numFmtId="10" fontId="3" fillId="0" borderId="22" xfId="8" applyNumberFormat="1" applyFont="1" applyBorder="1" applyAlignment="1">
      <alignment horizontal="center" vertical="center" wrapText="1"/>
    </xf>
    <xf numFmtId="3" fontId="3" fillId="6" borderId="22" xfId="8" applyNumberFormat="1" applyFont="1" applyFill="1" applyBorder="1" applyAlignment="1">
      <alignment horizontal="center" vertical="center" wrapText="1"/>
    </xf>
    <xf numFmtId="3" fontId="3" fillId="6" borderId="23" xfId="8" applyNumberFormat="1" applyFont="1" applyFill="1" applyBorder="1" applyAlignment="1">
      <alignment horizontal="center" vertical="center" wrapText="1"/>
    </xf>
    <xf numFmtId="10" fontId="3" fillId="0" borderId="25" xfId="8" applyNumberFormat="1" applyFont="1" applyBorder="1" applyAlignment="1">
      <alignment horizontal="center" vertical="center" wrapText="1"/>
    </xf>
    <xf numFmtId="10" fontId="3" fillId="7" borderId="2" xfId="8" applyNumberFormat="1" applyFont="1" applyFill="1" applyBorder="1" applyAlignment="1">
      <alignment horizontal="center" vertical="center" wrapText="1"/>
    </xf>
    <xf numFmtId="166" fontId="0" fillId="0" borderId="0" xfId="14" applyNumberFormat="1" applyFont="1"/>
    <xf numFmtId="10" fontId="36" fillId="0" borderId="0" xfId="8" applyNumberFormat="1"/>
    <xf numFmtId="0" fontId="2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3" fontId="3" fillId="0" borderId="5" xfId="0" applyNumberFormat="1" applyFont="1" applyBorder="1"/>
    <xf numFmtId="166" fontId="0" fillId="0" borderId="0" xfId="23" applyNumberFormat="1" applyFont="1" applyAlignment="1">
      <alignment vertical="center"/>
    </xf>
    <xf numFmtId="0" fontId="3" fillId="0" borderId="5" xfId="0" applyFont="1" applyBorder="1"/>
    <xf numFmtId="3" fontId="0" fillId="6" borderId="0" xfId="0" applyNumberFormat="1" applyFill="1"/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2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/>
    <xf numFmtId="0" fontId="36" fillId="0" borderId="0" xfId="8" applyAlignment="1">
      <alignment vertical="center"/>
    </xf>
    <xf numFmtId="0" fontId="1" fillId="0" borderId="0" xfId="8" applyFont="1" applyAlignment="1">
      <alignment horizontal="left" vertical="center"/>
    </xf>
    <xf numFmtId="0" fontId="3" fillId="0" borderId="0" xfId="8" applyFont="1" applyBorder="1" applyAlignment="1">
      <alignment vertical="center"/>
    </xf>
    <xf numFmtId="0" fontId="6" fillId="0" borderId="5" xfId="8" applyFont="1" applyBorder="1" applyAlignment="1">
      <alignment horizontal="center" vertical="center"/>
    </xf>
    <xf numFmtId="0" fontId="6" fillId="0" borderId="5" xfId="8" applyFont="1" applyBorder="1" applyAlignment="1">
      <alignment vertical="center"/>
    </xf>
    <xf numFmtId="2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horizontal="center" vertical="center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horizontal="justify" vertical="center"/>
    </xf>
    <xf numFmtId="0" fontId="29" fillId="0" borderId="18" xfId="0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0" fontId="30" fillId="0" borderId="18" xfId="0" applyFont="1" applyBorder="1" applyAlignment="1">
      <alignment vertical="center" wrapText="1"/>
    </xf>
    <xf numFmtId="0" fontId="30" fillId="0" borderId="18" xfId="0" applyFont="1" applyBorder="1" applyAlignment="1">
      <alignment horizontal="center" vertical="center" wrapText="1"/>
    </xf>
    <xf numFmtId="43" fontId="0" fillId="0" borderId="0" xfId="21"/>
    <xf numFmtId="2" fontId="3" fillId="0" borderId="5" xfId="8" applyNumberFormat="1" applyFont="1" applyBorder="1" applyAlignment="1">
      <alignment horizontal="center"/>
    </xf>
    <xf numFmtId="2" fontId="3" fillId="6" borderId="5" xfId="8" applyNumberFormat="1" applyFont="1" applyFill="1" applyBorder="1" applyAlignment="1">
      <alignment horizontal="center"/>
    </xf>
    <xf numFmtId="10" fontId="0" fillId="0" borderId="0" xfId="23" applyNumberFormat="1" applyAlignment="1">
      <alignment vertical="center"/>
    </xf>
    <xf numFmtId="169" fontId="3" fillId="0" borderId="5" xfId="8" applyNumberFormat="1" applyFont="1" applyBorder="1" applyAlignment="1">
      <alignment horizontal="center" vertical="center"/>
    </xf>
    <xf numFmtId="0" fontId="31" fillId="0" borderId="0" xfId="8" applyFont="1" applyAlignment="1">
      <alignment vertical="center"/>
    </xf>
    <xf numFmtId="10" fontId="0" fillId="0" borderId="0" xfId="23" applyNumberFormat="1"/>
    <xf numFmtId="0" fontId="6" fillId="2" borderId="10" xfId="8" applyFont="1" applyFill="1" applyBorder="1" applyAlignment="1">
      <alignment horizontal="center" vertical="center" wrapText="1"/>
    </xf>
    <xf numFmtId="0" fontId="6" fillId="2" borderId="12" xfId="8" applyFont="1" applyFill="1" applyBorder="1" applyAlignment="1">
      <alignment horizontal="center" vertical="center" wrapText="1"/>
    </xf>
    <xf numFmtId="0" fontId="6" fillId="2" borderId="13" xfId="8" applyFont="1" applyFill="1" applyBorder="1" applyAlignment="1">
      <alignment horizontal="center" vertical="center" wrapText="1"/>
    </xf>
    <xf numFmtId="0" fontId="6" fillId="2" borderId="1" xfId="8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1" fillId="6" borderId="0" xfId="8" applyFont="1" applyFill="1" applyAlignment="1">
      <alignment horizontal="center"/>
    </xf>
    <xf numFmtId="0" fontId="13" fillId="0" borderId="5" xfId="9" applyFont="1" applyBorder="1" applyAlignment="1">
      <alignment horizontal="center"/>
    </xf>
    <xf numFmtId="0" fontId="13" fillId="0" borderId="6" xfId="9" applyFont="1" applyBorder="1" applyAlignment="1">
      <alignment horizontal="center"/>
    </xf>
    <xf numFmtId="0" fontId="13" fillId="0" borderId="4" xfId="9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25">
    <cellStyle name="Normal" xfId="0" builtinId="0"/>
    <cellStyle name="Normal 11 2 2 2 2 2 2 2 2" xfId="8" xr:uid="{00000000-0005-0000-0000-000008000000}"/>
    <cellStyle name="Normal 17" xfId="19" xr:uid="{00000000-0005-0000-0000-000033000000}"/>
    <cellStyle name="Normal 2" xfId="7" xr:uid="{00000000-0005-0000-0000-000007000000}"/>
    <cellStyle name="Normal 2 2 2" xfId="6" xr:uid="{00000000-0005-0000-0000-000006000000}"/>
    <cellStyle name="Normal 20 3" xfId="24" xr:uid="{00000000-0005-0000-0000-000045000000}"/>
    <cellStyle name="Normal 24" xfId="22" xr:uid="{00000000-0005-0000-0000-000043000000}"/>
    <cellStyle name="Normal 25 3 2" xfId="10" xr:uid="{00000000-0005-0000-0000-000014000000}"/>
    <cellStyle name="Normal 26" xfId="20" xr:uid="{00000000-0005-0000-0000-000038000000}"/>
    <cellStyle name="Normal 27" xfId="5" xr:uid="{00000000-0005-0000-0000-000005000000}"/>
    <cellStyle name="Normal 28 2" xfId="18" xr:uid="{00000000-0005-0000-0000-000031000000}"/>
    <cellStyle name="Normal 3" xfId="13" xr:uid="{00000000-0005-0000-0000-00001F000000}"/>
    <cellStyle name="Normal 3 2" xfId="15" xr:uid="{00000000-0005-0000-0000-000022000000}"/>
    <cellStyle name="Normal 32" xfId="4" xr:uid="{00000000-0005-0000-0000-000004000000}"/>
    <cellStyle name="Normal 33" xfId="3" xr:uid="{00000000-0005-0000-0000-000003000000}"/>
    <cellStyle name="Normal 4" xfId="11" xr:uid="{00000000-0005-0000-0000-00001A000000}"/>
    <cellStyle name="Normal 5" xfId="17" xr:uid="{00000000-0005-0000-0000-00002B000000}"/>
    <cellStyle name="Normal 5 2" xfId="2" xr:uid="{00000000-0005-0000-0000-000002000000}"/>
    <cellStyle name="Normal 6" xfId="16" xr:uid="{00000000-0005-0000-0000-000027000000}"/>
    <cellStyle name="Normal 7" xfId="9" xr:uid="{00000000-0005-0000-0000-00000E000000}"/>
    <cellStyle name="Porcentagem" xfId="23" builtinId="5"/>
    <cellStyle name="Porcentagem 2" xfId="1" xr:uid="{00000000-0005-0000-0000-000001000000}"/>
    <cellStyle name="Porcentagem 3" xfId="14" xr:uid="{00000000-0005-0000-0000-000021000000}"/>
    <cellStyle name="Porcentagem 4" xfId="12" xr:uid="{00000000-0005-0000-0000-00001C000000}"/>
    <cellStyle name="Vírgula" xfId="21" builtinId="3"/>
  </cellStyles>
  <dxfs count="0"/>
  <tableStyles count="0" defaultTableStyle="TableStyleMedium2" defaultPivotStyle="PivotStyleLight16"/>
  <colors>
    <mruColors>
      <color rgb="FF3A4D13"/>
      <color rgb="FF385921"/>
      <color rgb="FFBEDF7B"/>
      <color rgb="FF5A781E"/>
      <color rgb="FF54724A"/>
      <color rgb="FF85B22C"/>
      <color rgb="FFFFFF99"/>
      <color rgb="FF78A06C"/>
      <color rgb="FF72B644"/>
      <color rgb="FFB2C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1'!$A$28</c:f>
              <c:strCache>
                <c:ptCount val="1"/>
                <c:pt idx="0">
                  <c:v>Assinantes</c:v>
                </c:pt>
              </c:strCache>
            </c:strRef>
          </c:tx>
          <c:spPr>
            <a:ln w="28575" cap="rnd" cmpd="sng" algn="ctr">
              <a:solidFill>
                <a:srgbClr val="5A781E"/>
              </a:solidFill>
              <a:prstDash val="solid"/>
              <a:round/>
            </a:ln>
          </c:spPr>
          <c:marker>
            <c:symbol val="none"/>
          </c:marker>
          <c:cat>
            <c:numRef>
              <c:f>'Gráfico 1'!$C$27:$N$27</c:f>
              <c:numCache>
                <c:formatCode>General</c:formatCode>
                <c:ptCount val="1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</c:numCache>
            </c:numRef>
          </c:cat>
          <c:val>
            <c:numRef>
              <c:f>'Gráfico 1'!$C$28:$N$28</c:f>
              <c:numCache>
                <c:formatCode>0.00</c:formatCode>
                <c:ptCount val="12"/>
                <c:pt idx="0">
                  <c:v>3548</c:v>
                </c:pt>
                <c:pt idx="1">
                  <c:v>3768</c:v>
                </c:pt>
                <c:pt idx="2">
                  <c:v>4101</c:v>
                </c:pt>
                <c:pt idx="3">
                  <c:v>4719</c:v>
                </c:pt>
                <c:pt idx="4">
                  <c:v>5336</c:v>
                </c:pt>
                <c:pt idx="5">
                  <c:v>6298.7879999999996</c:v>
                </c:pt>
                <c:pt idx="6">
                  <c:v>7449.1559999999999</c:v>
                </c:pt>
                <c:pt idx="7">
                  <c:v>9768.4490000000005</c:v>
                </c:pt>
                <c:pt idx="8">
                  <c:v>12743.499</c:v>
                </c:pt>
                <c:pt idx="9">
                  <c:v>16185.361999999999</c:v>
                </c:pt>
                <c:pt idx="10">
                  <c:v>18019.677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7-4C9D-AE49-9A569C6E6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602600"/>
        <c:axId val="215602992"/>
      </c:lineChart>
      <c:lineChart>
        <c:grouping val="standard"/>
        <c:varyColors val="0"/>
        <c:ser>
          <c:idx val="1"/>
          <c:order val="1"/>
          <c:tx>
            <c:strRef>
              <c:f>'Gráfico 1'!$A$29</c:f>
              <c:strCache>
                <c:ptCount val="1"/>
                <c:pt idx="0">
                  <c:v>População</c:v>
                </c:pt>
              </c:strCache>
            </c:strRef>
          </c:tx>
          <c:spPr>
            <a:ln w="28575" cap="rnd" cmpd="sng" algn="ctr">
              <a:solidFill>
                <a:srgbClr val="85B22C"/>
              </a:solidFill>
              <a:prstDash val="solid"/>
              <a:round/>
            </a:ln>
          </c:spPr>
          <c:marker>
            <c:symbol val="none"/>
          </c:marker>
          <c:cat>
            <c:numRef>
              <c:f>'Gráfico 1'!$C$27:$N$27</c:f>
              <c:numCache>
                <c:formatCode>General</c:formatCode>
                <c:ptCount val="1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</c:numCache>
            </c:numRef>
          </c:cat>
          <c:val>
            <c:numRef>
              <c:f>'Gráfico 1'!$C$29:$N$29</c:f>
              <c:numCache>
                <c:formatCode>General</c:formatCode>
                <c:ptCount val="12"/>
                <c:pt idx="0">
                  <c:v>180619.10800000001</c:v>
                </c:pt>
                <c:pt idx="1">
                  <c:v>182911.48699999999</c:v>
                </c:pt>
                <c:pt idx="2">
                  <c:v>185150.80600000001</c:v>
                </c:pt>
                <c:pt idx="3">
                  <c:v>187335.13699999999</c:v>
                </c:pt>
                <c:pt idx="4">
                  <c:v>189462.755</c:v>
                </c:pt>
                <c:pt idx="5">
                  <c:v>191532.43900000001</c:v>
                </c:pt>
                <c:pt idx="6">
                  <c:v>193543.96900000001</c:v>
                </c:pt>
                <c:pt idx="7">
                  <c:v>195497.79699999999</c:v>
                </c:pt>
                <c:pt idx="8">
                  <c:v>197397.01800000001</c:v>
                </c:pt>
                <c:pt idx="9">
                  <c:v>199242.462</c:v>
                </c:pt>
                <c:pt idx="10" formatCode="0.0">
                  <c:v>201032.71400000001</c:v>
                </c:pt>
                <c:pt idx="11" formatCode="0.0">
                  <c:v>203492.427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27-4C9D-AE49-9A569C6E6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603384"/>
        <c:axId val="215603776"/>
      </c:lineChart>
      <c:catAx>
        <c:axId val="215602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5602992"/>
        <c:crosses val="autoZero"/>
        <c:auto val="1"/>
        <c:lblAlgn val="ctr"/>
        <c:lblOffset val="100"/>
        <c:noMultiLvlLbl val="0"/>
      </c:catAx>
      <c:valAx>
        <c:axId val="215602992"/>
        <c:scaling>
          <c:orientation val="minMax"/>
          <c:min val="300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sz="1000" b="0">
                    <a:latin typeface="Century Gothic" panose="020B0502020202020204" pitchFamily="34" charset="0"/>
                  </a:rPr>
                  <a:t>Assinantes</a:t>
                </a:r>
              </a:p>
            </c:rich>
          </c:tx>
          <c:layout>
            <c:manualLayout>
              <c:xMode val="edge"/>
              <c:yMode val="edge"/>
              <c:x val="1.37812230835487E-2"/>
              <c:y val="0.3473851465388340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5602600"/>
        <c:crosses val="autoZero"/>
        <c:crossBetween val="between"/>
      </c:valAx>
      <c:catAx>
        <c:axId val="215603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603776"/>
        <c:crosses val="autoZero"/>
        <c:auto val="1"/>
        <c:lblAlgn val="ctr"/>
        <c:lblOffset val="100"/>
        <c:noMultiLvlLbl val="0"/>
      </c:catAx>
      <c:valAx>
        <c:axId val="215603776"/>
        <c:scaling>
          <c:orientation val="minMax"/>
        </c:scaling>
        <c:delete val="0"/>
        <c:axPos val="r"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sz="1000" b="0">
                    <a:latin typeface="Century Gothic" panose="020B0502020202020204" pitchFamily="34" charset="0"/>
                  </a:rPr>
                  <a:t>População</a:t>
                </a:r>
              </a:p>
            </c:rich>
          </c:tx>
          <c:layout>
            <c:manualLayout>
              <c:xMode val="edge"/>
              <c:yMode val="edge"/>
              <c:x val="0.97588860004939604"/>
              <c:y val="0.3407103940858249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5603384"/>
        <c:crosses val="max"/>
        <c:crossBetween val="between"/>
      </c:valAx>
    </c:plotArea>
    <c:legend>
      <c:legendPos val="t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 sz="900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10'!$B$27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'Gráfico 10'!$A$28:$A$44</c:f>
              <c:strCache>
                <c:ptCount val="17"/>
                <c:pt idx="0">
                  <c:v>UNIVERSAL CHANNEL</c:v>
                </c:pt>
                <c:pt idx="1">
                  <c:v>TELECINE CULT</c:v>
                </c:pt>
                <c:pt idx="2">
                  <c:v>MAXPRIME</c:v>
                </c:pt>
                <c:pt idx="3">
                  <c:v>TNT</c:v>
                </c:pt>
                <c:pt idx="4">
                  <c:v>TELECINE ACTION</c:v>
                </c:pt>
                <c:pt idx="5">
                  <c:v>WARNER CHANNEL</c:v>
                </c:pt>
                <c:pt idx="6">
                  <c:v>HBO FAMILY</c:v>
                </c:pt>
                <c:pt idx="7">
                  <c:v>TELECINE TOUCH</c:v>
                </c:pt>
                <c:pt idx="8">
                  <c:v>AXN</c:v>
                </c:pt>
                <c:pt idx="9">
                  <c:v>HBO PLUS</c:v>
                </c:pt>
                <c:pt idx="10">
                  <c:v>CINEMAX</c:v>
                </c:pt>
                <c:pt idx="11">
                  <c:v>MEGAPIX</c:v>
                </c:pt>
                <c:pt idx="12">
                  <c:v>HBO</c:v>
                </c:pt>
                <c:pt idx="13">
                  <c:v>TELECINE PIPOCA</c:v>
                </c:pt>
                <c:pt idx="14">
                  <c:v>SONY</c:v>
                </c:pt>
                <c:pt idx="15">
                  <c:v>TELECINE PREMIUM</c:v>
                </c:pt>
                <c:pt idx="16">
                  <c:v>TELECINE FUN</c:v>
                </c:pt>
              </c:strCache>
            </c:strRef>
          </c:cat>
          <c:val>
            <c:numRef>
              <c:f>'Gráfico 10'!$B$28:$B$44</c:f>
              <c:numCache>
                <c:formatCode>[h]:mm:ss;@</c:formatCode>
                <c:ptCount val="17"/>
                <c:pt idx="0">
                  <c:v>0.70138888888888895</c:v>
                </c:pt>
                <c:pt idx="1">
                  <c:v>4.3166782407407398</c:v>
                </c:pt>
                <c:pt idx="2">
                  <c:v>1.9027777777777799</c:v>
                </c:pt>
                <c:pt idx="3">
                  <c:v>3.0063773148148099</c:v>
                </c:pt>
                <c:pt idx="4">
                  <c:v>5.11666666666666</c:v>
                </c:pt>
                <c:pt idx="5">
                  <c:v>1.69916666666667</c:v>
                </c:pt>
                <c:pt idx="6">
                  <c:v>1.7279166666666701</c:v>
                </c:pt>
                <c:pt idx="7">
                  <c:v>10.011469907407401</c:v>
                </c:pt>
                <c:pt idx="8">
                  <c:v>4.0398726851851903</c:v>
                </c:pt>
                <c:pt idx="9">
                  <c:v>1.6909722222222201</c:v>
                </c:pt>
                <c:pt idx="10">
                  <c:v>2.4951388888888899</c:v>
                </c:pt>
                <c:pt idx="11">
                  <c:v>13.920717592592601</c:v>
                </c:pt>
                <c:pt idx="12">
                  <c:v>5.55</c:v>
                </c:pt>
                <c:pt idx="13">
                  <c:v>17.681006944444501</c:v>
                </c:pt>
                <c:pt idx="14">
                  <c:v>2.9963310185185201</c:v>
                </c:pt>
                <c:pt idx="15">
                  <c:v>21.0488888888889</c:v>
                </c:pt>
                <c:pt idx="16">
                  <c:v>10.5446412037037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6-4D19-9442-85030EFE2E2C}"/>
            </c:ext>
          </c:extLst>
        </c:ser>
        <c:ser>
          <c:idx val="1"/>
          <c:order val="1"/>
          <c:tx>
            <c:strRef>
              <c:f>'Gráfico 10'!$C$27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'Gráfico 10'!$A$28:$A$44</c:f>
              <c:strCache>
                <c:ptCount val="17"/>
                <c:pt idx="0">
                  <c:v>UNIVERSAL CHANNEL</c:v>
                </c:pt>
                <c:pt idx="1">
                  <c:v>TELECINE CULT</c:v>
                </c:pt>
                <c:pt idx="2">
                  <c:v>MAXPRIME</c:v>
                </c:pt>
                <c:pt idx="3">
                  <c:v>TNT</c:v>
                </c:pt>
                <c:pt idx="4">
                  <c:v>TELECINE ACTION</c:v>
                </c:pt>
                <c:pt idx="5">
                  <c:v>WARNER CHANNEL</c:v>
                </c:pt>
                <c:pt idx="6">
                  <c:v>HBO FAMILY</c:v>
                </c:pt>
                <c:pt idx="7">
                  <c:v>TELECINE TOUCH</c:v>
                </c:pt>
                <c:pt idx="8">
                  <c:v>AXN</c:v>
                </c:pt>
                <c:pt idx="9">
                  <c:v>HBO PLUS</c:v>
                </c:pt>
                <c:pt idx="10">
                  <c:v>CINEMAX</c:v>
                </c:pt>
                <c:pt idx="11">
                  <c:v>MEGAPIX</c:v>
                </c:pt>
                <c:pt idx="12">
                  <c:v>HBO</c:v>
                </c:pt>
                <c:pt idx="13">
                  <c:v>TELECINE PIPOCA</c:v>
                </c:pt>
                <c:pt idx="14">
                  <c:v>SONY</c:v>
                </c:pt>
                <c:pt idx="15">
                  <c:v>TELECINE PREMIUM</c:v>
                </c:pt>
                <c:pt idx="16">
                  <c:v>TELECINE FUN</c:v>
                </c:pt>
              </c:strCache>
            </c:strRef>
          </c:cat>
          <c:val>
            <c:numRef>
              <c:f>'Gráfico 10'!$C$28:$C$44</c:f>
              <c:numCache>
                <c:formatCode>[h]:mm:ss;@</c:formatCode>
                <c:ptCount val="17"/>
                <c:pt idx="0">
                  <c:v>6.2777777777777803</c:v>
                </c:pt>
                <c:pt idx="1">
                  <c:v>6.3241087962962999</c:v>
                </c:pt>
                <c:pt idx="2">
                  <c:v>8.72430555555556</c:v>
                </c:pt>
                <c:pt idx="3">
                  <c:v>7.6926157407407398</c:v>
                </c:pt>
                <c:pt idx="4">
                  <c:v>12.6442592592593</c:v>
                </c:pt>
                <c:pt idx="5">
                  <c:v>9.6510879629629596</c:v>
                </c:pt>
                <c:pt idx="6">
                  <c:v>6.5125000000000002</c:v>
                </c:pt>
                <c:pt idx="7">
                  <c:v>9.8408564814814792</c:v>
                </c:pt>
                <c:pt idx="8">
                  <c:v>10.545127314814801</c:v>
                </c:pt>
                <c:pt idx="9">
                  <c:v>8.02708333333333</c:v>
                </c:pt>
                <c:pt idx="10">
                  <c:v>11.6381944444444</c:v>
                </c:pt>
                <c:pt idx="11">
                  <c:v>24.7823958333333</c:v>
                </c:pt>
                <c:pt idx="12">
                  <c:v>11.351041666666699</c:v>
                </c:pt>
                <c:pt idx="13">
                  <c:v>21.574224537037001</c:v>
                </c:pt>
                <c:pt idx="14">
                  <c:v>10.545694444444401</c:v>
                </c:pt>
                <c:pt idx="15">
                  <c:v>20.547916666666701</c:v>
                </c:pt>
                <c:pt idx="16">
                  <c:v>24.432754629629599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6-4D19-9442-85030EFE2E2C}"/>
            </c:ext>
          </c:extLst>
        </c:ser>
        <c:ser>
          <c:idx val="2"/>
          <c:order val="2"/>
          <c:tx>
            <c:strRef>
              <c:f>'Gráfico 10'!$D$27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'Gráfico 10'!$A$28:$A$44</c:f>
              <c:strCache>
                <c:ptCount val="17"/>
                <c:pt idx="0">
                  <c:v>UNIVERSAL CHANNEL</c:v>
                </c:pt>
                <c:pt idx="1">
                  <c:v>TELECINE CULT</c:v>
                </c:pt>
                <c:pt idx="2">
                  <c:v>MAXPRIME</c:v>
                </c:pt>
                <c:pt idx="3">
                  <c:v>TNT</c:v>
                </c:pt>
                <c:pt idx="4">
                  <c:v>TELECINE ACTION</c:v>
                </c:pt>
                <c:pt idx="5">
                  <c:v>WARNER CHANNEL</c:v>
                </c:pt>
                <c:pt idx="6">
                  <c:v>HBO FAMILY</c:v>
                </c:pt>
                <c:pt idx="7">
                  <c:v>TELECINE TOUCH</c:v>
                </c:pt>
                <c:pt idx="8">
                  <c:v>AXN</c:v>
                </c:pt>
                <c:pt idx="9">
                  <c:v>HBO PLUS</c:v>
                </c:pt>
                <c:pt idx="10">
                  <c:v>CINEMAX</c:v>
                </c:pt>
                <c:pt idx="11">
                  <c:v>MEGAPIX</c:v>
                </c:pt>
                <c:pt idx="12">
                  <c:v>HBO</c:v>
                </c:pt>
                <c:pt idx="13">
                  <c:v>TELECINE PIPOCA</c:v>
                </c:pt>
                <c:pt idx="14">
                  <c:v>SONY</c:v>
                </c:pt>
                <c:pt idx="15">
                  <c:v>TELECINE PREMIUM</c:v>
                </c:pt>
                <c:pt idx="16">
                  <c:v>TELECINE FUN</c:v>
                </c:pt>
              </c:strCache>
            </c:strRef>
          </c:cat>
          <c:val>
            <c:numRef>
              <c:f>'Gráfico 10'!$D$28:$D$44</c:f>
              <c:numCache>
                <c:formatCode>[h]:mm:ss;@</c:formatCode>
                <c:ptCount val="17"/>
                <c:pt idx="0">
                  <c:v>5.0659722222222303</c:v>
                </c:pt>
                <c:pt idx="1">
                  <c:v>9.3784722222222303</c:v>
                </c:pt>
                <c:pt idx="2">
                  <c:v>10.3680555555556</c:v>
                </c:pt>
                <c:pt idx="3">
                  <c:v>11.112500000000001</c:v>
                </c:pt>
                <c:pt idx="4">
                  <c:v>11.8715277777778</c:v>
                </c:pt>
                <c:pt idx="5">
                  <c:v>12.3534722222222</c:v>
                </c:pt>
                <c:pt idx="6">
                  <c:v>14.4791666666666</c:v>
                </c:pt>
                <c:pt idx="7">
                  <c:v>14.7048611111111</c:v>
                </c:pt>
                <c:pt idx="8">
                  <c:v>15.4270833333334</c:v>
                </c:pt>
                <c:pt idx="9">
                  <c:v>15.93125</c:v>
                </c:pt>
                <c:pt idx="10">
                  <c:v>16.6979166666666</c:v>
                </c:pt>
                <c:pt idx="11">
                  <c:v>19.6284722222222</c:v>
                </c:pt>
                <c:pt idx="12">
                  <c:v>21.165277777777799</c:v>
                </c:pt>
                <c:pt idx="13">
                  <c:v>23.0972222222222</c:v>
                </c:pt>
                <c:pt idx="14">
                  <c:v>24.062499999999901</c:v>
                </c:pt>
                <c:pt idx="15">
                  <c:v>25.0277777777777</c:v>
                </c:pt>
                <c:pt idx="16">
                  <c:v>30.8194444444444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86-4D19-9442-85030EFE2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618544"/>
        <c:axId val="329618936"/>
      </c:barChart>
      <c:catAx>
        <c:axId val="329618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18936"/>
        <c:crosses val="autoZero"/>
        <c:auto val="1"/>
        <c:lblAlgn val="ctr"/>
        <c:lblOffset val="100"/>
        <c:noMultiLvlLbl val="0"/>
      </c:catAx>
      <c:valAx>
        <c:axId val="329618936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18544"/>
        <c:crosses val="autoZero"/>
        <c:crossBetween val="between"/>
      </c:valAx>
    </c:plotArea>
    <c:legend>
      <c:legendPos val="t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11'!$B$25</c:f>
              <c:strCache>
                <c:ptCount val="1"/>
                <c:pt idx="0">
                  <c:v>Brasileira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11'!$A$26:$A$29</c:f>
              <c:strCache>
                <c:ptCount val="4"/>
                <c:pt idx="0">
                  <c:v>CANAL BRASIL</c:v>
                </c:pt>
                <c:pt idx="1">
                  <c:v>MULTISHOW</c:v>
                </c:pt>
                <c:pt idx="2">
                  <c:v>GNT</c:v>
                </c:pt>
                <c:pt idx="3">
                  <c:v>DEMAIS CANAIS</c:v>
                </c:pt>
              </c:strCache>
            </c:strRef>
          </c:cat>
          <c:val>
            <c:numRef>
              <c:f>'Gráfico 11'!$B$26:$B$29</c:f>
              <c:numCache>
                <c:formatCode>0.0%</c:formatCode>
                <c:ptCount val="4"/>
                <c:pt idx="0">
                  <c:v>0.94860664988279897</c:v>
                </c:pt>
                <c:pt idx="1">
                  <c:v>0.73652822767239101</c:v>
                </c:pt>
                <c:pt idx="2">
                  <c:v>0.56930048309180303</c:v>
                </c:pt>
                <c:pt idx="3">
                  <c:v>4.5948515738627599E-2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3-40A1-BC1E-FEBA3D1989CC}"/>
            </c:ext>
          </c:extLst>
        </c:ser>
        <c:ser>
          <c:idx val="1"/>
          <c:order val="1"/>
          <c:tx>
            <c:strRef>
              <c:f>'Gráfico 11'!$C$25</c:f>
              <c:strCache>
                <c:ptCount val="1"/>
                <c:pt idx="0">
                  <c:v>Estrangeira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11'!$A$26:$A$29</c:f>
              <c:strCache>
                <c:ptCount val="4"/>
                <c:pt idx="0">
                  <c:v>CANAL BRASIL</c:v>
                </c:pt>
                <c:pt idx="1">
                  <c:v>MULTISHOW</c:v>
                </c:pt>
                <c:pt idx="2">
                  <c:v>GNT</c:v>
                </c:pt>
                <c:pt idx="3">
                  <c:v>DEMAIS CANAIS</c:v>
                </c:pt>
              </c:strCache>
            </c:strRef>
          </c:cat>
          <c:val>
            <c:numRef>
              <c:f>'Gráfico 11'!$C$26:$C$29</c:f>
              <c:numCache>
                <c:formatCode>0.0%</c:formatCode>
                <c:ptCount val="4"/>
                <c:pt idx="0">
                  <c:v>5.1393350117200497E-2</c:v>
                </c:pt>
                <c:pt idx="1">
                  <c:v>0.26347177232760899</c:v>
                </c:pt>
                <c:pt idx="2">
                  <c:v>0.43069951690819702</c:v>
                </c:pt>
                <c:pt idx="3">
                  <c:v>0.95405148426137198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3-40A1-BC1E-FEBA3D198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29619720"/>
        <c:axId val="329620112"/>
      </c:barChart>
      <c:catAx>
        <c:axId val="329619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20112"/>
        <c:crosses val="autoZero"/>
        <c:auto val="1"/>
        <c:lblAlgn val="ctr"/>
        <c:lblOffset val="100"/>
        <c:noMultiLvlLbl val="0"/>
      </c:catAx>
      <c:valAx>
        <c:axId val="3296201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19720"/>
        <c:crosses val="autoZero"/>
        <c:crossBetween val="between"/>
      </c:valAx>
    </c:plotArea>
    <c:legend>
      <c:legendPos val="t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 sz="1000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12'!$B$25</c:f>
              <c:strCache>
                <c:ptCount val="1"/>
                <c:pt idx="0">
                  <c:v>Brasileira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12'!$A$26:$A$29</c:f>
              <c:strCache>
                <c:ptCount val="4"/>
                <c:pt idx="0">
                  <c:v>CANAL BRASIL</c:v>
                </c:pt>
                <c:pt idx="1">
                  <c:v>MULTISHOW</c:v>
                </c:pt>
                <c:pt idx="2">
                  <c:v>GNT</c:v>
                </c:pt>
                <c:pt idx="3">
                  <c:v>DEMAIS CANAIS</c:v>
                </c:pt>
              </c:strCache>
            </c:strRef>
          </c:cat>
          <c:val>
            <c:numRef>
              <c:f>'Gráfico 12'!$B$26:$B$29</c:f>
              <c:numCache>
                <c:formatCode>0.0%</c:formatCode>
                <c:ptCount val="4"/>
                <c:pt idx="0">
                  <c:v>0.95257819429981705</c:v>
                </c:pt>
                <c:pt idx="1">
                  <c:v>0.94494112178493905</c:v>
                </c:pt>
                <c:pt idx="2">
                  <c:v>0.81507991660875501</c:v>
                </c:pt>
                <c:pt idx="3">
                  <c:v>0.12077354336427799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E-4D6A-A3CB-4EEBC40BFE89}"/>
            </c:ext>
          </c:extLst>
        </c:ser>
        <c:ser>
          <c:idx val="1"/>
          <c:order val="1"/>
          <c:tx>
            <c:strRef>
              <c:f>'Gráfico 12'!$C$25</c:f>
              <c:strCache>
                <c:ptCount val="1"/>
                <c:pt idx="0">
                  <c:v>Estrangeira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12'!$A$26:$A$29</c:f>
              <c:strCache>
                <c:ptCount val="4"/>
                <c:pt idx="0">
                  <c:v>CANAL BRASIL</c:v>
                </c:pt>
                <c:pt idx="1">
                  <c:v>MULTISHOW</c:v>
                </c:pt>
                <c:pt idx="2">
                  <c:v>GNT</c:v>
                </c:pt>
                <c:pt idx="3">
                  <c:v>DEMAIS CANAIS</c:v>
                </c:pt>
              </c:strCache>
            </c:strRef>
          </c:cat>
          <c:val>
            <c:numRef>
              <c:f>'Gráfico 12'!$C$26:$C$29</c:f>
              <c:numCache>
                <c:formatCode>0.0%</c:formatCode>
                <c:ptCount val="4"/>
                <c:pt idx="0">
                  <c:v>4.7421805700182403E-2</c:v>
                </c:pt>
                <c:pt idx="1">
                  <c:v>5.5058878215060697E-2</c:v>
                </c:pt>
                <c:pt idx="2">
                  <c:v>0.18492008339124499</c:v>
                </c:pt>
                <c:pt idx="3">
                  <c:v>0.87922645663572196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5E-4D6A-A3CB-4EEBC40BF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29620896"/>
        <c:axId val="329621288"/>
      </c:barChart>
      <c:catAx>
        <c:axId val="329620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21288"/>
        <c:crosses val="autoZero"/>
        <c:auto val="1"/>
        <c:lblAlgn val="ctr"/>
        <c:lblOffset val="100"/>
        <c:noMultiLvlLbl val="0"/>
      </c:catAx>
      <c:valAx>
        <c:axId val="3296212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20896"/>
        <c:crosses val="autoZero"/>
        <c:crossBetween val="between"/>
      </c:valAx>
    </c:plotArea>
    <c:legend>
      <c:legendPos val="t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 sz="1000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13'!$E$27</c:f>
              <c:strCache>
                <c:ptCount val="1"/>
                <c:pt idx="0">
                  <c:v>Longa Metragem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'Gráfico 13'!$A$28:$A$47</c:f>
              <c:strCache>
                <c:ptCount val="20"/>
                <c:pt idx="0">
                  <c:v>MULTISHOW</c:v>
                </c:pt>
                <c:pt idx="1">
                  <c:v>GNT</c:v>
                </c:pt>
                <c:pt idx="2">
                  <c:v>AXN</c:v>
                </c:pt>
                <c:pt idx="3">
                  <c:v>SONY</c:v>
                </c:pt>
                <c:pt idx="4">
                  <c:v>WARNER CHANNEL</c:v>
                </c:pt>
                <c:pt idx="5">
                  <c:v>UNIVERSAL CHANNEL</c:v>
                </c:pt>
                <c:pt idx="6">
                  <c:v>CANAL BRASIL</c:v>
                </c:pt>
                <c:pt idx="7">
                  <c:v>HBO FAMILY</c:v>
                </c:pt>
                <c:pt idx="8">
                  <c:v>HBO PLUS</c:v>
                </c:pt>
                <c:pt idx="9">
                  <c:v>HBO</c:v>
                </c:pt>
                <c:pt idx="10">
                  <c:v>CINEMAX</c:v>
                </c:pt>
                <c:pt idx="11">
                  <c:v>MAX PRIME</c:v>
                </c:pt>
                <c:pt idx="12">
                  <c:v>TNT</c:v>
                </c:pt>
                <c:pt idx="13">
                  <c:v>TELECINE ACTION</c:v>
                </c:pt>
                <c:pt idx="14">
                  <c:v>TELECINE TOUCH</c:v>
                </c:pt>
                <c:pt idx="15">
                  <c:v>TELECINE FUN</c:v>
                </c:pt>
                <c:pt idx="16">
                  <c:v>MEGAPIX</c:v>
                </c:pt>
                <c:pt idx="17">
                  <c:v>TELECINE PREMIUM</c:v>
                </c:pt>
                <c:pt idx="18">
                  <c:v>TELECINE PIPOCA</c:v>
                </c:pt>
                <c:pt idx="19">
                  <c:v>TELECINE CULT</c:v>
                </c:pt>
              </c:strCache>
            </c:strRef>
          </c:cat>
          <c:val>
            <c:numRef>
              <c:f>'Gráfico 13'!$E$28:$E$47</c:f>
              <c:numCache>
                <c:formatCode>0.0%</c:formatCode>
                <c:ptCount val="20"/>
                <c:pt idx="0">
                  <c:v>3.7434443930276382E-2</c:v>
                </c:pt>
                <c:pt idx="1">
                  <c:v>3.8391203703709693E-2</c:v>
                </c:pt>
                <c:pt idx="2">
                  <c:v>0.14427083333334326</c:v>
                </c:pt>
                <c:pt idx="3">
                  <c:v>0.24651351194954618</c:v>
                </c:pt>
                <c:pt idx="4">
                  <c:v>0.38642334414792612</c:v>
                </c:pt>
                <c:pt idx="5">
                  <c:v>0.41972355386648702</c:v>
                </c:pt>
                <c:pt idx="6">
                  <c:v>0.57063016658467547</c:v>
                </c:pt>
                <c:pt idx="7">
                  <c:v>0.72690654587825088</c:v>
                </c:pt>
                <c:pt idx="8">
                  <c:v>0.73496325820348041</c:v>
                </c:pt>
                <c:pt idx="9">
                  <c:v>0.81250325505135612</c:v>
                </c:pt>
                <c:pt idx="10">
                  <c:v>0.84614242178760146</c:v>
                </c:pt>
                <c:pt idx="11">
                  <c:v>0.91452191696249296</c:v>
                </c:pt>
                <c:pt idx="12">
                  <c:v>0.9311791656619236</c:v>
                </c:pt>
                <c:pt idx="13">
                  <c:v>0.98490533280606707</c:v>
                </c:pt>
                <c:pt idx="14">
                  <c:v>0.98947744063578869</c:v>
                </c:pt>
                <c:pt idx="15">
                  <c:v>0.99076003086419773</c:v>
                </c:pt>
                <c:pt idx="16">
                  <c:v>0.9940479061556422</c:v>
                </c:pt>
                <c:pt idx="17">
                  <c:v>0.99606416947223131</c:v>
                </c:pt>
                <c:pt idx="18">
                  <c:v>0.99673940305994246</c:v>
                </c:pt>
                <c:pt idx="19">
                  <c:v>0.99960447617210146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93-4356-83F0-E04220427690}"/>
            </c:ext>
          </c:extLst>
        </c:ser>
        <c:ser>
          <c:idx val="1"/>
          <c:order val="1"/>
          <c:tx>
            <c:strRef>
              <c:f>'Gráfico 13'!$F$27</c:f>
              <c:strCache>
                <c:ptCount val="1"/>
                <c:pt idx="0">
                  <c:v>Outras Obras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'Gráfico 13'!$A$28:$A$47</c:f>
              <c:strCache>
                <c:ptCount val="20"/>
                <c:pt idx="0">
                  <c:v>MULTISHOW</c:v>
                </c:pt>
                <c:pt idx="1">
                  <c:v>GNT</c:v>
                </c:pt>
                <c:pt idx="2">
                  <c:v>AXN</c:v>
                </c:pt>
                <c:pt idx="3">
                  <c:v>SONY</c:v>
                </c:pt>
                <c:pt idx="4">
                  <c:v>WARNER CHANNEL</c:v>
                </c:pt>
                <c:pt idx="5">
                  <c:v>UNIVERSAL CHANNEL</c:v>
                </c:pt>
                <c:pt idx="6">
                  <c:v>CANAL BRASIL</c:v>
                </c:pt>
                <c:pt idx="7">
                  <c:v>HBO FAMILY</c:v>
                </c:pt>
                <c:pt idx="8">
                  <c:v>HBO PLUS</c:v>
                </c:pt>
                <c:pt idx="9">
                  <c:v>HBO</c:v>
                </c:pt>
                <c:pt idx="10">
                  <c:v>CINEMAX</c:v>
                </c:pt>
                <c:pt idx="11">
                  <c:v>MAX PRIME</c:v>
                </c:pt>
                <c:pt idx="12">
                  <c:v>TNT</c:v>
                </c:pt>
                <c:pt idx="13">
                  <c:v>TELECINE ACTION</c:v>
                </c:pt>
                <c:pt idx="14">
                  <c:v>TELECINE TOUCH</c:v>
                </c:pt>
                <c:pt idx="15">
                  <c:v>TELECINE FUN</c:v>
                </c:pt>
                <c:pt idx="16">
                  <c:v>MEGAPIX</c:v>
                </c:pt>
                <c:pt idx="17">
                  <c:v>TELECINE PREMIUM</c:v>
                </c:pt>
                <c:pt idx="18">
                  <c:v>TELECINE PIPOCA</c:v>
                </c:pt>
                <c:pt idx="19">
                  <c:v>TELECINE CULT</c:v>
                </c:pt>
              </c:strCache>
            </c:strRef>
          </c:cat>
          <c:val>
            <c:numRef>
              <c:f>'Gráfico 13'!$F$28:$F$47</c:f>
              <c:numCache>
                <c:formatCode>0.0%</c:formatCode>
                <c:ptCount val="20"/>
                <c:pt idx="0">
                  <c:v>0.9625655560697236</c:v>
                </c:pt>
                <c:pt idx="1">
                  <c:v>0.96160879629629026</c:v>
                </c:pt>
                <c:pt idx="2">
                  <c:v>0.85572916666665677</c:v>
                </c:pt>
                <c:pt idx="3">
                  <c:v>0.75348648805045382</c:v>
                </c:pt>
                <c:pt idx="4">
                  <c:v>0.61357665585207388</c:v>
                </c:pt>
                <c:pt idx="5">
                  <c:v>0.58027644613351292</c:v>
                </c:pt>
                <c:pt idx="6">
                  <c:v>0.42936983341532448</c:v>
                </c:pt>
                <c:pt idx="7">
                  <c:v>0.27309345412174912</c:v>
                </c:pt>
                <c:pt idx="8">
                  <c:v>0.26503674179651959</c:v>
                </c:pt>
                <c:pt idx="9">
                  <c:v>0.18749674494864388</c:v>
                </c:pt>
                <c:pt idx="10">
                  <c:v>0.15385757821239854</c:v>
                </c:pt>
                <c:pt idx="11">
                  <c:v>8.5478083037507077E-2</c:v>
                </c:pt>
                <c:pt idx="12">
                  <c:v>6.8820834338076356E-2</c:v>
                </c:pt>
                <c:pt idx="13">
                  <c:v>1.5094667193932931E-2</c:v>
                </c:pt>
                <c:pt idx="14">
                  <c:v>1.0522559364211334E-2</c:v>
                </c:pt>
                <c:pt idx="15">
                  <c:v>9.2399691358022867E-3</c:v>
                </c:pt>
                <c:pt idx="16">
                  <c:v>5.952093844357853E-3</c:v>
                </c:pt>
                <c:pt idx="17">
                  <c:v>3.9358305277686642E-3</c:v>
                </c:pt>
                <c:pt idx="18">
                  <c:v>3.2605969400575727E-3</c:v>
                </c:pt>
                <c:pt idx="19">
                  <c:v>3.9552382789851483E-4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93-4356-83F0-E04220427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overlap val="100"/>
        <c:axId val="329208400"/>
        <c:axId val="329208008"/>
      </c:barChart>
      <c:catAx>
        <c:axId val="329208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208008"/>
        <c:crosses val="autoZero"/>
        <c:auto val="1"/>
        <c:lblAlgn val="ctr"/>
        <c:lblOffset val="100"/>
        <c:noMultiLvlLbl val="0"/>
      </c:catAx>
      <c:valAx>
        <c:axId val="32920800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208400"/>
        <c:crosses val="autoZero"/>
        <c:crossBetween val="between"/>
      </c:valAx>
    </c:plotArea>
    <c:legend>
      <c:legendPos val="t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 sz="1000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14'!$E$27</c:f>
              <c:strCache>
                <c:ptCount val="1"/>
                <c:pt idx="0">
                  <c:v>Longa Metragem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'Gráfico 14'!$A$28:$A$47</c:f>
              <c:strCache>
                <c:ptCount val="20"/>
                <c:pt idx="0">
                  <c:v>MULTISHOW</c:v>
                </c:pt>
                <c:pt idx="1">
                  <c:v>GNT</c:v>
                </c:pt>
                <c:pt idx="2">
                  <c:v>AXN</c:v>
                </c:pt>
                <c:pt idx="3">
                  <c:v>WARNER CHANNEL</c:v>
                </c:pt>
                <c:pt idx="4">
                  <c:v>SONY</c:v>
                </c:pt>
                <c:pt idx="5">
                  <c:v>CANAL BRASIL</c:v>
                </c:pt>
                <c:pt idx="6">
                  <c:v>HBO PLUS</c:v>
                </c:pt>
                <c:pt idx="7">
                  <c:v>HBO</c:v>
                </c:pt>
                <c:pt idx="8">
                  <c:v>UNIVERSAL CHANNEL</c:v>
                </c:pt>
                <c:pt idx="9">
                  <c:v>HBO FAMILY</c:v>
                </c:pt>
                <c:pt idx="10">
                  <c:v>CINEMAX</c:v>
                </c:pt>
                <c:pt idx="11">
                  <c:v>MAX PRIME</c:v>
                </c:pt>
                <c:pt idx="12">
                  <c:v>TNT</c:v>
                </c:pt>
                <c:pt idx="13">
                  <c:v>TELECINE TOUCH</c:v>
                </c:pt>
                <c:pt idx="14">
                  <c:v>TELECINE PIPOCA</c:v>
                </c:pt>
                <c:pt idx="15">
                  <c:v>TELECINE PREMIUM</c:v>
                </c:pt>
                <c:pt idx="16">
                  <c:v>TELECINE FUN</c:v>
                </c:pt>
                <c:pt idx="17">
                  <c:v>MEGAPIX</c:v>
                </c:pt>
                <c:pt idx="18">
                  <c:v>TELECINE ACTION</c:v>
                </c:pt>
                <c:pt idx="19">
                  <c:v>TELECINE CULT</c:v>
                </c:pt>
              </c:strCache>
            </c:strRef>
          </c:cat>
          <c:val>
            <c:numRef>
              <c:f>'Gráfico 14'!$E$28:$E$47</c:f>
              <c:numCache>
                <c:formatCode>0.0%</c:formatCode>
                <c:ptCount val="20"/>
                <c:pt idx="0">
                  <c:v>9.6547462732679504E-3</c:v>
                </c:pt>
                <c:pt idx="1">
                  <c:v>4.8499575715499302E-2</c:v>
                </c:pt>
                <c:pt idx="2">
                  <c:v>0.24068502661421201</c:v>
                </c:pt>
                <c:pt idx="3">
                  <c:v>0.38123022304545401</c:v>
                </c:pt>
                <c:pt idx="4">
                  <c:v>0.43045591298310798</c:v>
                </c:pt>
                <c:pt idx="5">
                  <c:v>0.57399051255350997</c:v>
                </c:pt>
                <c:pt idx="6">
                  <c:v>0.59808575508471296</c:v>
                </c:pt>
                <c:pt idx="7">
                  <c:v>0.67647988893602196</c:v>
                </c:pt>
                <c:pt idx="8">
                  <c:v>0.71750540290213105</c:v>
                </c:pt>
                <c:pt idx="9">
                  <c:v>0.74108933806511301</c:v>
                </c:pt>
                <c:pt idx="10">
                  <c:v>0.76406394810009304</c:v>
                </c:pt>
                <c:pt idx="11">
                  <c:v>0.81969994986308803</c:v>
                </c:pt>
                <c:pt idx="12">
                  <c:v>0.95005791058605504</c:v>
                </c:pt>
                <c:pt idx="13">
                  <c:v>0.98641346302300503</c:v>
                </c:pt>
                <c:pt idx="14">
                  <c:v>0.99590859966033696</c:v>
                </c:pt>
                <c:pt idx="15">
                  <c:v>0.99610159024239597</c:v>
                </c:pt>
                <c:pt idx="16">
                  <c:v>0.99779990736452095</c:v>
                </c:pt>
                <c:pt idx="17">
                  <c:v>0.99899644897328999</c:v>
                </c:pt>
                <c:pt idx="18">
                  <c:v>0.99922866288711498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F-4387-8BB3-B106FC0C9FB0}"/>
            </c:ext>
          </c:extLst>
        </c:ser>
        <c:ser>
          <c:idx val="1"/>
          <c:order val="1"/>
          <c:tx>
            <c:strRef>
              <c:f>'Gráfico 14'!$F$27</c:f>
              <c:strCache>
                <c:ptCount val="1"/>
                <c:pt idx="0">
                  <c:v>Outras Obras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'Gráfico 14'!$A$28:$A$47</c:f>
              <c:strCache>
                <c:ptCount val="20"/>
                <c:pt idx="0">
                  <c:v>MULTISHOW</c:v>
                </c:pt>
                <c:pt idx="1">
                  <c:v>GNT</c:v>
                </c:pt>
                <c:pt idx="2">
                  <c:v>AXN</c:v>
                </c:pt>
                <c:pt idx="3">
                  <c:v>WARNER CHANNEL</c:v>
                </c:pt>
                <c:pt idx="4">
                  <c:v>SONY</c:v>
                </c:pt>
                <c:pt idx="5">
                  <c:v>CANAL BRASIL</c:v>
                </c:pt>
                <c:pt idx="6">
                  <c:v>HBO PLUS</c:v>
                </c:pt>
                <c:pt idx="7">
                  <c:v>HBO</c:v>
                </c:pt>
                <c:pt idx="8">
                  <c:v>UNIVERSAL CHANNEL</c:v>
                </c:pt>
                <c:pt idx="9">
                  <c:v>HBO FAMILY</c:v>
                </c:pt>
                <c:pt idx="10">
                  <c:v>CINEMAX</c:v>
                </c:pt>
                <c:pt idx="11">
                  <c:v>MAX PRIME</c:v>
                </c:pt>
                <c:pt idx="12">
                  <c:v>TNT</c:v>
                </c:pt>
                <c:pt idx="13">
                  <c:v>TELECINE TOUCH</c:v>
                </c:pt>
                <c:pt idx="14">
                  <c:v>TELECINE PIPOCA</c:v>
                </c:pt>
                <c:pt idx="15">
                  <c:v>TELECINE PREMIUM</c:v>
                </c:pt>
                <c:pt idx="16">
                  <c:v>TELECINE FUN</c:v>
                </c:pt>
                <c:pt idx="17">
                  <c:v>MEGAPIX</c:v>
                </c:pt>
                <c:pt idx="18">
                  <c:v>TELECINE ACTION</c:v>
                </c:pt>
                <c:pt idx="19">
                  <c:v>TELECINE CULT</c:v>
                </c:pt>
              </c:strCache>
            </c:strRef>
          </c:cat>
          <c:val>
            <c:numRef>
              <c:f>'Gráfico 14'!$F$28:$F$47</c:f>
              <c:numCache>
                <c:formatCode>0.0%</c:formatCode>
                <c:ptCount val="20"/>
                <c:pt idx="0">
                  <c:v>0.99034525372673199</c:v>
                </c:pt>
                <c:pt idx="1">
                  <c:v>0.95150042428450099</c:v>
                </c:pt>
                <c:pt idx="2">
                  <c:v>0.75931497338578802</c:v>
                </c:pt>
                <c:pt idx="3">
                  <c:v>0.61876977695454605</c:v>
                </c:pt>
                <c:pt idx="4">
                  <c:v>0.56954408701689196</c:v>
                </c:pt>
                <c:pt idx="5">
                  <c:v>0.42600948744648998</c:v>
                </c:pt>
                <c:pt idx="6">
                  <c:v>0.40191424491528699</c:v>
                </c:pt>
                <c:pt idx="7">
                  <c:v>0.32352011106397799</c:v>
                </c:pt>
                <c:pt idx="8">
                  <c:v>0.282494597097869</c:v>
                </c:pt>
                <c:pt idx="9">
                  <c:v>0.25891066193488699</c:v>
                </c:pt>
                <c:pt idx="10">
                  <c:v>0.23593605189990699</c:v>
                </c:pt>
                <c:pt idx="11">
                  <c:v>0.180300050136912</c:v>
                </c:pt>
                <c:pt idx="12">
                  <c:v>4.9942089413944797E-2</c:v>
                </c:pt>
                <c:pt idx="13">
                  <c:v>1.3586536976995399E-2</c:v>
                </c:pt>
                <c:pt idx="14">
                  <c:v>4.0914003396634599E-3</c:v>
                </c:pt>
                <c:pt idx="15">
                  <c:v>3.8984097576039798E-3</c:v>
                </c:pt>
                <c:pt idx="16">
                  <c:v>2.2000926354792802E-3</c:v>
                </c:pt>
                <c:pt idx="17">
                  <c:v>1.00355102670983E-3</c:v>
                </c:pt>
                <c:pt idx="18">
                  <c:v>7.7133711288517102E-4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F-4387-8BB3-B106FC0C9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overlap val="100"/>
        <c:axId val="128540440"/>
        <c:axId val="128540832"/>
      </c:barChart>
      <c:catAx>
        <c:axId val="128540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28540832"/>
        <c:crosses val="autoZero"/>
        <c:auto val="1"/>
        <c:lblAlgn val="ctr"/>
        <c:lblOffset val="100"/>
        <c:noMultiLvlLbl val="0"/>
      </c:catAx>
      <c:valAx>
        <c:axId val="12854083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28540440"/>
        <c:crosses val="autoZero"/>
        <c:crossBetween val="between"/>
      </c:valAx>
    </c:plotArea>
    <c:legend>
      <c:legendPos val="t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 sz="1000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15'!$B$30</c:f>
              <c:strCache>
                <c:ptCount val="1"/>
                <c:pt idx="0">
                  <c:v>Brasileira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'Gráfico 15'!$A$31:$A$50</c:f>
              <c:strCache>
                <c:ptCount val="20"/>
                <c:pt idx="0">
                  <c:v>MULTISHOW</c:v>
                </c:pt>
                <c:pt idx="1">
                  <c:v>GNT</c:v>
                </c:pt>
                <c:pt idx="2">
                  <c:v>AXN</c:v>
                </c:pt>
                <c:pt idx="3">
                  <c:v>SONY</c:v>
                </c:pt>
                <c:pt idx="4">
                  <c:v>WARNER CHANNEL</c:v>
                </c:pt>
                <c:pt idx="5">
                  <c:v>UNIVERSAL CHANNEL</c:v>
                </c:pt>
                <c:pt idx="6">
                  <c:v>CANAL BRASIL</c:v>
                </c:pt>
                <c:pt idx="7">
                  <c:v>HBO FAMILY</c:v>
                </c:pt>
                <c:pt idx="8">
                  <c:v>HBO PLUS</c:v>
                </c:pt>
                <c:pt idx="9">
                  <c:v>HBO</c:v>
                </c:pt>
                <c:pt idx="10">
                  <c:v>CINEMAX</c:v>
                </c:pt>
                <c:pt idx="11">
                  <c:v>MAX PRIME</c:v>
                </c:pt>
                <c:pt idx="12">
                  <c:v>TNT</c:v>
                </c:pt>
                <c:pt idx="13">
                  <c:v>TELECINE ACTION</c:v>
                </c:pt>
                <c:pt idx="14">
                  <c:v>TELECINE TOUCH</c:v>
                </c:pt>
                <c:pt idx="15">
                  <c:v>TELECINE FUN</c:v>
                </c:pt>
                <c:pt idx="16">
                  <c:v>MEGAPIX</c:v>
                </c:pt>
                <c:pt idx="17">
                  <c:v>TELECINE PREMIUM</c:v>
                </c:pt>
                <c:pt idx="18">
                  <c:v>TELECINE PIPOCA</c:v>
                </c:pt>
                <c:pt idx="19">
                  <c:v>TELECINE CULT</c:v>
                </c:pt>
              </c:strCache>
            </c:strRef>
          </c:cat>
          <c:val>
            <c:numRef>
              <c:f>'Gráfico 15'!$B$31:$B$50</c:f>
              <c:numCache>
                <c:formatCode>[h]:mm:ss;@</c:formatCode>
                <c:ptCount val="20"/>
                <c:pt idx="0">
                  <c:v>0.25347222222222199</c:v>
                </c:pt>
                <c:pt idx="1">
                  <c:v>1.74861111111111</c:v>
                </c:pt>
                <c:pt idx="2">
                  <c:v>13.1979166666667</c:v>
                </c:pt>
                <c:pt idx="3">
                  <c:v>19.8333333333333</c:v>
                </c:pt>
                <c:pt idx="4">
                  <c:v>6.2861111111111097</c:v>
                </c:pt>
                <c:pt idx="5">
                  <c:v>0.86805555555555602</c:v>
                </c:pt>
                <c:pt idx="6">
                  <c:v>193.12152777777899</c:v>
                </c:pt>
                <c:pt idx="7">
                  <c:v>9.2874999999999996</c:v>
                </c:pt>
                <c:pt idx="8">
                  <c:v>8.4569444444444493</c:v>
                </c:pt>
                <c:pt idx="9">
                  <c:v>8.6743055555555593</c:v>
                </c:pt>
                <c:pt idx="10">
                  <c:v>9.6284722222222197</c:v>
                </c:pt>
                <c:pt idx="11">
                  <c:v>5.7465277777777901</c:v>
                </c:pt>
                <c:pt idx="12">
                  <c:v>8.7006944444444496</c:v>
                </c:pt>
                <c:pt idx="13">
                  <c:v>11.8715277777778</c:v>
                </c:pt>
                <c:pt idx="14">
                  <c:v>14.7048611111111</c:v>
                </c:pt>
                <c:pt idx="15">
                  <c:v>29.8888888888889</c:v>
                </c:pt>
                <c:pt idx="16">
                  <c:v>19.4826388888889</c:v>
                </c:pt>
                <c:pt idx="17">
                  <c:v>24.5833333333333</c:v>
                </c:pt>
                <c:pt idx="18">
                  <c:v>22.625</c:v>
                </c:pt>
                <c:pt idx="19">
                  <c:v>9.3784722222222303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6-4AD9-9609-24B5A5A65522}"/>
            </c:ext>
          </c:extLst>
        </c:ser>
        <c:ser>
          <c:idx val="1"/>
          <c:order val="1"/>
          <c:tx>
            <c:strRef>
              <c:f>'Gráfico 15'!$C$30</c:f>
              <c:strCache>
                <c:ptCount val="1"/>
                <c:pt idx="0">
                  <c:v>Estrangeira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'Gráfico 15'!$A$31:$A$50</c:f>
              <c:strCache>
                <c:ptCount val="20"/>
                <c:pt idx="0">
                  <c:v>MULTISHOW</c:v>
                </c:pt>
                <c:pt idx="1">
                  <c:v>GNT</c:v>
                </c:pt>
                <c:pt idx="2">
                  <c:v>AXN</c:v>
                </c:pt>
                <c:pt idx="3">
                  <c:v>SONY</c:v>
                </c:pt>
                <c:pt idx="4">
                  <c:v>WARNER CHANNEL</c:v>
                </c:pt>
                <c:pt idx="5">
                  <c:v>UNIVERSAL CHANNEL</c:v>
                </c:pt>
                <c:pt idx="6">
                  <c:v>CANAL BRASIL</c:v>
                </c:pt>
                <c:pt idx="7">
                  <c:v>HBO FAMILY</c:v>
                </c:pt>
                <c:pt idx="8">
                  <c:v>HBO PLUS</c:v>
                </c:pt>
                <c:pt idx="9">
                  <c:v>HBO</c:v>
                </c:pt>
                <c:pt idx="10">
                  <c:v>CINEMAX</c:v>
                </c:pt>
                <c:pt idx="11">
                  <c:v>MAX PRIME</c:v>
                </c:pt>
                <c:pt idx="12">
                  <c:v>TNT</c:v>
                </c:pt>
                <c:pt idx="13">
                  <c:v>TELECINE ACTION</c:v>
                </c:pt>
                <c:pt idx="14">
                  <c:v>TELECINE TOUCH</c:v>
                </c:pt>
                <c:pt idx="15">
                  <c:v>TELECINE FUN</c:v>
                </c:pt>
                <c:pt idx="16">
                  <c:v>MEGAPIX</c:v>
                </c:pt>
                <c:pt idx="17">
                  <c:v>TELECINE PREMIUM</c:v>
                </c:pt>
                <c:pt idx="18">
                  <c:v>TELECINE PIPOCA</c:v>
                </c:pt>
                <c:pt idx="19">
                  <c:v>TELECINE CULT</c:v>
                </c:pt>
              </c:strCache>
            </c:strRef>
          </c:cat>
          <c:val>
            <c:numRef>
              <c:f>'Gráfico 15'!$C$31:$C$50</c:f>
              <c:numCache>
                <c:formatCode>[h]:mm:ss;@</c:formatCode>
                <c:ptCount val="20"/>
                <c:pt idx="0">
                  <c:v>2.0208333333333299</c:v>
                </c:pt>
                <c:pt idx="1">
                  <c:v>11.4472222222222</c:v>
                </c:pt>
                <c:pt idx="2">
                  <c:v>38.7395833333334</c:v>
                </c:pt>
                <c:pt idx="3">
                  <c:v>68.916666666666799</c:v>
                </c:pt>
                <c:pt idx="4">
                  <c:v>132.83541666666699</c:v>
                </c:pt>
                <c:pt idx="5">
                  <c:v>150.222222222223</c:v>
                </c:pt>
                <c:pt idx="6">
                  <c:v>12.2875</c:v>
                </c:pt>
                <c:pt idx="7">
                  <c:v>252.38472222222401</c:v>
                </c:pt>
                <c:pt idx="8">
                  <c:v>256.10277777777901</c:v>
                </c:pt>
                <c:pt idx="9">
                  <c:v>283.84097222222198</c:v>
                </c:pt>
                <c:pt idx="10">
                  <c:v>295.01805555555597</c:v>
                </c:pt>
                <c:pt idx="11">
                  <c:v>323.43055555555998</c:v>
                </c:pt>
                <c:pt idx="12">
                  <c:v>326.50763888888901</c:v>
                </c:pt>
                <c:pt idx="13">
                  <c:v>342.69097222222598</c:v>
                </c:pt>
                <c:pt idx="14">
                  <c:v>341.51388888888999</c:v>
                </c:pt>
                <c:pt idx="15">
                  <c:v>326.78472222223098</c:v>
                </c:pt>
                <c:pt idx="16">
                  <c:v>338.30902777777698</c:v>
                </c:pt>
                <c:pt idx="17">
                  <c:v>333.94097222222899</c:v>
                </c:pt>
                <c:pt idx="18">
                  <c:v>336.13888888889397</c:v>
                </c:pt>
                <c:pt idx="19">
                  <c:v>350.409722222222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6-4AD9-9609-24B5A5A65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541616"/>
        <c:axId val="128542008"/>
      </c:barChart>
      <c:catAx>
        <c:axId val="128541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28542008"/>
        <c:crosses val="autoZero"/>
        <c:auto val="1"/>
        <c:lblAlgn val="ctr"/>
        <c:lblOffset val="100"/>
        <c:noMultiLvlLbl val="0"/>
      </c:catAx>
      <c:valAx>
        <c:axId val="128542008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28541616"/>
        <c:crosses val="autoZero"/>
        <c:crossBetween val="between"/>
      </c:valAx>
    </c:plotArea>
    <c:legend>
      <c:legendPos val="t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16'!$B$26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'Gráfico 16'!$A$27:$A$46</c:f>
              <c:strCache>
                <c:ptCount val="20"/>
                <c:pt idx="0">
                  <c:v>GNT</c:v>
                </c:pt>
                <c:pt idx="1">
                  <c:v>MULTISHOW</c:v>
                </c:pt>
                <c:pt idx="2">
                  <c:v>CANAL BRASIL</c:v>
                </c:pt>
                <c:pt idx="3">
                  <c:v>AXN</c:v>
                </c:pt>
                <c:pt idx="4">
                  <c:v>WARNER CHANNEL</c:v>
                </c:pt>
                <c:pt idx="5">
                  <c:v>SONY</c:v>
                </c:pt>
                <c:pt idx="6">
                  <c:v>TNT</c:v>
                </c:pt>
                <c:pt idx="7">
                  <c:v>MAXPRIME</c:v>
                </c:pt>
                <c:pt idx="8">
                  <c:v>MEGAPIX</c:v>
                </c:pt>
                <c:pt idx="9">
                  <c:v>CINEMAX</c:v>
                </c:pt>
                <c:pt idx="10">
                  <c:v>TELECINE CULT</c:v>
                </c:pt>
                <c:pt idx="11">
                  <c:v>TELECINE TOUCH</c:v>
                </c:pt>
                <c:pt idx="12">
                  <c:v>UNIVERSAL CHANNEL</c:v>
                </c:pt>
                <c:pt idx="13">
                  <c:v>HBO</c:v>
                </c:pt>
                <c:pt idx="14">
                  <c:v>HBO PLUS</c:v>
                </c:pt>
                <c:pt idx="15">
                  <c:v>TELECINE PIPOCA</c:v>
                </c:pt>
                <c:pt idx="16">
                  <c:v>TELECINE ACTION</c:v>
                </c:pt>
                <c:pt idx="17">
                  <c:v>TELECINE PREMIUM</c:v>
                </c:pt>
                <c:pt idx="18">
                  <c:v>HBO FAMILY</c:v>
                </c:pt>
                <c:pt idx="19">
                  <c:v>TELECINE FUN</c:v>
                </c:pt>
              </c:strCache>
            </c:strRef>
          </c:cat>
          <c:val>
            <c:numRef>
              <c:f>'Gráfico 16'!$B$27:$B$46</c:f>
              <c:numCache>
                <c:formatCode>0.0</c:formatCode>
                <c:ptCount val="20"/>
                <c:pt idx="0">
                  <c:v>1.6</c:v>
                </c:pt>
                <c:pt idx="1">
                  <c:v>2</c:v>
                </c:pt>
                <c:pt idx="2">
                  <c:v>2.9</c:v>
                </c:pt>
                <c:pt idx="3">
                  <c:v>3.1020408163265301</c:v>
                </c:pt>
                <c:pt idx="4">
                  <c:v>4.2</c:v>
                </c:pt>
                <c:pt idx="5">
                  <c:v>4.4339622641509404</c:v>
                </c:pt>
                <c:pt idx="6">
                  <c:v>4.4444444444444402</c:v>
                </c:pt>
                <c:pt idx="7">
                  <c:v>4.5</c:v>
                </c:pt>
                <c:pt idx="8">
                  <c:v>4.7551020408163298</c:v>
                </c:pt>
                <c:pt idx="9">
                  <c:v>5.2272727272727302</c:v>
                </c:pt>
                <c:pt idx="10">
                  <c:v>5.9473684210526301</c:v>
                </c:pt>
                <c:pt idx="11">
                  <c:v>5.9677419354838701</c:v>
                </c:pt>
                <c:pt idx="12">
                  <c:v>6</c:v>
                </c:pt>
                <c:pt idx="13">
                  <c:v>6.3</c:v>
                </c:pt>
                <c:pt idx="14">
                  <c:v>6.4</c:v>
                </c:pt>
                <c:pt idx="15">
                  <c:v>7.4615384615384599</c:v>
                </c:pt>
                <c:pt idx="16">
                  <c:v>8.5294117647058805</c:v>
                </c:pt>
                <c:pt idx="17">
                  <c:v>9.1714285714285708</c:v>
                </c:pt>
                <c:pt idx="18">
                  <c:v>10.7</c:v>
                </c:pt>
                <c:pt idx="19">
                  <c:v>13.580645161290301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A-4BA0-A910-3A37A256F9EC}"/>
            </c:ext>
          </c:extLst>
        </c:ser>
        <c:ser>
          <c:idx val="1"/>
          <c:order val="1"/>
          <c:tx>
            <c:strRef>
              <c:f>'Gráfico 16'!$C$26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'Gráfico 16'!$A$27:$A$46</c:f>
              <c:strCache>
                <c:ptCount val="20"/>
                <c:pt idx="0">
                  <c:v>GNT</c:v>
                </c:pt>
                <c:pt idx="1">
                  <c:v>MULTISHOW</c:v>
                </c:pt>
                <c:pt idx="2">
                  <c:v>CANAL BRASIL</c:v>
                </c:pt>
                <c:pt idx="3">
                  <c:v>AXN</c:v>
                </c:pt>
                <c:pt idx="4">
                  <c:v>WARNER CHANNEL</c:v>
                </c:pt>
                <c:pt idx="5">
                  <c:v>SONY</c:v>
                </c:pt>
                <c:pt idx="6">
                  <c:v>TNT</c:v>
                </c:pt>
                <c:pt idx="7">
                  <c:v>MAXPRIME</c:v>
                </c:pt>
                <c:pt idx="8">
                  <c:v>MEGAPIX</c:v>
                </c:pt>
                <c:pt idx="9">
                  <c:v>CINEMAX</c:v>
                </c:pt>
                <c:pt idx="10">
                  <c:v>TELECINE CULT</c:v>
                </c:pt>
                <c:pt idx="11">
                  <c:v>TELECINE TOUCH</c:v>
                </c:pt>
                <c:pt idx="12">
                  <c:v>UNIVERSAL CHANNEL</c:v>
                </c:pt>
                <c:pt idx="13">
                  <c:v>HBO</c:v>
                </c:pt>
                <c:pt idx="14">
                  <c:v>HBO PLUS</c:v>
                </c:pt>
                <c:pt idx="15">
                  <c:v>TELECINE PIPOCA</c:v>
                </c:pt>
                <c:pt idx="16">
                  <c:v>TELECINE ACTION</c:v>
                </c:pt>
                <c:pt idx="17">
                  <c:v>TELECINE PREMIUM</c:v>
                </c:pt>
                <c:pt idx="18">
                  <c:v>HBO FAMILY</c:v>
                </c:pt>
                <c:pt idx="19">
                  <c:v>TELECINE FUN</c:v>
                </c:pt>
              </c:strCache>
            </c:strRef>
          </c:cat>
          <c:val>
            <c:numRef>
              <c:f>'Gráfico 16'!$C$27:$C$46</c:f>
              <c:numCache>
                <c:formatCode>0.0</c:formatCode>
                <c:ptCount val="20"/>
                <c:pt idx="0">
                  <c:v>4.3220338983050803</c:v>
                </c:pt>
                <c:pt idx="1">
                  <c:v>10.25</c:v>
                </c:pt>
                <c:pt idx="2">
                  <c:v>2.640625</c:v>
                </c:pt>
                <c:pt idx="3">
                  <c:v>3.5987261146496801</c:v>
                </c:pt>
                <c:pt idx="4">
                  <c:v>7.1</c:v>
                </c:pt>
                <c:pt idx="5">
                  <c:v>3.7</c:v>
                </c:pt>
                <c:pt idx="6">
                  <c:v>6.5</c:v>
                </c:pt>
                <c:pt idx="7">
                  <c:v>8.7706611570247901</c:v>
                </c:pt>
                <c:pt idx="8">
                  <c:v>4.3250807319698596</c:v>
                </c:pt>
                <c:pt idx="9">
                  <c:v>3.6117021276595702</c:v>
                </c:pt>
                <c:pt idx="10">
                  <c:v>6.7215189873417698</c:v>
                </c:pt>
                <c:pt idx="11">
                  <c:v>7.8339694656488597</c:v>
                </c:pt>
                <c:pt idx="12">
                  <c:v>7.8292682926829302</c:v>
                </c:pt>
                <c:pt idx="13">
                  <c:v>6.4644808743169397</c:v>
                </c:pt>
                <c:pt idx="14">
                  <c:v>7.6494382022471896</c:v>
                </c:pt>
                <c:pt idx="15">
                  <c:v>8.03824091778203</c:v>
                </c:pt>
                <c:pt idx="16">
                  <c:v>6.3917525773195898</c:v>
                </c:pt>
                <c:pt idx="17">
                  <c:v>9.3215077605321497</c:v>
                </c:pt>
                <c:pt idx="18">
                  <c:v>13.7241379310345</c:v>
                </c:pt>
                <c:pt idx="19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A-4BA0-A910-3A37A256F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542400"/>
        <c:axId val="128542792"/>
      </c:barChart>
      <c:catAx>
        <c:axId val="128542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28542792"/>
        <c:crosses val="autoZero"/>
        <c:auto val="1"/>
        <c:lblAlgn val="ctr"/>
        <c:lblOffset val="100"/>
        <c:noMultiLvlLbl val="0"/>
      </c:catAx>
      <c:valAx>
        <c:axId val="12854279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28542400"/>
        <c:crosses val="autoZero"/>
        <c:crossBetween val="between"/>
      </c:valAx>
    </c:plotArea>
    <c:legend>
      <c:legendPos val="t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'Gráfico 17'!$A$26:$A$28</c:f>
              <c:strCache>
                <c:ptCount val="3"/>
                <c:pt idx="0">
                  <c:v>1984-2000</c:v>
                </c:pt>
                <c:pt idx="1">
                  <c:v>2001-2009</c:v>
                </c:pt>
                <c:pt idx="2">
                  <c:v>2010-2014</c:v>
                </c:pt>
              </c:strCache>
            </c:strRef>
          </c:cat>
          <c:val>
            <c:numRef>
              <c:f>'Gráfico 17'!$B$26:$B$28</c:f>
              <c:numCache>
                <c:formatCode>General</c:formatCode>
                <c:ptCount val="3"/>
                <c:pt idx="0">
                  <c:v>3</c:v>
                </c:pt>
                <c:pt idx="1">
                  <c:v>10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7-425F-8893-465D472FA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543576"/>
        <c:axId val="128543968"/>
      </c:barChart>
      <c:catAx>
        <c:axId val="128543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543968"/>
        <c:crosses val="autoZero"/>
        <c:auto val="1"/>
        <c:lblAlgn val="ctr"/>
        <c:lblOffset val="100"/>
        <c:noMultiLvlLbl val="0"/>
      </c:catAx>
      <c:valAx>
        <c:axId val="12854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543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18'!$E$29</c:f>
              <c:strCache>
                <c:ptCount val="1"/>
                <c:pt idx="0">
                  <c:v>Horário Nobre</c:v>
                </c:pt>
              </c:strCache>
            </c:strRef>
          </c:tx>
          <c:invertIfNegative val="0"/>
          <c:cat>
            <c:strRef>
              <c:f>'Gráfico 18'!$A$30:$A$36</c:f>
              <c:strCache>
                <c:ptCount val="7"/>
                <c:pt idx="0">
                  <c:v>domingo</c:v>
                </c:pt>
                <c:pt idx="1">
                  <c:v>segunda-feira</c:v>
                </c:pt>
                <c:pt idx="2">
                  <c:v>terça-feira</c:v>
                </c:pt>
                <c:pt idx="3">
                  <c:v>quarta-feira</c:v>
                </c:pt>
                <c:pt idx="4">
                  <c:v>quinta-feira</c:v>
                </c:pt>
                <c:pt idx="5">
                  <c:v>sexta-feira</c:v>
                </c:pt>
                <c:pt idx="6">
                  <c:v>sábado</c:v>
                </c:pt>
              </c:strCache>
            </c:strRef>
          </c:cat>
          <c:val>
            <c:numRef>
              <c:f>'Gráfico 18'!$E$30:$E$36</c:f>
              <c:numCache>
                <c:formatCode>0%</c:formatCode>
                <c:ptCount val="7"/>
                <c:pt idx="0">
                  <c:v>0.18067560987594716</c:v>
                </c:pt>
                <c:pt idx="1">
                  <c:v>0.23456966888595343</c:v>
                </c:pt>
                <c:pt idx="2">
                  <c:v>0.22459450332785072</c:v>
                </c:pt>
                <c:pt idx="3">
                  <c:v>0.21668589511157993</c:v>
                </c:pt>
                <c:pt idx="4">
                  <c:v>0.21219185857930586</c:v>
                </c:pt>
                <c:pt idx="5">
                  <c:v>0.20482769481232377</c:v>
                </c:pt>
                <c:pt idx="6">
                  <c:v>0.19542842372424413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3-4C01-AB60-2AC1C82CC947}"/>
            </c:ext>
          </c:extLst>
        </c:ser>
        <c:ser>
          <c:idx val="1"/>
          <c:order val="1"/>
          <c:tx>
            <c:strRef>
              <c:f>'Gráfico 18'!$H$29</c:f>
              <c:strCache>
                <c:ptCount val="1"/>
                <c:pt idx="0">
                  <c:v>Fora do Horário Nobre</c:v>
                </c:pt>
              </c:strCache>
            </c:strRef>
          </c:tx>
          <c:invertIfNegative val="0"/>
          <c:cat>
            <c:strRef>
              <c:f>'Gráfico 18'!$A$30:$A$36</c:f>
              <c:strCache>
                <c:ptCount val="7"/>
                <c:pt idx="0">
                  <c:v>domingo</c:v>
                </c:pt>
                <c:pt idx="1">
                  <c:v>segunda-feira</c:v>
                </c:pt>
                <c:pt idx="2">
                  <c:v>terça-feira</c:v>
                </c:pt>
                <c:pt idx="3">
                  <c:v>quarta-feira</c:v>
                </c:pt>
                <c:pt idx="4">
                  <c:v>quinta-feira</c:v>
                </c:pt>
                <c:pt idx="5">
                  <c:v>sexta-feira</c:v>
                </c:pt>
                <c:pt idx="6">
                  <c:v>sábado</c:v>
                </c:pt>
              </c:strCache>
            </c:strRef>
          </c:cat>
          <c:val>
            <c:numRef>
              <c:f>'Gráfico 18'!$H$30:$H$36</c:f>
              <c:numCache>
                <c:formatCode>0%</c:formatCode>
                <c:ptCount val="7"/>
                <c:pt idx="0">
                  <c:v>0.1300060019875437</c:v>
                </c:pt>
                <c:pt idx="1">
                  <c:v>0.12926678324307353</c:v>
                </c:pt>
                <c:pt idx="2">
                  <c:v>0.11792532733775536</c:v>
                </c:pt>
                <c:pt idx="3">
                  <c:v>0.12514724193181406</c:v>
                </c:pt>
                <c:pt idx="4">
                  <c:v>0.12484510199023763</c:v>
                </c:pt>
                <c:pt idx="5">
                  <c:v>0.11919479320639631</c:v>
                </c:pt>
                <c:pt idx="6">
                  <c:v>0.13678823329559409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3-4C01-AB60-2AC1C82CC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544752"/>
        <c:axId val="128545144"/>
      </c:barChart>
      <c:catAx>
        <c:axId val="1285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545144"/>
        <c:crosses val="autoZero"/>
        <c:auto val="1"/>
        <c:lblAlgn val="ctr"/>
        <c:lblOffset val="100"/>
        <c:noMultiLvlLbl val="0"/>
      </c:catAx>
      <c:valAx>
        <c:axId val="12854514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544752"/>
        <c:crosses val="autoZero"/>
        <c:crossBetween val="between"/>
      </c:valAx>
    </c:plotArea>
    <c:legend>
      <c:legendPos val="b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67106146615399E-2"/>
          <c:y val="4.7653880378815003E-2"/>
          <c:w val="0.91460111090764795"/>
          <c:h val="0.841429205998740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19'!$F$31</c:f>
              <c:strCache>
                <c:ptCount val="1"/>
                <c:pt idx="0">
                  <c:v>Fora HN</c:v>
                </c:pt>
              </c:strCache>
            </c:strRef>
          </c:tx>
          <c:invertIfNegative val="0"/>
          <c:cat>
            <c:strRef>
              <c:f>'Gráfico 19'!$B$32:$B$38</c:f>
              <c:strCache>
                <c:ptCount val="7"/>
                <c:pt idx="0">
                  <c:v>domingo</c:v>
                </c:pt>
                <c:pt idx="1">
                  <c:v>segunda-feira</c:v>
                </c:pt>
                <c:pt idx="2">
                  <c:v>terça-feira</c:v>
                </c:pt>
                <c:pt idx="3">
                  <c:v>quarta-feira</c:v>
                </c:pt>
                <c:pt idx="4">
                  <c:v>quinta-feira</c:v>
                </c:pt>
                <c:pt idx="5">
                  <c:v>sexta-feira</c:v>
                </c:pt>
                <c:pt idx="6">
                  <c:v>sábado</c:v>
                </c:pt>
              </c:strCache>
            </c:strRef>
          </c:cat>
          <c:val>
            <c:numRef>
              <c:f>'Gráfico 19'!$F$32:$F$38</c:f>
              <c:numCache>
                <c:formatCode>0%</c:formatCode>
                <c:ptCount val="7"/>
                <c:pt idx="0">
                  <c:v>2.3354411434122327E-2</c:v>
                </c:pt>
                <c:pt idx="1">
                  <c:v>2.2274504416318987E-2</c:v>
                </c:pt>
                <c:pt idx="2">
                  <c:v>1.646452988471165E-2</c:v>
                </c:pt>
                <c:pt idx="3">
                  <c:v>1.7425071848912004E-2</c:v>
                </c:pt>
                <c:pt idx="4">
                  <c:v>1.7826377781009203E-2</c:v>
                </c:pt>
                <c:pt idx="5">
                  <c:v>1.8513360937732891E-2</c:v>
                </c:pt>
                <c:pt idx="6">
                  <c:v>1.8905834446332533E-2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8-4CEE-8EC0-27F481D66600}"/>
            </c:ext>
          </c:extLst>
        </c:ser>
        <c:ser>
          <c:idx val="1"/>
          <c:order val="1"/>
          <c:tx>
            <c:strRef>
              <c:f>'Gráfico 19'!$I$31</c:f>
              <c:strCache>
                <c:ptCount val="1"/>
                <c:pt idx="0">
                  <c:v>HN</c:v>
                </c:pt>
              </c:strCache>
            </c:strRef>
          </c:tx>
          <c:invertIfNegative val="0"/>
          <c:cat>
            <c:strRef>
              <c:f>'Gráfico 19'!$B$32:$B$38</c:f>
              <c:strCache>
                <c:ptCount val="7"/>
                <c:pt idx="0">
                  <c:v>domingo</c:v>
                </c:pt>
                <c:pt idx="1">
                  <c:v>segunda-feira</c:v>
                </c:pt>
                <c:pt idx="2">
                  <c:v>terça-feira</c:v>
                </c:pt>
                <c:pt idx="3">
                  <c:v>quarta-feira</c:v>
                </c:pt>
                <c:pt idx="4">
                  <c:v>quinta-feira</c:v>
                </c:pt>
                <c:pt idx="5">
                  <c:v>sexta-feira</c:v>
                </c:pt>
                <c:pt idx="6">
                  <c:v>sábado</c:v>
                </c:pt>
              </c:strCache>
            </c:strRef>
          </c:cat>
          <c:val>
            <c:numRef>
              <c:f>'Gráfico 19'!$I$32:$I$38</c:f>
              <c:numCache>
                <c:formatCode>0%</c:formatCode>
                <c:ptCount val="7"/>
                <c:pt idx="0">
                  <c:v>6.2955685402554376E-2</c:v>
                </c:pt>
                <c:pt idx="1">
                  <c:v>0.1294173746532884</c:v>
                </c:pt>
                <c:pt idx="2">
                  <c:v>0.12302031594793136</c:v>
                </c:pt>
                <c:pt idx="3">
                  <c:v>0.11698765469646176</c:v>
                </c:pt>
                <c:pt idx="4">
                  <c:v>0.10792441866497873</c:v>
                </c:pt>
                <c:pt idx="5">
                  <c:v>0.10559721109233917</c:v>
                </c:pt>
                <c:pt idx="6">
                  <c:v>8.6965490744155036E-2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D8-4CEE-8EC0-27F481D66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545928"/>
        <c:axId val="128546320"/>
      </c:barChart>
      <c:catAx>
        <c:axId val="128545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546320"/>
        <c:crosses val="autoZero"/>
        <c:auto val="1"/>
        <c:lblAlgn val="ctr"/>
        <c:lblOffset val="100"/>
        <c:noMultiLvlLbl val="0"/>
      </c:catAx>
      <c:valAx>
        <c:axId val="12854632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545928"/>
        <c:crosses val="autoZero"/>
        <c:crossBetween val="between"/>
      </c:valAx>
    </c:plotArea>
    <c:legend>
      <c:legendPos val="b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2 '!$B$21</c:f>
              <c:strCache>
                <c:ptCount val="1"/>
                <c:pt idx="0">
                  <c:v>Acesso a TV Paga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 '!$A$22:$A$26</c:f>
              <c:strCache>
                <c:ptCount val="5"/>
                <c:pt idx="0">
                  <c:v>Sudeste </c:v>
                </c:pt>
                <c:pt idx="1">
                  <c:v>Sul </c:v>
                </c:pt>
                <c:pt idx="2">
                  <c:v>Centro-Oeste </c:v>
                </c:pt>
                <c:pt idx="3">
                  <c:v>Norte </c:v>
                </c:pt>
                <c:pt idx="4">
                  <c:v>Nordeste </c:v>
                </c:pt>
              </c:strCache>
            </c:strRef>
          </c:cat>
          <c:val>
            <c:numRef>
              <c:f>'Gráfico 2 '!$B$22:$B$26</c:f>
              <c:numCache>
                <c:formatCode>General</c:formatCode>
                <c:ptCount val="5"/>
                <c:pt idx="0" formatCode="0.0000">
                  <c:v>0.42109999999999997</c:v>
                </c:pt>
                <c:pt idx="1">
                  <c:v>0.29570000000000002</c:v>
                </c:pt>
                <c:pt idx="2">
                  <c:v>0.27929999999999999</c:v>
                </c:pt>
                <c:pt idx="3">
                  <c:v>0.1719</c:v>
                </c:pt>
                <c:pt idx="4">
                  <c:v>0.13789999999999999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B7-4D67-8D5E-A550E198C7EB}"/>
            </c:ext>
          </c:extLst>
        </c:ser>
        <c:ser>
          <c:idx val="1"/>
          <c:order val="1"/>
          <c:tx>
            <c:strRef>
              <c:f>'Gráfico 2 '!$C$21</c:f>
              <c:strCache>
                <c:ptCount val="1"/>
                <c:pt idx="0">
                  <c:v>Sem Acesso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'Gráfico 2 '!$A$22:$A$26</c:f>
              <c:strCache>
                <c:ptCount val="5"/>
                <c:pt idx="0">
                  <c:v>Sudeste </c:v>
                </c:pt>
                <c:pt idx="1">
                  <c:v>Sul </c:v>
                </c:pt>
                <c:pt idx="2">
                  <c:v>Centro-Oeste </c:v>
                </c:pt>
                <c:pt idx="3">
                  <c:v>Norte </c:v>
                </c:pt>
                <c:pt idx="4">
                  <c:v>Nordeste </c:v>
                </c:pt>
              </c:strCache>
            </c:strRef>
          </c:cat>
          <c:val>
            <c:numRef>
              <c:f>'Gráfico 2 '!$C$22:$C$26</c:f>
              <c:numCache>
                <c:formatCode>General</c:formatCode>
                <c:ptCount val="5"/>
                <c:pt idx="0">
                  <c:v>0.57889999999999997</c:v>
                </c:pt>
                <c:pt idx="1">
                  <c:v>0.70430000000000004</c:v>
                </c:pt>
                <c:pt idx="2">
                  <c:v>0.72070000000000001</c:v>
                </c:pt>
                <c:pt idx="3">
                  <c:v>0.82809999999999995</c:v>
                </c:pt>
                <c:pt idx="4">
                  <c:v>0.86209999999999998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B7-4D67-8D5E-A550E198C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5604560"/>
        <c:axId val="215604952"/>
      </c:barChart>
      <c:catAx>
        <c:axId val="215604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5604952"/>
        <c:crosses val="autoZero"/>
        <c:auto val="1"/>
        <c:lblAlgn val="ctr"/>
        <c:lblOffset val="100"/>
        <c:noMultiLvlLbl val="0"/>
      </c:catAx>
      <c:valAx>
        <c:axId val="215604952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5604560"/>
        <c:crosses val="autoZero"/>
        <c:crossBetween val="between"/>
      </c:valAx>
    </c:plotArea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88882269093899"/>
          <c:y val="3.31825037707391E-2"/>
          <c:w val="0.89511117730906098"/>
          <c:h val="0.706581632047124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21'!$C$29</c:f>
              <c:strCache>
                <c:ptCount val="1"/>
                <c:pt idx="0">
                  <c:v>Comum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'Gráfico 21'!$A$30:$A$36</c:f>
              <c:strCache>
                <c:ptCount val="7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OBRA DE VARIEDADES</c:v>
                </c:pt>
                <c:pt idx="4">
                  <c:v>OBRA JORNALÍSTICA</c:v>
                </c:pt>
                <c:pt idx="5">
                  <c:v>REALITY SHOW</c:v>
                </c:pt>
                <c:pt idx="6">
                  <c:v>VIDEOMUSICAL</c:v>
                </c:pt>
              </c:strCache>
            </c:strRef>
          </c:cat>
          <c:val>
            <c:numRef>
              <c:f>'Gráfico 21'!$C$30:$C$36</c:f>
              <c:numCache>
                <c:formatCode>[h]:mm:ss;@</c:formatCode>
                <c:ptCount val="7"/>
                <c:pt idx="2">
                  <c:v>1.9479166666666701</c:v>
                </c:pt>
                <c:pt idx="3">
                  <c:v>58.062499999999403</c:v>
                </c:pt>
                <c:pt idx="4">
                  <c:v>6.6840277777777501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2-4675-B660-76976F98CBFA}"/>
            </c:ext>
          </c:extLst>
        </c:ser>
        <c:ser>
          <c:idx val="1"/>
          <c:order val="1"/>
          <c:tx>
            <c:strRef>
              <c:f>'Gráfico 21'!$D$29</c:f>
              <c:strCache>
                <c:ptCount val="1"/>
                <c:pt idx="0">
                  <c:v>Espaço Qualificado (EQ)</c:v>
                </c:pt>
              </c:strCache>
            </c:strRef>
          </c:tx>
          <c:invertIfNegative val="0"/>
          <c:cat>
            <c:strRef>
              <c:f>'Gráfico 21'!$A$30:$A$36</c:f>
              <c:strCache>
                <c:ptCount val="7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OBRA DE VARIEDADES</c:v>
                </c:pt>
                <c:pt idx="4">
                  <c:v>OBRA JORNALÍSTICA</c:v>
                </c:pt>
                <c:pt idx="5">
                  <c:v>REALITY SHOW</c:v>
                </c:pt>
                <c:pt idx="6">
                  <c:v>VIDEOMUSICAL</c:v>
                </c:pt>
              </c:strCache>
            </c:strRef>
          </c:cat>
          <c:val>
            <c:numRef>
              <c:f>'Gráfico 21'!$D$30:$D$36</c:f>
              <c:numCache>
                <c:formatCode>[h]:mm:ss;@</c:formatCode>
                <c:ptCount val="7"/>
                <c:pt idx="0">
                  <c:v>1.3347222222222199</c:v>
                </c:pt>
                <c:pt idx="1">
                  <c:v>6.8166666666666398</c:v>
                </c:pt>
                <c:pt idx="2">
                  <c:v>50.297916666666801</c:v>
                </c:pt>
                <c:pt idx="3">
                  <c:v>151.64166666666799</c:v>
                </c:pt>
                <c:pt idx="5">
                  <c:v>14.937500000000099</c:v>
                </c:pt>
                <c:pt idx="6">
                  <c:v>79.543055555554602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2-4675-B660-76976F98CBFA}"/>
            </c:ext>
          </c:extLst>
        </c:ser>
        <c:ser>
          <c:idx val="2"/>
          <c:order val="2"/>
          <c:tx>
            <c:strRef>
              <c:f>'Gráfico 21'!$F$29</c:f>
              <c:strCache>
                <c:ptCount val="1"/>
                <c:pt idx="0">
                  <c:v>Independentes Constituintes de EQ</c:v>
                </c:pt>
              </c:strCache>
            </c:strRef>
          </c:tx>
          <c:invertIfNegative val="0"/>
          <c:cat>
            <c:strRef>
              <c:f>'Gráfico 21'!$A$30:$A$36</c:f>
              <c:strCache>
                <c:ptCount val="7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OBRA DE VARIEDADES</c:v>
                </c:pt>
                <c:pt idx="4">
                  <c:v>OBRA JORNALÍSTICA</c:v>
                </c:pt>
                <c:pt idx="5">
                  <c:v>REALITY SHOW</c:v>
                </c:pt>
                <c:pt idx="6">
                  <c:v>VIDEOMUSICAL</c:v>
                </c:pt>
              </c:strCache>
            </c:strRef>
          </c:cat>
          <c:val>
            <c:numRef>
              <c:f>'Gráfico 21'!$F$30:$F$36</c:f>
              <c:numCache>
                <c:formatCode>[h]:mm:ss;@</c:formatCode>
                <c:ptCount val="7"/>
                <c:pt idx="0">
                  <c:v>0.15208333333333299</c:v>
                </c:pt>
                <c:pt idx="1">
                  <c:v>28.4111111111105</c:v>
                </c:pt>
                <c:pt idx="2">
                  <c:v>43.568055555556001</c:v>
                </c:pt>
                <c:pt idx="3">
                  <c:v>58.526388888886402</c:v>
                </c:pt>
                <c:pt idx="5">
                  <c:v>13.169444444444499</c:v>
                </c:pt>
                <c:pt idx="6">
                  <c:v>3.5861111111111099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2-4675-B660-76976F98C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547104"/>
        <c:axId val="128547496"/>
      </c:barChart>
      <c:catAx>
        <c:axId val="12854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28547496"/>
        <c:crosses val="autoZero"/>
        <c:auto val="1"/>
        <c:lblAlgn val="ctr"/>
        <c:lblOffset val="100"/>
        <c:noMultiLvlLbl val="0"/>
      </c:catAx>
      <c:valAx>
        <c:axId val="128547496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28547104"/>
        <c:crosses val="autoZero"/>
        <c:crossBetween val="between"/>
      </c:valAx>
    </c:plotArea>
    <c:legend>
      <c:legendPos val="b"/>
      <c:overlay val="0"/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 sz="900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8555870018"/>
          <c:y val="0.129165227840496"/>
          <c:w val="0.83626455945675804"/>
          <c:h val="0.74394510324763696"/>
        </c:manualLayout>
      </c:layout>
      <c:lineChart>
        <c:grouping val="standard"/>
        <c:varyColors val="0"/>
        <c:ser>
          <c:idx val="0"/>
          <c:order val="0"/>
          <c:tx>
            <c:strRef>
              <c:f>'Gráfico 3'!$A$29</c:f>
              <c:strCache>
                <c:ptCount val="1"/>
                <c:pt idx="0">
                  <c:v>DTH</c:v>
                </c:pt>
              </c:strCache>
            </c:strRef>
          </c:tx>
          <c:spPr>
            <a:ln w="28575" cap="rnd" cmpd="sng" algn="ctr">
              <a:solidFill>
                <a:srgbClr val="85B22C"/>
              </a:solidFill>
              <a:prstDash val="solid"/>
              <a:round/>
            </a:ln>
          </c:spPr>
          <c:marker>
            <c:symbol val="none"/>
          </c:marker>
          <c:cat>
            <c:numRef>
              <c:f>'Gráfico 3'!$C$28:$N$28</c:f>
              <c:numCache>
                <c:formatCode>General</c:formatCode>
                <c:ptCount val="1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</c:numCache>
            </c:numRef>
          </c:cat>
          <c:val>
            <c:numRef>
              <c:f>'Gráfico 3'!$C$29:$N$29</c:f>
              <c:numCache>
                <c:formatCode>#,##0</c:formatCode>
                <c:ptCount val="12"/>
                <c:pt idx="0">
                  <c:v>1200</c:v>
                </c:pt>
                <c:pt idx="1">
                  <c:v>1342</c:v>
                </c:pt>
                <c:pt idx="2">
                  <c:v>1453</c:v>
                </c:pt>
                <c:pt idx="3">
                  <c:v>1645</c:v>
                </c:pt>
                <c:pt idx="4">
                  <c:v>1762</c:v>
                </c:pt>
                <c:pt idx="5">
                  <c:v>2091.4690000000001</c:v>
                </c:pt>
                <c:pt idx="6">
                  <c:v>2779.502</c:v>
                </c:pt>
                <c:pt idx="7">
                  <c:v>4475.7700000000004</c:v>
                </c:pt>
                <c:pt idx="8">
                  <c:v>6984.81</c:v>
                </c:pt>
                <c:pt idx="9">
                  <c:v>9844.09</c:v>
                </c:pt>
                <c:pt idx="10">
                  <c:v>11128</c:v>
                </c:pt>
                <c:pt idx="11">
                  <c:v>11943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F-4FAD-99FE-9BC05D4C16A0}"/>
            </c:ext>
          </c:extLst>
        </c:ser>
        <c:ser>
          <c:idx val="1"/>
          <c:order val="1"/>
          <c:tx>
            <c:strRef>
              <c:f>'Gráfico 3'!$A$30</c:f>
              <c:strCache>
                <c:ptCount val="1"/>
                <c:pt idx="0">
                  <c:v>Cabo</c:v>
                </c:pt>
              </c:strCache>
            </c:strRef>
          </c:tx>
          <c:spPr>
            <a:ln w="28575" cap="rnd" cmpd="sng" algn="ctr">
              <a:solidFill>
                <a:srgbClr val="BEDF7B"/>
              </a:solidFill>
              <a:prstDash val="solid"/>
              <a:round/>
            </a:ln>
          </c:spPr>
          <c:marker>
            <c:symbol val="none"/>
          </c:marker>
          <c:cat>
            <c:numRef>
              <c:f>'Gráfico 3'!$C$28:$N$28</c:f>
              <c:numCache>
                <c:formatCode>General</c:formatCode>
                <c:ptCount val="1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</c:numCache>
            </c:numRef>
          </c:cat>
          <c:val>
            <c:numRef>
              <c:f>'Gráfico 3'!$C$30:$N$30</c:f>
              <c:numCache>
                <c:formatCode>#,##0</c:formatCode>
                <c:ptCount val="12"/>
                <c:pt idx="0">
                  <c:v>2117</c:v>
                </c:pt>
                <c:pt idx="1">
                  <c:v>2227</c:v>
                </c:pt>
                <c:pt idx="2">
                  <c:v>2471</c:v>
                </c:pt>
                <c:pt idx="3">
                  <c:v>2873</c:v>
                </c:pt>
                <c:pt idx="4">
                  <c:v>3228</c:v>
                </c:pt>
                <c:pt idx="5">
                  <c:v>3810.7190000000001</c:v>
                </c:pt>
                <c:pt idx="6">
                  <c:v>4314.5929999999998</c:v>
                </c:pt>
                <c:pt idx="7">
                  <c:v>4980.1540000000005</c:v>
                </c:pt>
                <c:pt idx="8">
                  <c:v>5518.1270000000004</c:v>
                </c:pt>
                <c:pt idx="9">
                  <c:v>6199.1589999999997</c:v>
                </c:pt>
                <c:pt idx="10">
                  <c:v>6869</c:v>
                </c:pt>
                <c:pt idx="11">
                  <c:v>7616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F-4FAD-99FE-9BC05D4C16A0}"/>
            </c:ext>
          </c:extLst>
        </c:ser>
        <c:ser>
          <c:idx val="2"/>
          <c:order val="2"/>
          <c:tx>
            <c:strRef>
              <c:f>'Gráfico 3'!$A$31</c:f>
              <c:strCache>
                <c:ptCount val="1"/>
                <c:pt idx="0">
                  <c:v>MMDS</c:v>
                </c:pt>
              </c:strCache>
            </c:strRef>
          </c:tx>
          <c:spPr>
            <a:ln w="28575" cap="rnd" cmpd="sng" algn="ctr">
              <a:solidFill>
                <a:srgbClr val="5A781E"/>
              </a:solidFill>
              <a:prstDash val="solid"/>
              <a:round/>
            </a:ln>
          </c:spPr>
          <c:marker>
            <c:symbol val="none"/>
          </c:marker>
          <c:cat>
            <c:numRef>
              <c:f>'Gráfico 3'!$C$28:$N$28</c:f>
              <c:numCache>
                <c:formatCode>General</c:formatCode>
                <c:ptCount val="1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</c:numCache>
            </c:numRef>
          </c:cat>
          <c:val>
            <c:numRef>
              <c:f>'Gráfico 3'!$C$31:$N$31</c:f>
              <c:numCache>
                <c:formatCode>#,##0</c:formatCode>
                <c:ptCount val="12"/>
                <c:pt idx="0">
                  <c:v>231</c:v>
                </c:pt>
                <c:pt idx="1">
                  <c:v>226</c:v>
                </c:pt>
                <c:pt idx="2">
                  <c:v>176</c:v>
                </c:pt>
                <c:pt idx="3">
                  <c:v>201</c:v>
                </c:pt>
                <c:pt idx="4">
                  <c:v>346</c:v>
                </c:pt>
                <c:pt idx="5">
                  <c:v>396.6</c:v>
                </c:pt>
                <c:pt idx="6">
                  <c:v>355.06099999999998</c:v>
                </c:pt>
                <c:pt idx="7">
                  <c:v>312.52499999999998</c:v>
                </c:pt>
                <c:pt idx="8">
                  <c:v>240.56200000000001</c:v>
                </c:pt>
                <c:pt idx="9">
                  <c:v>142.113</c:v>
                </c:pt>
                <c:pt idx="10" formatCode="General">
                  <c:v>20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FF-4FAD-99FE-9BC05D4C1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605736"/>
        <c:axId val="329206832"/>
      </c:lineChart>
      <c:catAx>
        <c:axId val="215605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206832"/>
        <c:crosses val="autoZero"/>
        <c:auto val="1"/>
        <c:lblAlgn val="ctr"/>
        <c:lblOffset val="100"/>
        <c:noMultiLvlLbl val="0"/>
      </c:catAx>
      <c:valAx>
        <c:axId val="329206832"/>
        <c:scaling>
          <c:orientation val="minMax"/>
          <c:max val="12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5605736"/>
        <c:crosses val="autoZero"/>
        <c:crossBetween val="between"/>
      </c:valAx>
    </c:plotArea>
    <c:legend>
      <c:legendPos val="t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9192596868581"/>
          <c:y val="0.103573980963223"/>
          <c:w val="0.83285458218623398"/>
          <c:h val="0.805490215200653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D3-4595-B903-FE2D9F7768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D3-4595-B903-FE2D9F7768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D3-4595-B903-FE2D9F7768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D3-4595-B903-FE2D9F7768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D3-4595-B903-FE2D9F7768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D3-4595-B903-FE2D9F7768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6D3-4595-B903-FE2D9F7768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6D3-4595-B903-FE2D9F7768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6D3-4595-B903-FE2D9F776817}"/>
              </c:ext>
            </c:extLst>
          </c:dPt>
          <c:dPt>
            <c:idx val="9"/>
            <c:bubble3D val="0"/>
            <c:spPr>
              <a:solidFill>
                <a:srgbClr val="3A4D13"/>
              </a:solidFill>
            </c:spPr>
            <c:extLst>
              <c:ext xmlns:c16="http://schemas.microsoft.com/office/drawing/2014/chart" uri="{C3380CC4-5D6E-409C-BE32-E72D297353CC}">
                <c16:uniqueId val="{0000000A-D6D3-4595-B903-FE2D9F776817}"/>
              </c:ext>
            </c:extLst>
          </c:dPt>
          <c:dLbls>
            <c:dLbl>
              <c:idx val="0"/>
              <c:layout>
                <c:manualLayout>
                  <c:x val="-0.178778013240985"/>
                  <c:y val="-3.43598014103659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D3-4595-B903-FE2D9F776817}"/>
                </c:ext>
              </c:extLst>
            </c:dLbl>
            <c:dLbl>
              <c:idx val="1"/>
              <c:layout>
                <c:manualLayout>
                  <c:x val="-5.37341272214438E-2"/>
                  <c:y val="-0.10295367295955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D3-4595-B903-FE2D9F776817}"/>
                </c:ext>
              </c:extLst>
            </c:dLbl>
            <c:dLbl>
              <c:idx val="2"/>
              <c:layout>
                <c:manualLayout>
                  <c:x val="-4.3779429101604801E-3"/>
                  <c:y val="-5.16588558960250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3-4595-B903-FE2D9F776817}"/>
                </c:ext>
              </c:extLst>
            </c:dLbl>
            <c:dLbl>
              <c:idx val="3"/>
              <c:layout>
                <c:manualLayout>
                  <c:x val="5.4574305138810003E-3"/>
                  <c:y val="-1.406495272428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3-4595-B903-FE2D9F776817}"/>
                </c:ext>
              </c:extLst>
            </c:dLbl>
            <c:dLbl>
              <c:idx val="4"/>
              <c:layout>
                <c:manualLayout>
                  <c:x val="-1.70063631662681E-3"/>
                  <c:y val="-1.478923568288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3-4595-B903-FE2D9F776817}"/>
                </c:ext>
              </c:extLst>
            </c:dLbl>
            <c:dLbl>
              <c:idx val="5"/>
              <c:layout>
                <c:manualLayout>
                  <c:x val="-1.8728789209953599E-2"/>
                  <c:y val="-5.313600860133559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D3-4595-B903-FE2D9F776817}"/>
                </c:ext>
              </c:extLst>
            </c:dLbl>
            <c:dLbl>
              <c:idx val="6"/>
              <c:layout>
                <c:manualLayout>
                  <c:x val="-5.6055346284040401E-2"/>
                  <c:y val="-1.1224741485627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D3-4595-B903-FE2D9F776817}"/>
                </c:ext>
              </c:extLst>
            </c:dLbl>
            <c:dLbl>
              <c:idx val="7"/>
              <c:layout>
                <c:manualLayout>
                  <c:x val="9.3441141230823394E-2"/>
                  <c:y val="-0.283211586503493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D3-4595-B903-FE2D9F776817}"/>
                </c:ext>
              </c:extLst>
            </c:dLbl>
            <c:dLbl>
              <c:idx val="8"/>
              <c:layout>
                <c:manualLayout>
                  <c:x val="8.1463960263084098E-2"/>
                  <c:y val="-0.11090155899187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D3-4595-B903-FE2D9F776817}"/>
                </c:ext>
              </c:extLst>
            </c:dLbl>
            <c:dLbl>
              <c:idx val="9"/>
              <c:layout>
                <c:manualLayout>
                  <c:x val="6.0703727062067503E-2"/>
                  <c:y val="7.893925307529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D3-4595-B903-FE2D9F7768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4'!$A$28:$A$37</c:f>
              <c:strCache>
                <c:ptCount val="10"/>
                <c:pt idx="0">
                  <c:v>Globo/Globo Sat (com Telecine)</c:v>
                </c:pt>
                <c:pt idx="1">
                  <c:v>Discovery Latin America</c:v>
                </c:pt>
                <c:pt idx="2">
                  <c:v>Viacom/ MTV Networks Latin America</c:v>
                </c:pt>
                <c:pt idx="3">
                  <c:v>PBI - programadora independente S.A.</c:v>
                </c:pt>
                <c:pt idx="4">
                  <c:v>Disney/Buena Vista</c:v>
                </c:pt>
                <c:pt idx="5">
                  <c:v>NBC UNIVERSAL</c:v>
                </c:pt>
                <c:pt idx="6">
                  <c:v>Sony/SET BRAZIL</c:v>
                </c:pt>
                <c:pt idx="7">
                  <c:v>Time Warner</c:v>
                </c:pt>
                <c:pt idx="8">
                  <c:v>News Corp.</c:v>
                </c:pt>
                <c:pt idx="9">
                  <c:v>Outros</c:v>
                </c:pt>
              </c:strCache>
            </c:strRef>
          </c:cat>
          <c:val>
            <c:numRef>
              <c:f>'Gráfico 4'!$B$28:$B$37</c:f>
              <c:numCache>
                <c:formatCode>General</c:formatCode>
                <c:ptCount val="10"/>
                <c:pt idx="0">
                  <c:v>14</c:v>
                </c:pt>
                <c:pt idx="1">
                  <c:v>11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25</c:v>
                </c:pt>
                <c:pt idx="8">
                  <c:v>6</c:v>
                </c:pt>
                <c:pt idx="9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D3-4595-B903-FE2D9F776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'Gráfico 5'!$C$26</c:f>
              <c:strCache>
                <c:ptCount val="1"/>
                <c:pt idx="0">
                  <c:v>08/01/2013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5'!$A$27:$A$30</c:f>
              <c:strCache>
                <c:ptCount val="4"/>
                <c:pt idx="0">
                  <c:v>SBsR</c:v>
                </c:pt>
                <c:pt idx="1">
                  <c:v>SB</c:v>
                </c:pt>
                <c:pt idx="2">
                  <c:v>CBEQI</c:v>
                </c:pt>
                <c:pt idx="3">
                  <c:v>CBEQ</c:v>
                </c:pt>
              </c:strCache>
            </c:strRef>
          </c:cat>
          <c:val>
            <c:numRef>
              <c:f>'Gráfico 5'!$C$27:$C$30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12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A-4663-9110-0983A2709820}"/>
            </c:ext>
          </c:extLst>
        </c:ser>
        <c:ser>
          <c:idx val="3"/>
          <c:order val="1"/>
          <c:tx>
            <c:strRef>
              <c:f>'Gráfico 5'!$D$26</c:f>
              <c:strCache>
                <c:ptCount val="1"/>
                <c:pt idx="0">
                  <c:v>08/01/2014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3.3587867007807901E-3"/>
                  <c:y val="8.20512718568361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FA-4663-9110-0983A2709820}"/>
                </c:ext>
              </c:extLst>
            </c:dLbl>
            <c:dLbl>
              <c:idx val="1"/>
              <c:layout>
                <c:manualLayout>
                  <c:x val="-3.3586544754953501E-3"/>
                  <c:y val="9.78301141089174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FA-4663-9110-0983A2709820}"/>
                </c:ext>
              </c:extLst>
            </c:dLbl>
            <c:dLbl>
              <c:idx val="2"/>
              <c:layout>
                <c:manualLayout>
                  <c:x val="-1.6792611251049501E-3"/>
                  <c:y val="0.280867815202247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FA-4663-9110-0983A2709820}"/>
                </c:ext>
              </c:extLst>
            </c:dLbl>
            <c:dLbl>
              <c:idx val="3"/>
              <c:layout>
                <c:manualLayout>
                  <c:x val="-1.2314439326649099E-16"/>
                  <c:y val="0.3818539959491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FA-4663-9110-0983A2709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5'!$A$27:$A$30</c:f>
              <c:strCache>
                <c:ptCount val="4"/>
                <c:pt idx="0">
                  <c:v>SBsR</c:v>
                </c:pt>
                <c:pt idx="1">
                  <c:v>SB</c:v>
                </c:pt>
                <c:pt idx="2">
                  <c:v>CBEQI</c:v>
                </c:pt>
                <c:pt idx="3">
                  <c:v>CBEQ</c:v>
                </c:pt>
              </c:strCache>
            </c:strRef>
          </c:cat>
          <c:val>
            <c:numRef>
              <c:f>'Gráfico 5'!$D$27:$D$30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16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FA-4663-9110-0983A2709820}"/>
            </c:ext>
          </c:extLst>
        </c:ser>
        <c:ser>
          <c:idx val="4"/>
          <c:order val="2"/>
          <c:tx>
            <c:strRef>
              <c:f>'Gráfico 5'!$E$26</c:f>
              <c:strCache>
                <c:ptCount val="1"/>
                <c:pt idx="0">
                  <c:v>08/01/2015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7.88954537084962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FA-4663-9110-0983A2709820}"/>
                </c:ext>
              </c:extLst>
            </c:dLbl>
            <c:dLbl>
              <c:idx val="1"/>
              <c:layout>
                <c:manualLayout>
                  <c:x val="-1.85185185185185E-3"/>
                  <c:y val="9.78303625985354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FA-4663-9110-0983A2709820}"/>
                </c:ext>
              </c:extLst>
            </c:dLbl>
            <c:dLbl>
              <c:idx val="2"/>
              <c:layout>
                <c:manualLayout>
                  <c:x val="-1.85185185185185E-3"/>
                  <c:y val="0.2461538155705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FA-4663-9110-0983A2709820}"/>
                </c:ext>
              </c:extLst>
            </c:dLbl>
            <c:dLbl>
              <c:idx val="3"/>
              <c:layout>
                <c:manualLayout>
                  <c:x val="-3.7037037037036999E-3"/>
                  <c:y val="0.347139996317384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FA-4663-9110-0983A2709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5'!$A$27:$A$30</c:f>
              <c:strCache>
                <c:ptCount val="4"/>
                <c:pt idx="0">
                  <c:v>SBsR</c:v>
                </c:pt>
                <c:pt idx="1">
                  <c:v>SB</c:v>
                </c:pt>
                <c:pt idx="2">
                  <c:v>CBEQI</c:v>
                </c:pt>
                <c:pt idx="3">
                  <c:v>CBEQ</c:v>
                </c:pt>
              </c:strCache>
            </c:strRef>
          </c:cat>
          <c:val>
            <c:numRef>
              <c:f>'Gráfico 5'!$E$27:$E$30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15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FA-4663-9110-0983A2709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209968"/>
        <c:axId val="329210360"/>
      </c:barChart>
      <c:catAx>
        <c:axId val="329209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210360"/>
        <c:crosses val="autoZero"/>
        <c:auto val="1"/>
        <c:lblAlgn val="ctr"/>
        <c:lblOffset val="100"/>
        <c:noMultiLvlLbl val="0"/>
      </c:catAx>
      <c:valAx>
        <c:axId val="329210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209968"/>
        <c:crosses val="autoZero"/>
        <c:crossBetween val="between"/>
      </c:valAx>
    </c:plotArea>
    <c:legend>
      <c:legendPos val="t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778511881417099E-2"/>
          <c:y val="1.9178617165607901E-2"/>
          <c:w val="0.73863255598797295"/>
          <c:h val="0.8844340471933760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6'!$B$27</c:f>
              <c:strCache>
                <c:ptCount val="1"/>
                <c:pt idx="0">
                  <c:v>ANIMAÇÃO</c:v>
                </c:pt>
              </c:strCache>
            </c:strRef>
          </c:tx>
          <c:invertIfNegative val="0"/>
          <c:cat>
            <c:strRef>
              <c:f>'Gráfico 6'!$A$28:$A$31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'Gráfico 6'!$B$28:$B$31</c:f>
              <c:numCache>
                <c:formatCode>[h]:mm:ss;@</c:formatCode>
                <c:ptCount val="4"/>
                <c:pt idx="0">
                  <c:v>0.16666666666666699</c:v>
                </c:pt>
                <c:pt idx="1">
                  <c:v>1.25</c:v>
                </c:pt>
                <c:pt idx="2">
                  <c:v>8.6875</c:v>
                </c:pt>
                <c:pt idx="3">
                  <c:v>1.06666666666667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74-4BF9-875C-AF8F41EBDC7F}"/>
            </c:ext>
          </c:extLst>
        </c:ser>
        <c:ser>
          <c:idx val="1"/>
          <c:order val="1"/>
          <c:tx>
            <c:strRef>
              <c:f>'Gráfico 6'!$C$27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rgbClr val="3A4D13"/>
            </a:solidFill>
          </c:spPr>
          <c:invertIfNegative val="0"/>
          <c:cat>
            <c:strRef>
              <c:f>'Gráfico 6'!$A$28:$A$31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'Gráfico 6'!$C$28:$C$31</c:f>
              <c:numCache>
                <c:formatCode>[h]:mm:ss;@</c:formatCode>
                <c:ptCount val="4"/>
                <c:pt idx="0">
                  <c:v>5.2604166666666599</c:v>
                </c:pt>
                <c:pt idx="1">
                  <c:v>2.4166666666666701</c:v>
                </c:pt>
                <c:pt idx="3">
                  <c:v>4.4145833333333302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74-4BF9-875C-AF8F41EBDC7F}"/>
            </c:ext>
          </c:extLst>
        </c:ser>
        <c:ser>
          <c:idx val="2"/>
          <c:order val="2"/>
          <c:tx>
            <c:strRef>
              <c:f>'Gráfico 6'!$D$27</c:f>
              <c:strCache>
                <c:ptCount val="1"/>
                <c:pt idx="0">
                  <c:v>FICÇÃO/  ERÓTICO</c:v>
                </c:pt>
              </c:strCache>
            </c:strRef>
          </c:tx>
          <c:invertIfNegative val="0"/>
          <c:cat>
            <c:strRef>
              <c:f>'Gráfico 6'!$A$28:$A$31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'Gráfico 6'!$D$28:$D$31</c:f>
              <c:numCache>
                <c:formatCode>[h]:mm:ss;@</c:formatCode>
                <c:ptCount val="4"/>
                <c:pt idx="0">
                  <c:v>0.16666666666666699</c:v>
                </c:pt>
                <c:pt idx="3">
                  <c:v>1.925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74-4BF9-875C-AF8F41EBDC7F}"/>
            </c:ext>
          </c:extLst>
        </c:ser>
        <c:ser>
          <c:idx val="3"/>
          <c:order val="3"/>
          <c:tx>
            <c:strRef>
              <c:f>'Gráfico 6'!$E$27</c:f>
              <c:strCache>
                <c:ptCount val="1"/>
                <c:pt idx="0">
                  <c:v>FICÇÃO</c:v>
                </c:pt>
              </c:strCache>
            </c:strRef>
          </c:tx>
          <c:invertIfNegative val="0"/>
          <c:cat>
            <c:strRef>
              <c:f>'Gráfico 6'!$A$28:$A$31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'Gráfico 6'!$E$28:$E$31</c:f>
              <c:numCache>
                <c:formatCode>[h]:mm:ss;@</c:formatCode>
                <c:ptCount val="4"/>
                <c:pt idx="0">
                  <c:v>322.73958333332899</c:v>
                </c:pt>
                <c:pt idx="1">
                  <c:v>300.87500000000801</c:v>
                </c:pt>
                <c:pt idx="2">
                  <c:v>334.62152777777902</c:v>
                </c:pt>
                <c:pt idx="3">
                  <c:v>349.46666666666903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74-4BF9-875C-AF8F41EBDC7F}"/>
            </c:ext>
          </c:extLst>
        </c:ser>
        <c:ser>
          <c:idx val="4"/>
          <c:order val="4"/>
          <c:tx>
            <c:strRef>
              <c:f>'Gráfico 6'!$F$27</c:f>
              <c:strCache>
                <c:ptCount val="1"/>
                <c:pt idx="0">
                  <c:v>OBRA DE VARIEDADE</c:v>
                </c:pt>
              </c:strCache>
            </c:strRef>
          </c:tx>
          <c:invertIfNegative val="0"/>
          <c:cat>
            <c:strRef>
              <c:f>'Gráfico 6'!$A$28:$A$31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'Gráfico 6'!$F$28:$F$31</c:f>
              <c:numCache>
                <c:formatCode>[h]:mm:ss;@</c:formatCode>
                <c:ptCount val="4"/>
                <c:pt idx="0">
                  <c:v>1.6875</c:v>
                </c:pt>
                <c:pt idx="1">
                  <c:v>3.5833333333333401</c:v>
                </c:pt>
                <c:pt idx="2">
                  <c:v>1.6423611111111101</c:v>
                </c:pt>
                <c:pt idx="3">
                  <c:v>2.5847222222222301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74-4BF9-875C-AF8F41EBDC7F}"/>
            </c:ext>
          </c:extLst>
        </c:ser>
        <c:ser>
          <c:idx val="5"/>
          <c:order val="5"/>
          <c:tx>
            <c:strRef>
              <c:f>'Gráfico 6'!$G$27</c:f>
              <c:strCache>
                <c:ptCount val="1"/>
                <c:pt idx="0">
                  <c:v>OBRA JORNALÍSTICA</c:v>
                </c:pt>
              </c:strCache>
            </c:strRef>
          </c:tx>
          <c:invertIfNegative val="0"/>
          <c:cat>
            <c:strRef>
              <c:f>'Gráfico 6'!$A$28:$A$31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'Gráfico 6'!$G$28:$G$31</c:f>
              <c:numCache>
                <c:formatCode>[h]:mm:ss;@</c:formatCode>
                <c:ptCount val="4"/>
                <c:pt idx="3">
                  <c:v>0.56597222222222199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74-4BF9-875C-AF8F41EBDC7F}"/>
            </c:ext>
          </c:extLst>
        </c:ser>
        <c:ser>
          <c:idx val="6"/>
          <c:order val="6"/>
          <c:tx>
            <c:strRef>
              <c:f>'Gráfico 6'!$H$27</c:f>
              <c:strCache>
                <c:ptCount val="1"/>
                <c:pt idx="0">
                  <c:v>REALITY SHOW</c:v>
                </c:pt>
              </c:strCache>
            </c:strRef>
          </c:tx>
          <c:invertIfNegative val="0"/>
          <c:cat>
            <c:strRef>
              <c:f>'Gráfico 6'!$A$28:$A$31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'Gráfico 6'!$H$28:$H$31</c:f>
              <c:numCache>
                <c:formatCode>[h]:mm:ss;@</c:formatCode>
                <c:ptCount val="4"/>
                <c:pt idx="1">
                  <c:v>51.437500000000099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74-4BF9-875C-AF8F41EBDC7F}"/>
            </c:ext>
          </c:extLst>
        </c:ser>
        <c:ser>
          <c:idx val="7"/>
          <c:order val="7"/>
          <c:tx>
            <c:strRef>
              <c:f>'Gráfico 6'!$I$27</c:f>
              <c:strCache>
                <c:ptCount val="1"/>
                <c:pt idx="0">
                  <c:v>TELEVENDA/ INFOMERCIAL</c:v>
                </c:pt>
              </c:strCache>
            </c:strRef>
          </c:tx>
          <c:invertIfNegative val="0"/>
          <c:val>
            <c:numRef>
              <c:f>'Gráfico 6'!$I$28:$I$31</c:f>
              <c:numCache>
                <c:formatCode>[h]:mm:ss;@</c:formatCode>
                <c:ptCount val="4"/>
                <c:pt idx="0">
                  <c:v>29.979166666666501</c:v>
                </c:pt>
                <c:pt idx="2">
                  <c:v>15.0243055555555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574-4BF9-875C-AF8F41EBD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614624"/>
        <c:axId val="329615016"/>
      </c:barChart>
      <c:catAx>
        <c:axId val="3296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15016"/>
        <c:crosses val="autoZero"/>
        <c:auto val="1"/>
        <c:lblAlgn val="ctr"/>
        <c:lblOffset val="100"/>
        <c:noMultiLvlLbl val="0"/>
      </c:catAx>
      <c:valAx>
        <c:axId val="3296150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14624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 sz="1000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7'!$B$26</c:f>
              <c:strCache>
                <c:ptCount val="1"/>
                <c:pt idx="0">
                  <c:v>ANIMAÇÃO</c:v>
                </c:pt>
              </c:strCache>
            </c:strRef>
          </c:tx>
          <c:invertIfNegative val="0"/>
          <c:val>
            <c:numRef>
              <c:f>'Gráfico 7'!$B$27:$B$39</c:f>
              <c:numCache>
                <c:formatCode>[h]:mm:ss;@</c:formatCode>
                <c:ptCount val="13"/>
                <c:pt idx="0">
                  <c:v>7.6979166666666696</c:v>
                </c:pt>
                <c:pt idx="1">
                  <c:v>7.1124999999999998</c:v>
                </c:pt>
                <c:pt idx="2">
                  <c:v>59.845138888888897</c:v>
                </c:pt>
                <c:pt idx="3">
                  <c:v>9.0576388888888992</c:v>
                </c:pt>
                <c:pt idx="4">
                  <c:v>1.19444444444444</c:v>
                </c:pt>
                <c:pt idx="5">
                  <c:v>11.7986111111111</c:v>
                </c:pt>
                <c:pt idx="7">
                  <c:v>1.3333333333333299</c:v>
                </c:pt>
                <c:pt idx="8">
                  <c:v>48.493055555555401</c:v>
                </c:pt>
                <c:pt idx="9">
                  <c:v>13.9340277777778</c:v>
                </c:pt>
                <c:pt idx="10">
                  <c:v>14.7881944444444</c:v>
                </c:pt>
                <c:pt idx="12">
                  <c:v>27.313888888888901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B9-4671-AE73-E19794C79187}"/>
            </c:ext>
          </c:extLst>
        </c:ser>
        <c:ser>
          <c:idx val="1"/>
          <c:order val="1"/>
          <c:tx>
            <c:strRef>
              <c:f>'Gráfico 7'!$C$26</c:f>
              <c:strCache>
                <c:ptCount val="1"/>
                <c:pt idx="0">
                  <c:v>DOCUMENTÁRIO</c:v>
                </c:pt>
              </c:strCache>
            </c:strRef>
          </c:tx>
          <c:invertIfNegative val="0"/>
          <c:val>
            <c:numRef>
              <c:f>'Gráfico 7'!$C$27:$C$39</c:f>
              <c:numCache>
                <c:formatCode>[h]:mm:ss;@</c:formatCode>
                <c:ptCount val="13"/>
                <c:pt idx="0">
                  <c:v>14.6631944444445</c:v>
                </c:pt>
                <c:pt idx="1">
                  <c:v>26.008333333333301</c:v>
                </c:pt>
                <c:pt idx="2">
                  <c:v>23.941666666666801</c:v>
                </c:pt>
                <c:pt idx="3">
                  <c:v>26.681249999999999</c:v>
                </c:pt>
                <c:pt idx="4">
                  <c:v>4.7291666666666696</c:v>
                </c:pt>
                <c:pt idx="5">
                  <c:v>0.21875</c:v>
                </c:pt>
                <c:pt idx="6">
                  <c:v>6.4861111111111098</c:v>
                </c:pt>
                <c:pt idx="7">
                  <c:v>6.40625</c:v>
                </c:pt>
                <c:pt idx="8">
                  <c:v>2.5763888888888902</c:v>
                </c:pt>
                <c:pt idx="9">
                  <c:v>2.1979166666666701</c:v>
                </c:pt>
                <c:pt idx="10">
                  <c:v>1.8125</c:v>
                </c:pt>
                <c:pt idx="11">
                  <c:v>2.0763888888888902</c:v>
                </c:pt>
                <c:pt idx="12">
                  <c:v>12.7222222222222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9-4671-AE73-E19794C79187}"/>
            </c:ext>
          </c:extLst>
        </c:ser>
        <c:ser>
          <c:idx val="2"/>
          <c:order val="2"/>
          <c:tx>
            <c:strRef>
              <c:f>'Gráfico 7'!$D$26</c:f>
              <c:strCache>
                <c:ptCount val="1"/>
                <c:pt idx="0">
                  <c:v>FICÇÃO / ERÓTICO</c:v>
                </c:pt>
              </c:strCache>
            </c:strRef>
          </c:tx>
          <c:invertIfNegative val="0"/>
          <c:val>
            <c:numRef>
              <c:f>'Gráfico 7'!$D$27:$D$39</c:f>
              <c:numCache>
                <c:formatCode>[h]:mm:ss;@</c:formatCode>
                <c:ptCount val="13"/>
                <c:pt idx="1">
                  <c:v>5.5555555555555601E-2</c:v>
                </c:pt>
                <c:pt idx="4">
                  <c:v>2.8298611111111098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B9-4671-AE73-E19794C79187}"/>
            </c:ext>
          </c:extLst>
        </c:ser>
        <c:ser>
          <c:idx val="3"/>
          <c:order val="3"/>
          <c:tx>
            <c:strRef>
              <c:f>'Gráfico 7'!$E$26</c:f>
              <c:strCache>
                <c:ptCount val="1"/>
                <c:pt idx="0">
                  <c:v>FICÇÃO</c:v>
                </c:pt>
              </c:strCache>
            </c:strRef>
          </c:tx>
          <c:invertIfNegative val="0"/>
          <c:val>
            <c:numRef>
              <c:f>'Gráfico 7'!$E$27:$E$39</c:f>
              <c:numCache>
                <c:formatCode>[h]:mm:ss;@</c:formatCode>
                <c:ptCount val="13"/>
                <c:pt idx="0">
                  <c:v>326.49652777777698</c:v>
                </c:pt>
                <c:pt idx="1">
                  <c:v>315.71111111110997</c:v>
                </c:pt>
                <c:pt idx="2">
                  <c:v>267.57569444444601</c:v>
                </c:pt>
                <c:pt idx="3">
                  <c:v>252.03402777777799</c:v>
                </c:pt>
                <c:pt idx="4">
                  <c:v>347.37152777778499</c:v>
                </c:pt>
                <c:pt idx="5">
                  <c:v>347.75347222222001</c:v>
                </c:pt>
                <c:pt idx="6">
                  <c:v>353.51041666667101</c:v>
                </c:pt>
                <c:pt idx="7">
                  <c:v>352.190972222222</c:v>
                </c:pt>
                <c:pt idx="8">
                  <c:v>308.00000000000699</c:v>
                </c:pt>
                <c:pt idx="9">
                  <c:v>343.66666666667197</c:v>
                </c:pt>
                <c:pt idx="10">
                  <c:v>343.34027777778402</c:v>
                </c:pt>
                <c:pt idx="11">
                  <c:v>356.34375000000301</c:v>
                </c:pt>
                <c:pt idx="12">
                  <c:v>316.51250000000101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9-4671-AE73-E19794C79187}"/>
            </c:ext>
          </c:extLst>
        </c:ser>
        <c:ser>
          <c:idx val="4"/>
          <c:order val="4"/>
          <c:tx>
            <c:strRef>
              <c:f>'Gráfico 7'!$F$26</c:f>
              <c:strCache>
                <c:ptCount val="1"/>
                <c:pt idx="0">
                  <c:v>MANIFESTAÇÕES E EVENTOS ESPORTIVOS</c:v>
                </c:pt>
              </c:strCache>
            </c:strRef>
          </c:tx>
          <c:invertIfNegative val="0"/>
          <c:val>
            <c:numRef>
              <c:f>'Gráfico 7'!$F$27:$F$39</c:f>
              <c:numCache>
                <c:formatCode>[h]:mm:ss;@</c:formatCode>
                <c:ptCount val="13"/>
                <c:pt idx="4">
                  <c:v>1.3020833333333299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B9-4671-AE73-E19794C79187}"/>
            </c:ext>
          </c:extLst>
        </c:ser>
        <c:ser>
          <c:idx val="5"/>
          <c:order val="5"/>
          <c:tx>
            <c:strRef>
              <c:f>'Gráfico 7'!$G$26</c:f>
              <c:strCache>
                <c:ptCount val="1"/>
                <c:pt idx="0">
                  <c:v>OBRA DE VARIEDADES</c:v>
                </c:pt>
              </c:strCache>
            </c:strRef>
          </c:tx>
          <c:invertIfNegative val="0"/>
          <c:val>
            <c:numRef>
              <c:f>'Gráfico 7'!$G$27:$G$39</c:f>
              <c:numCache>
                <c:formatCode>[h]:mm:ss;@</c:formatCode>
                <c:ptCount val="13"/>
                <c:pt idx="0">
                  <c:v>0.29166666666666702</c:v>
                </c:pt>
                <c:pt idx="1">
                  <c:v>6.0708333333333204</c:v>
                </c:pt>
                <c:pt idx="2">
                  <c:v>5.69999999999997</c:v>
                </c:pt>
                <c:pt idx="3">
                  <c:v>21.567361111111101</c:v>
                </c:pt>
                <c:pt idx="4">
                  <c:v>0.121527777777778</c:v>
                </c:pt>
                <c:pt idx="12">
                  <c:v>1.52430555555556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B9-4671-AE73-E19794C79187}"/>
            </c:ext>
          </c:extLst>
        </c:ser>
        <c:ser>
          <c:idx val="6"/>
          <c:order val="6"/>
          <c:tx>
            <c:strRef>
              <c:f>'Gráfico 7'!$H$26</c:f>
              <c:strCache>
                <c:ptCount val="1"/>
                <c:pt idx="0">
                  <c:v>OBRA JORNALÍSTICA / REGISTRO DE EVENTO</c:v>
                </c:pt>
              </c:strCache>
            </c:strRef>
          </c:tx>
          <c:invertIfNegative val="0"/>
          <c:val>
            <c:numRef>
              <c:f>'Gráfico 7'!$H$27:$H$39</c:f>
              <c:numCache>
                <c:formatCode>[h]:mm:ss;@</c:formatCode>
                <c:ptCount val="13"/>
                <c:pt idx="0">
                  <c:v>1.0833333333333299</c:v>
                </c:pt>
                <c:pt idx="1">
                  <c:v>0.40069444444444402</c:v>
                </c:pt>
                <c:pt idx="3">
                  <c:v>3.3270833333333298</c:v>
                </c:pt>
                <c:pt idx="4">
                  <c:v>0.149305555555556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B9-4671-AE73-E19794C79187}"/>
            </c:ext>
          </c:extLst>
        </c:ser>
        <c:ser>
          <c:idx val="7"/>
          <c:order val="7"/>
          <c:tx>
            <c:strRef>
              <c:f>'Gráfico 7'!$I$26</c:f>
              <c:strCache>
                <c:ptCount val="1"/>
                <c:pt idx="0">
                  <c:v>OBRA JORNALÍSTICA</c:v>
                </c:pt>
              </c:strCache>
            </c:strRef>
          </c:tx>
          <c:invertIfNegative val="0"/>
          <c:val>
            <c:numRef>
              <c:f>'Gráfico 7'!$I$27:$I$39</c:f>
              <c:numCache>
                <c:formatCode>[h]:mm:ss;@</c:formatCode>
                <c:ptCount val="13"/>
                <c:pt idx="0">
                  <c:v>2.2847222222222201</c:v>
                </c:pt>
                <c:pt idx="1">
                  <c:v>0.87986111111111198</c:v>
                </c:pt>
                <c:pt idx="2">
                  <c:v>1.9868055555555599</c:v>
                </c:pt>
                <c:pt idx="3">
                  <c:v>8.2812499999999396</c:v>
                </c:pt>
                <c:pt idx="4">
                  <c:v>2.1145833333333299</c:v>
                </c:pt>
                <c:pt idx="12">
                  <c:v>1.5173611111111101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B9-4671-AE73-E19794C79187}"/>
            </c:ext>
          </c:extLst>
        </c:ser>
        <c:ser>
          <c:idx val="8"/>
          <c:order val="8"/>
          <c:tx>
            <c:strRef>
              <c:f>'Gráfico 7'!$J$26</c:f>
              <c:strCache>
                <c:ptCount val="1"/>
                <c:pt idx="0">
                  <c:v>REALITY SHOW</c:v>
                </c:pt>
              </c:strCache>
            </c:strRef>
          </c:tx>
          <c:invertIfNegative val="0"/>
          <c:val>
            <c:numRef>
              <c:f>'Gráfico 7'!$J$27:$J$39</c:f>
              <c:numCache>
                <c:formatCode>[h]:mm:ss;@</c:formatCode>
                <c:ptCount val="13"/>
                <c:pt idx="0">
                  <c:v>0.23263888888888901</c:v>
                </c:pt>
                <c:pt idx="1">
                  <c:v>0.656944444444445</c:v>
                </c:pt>
                <c:pt idx="4">
                  <c:v>0.131944444444444</c:v>
                </c:pt>
                <c:pt idx="5">
                  <c:v>7.2916666666666699E-2</c:v>
                </c:pt>
                <c:pt idx="8">
                  <c:v>0.93055555555555503</c:v>
                </c:pt>
                <c:pt idx="9">
                  <c:v>0.13888888888888901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B9-4671-AE73-E19794C79187}"/>
            </c:ext>
          </c:extLst>
        </c:ser>
        <c:ser>
          <c:idx val="9"/>
          <c:order val="9"/>
          <c:tx>
            <c:strRef>
              <c:f>'Gráfico 7'!$K$26</c:f>
              <c:strCache>
                <c:ptCount val="1"/>
                <c:pt idx="0">
                  <c:v>VIDEOMUSICAL / REGISTRO DE VENT</c:v>
                </c:pt>
              </c:strCache>
            </c:strRef>
          </c:tx>
          <c:invertIfNegative val="0"/>
          <c:val>
            <c:numRef>
              <c:f>'Gráfico 7'!$K$27:$K$39</c:f>
              <c:numCache>
                <c:formatCode>[h]:mm:ss;@</c:formatCode>
                <c:ptCount val="13"/>
                <c:pt idx="3">
                  <c:v>2.4569444444444501</c:v>
                </c:pt>
                <c:pt idx="12">
                  <c:v>0.15277777777777801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CB9-4671-AE73-E19794C79187}"/>
            </c:ext>
          </c:extLst>
        </c:ser>
        <c:ser>
          <c:idx val="10"/>
          <c:order val="10"/>
          <c:tx>
            <c:strRef>
              <c:f>'Gráfico 7'!$L$26</c:f>
              <c:strCache>
                <c:ptCount val="1"/>
                <c:pt idx="0">
                  <c:v>VIDEOMUSICAL</c:v>
                </c:pt>
              </c:strCache>
            </c:strRef>
          </c:tx>
          <c:invertIfNegative val="0"/>
          <c:val>
            <c:numRef>
              <c:f>'Gráfico 7'!$L$27:$L$39</c:f>
              <c:numCache>
                <c:formatCode>[h]:mm:ss;@</c:formatCode>
                <c:ptCount val="13"/>
                <c:pt idx="0">
                  <c:v>7.2916666666666696</c:v>
                </c:pt>
                <c:pt idx="1">
                  <c:v>3.1215277777777799</c:v>
                </c:pt>
                <c:pt idx="2">
                  <c:v>0.93125000000000002</c:v>
                </c:pt>
                <c:pt idx="3">
                  <c:v>36.557638888888903</c:v>
                </c:pt>
                <c:pt idx="5">
                  <c:v>9.0277777777777804E-2</c:v>
                </c:pt>
                <c:pt idx="11">
                  <c:v>1.58680555555556</c:v>
                </c:pt>
                <c:pt idx="12">
                  <c:v>0.23958333333333301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CB9-4671-AE73-E19794C79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209576"/>
        <c:axId val="329209184"/>
      </c:barChart>
      <c:catAx>
        <c:axId val="329209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209184"/>
        <c:crosses val="autoZero"/>
        <c:auto val="1"/>
        <c:lblAlgn val="ctr"/>
        <c:lblOffset val="100"/>
        <c:noMultiLvlLbl val="0"/>
      </c:catAx>
      <c:valAx>
        <c:axId val="3292091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209576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 sz="1000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8'!$B$27</c:f>
              <c:strCache>
                <c:ptCount val="1"/>
                <c:pt idx="0">
                  <c:v>ANIMAÇÃO</c:v>
                </c:pt>
              </c:strCache>
            </c:strRef>
          </c:tx>
          <c:spPr>
            <a:solidFill>
              <a:srgbClr val="2B3A0E"/>
            </a:solidFill>
          </c:spPr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8'!$B$28:$B$30</c:f>
              <c:numCache>
                <c:formatCode>[h]:mm:ss;@</c:formatCode>
                <c:ptCount val="3"/>
                <c:pt idx="0">
                  <c:v>1.4868055555555599</c:v>
                </c:pt>
                <c:pt idx="1">
                  <c:v>1.3194444444444399E-2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9-418E-9BEE-1144D28E8524}"/>
            </c:ext>
          </c:extLst>
        </c:ser>
        <c:ser>
          <c:idx val="1"/>
          <c:order val="1"/>
          <c:tx>
            <c:strRef>
              <c:f>'Gráfico 8'!$C$27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8'!$C$28:$C$30</c:f>
              <c:numCache>
                <c:formatCode>[h]:mm:ss;@</c:formatCode>
                <c:ptCount val="3"/>
                <c:pt idx="0">
                  <c:v>66.4395833333339</c:v>
                </c:pt>
                <c:pt idx="1">
                  <c:v>58.581944444443401</c:v>
                </c:pt>
                <c:pt idx="2">
                  <c:v>12.5972222222223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C9-418E-9BEE-1144D28E8524}"/>
            </c:ext>
          </c:extLst>
        </c:ser>
        <c:ser>
          <c:idx val="2"/>
          <c:order val="2"/>
          <c:tx>
            <c:strRef>
              <c:f>'Gráfico 8'!$D$27</c:f>
              <c:strCache>
                <c:ptCount val="1"/>
                <c:pt idx="0">
                  <c:v>FICÇÃO / ERÓTICO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8'!$D$28:$D$30</c:f>
              <c:numCache>
                <c:formatCode>[h]:mm:ss;@</c:formatCode>
                <c:ptCount val="3"/>
                <c:pt idx="0">
                  <c:v>0.1875</c:v>
                </c:pt>
                <c:pt idx="2">
                  <c:v>5.5798611111111303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C9-418E-9BEE-1144D28E8524}"/>
            </c:ext>
          </c:extLst>
        </c:ser>
        <c:ser>
          <c:idx val="3"/>
          <c:order val="3"/>
          <c:tx>
            <c:strRef>
              <c:f>'Gráfico 8'!$E$27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8'!$E$28:$E$30</c:f>
              <c:numCache>
                <c:formatCode>[h]:mm:ss;@</c:formatCode>
                <c:ptCount val="3"/>
                <c:pt idx="0">
                  <c:v>204.165972222226</c:v>
                </c:pt>
                <c:pt idx="1">
                  <c:v>62.327083333333498</c:v>
                </c:pt>
                <c:pt idx="2">
                  <c:v>75.927777777778005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C9-418E-9BEE-1144D28E8524}"/>
            </c:ext>
          </c:extLst>
        </c:ser>
        <c:ser>
          <c:idx val="4"/>
          <c:order val="4"/>
          <c:tx>
            <c:strRef>
              <c:f>'Gráfico 8'!$F$27</c:f>
              <c:strCache>
                <c:ptCount val="1"/>
                <c:pt idx="0">
                  <c:v>MANIFESTAÇÕES E EVENTOS ESPORTIVOS</c:v>
                </c:pt>
              </c:strCache>
            </c:strRef>
          </c:tx>
          <c:spPr>
            <a:solidFill>
              <a:srgbClr val="374A30"/>
            </a:solidFill>
          </c:spPr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8'!$F$28:$F$30</c:f>
              <c:numCache>
                <c:formatCode>[h]:mm:ss;@</c:formatCode>
                <c:ptCount val="3"/>
                <c:pt idx="2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C9-418E-9BEE-1144D28E8524}"/>
            </c:ext>
          </c:extLst>
        </c:ser>
        <c:ser>
          <c:idx val="5"/>
          <c:order val="5"/>
          <c:tx>
            <c:strRef>
              <c:f>'Gráfico 8'!$G$27</c:f>
              <c:strCache>
                <c:ptCount val="1"/>
                <c:pt idx="0">
                  <c:v>OBRA DE VARIEDADES</c:v>
                </c:pt>
              </c:strCache>
            </c:strRef>
          </c:tx>
          <c:spPr>
            <a:solidFill>
              <a:srgbClr val="54724A"/>
            </a:solidFill>
          </c:spPr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8'!$G$28:$G$30</c:f>
              <c:numCache>
                <c:formatCode>[h]:mm:ss;@</c:formatCode>
                <c:ptCount val="3"/>
                <c:pt idx="0">
                  <c:v>54.554861111112601</c:v>
                </c:pt>
                <c:pt idx="1">
                  <c:v>217.18125000001999</c:v>
                </c:pt>
                <c:pt idx="2">
                  <c:v>106.633333333333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C9-418E-9BEE-1144D28E8524}"/>
            </c:ext>
          </c:extLst>
        </c:ser>
        <c:ser>
          <c:idx val="6"/>
          <c:order val="6"/>
          <c:tx>
            <c:strRef>
              <c:f>'Gráfico 8'!$H$27</c:f>
              <c:strCache>
                <c:ptCount val="1"/>
                <c:pt idx="0">
                  <c:v>OBRA JORNALÍSTICA / REGISTRO DE EVENTOS</c:v>
                </c:pt>
              </c:strCache>
            </c:strRef>
          </c:tx>
          <c:spPr>
            <a:solidFill>
              <a:srgbClr val="78A06C"/>
            </a:solidFill>
          </c:spPr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8'!$H$28:$H$30</c:f>
              <c:numCache>
                <c:formatCode>[h]:mm:ss;@</c:formatCode>
                <c:ptCount val="3"/>
                <c:pt idx="0">
                  <c:v>0.114583333333333</c:v>
                </c:pt>
                <c:pt idx="1">
                  <c:v>0.16736111111111099</c:v>
                </c:pt>
                <c:pt idx="2">
                  <c:v>0.36666666666666697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C9-418E-9BEE-1144D28E8524}"/>
            </c:ext>
          </c:extLst>
        </c:ser>
        <c:ser>
          <c:idx val="7"/>
          <c:order val="7"/>
          <c:tx>
            <c:strRef>
              <c:f>'Gráfico 8'!$I$27</c:f>
              <c:strCache>
                <c:ptCount val="1"/>
                <c:pt idx="0">
                  <c:v>OBRA JORNALÍSTICA</c:v>
                </c:pt>
              </c:strCache>
            </c:strRef>
          </c:tx>
          <c:spPr>
            <a:solidFill>
              <a:srgbClr val="B2C9AB"/>
            </a:solidFill>
          </c:spPr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8'!$I$28:$I$30</c:f>
              <c:numCache>
                <c:formatCode>[h]:mm:ss;@</c:formatCode>
                <c:ptCount val="3"/>
                <c:pt idx="0">
                  <c:v>2.6736111111111098</c:v>
                </c:pt>
                <c:pt idx="2">
                  <c:v>6.8506944444444198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C9-418E-9BEE-1144D28E8524}"/>
            </c:ext>
          </c:extLst>
        </c:ser>
        <c:ser>
          <c:idx val="8"/>
          <c:order val="8"/>
          <c:tx>
            <c:strRef>
              <c:f>'Gráfico 8'!$J$27</c:f>
              <c:strCache>
                <c:ptCount val="1"/>
                <c:pt idx="0">
                  <c:v>REALITY SHOW</c:v>
                </c:pt>
              </c:strCache>
            </c:strRef>
          </c:tx>
          <c:spPr>
            <a:solidFill>
              <a:srgbClr val="385921"/>
            </a:solidFill>
          </c:spPr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8'!$J$28:$J$30</c:f>
              <c:numCache>
                <c:formatCode>[h]:mm:ss;@</c:formatCode>
                <c:ptCount val="3"/>
                <c:pt idx="1">
                  <c:v>21.729166666666501</c:v>
                </c:pt>
                <c:pt idx="2">
                  <c:v>56.448611111110402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C9-418E-9BEE-1144D28E8524}"/>
            </c:ext>
          </c:extLst>
        </c:ser>
        <c:ser>
          <c:idx val="9"/>
          <c:order val="9"/>
          <c:tx>
            <c:strRef>
              <c:f>'Gráfico 8'!$K$27</c:f>
              <c:strCache>
                <c:ptCount val="1"/>
                <c:pt idx="0">
                  <c:v>VIDEOMUSICAL / REGISTRO DE EVENTOS</c:v>
                </c:pt>
              </c:strCache>
            </c:strRef>
          </c:tx>
          <c:spPr>
            <a:solidFill>
              <a:srgbClr val="72B644"/>
            </a:solidFill>
          </c:spPr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8'!$K$28:$K$30</c:f>
              <c:numCache>
                <c:formatCode>[h]:mm:ss;@</c:formatCode>
                <c:ptCount val="3"/>
                <c:pt idx="0">
                  <c:v>0.14236111111111099</c:v>
                </c:pt>
                <c:pt idx="2">
                  <c:v>11.7159722222222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C9-418E-9BEE-1144D28E8524}"/>
            </c:ext>
          </c:extLst>
        </c:ser>
        <c:ser>
          <c:idx val="10"/>
          <c:order val="10"/>
          <c:tx>
            <c:strRef>
              <c:f>'Gráfico 8'!$L$27</c:f>
              <c:strCache>
                <c:ptCount val="1"/>
                <c:pt idx="0">
                  <c:v>VIDEOMUSICAL</c:v>
                </c:pt>
              </c:strCache>
            </c:strRef>
          </c:tx>
          <c:invertIfNegative val="0"/>
          <c:cat>
            <c:strRef>
              <c:f>'Gráfico 8'!$A$28:$A$30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'Gráfico 8'!$L$28:$L$30</c:f>
              <c:numCache>
                <c:formatCode>[h]:mm:ss;@</c:formatCode>
                <c:ptCount val="3"/>
                <c:pt idx="0">
                  <c:v>30.2034722222221</c:v>
                </c:pt>
                <c:pt idx="2">
                  <c:v>83.921527777775395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C9-418E-9BEE-1144D28E8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615800"/>
        <c:axId val="329616192"/>
      </c:barChart>
      <c:catAx>
        <c:axId val="329615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16192"/>
        <c:crosses val="autoZero"/>
        <c:auto val="1"/>
        <c:lblAlgn val="ctr"/>
        <c:lblOffset val="100"/>
        <c:noMultiLvlLbl val="0"/>
      </c:catAx>
      <c:valAx>
        <c:axId val="3296161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15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363932220058496"/>
          <c:y val="4.9891588202611699E-2"/>
          <c:w val="0.22636067076055699"/>
          <c:h val="0.52624751279740101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 sz="900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65518423727401"/>
          <c:y val="5.1481228938616001E-2"/>
          <c:w val="0.83956699036259697"/>
          <c:h val="0.80939072516274801"/>
        </c:manualLayout>
      </c:layout>
      <c:lineChart>
        <c:grouping val="standard"/>
        <c:varyColors val="0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9'!$B$20:$D$20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'Gráfico 9'!$B$21:$D$21</c:f>
              <c:numCache>
                <c:formatCode>[h]:mm:ss;@</c:formatCode>
                <c:ptCount val="3"/>
                <c:pt idx="0">
                  <c:v>108.450011574074</c:v>
                </c:pt>
                <c:pt idx="1">
                  <c:v>211.11194444444499</c:v>
                </c:pt>
                <c:pt idx="2">
                  <c:v>281.19097222222501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F-4842-B645-8F2366E7D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617368"/>
        <c:axId val="329617760"/>
      </c:lineChart>
      <c:catAx>
        <c:axId val="329617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17760"/>
        <c:crosses val="autoZero"/>
        <c:auto val="1"/>
        <c:lblAlgn val="ctr"/>
        <c:lblOffset val="100"/>
        <c:noMultiLvlLbl val="0"/>
      </c:catAx>
      <c:valAx>
        <c:axId val="329617760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329617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9525" cap="flat" cmpd="sng" algn="ctr">
      <a:noFill/>
      <a:prstDash val="solid"/>
      <a:round/>
    </a:ln>
  </c:spPr>
  <c:txPr>
    <a:bodyPr/>
    <a:lstStyle/>
    <a:p>
      <a:pPr>
        <a:defRPr lang="en-US" sz="1000">
          <a:latin typeface="Century Gothic" panose="020B0502020202020204" pitchFamily="34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209549</xdr:rowOff>
    </xdr:from>
    <xdr:to>
      <xdr:col>11</xdr:col>
      <xdr:colOff>523875</xdr:colOff>
      <xdr:row>22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47624</xdr:rowOff>
    </xdr:from>
    <xdr:to>
      <xdr:col>8</xdr:col>
      <xdr:colOff>590551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9</xdr:col>
      <xdr:colOff>295276</xdr:colOff>
      <xdr:row>22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9</xdr:col>
      <xdr:colOff>295276</xdr:colOff>
      <xdr:row>22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12</xdr:col>
      <xdr:colOff>171449</xdr:colOff>
      <xdr:row>22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12</xdr:col>
      <xdr:colOff>171449</xdr:colOff>
      <xdr:row>22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24040</xdr:colOff>
      <xdr:row>2</xdr:row>
      <xdr:rowOff>40368</xdr:rowOff>
    </xdr:from>
    <xdr:to>
      <xdr:col>12</xdr:col>
      <xdr:colOff>254000</xdr:colOff>
      <xdr:row>24</xdr:row>
      <xdr:rowOff>21168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14286</xdr:rowOff>
    </xdr:from>
    <xdr:to>
      <xdr:col>12</xdr:col>
      <xdr:colOff>28574</xdr:colOff>
      <xdr:row>23</xdr:row>
      <xdr:rowOff>38099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7</xdr:col>
      <xdr:colOff>76200</xdr:colOff>
      <xdr:row>22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2</xdr:row>
      <xdr:rowOff>52387</xdr:rowOff>
    </xdr:from>
    <xdr:to>
      <xdr:col>9</xdr:col>
      <xdr:colOff>152400</xdr:colOff>
      <xdr:row>25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52386</xdr:rowOff>
    </xdr:from>
    <xdr:to>
      <xdr:col>7</xdr:col>
      <xdr:colOff>847725</xdr:colOff>
      <xdr:row>27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9523</xdr:colOff>
      <xdr:row>2</xdr:row>
      <xdr:rowOff>9525</xdr:rowOff>
    </xdr:from>
    <xdr:to>
      <xdr:col>10</xdr:col>
      <xdr:colOff>457200</xdr:colOff>
      <xdr:row>18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10</xdr:col>
      <xdr:colOff>24130</xdr:colOff>
      <xdr:row>26</xdr:row>
      <xdr:rowOff>90170</xdr:rowOff>
    </xdr:to>
    <xdr:pic>
      <xdr:nvPicPr>
        <xdr:cNvPr id="2" name="Imagem 1" descr="C:\Users\fernanda.consentino\AppData\Local\Microsoft\Windows\Temporary Internet Files\Content.Outlook\VUXJ96SQ\longasBR.png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9100"/>
          <a:ext cx="8596630" cy="4881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2</xdr:row>
      <xdr:rowOff>85725</xdr:rowOff>
    </xdr:from>
    <xdr:to>
      <xdr:col>6</xdr:col>
      <xdr:colOff>95250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38099</xdr:rowOff>
    </xdr:from>
    <xdr:to>
      <xdr:col>11</xdr:col>
      <xdr:colOff>600074</xdr:colOff>
      <xdr:row>22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28574</xdr:rowOff>
    </xdr:from>
    <xdr:to>
      <xdr:col>6</xdr:col>
      <xdr:colOff>409576</xdr:colOff>
      <xdr:row>22</xdr:row>
      <xdr:rowOff>171449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9</xdr:col>
      <xdr:colOff>381000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11</xdr:col>
      <xdr:colOff>466725</xdr:colOff>
      <xdr:row>22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13</xdr:col>
      <xdr:colOff>0</xdr:colOff>
      <xdr:row>22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85724</xdr:rowOff>
    </xdr:from>
    <xdr:to>
      <xdr:col>10</xdr:col>
      <xdr:colOff>581026</xdr:colOff>
      <xdr:row>25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28575</xdr:rowOff>
    </xdr:from>
    <xdr:to>
      <xdr:col>7</xdr:col>
      <xdr:colOff>66675</xdr:colOff>
      <xdr:row>16</xdr:row>
      <xdr:rowOff>95251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un/user/1000/doc/b261237c/C:/Users/gustavo.chinalia/Desktop/Informe/CANAIS_OCA_GRUP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un/user/1000/doc/b261237c/C:/Users/fernanda.consentino/AppData/Local/Microsoft/Windows/Temporary%20Internet%20Files/Content.Outlook/VUXJ96SQ/Informe/CANAIS_OCA_GRUPO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un/user/1000/doc/b261237c/C:/Users/filipe.sarmento/AppData/Local/Microsoft/Windows/Temporary%20Internet%20Files/Content.Outlook/QQGS0P3W/Informe/CANAIS_OCA_GRUPO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run/user/1000/doc/b261237c/C:/Users/gustavo.chinalia/Desktop/Esse_aqui_GUGU_de%20Proje&#231;&#227;o_2014_RegressionLineConfidenc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un/user/1000/doc/b261237c/C:/SAM/CTV/INFORMES/TV%20PAGA/2013/Em%20Andamento/Texto%20Final%20e%20Tabelas/Esse_aqui_GUGU_de%20Proje&#231;&#227;o_2014_RegressionLineConfiden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un/user/1000/doc/b261237c/C:/Users/fernanda.consentino/AppData/Local/Microsoft/Windows/Temporary%20Internet%20Files/Content.Outlook/VUXJ96SQ/Esse_aqui_GUGU_de%20Proje&#231;&#227;o_2014_RegressionLineConfide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run/user/1000/doc/b261237c/C:/Users/filipe.sarmento/AppData/Local/Microsoft/Windows/Temporary%20Internet%20Files/Content.Outlook/QQGS0P3W/Esse_aqui_GUGU_de%20Proje&#231;&#227;o_2014_RegressionLineConfide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AM/CTV/MONITORAMENTO/FONTES%20SECUND&#193;RIAS/TV%20PAGA/PROGRAMA&#199;&#195;O/Reformula&#231;&#227;o%20acompanhamento%20secund&#225;rio/Base_01_08_2014_xmltv_281114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run/user/1000/doc/b261237c/C:/Users/ROBERT~1.FER/AppData/Local/Temp/RegressionNo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âmica3"/>
      <sheetName val="dinâmica2"/>
      <sheetName val="dinâmica"/>
      <sheetName val="Base reunida"/>
      <sheetName val="Base assinantes"/>
      <sheetName val="Base grupos"/>
      <sheetName val="Tabela 2"/>
      <sheetName val="Tabela 3"/>
      <sheetName val="Figura 6"/>
      <sheetName val="Figura 7"/>
      <sheetName val="atualiz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âmica3"/>
      <sheetName val="dinâmica2"/>
      <sheetName val="dinâmica"/>
      <sheetName val="Base reunida"/>
      <sheetName val="Base assinantes"/>
      <sheetName val="Base grupos"/>
      <sheetName val="Tabela 2"/>
      <sheetName val="Tabela 3"/>
      <sheetName val="Figura 6"/>
      <sheetName val="Figura 7"/>
      <sheetName val="atualiz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âmica3"/>
      <sheetName val="dinâmica2"/>
      <sheetName val="dinâmica"/>
      <sheetName val="Base reunida"/>
      <sheetName val="Base assinantes"/>
      <sheetName val="Base grupos"/>
      <sheetName val="Tabela 2"/>
      <sheetName val="Tabela 3"/>
      <sheetName val="Figura 6"/>
      <sheetName val="Figura 7"/>
      <sheetName val="atualiz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anos_all"/>
      <sheetName val="1 ano_all"/>
      <sheetName val="1 ano_sem gnt cb e multi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anos_all"/>
      <sheetName val="1 ano_all"/>
      <sheetName val="1 ano_sem gnt cb e multi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anos_all"/>
      <sheetName val="1 ano_all"/>
      <sheetName val="1 ano_sem gnt cb e multi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anos_all"/>
      <sheetName val="1 ano_all"/>
      <sheetName val="1 ano_sem gnt cb e multi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6"/>
      <sheetName val="base_completa"/>
      <sheetName val="Plan5"/>
      <sheetName val="Plan2"/>
      <sheetName val="dinâmica"/>
      <sheetName val="contagem_obras_canal"/>
      <sheetName val="contagem_obras_total"/>
      <sheetName val="baseclassificacao"/>
      <sheetName val="base srptv - atualizar"/>
      <sheetName val="números básicos"/>
      <sheetName val="Plan3"/>
      <sheetName val="Plan4"/>
      <sheetName val="base OCA - atualizar"/>
      <sheetName val="baseCPB_SIA"/>
      <sheetName val="legado_crts"/>
      <sheetName val="lista de obras únicas"/>
      <sheetName val="grupos"/>
      <sheetName val="CPB -atualiz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s"/>
      <sheetName val="Linest"/>
      <sheetName val="Regression Tool"/>
      <sheetName val="Levine"/>
      <sheetName val="Levine2"/>
      <sheetName val="Walpole"/>
      <sheetName val="Sokal"/>
      <sheetName val="Cooper"/>
      <sheetName val="Levine3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9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0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1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2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9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1.v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2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1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4.v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6.v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7.v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8.v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9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workbookViewId="0"/>
  </sheetViews>
  <sheetFormatPr defaultColWidth="9" defaultRowHeight="15"/>
  <cols>
    <col min="1" max="1" width="10" style="169" customWidth="1"/>
    <col min="2" max="15" width="16.140625" style="169" customWidth="1"/>
    <col min="16" max="256" width="9.140625" style="169"/>
    <col min="257" max="257" width="10" style="169" customWidth="1"/>
    <col min="258" max="512" width="9.140625" style="169"/>
    <col min="513" max="513" width="10" style="169" customWidth="1"/>
    <col min="514" max="768" width="9.140625" style="169"/>
    <col min="769" max="769" width="10" style="169" customWidth="1"/>
    <col min="770" max="1024" width="9.140625" style="169"/>
    <col min="1025" max="1025" width="10" style="169" customWidth="1"/>
    <col min="1026" max="1280" width="9.140625" style="169"/>
    <col min="1281" max="1281" width="10" style="169" customWidth="1"/>
    <col min="1282" max="1536" width="9.140625" style="169"/>
    <col min="1537" max="1537" width="10" style="169" customWidth="1"/>
    <col min="1538" max="1792" width="9.140625" style="169"/>
    <col min="1793" max="1793" width="10" style="169" customWidth="1"/>
    <col min="1794" max="2048" width="9.140625" style="169"/>
    <col min="2049" max="2049" width="10" style="169" customWidth="1"/>
    <col min="2050" max="2304" width="9.140625" style="169"/>
    <col min="2305" max="2305" width="10" style="169" customWidth="1"/>
    <col min="2306" max="2560" width="9.140625" style="169"/>
    <col min="2561" max="2561" width="10" style="169" customWidth="1"/>
    <col min="2562" max="2816" width="9.140625" style="169"/>
    <col min="2817" max="2817" width="10" style="169" customWidth="1"/>
    <col min="2818" max="3072" width="9.140625" style="169"/>
    <col min="3073" max="3073" width="10" style="169" customWidth="1"/>
    <col min="3074" max="3328" width="9.140625" style="169"/>
    <col min="3329" max="3329" width="10" style="169" customWidth="1"/>
    <col min="3330" max="3584" width="9.140625" style="169"/>
    <col min="3585" max="3585" width="10" style="169" customWidth="1"/>
    <col min="3586" max="3840" width="9.140625" style="169"/>
    <col min="3841" max="3841" width="10" style="169" customWidth="1"/>
    <col min="3842" max="4096" width="9.140625" style="169"/>
    <col min="4097" max="4097" width="10" style="169" customWidth="1"/>
    <col min="4098" max="4352" width="9.140625" style="169"/>
    <col min="4353" max="4353" width="10" style="169" customWidth="1"/>
    <col min="4354" max="4608" width="9.140625" style="169"/>
    <col min="4609" max="4609" width="10" style="169" customWidth="1"/>
    <col min="4610" max="4864" width="9.140625" style="169"/>
    <col min="4865" max="4865" width="10" style="169" customWidth="1"/>
    <col min="4866" max="5120" width="9.140625" style="169"/>
    <col min="5121" max="5121" width="10" style="169" customWidth="1"/>
    <col min="5122" max="5376" width="9.140625" style="169"/>
    <col min="5377" max="5377" width="10" style="169" customWidth="1"/>
    <col min="5378" max="5632" width="9.140625" style="169"/>
    <col min="5633" max="5633" width="10" style="169" customWidth="1"/>
    <col min="5634" max="5888" width="9.140625" style="169"/>
    <col min="5889" max="5889" width="10" style="169" customWidth="1"/>
    <col min="5890" max="6144" width="9.140625" style="169"/>
    <col min="6145" max="6145" width="10" style="169" customWidth="1"/>
    <col min="6146" max="6400" width="9.140625" style="169"/>
    <col min="6401" max="6401" width="10" style="169" customWidth="1"/>
    <col min="6402" max="6656" width="9.140625" style="169"/>
    <col min="6657" max="6657" width="10" style="169" customWidth="1"/>
    <col min="6658" max="6912" width="9.140625" style="169"/>
    <col min="6913" max="6913" width="10" style="169" customWidth="1"/>
    <col min="6914" max="7168" width="9.140625" style="169"/>
    <col min="7169" max="7169" width="10" style="169" customWidth="1"/>
    <col min="7170" max="7424" width="9.140625" style="169"/>
    <col min="7425" max="7425" width="10" style="169" customWidth="1"/>
    <col min="7426" max="7680" width="9.140625" style="169"/>
    <col min="7681" max="7681" width="10" style="169" customWidth="1"/>
    <col min="7682" max="7936" width="9.140625" style="169"/>
    <col min="7937" max="7937" width="10" style="169" customWidth="1"/>
    <col min="7938" max="8192" width="9.140625" style="169"/>
    <col min="8193" max="8193" width="10" style="169" customWidth="1"/>
    <col min="8194" max="8448" width="9.140625" style="169"/>
    <col min="8449" max="8449" width="10" style="169" customWidth="1"/>
    <col min="8450" max="8704" width="9.140625" style="169"/>
    <col min="8705" max="8705" width="10" style="169" customWidth="1"/>
    <col min="8706" max="8960" width="9.140625" style="169"/>
    <col min="8961" max="8961" width="10" style="169" customWidth="1"/>
    <col min="8962" max="9216" width="9.140625" style="169"/>
    <col min="9217" max="9217" width="10" style="169" customWidth="1"/>
    <col min="9218" max="9472" width="9.140625" style="169"/>
    <col min="9473" max="9473" width="10" style="169" customWidth="1"/>
    <col min="9474" max="9728" width="9.140625" style="169"/>
    <col min="9729" max="9729" width="10" style="169" customWidth="1"/>
    <col min="9730" max="9984" width="9.140625" style="169"/>
    <col min="9985" max="9985" width="10" style="169" customWidth="1"/>
    <col min="9986" max="10240" width="9.140625" style="169"/>
    <col min="10241" max="10241" width="10" style="169" customWidth="1"/>
    <col min="10242" max="10496" width="9.140625" style="169"/>
    <col min="10497" max="10497" width="10" style="169" customWidth="1"/>
    <col min="10498" max="10752" width="9.140625" style="169"/>
    <col min="10753" max="10753" width="10" style="169" customWidth="1"/>
    <col min="10754" max="11008" width="9.140625" style="169"/>
    <col min="11009" max="11009" width="10" style="169" customWidth="1"/>
    <col min="11010" max="11264" width="9.140625" style="169"/>
    <col min="11265" max="11265" width="10" style="169" customWidth="1"/>
    <col min="11266" max="11520" width="9.140625" style="169"/>
    <col min="11521" max="11521" width="10" style="169" customWidth="1"/>
    <col min="11522" max="11776" width="9.140625" style="169"/>
    <col min="11777" max="11777" width="10" style="169" customWidth="1"/>
    <col min="11778" max="12032" width="9.140625" style="169"/>
    <col min="12033" max="12033" width="10" style="169" customWidth="1"/>
    <col min="12034" max="12288" width="9.140625" style="169"/>
    <col min="12289" max="12289" width="10" style="169" customWidth="1"/>
    <col min="12290" max="12544" width="9.140625" style="169"/>
    <col min="12545" max="12545" width="10" style="169" customWidth="1"/>
    <col min="12546" max="12800" width="9.140625" style="169"/>
    <col min="12801" max="12801" width="10" style="169" customWidth="1"/>
    <col min="12802" max="13056" width="9.140625" style="169"/>
    <col min="13057" max="13057" width="10" style="169" customWidth="1"/>
    <col min="13058" max="13312" width="9.140625" style="169"/>
    <col min="13313" max="13313" width="10" style="169" customWidth="1"/>
    <col min="13314" max="13568" width="9.140625" style="169"/>
    <col min="13569" max="13569" width="10" style="169" customWidth="1"/>
    <col min="13570" max="13824" width="9.140625" style="169"/>
    <col min="13825" max="13825" width="10" style="169" customWidth="1"/>
    <col min="13826" max="14080" width="9.140625" style="169"/>
    <col min="14081" max="14081" width="10" style="169" customWidth="1"/>
    <col min="14082" max="14336" width="9.140625" style="169"/>
    <col min="14337" max="14337" width="10" style="169" customWidth="1"/>
    <col min="14338" max="14592" width="9.140625" style="169"/>
    <col min="14593" max="14593" width="10" style="169" customWidth="1"/>
    <col min="14594" max="14848" width="9.140625" style="169"/>
    <col min="14849" max="14849" width="10" style="169" customWidth="1"/>
    <col min="14850" max="15104" width="9.140625" style="169"/>
    <col min="15105" max="15105" width="10" style="169" customWidth="1"/>
    <col min="15106" max="15360" width="9.140625" style="169"/>
    <col min="15361" max="15361" width="10" style="169" customWidth="1"/>
    <col min="15362" max="15616" width="9.140625" style="169"/>
    <col min="15617" max="15617" width="10" style="169" customWidth="1"/>
    <col min="15618" max="15872" width="9.140625" style="169"/>
    <col min="15873" max="15873" width="10" style="169" customWidth="1"/>
    <col min="15874" max="16128" width="9.140625" style="169"/>
    <col min="16129" max="16129" width="10" style="169" customWidth="1"/>
    <col min="16130" max="16384" width="9.140625" style="169"/>
  </cols>
  <sheetData>
    <row r="1" spans="1:14" ht="16.5">
      <c r="A1" s="377" t="s">
        <v>0</v>
      </c>
    </row>
    <row r="2" spans="1:14" ht="16.5">
      <c r="A2" s="377"/>
    </row>
    <row r="4" spans="1:14">
      <c r="N4" s="177"/>
    </row>
    <row r="5" spans="1:14">
      <c r="M5" s="311"/>
    </row>
    <row r="24" spans="1:16" s="376" customFormat="1">
      <c r="A24" s="340" t="s">
        <v>1</v>
      </c>
    </row>
    <row r="25" spans="1:16" s="376" customFormat="1">
      <c r="A25" s="340" t="s">
        <v>2</v>
      </c>
    </row>
    <row r="26" spans="1:16" s="376" customFormat="1"/>
    <row r="27" spans="1:16" s="376" customFormat="1">
      <c r="A27" s="378"/>
      <c r="B27" s="379">
        <v>2002</v>
      </c>
      <c r="C27" s="379">
        <v>2003</v>
      </c>
      <c r="D27" s="379">
        <v>2004</v>
      </c>
      <c r="E27" s="379">
        <v>2005</v>
      </c>
      <c r="F27" s="379">
        <v>2006</v>
      </c>
      <c r="G27" s="379">
        <v>2007</v>
      </c>
      <c r="H27" s="379">
        <v>2008</v>
      </c>
      <c r="I27" s="379">
        <v>2009</v>
      </c>
      <c r="J27" s="379">
        <v>2010</v>
      </c>
      <c r="K27" s="379">
        <v>2011</v>
      </c>
      <c r="L27" s="379">
        <v>2012</v>
      </c>
      <c r="M27" s="379">
        <v>2013</v>
      </c>
      <c r="N27" s="379">
        <v>2014</v>
      </c>
    </row>
    <row r="28" spans="1:16" s="376" customFormat="1">
      <c r="A28" s="380" t="s">
        <v>3</v>
      </c>
      <c r="B28" s="381">
        <v>3520</v>
      </c>
      <c r="C28" s="381">
        <v>3548</v>
      </c>
      <c r="D28" s="381">
        <v>3768</v>
      </c>
      <c r="E28" s="381">
        <v>4101</v>
      </c>
      <c r="F28" s="381">
        <v>4719</v>
      </c>
      <c r="G28" s="381">
        <v>5336</v>
      </c>
      <c r="H28" s="381">
        <v>6298.7879999999996</v>
      </c>
      <c r="I28" s="381">
        <v>7449.1559999999999</v>
      </c>
      <c r="J28" s="381">
        <v>9768.4490000000005</v>
      </c>
      <c r="K28" s="381">
        <v>12743.499</v>
      </c>
      <c r="L28" s="381">
        <v>16185.361999999999</v>
      </c>
      <c r="M28" s="390">
        <v>18019.677</v>
      </c>
      <c r="N28" s="391">
        <v>19580</v>
      </c>
      <c r="P28" s="392">
        <f>(N28/M28)-1</f>
        <v>8.6589953859883328E-2</v>
      </c>
    </row>
    <row r="29" spans="1:16" s="376" customFormat="1">
      <c r="A29" s="380" t="s">
        <v>4</v>
      </c>
      <c r="B29" s="382">
        <v>178276.128</v>
      </c>
      <c r="C29" s="382">
        <v>180619.10800000001</v>
      </c>
      <c r="D29" s="382">
        <v>182911.48699999999</v>
      </c>
      <c r="E29" s="382">
        <v>185150.80600000001</v>
      </c>
      <c r="F29" s="382">
        <v>187335.13699999999</v>
      </c>
      <c r="G29" s="382">
        <v>189462.755</v>
      </c>
      <c r="H29" s="382">
        <v>191532.43900000001</v>
      </c>
      <c r="I29" s="382">
        <v>193543.96900000001</v>
      </c>
      <c r="J29" s="382">
        <v>195497.79699999999</v>
      </c>
      <c r="K29" s="382">
        <v>197397.01800000001</v>
      </c>
      <c r="L29" s="382">
        <v>199242.462</v>
      </c>
      <c r="M29" s="393">
        <v>201032.71400000001</v>
      </c>
      <c r="N29" s="393">
        <v>203492.427</v>
      </c>
    </row>
    <row r="30" spans="1:16">
      <c r="M30" s="394"/>
      <c r="P30" s="176">
        <f>(N28/N29)</f>
        <v>9.6219796916570274E-2</v>
      </c>
    </row>
    <row r="32" spans="1:16">
      <c r="L32" s="177"/>
      <c r="M32" s="389"/>
    </row>
    <row r="34" spans="2:14" ht="16.5">
      <c r="B34" s="383" t="s">
        <v>5</v>
      </c>
      <c r="C34"/>
      <c r="D34"/>
      <c r="E34"/>
      <c r="F34"/>
      <c r="G34"/>
      <c r="H34"/>
      <c r="N34" s="395"/>
    </row>
    <row r="35" spans="2:14">
      <c r="B35" s="384"/>
      <c r="C35"/>
      <c r="D35"/>
      <c r="E35"/>
      <c r="F35"/>
      <c r="G35"/>
      <c r="H35"/>
    </row>
    <row r="36" spans="2:14">
      <c r="B36" s="385" t="s">
        <v>6</v>
      </c>
      <c r="C36" s="386">
        <v>2009</v>
      </c>
      <c r="D36" s="386">
        <v>2010</v>
      </c>
      <c r="E36" s="386">
        <v>2011</v>
      </c>
      <c r="F36" s="386">
        <v>2012</v>
      </c>
      <c r="G36" s="386">
        <v>2013</v>
      </c>
      <c r="H36" s="386">
        <v>2014</v>
      </c>
    </row>
    <row r="37" spans="2:14">
      <c r="B37" s="387" t="s">
        <v>7</v>
      </c>
      <c r="C37" s="388">
        <v>89.5</v>
      </c>
      <c r="D37" s="388">
        <v>103.4</v>
      </c>
      <c r="E37" s="388">
        <v>122.2</v>
      </c>
      <c r="F37" s="388">
        <v>130.9</v>
      </c>
      <c r="G37" s="388">
        <v>134.4</v>
      </c>
      <c r="H37" s="388">
        <v>138</v>
      </c>
    </row>
    <row r="38" spans="2:14">
      <c r="B38" s="387" t="s">
        <v>8</v>
      </c>
      <c r="C38" s="388">
        <v>21.4</v>
      </c>
      <c r="D38" s="388">
        <v>21.4</v>
      </c>
      <c r="E38" s="388">
        <v>21.7</v>
      </c>
      <c r="F38" s="388">
        <v>22.2</v>
      </c>
      <c r="G38" s="388">
        <v>22.2</v>
      </c>
      <c r="H38" s="388" t="s">
        <v>9</v>
      </c>
    </row>
    <row r="39" spans="2:14">
      <c r="B39" s="387" t="s">
        <v>10</v>
      </c>
      <c r="C39" s="388">
        <v>5.9</v>
      </c>
      <c r="D39" s="388">
        <v>7</v>
      </c>
      <c r="E39" s="388">
        <v>8.1999999999999993</v>
      </c>
      <c r="F39" s="388">
        <v>9.5</v>
      </c>
      <c r="G39" s="388">
        <v>10.5</v>
      </c>
      <c r="H39" s="388" t="s">
        <v>9</v>
      </c>
    </row>
    <row r="40" spans="2:14">
      <c r="B40" s="387" t="s">
        <v>11</v>
      </c>
      <c r="C40" s="388">
        <v>3.8</v>
      </c>
      <c r="D40" s="388">
        <v>5</v>
      </c>
      <c r="E40" s="388">
        <v>6.4</v>
      </c>
      <c r="F40" s="388">
        <v>8.1</v>
      </c>
      <c r="G40" s="388">
        <v>8.9</v>
      </c>
      <c r="H40" s="388">
        <v>9.6</v>
      </c>
      <c r="J40" s="389"/>
    </row>
  </sheetData>
  <printOptions horizontalCentered="1" verticalCentered="1"/>
  <pageMargins left="0.511811023622047" right="0.511811023622047" top="0.78740157480314998" bottom="0.78740157480314998" header="0.196850393700787" footer="0.196850393700787"/>
  <pageSetup paperSize="9" scale="72" orientation="landscape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1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8"/>
  <sheetViews>
    <sheetView workbookViewId="0">
      <selection activeCell="M16" sqref="M16"/>
    </sheetView>
  </sheetViews>
  <sheetFormatPr defaultColWidth="9.140625" defaultRowHeight="15"/>
  <cols>
    <col min="1" max="1" width="20.7109375" customWidth="1"/>
    <col min="2" max="2" width="9.85546875" customWidth="1"/>
    <col min="3" max="3" width="14.140625" customWidth="1"/>
    <col min="4" max="4" width="8.7109375" customWidth="1"/>
    <col min="5" max="5" width="11.140625" customWidth="1"/>
    <col min="6" max="6" width="10.28515625" customWidth="1"/>
    <col min="7" max="7" width="11.7109375" customWidth="1"/>
    <col min="8" max="8" width="12.140625" customWidth="1"/>
    <col min="9" max="9" width="16.7109375" customWidth="1"/>
    <col min="10" max="10" width="15.42578125" customWidth="1"/>
    <col min="11" max="11" width="11.7109375" customWidth="1"/>
    <col min="13" max="16" width="9.28515625" customWidth="1"/>
    <col min="17" max="17" width="11.140625" customWidth="1"/>
    <col min="18" max="18" width="8.28515625" customWidth="1"/>
  </cols>
  <sheetData>
    <row r="1" spans="1:1" ht="16.5">
      <c r="A1" s="249" t="s">
        <v>106</v>
      </c>
    </row>
    <row r="26" spans="1:17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7" ht="25.5">
      <c r="A27" s="38" t="s">
        <v>107</v>
      </c>
      <c r="B27" s="38" t="s">
        <v>96</v>
      </c>
      <c r="C27" s="38" t="s">
        <v>95</v>
      </c>
      <c r="D27" s="38" t="s">
        <v>108</v>
      </c>
      <c r="E27" s="38" t="s">
        <v>93</v>
      </c>
      <c r="F27" s="38" t="s">
        <v>109</v>
      </c>
      <c r="G27" s="38" t="s">
        <v>100</v>
      </c>
      <c r="H27" s="38" t="s">
        <v>98</v>
      </c>
      <c r="I27" s="38" t="s">
        <v>110</v>
      </c>
      <c r="J27" s="38" t="s">
        <v>97</v>
      </c>
      <c r="K27" s="290" t="s">
        <v>87</v>
      </c>
      <c r="L27" s="36"/>
      <c r="M27" s="37"/>
      <c r="N27" s="37"/>
      <c r="O27" s="37"/>
      <c r="P27" s="37"/>
      <c r="Q27" s="37"/>
    </row>
    <row r="28" spans="1:17">
      <c r="A28" s="284" t="s">
        <v>69</v>
      </c>
      <c r="B28" s="288">
        <v>0.16666666666666699</v>
      </c>
      <c r="C28" s="288">
        <v>5.2604166666666599</v>
      </c>
      <c r="D28" s="288">
        <v>0.16666666666666699</v>
      </c>
      <c r="E28" s="288">
        <v>322.73958333332899</v>
      </c>
      <c r="F28" s="288">
        <v>1.6875</v>
      </c>
      <c r="G28" s="288"/>
      <c r="H28" s="288"/>
      <c r="I28" s="288">
        <v>29.979166666666501</v>
      </c>
      <c r="J28" s="288"/>
      <c r="K28" s="291">
        <f>SUM(B28:J28)</f>
        <v>359.99999999999551</v>
      </c>
    </row>
    <row r="29" spans="1:17">
      <c r="A29" s="284" t="s">
        <v>70</v>
      </c>
      <c r="B29" s="288">
        <v>1.25</v>
      </c>
      <c r="C29" s="288">
        <v>2.4166666666666701</v>
      </c>
      <c r="D29" s="288"/>
      <c r="E29" s="288">
        <v>300.87500000000801</v>
      </c>
      <c r="F29" s="288">
        <v>3.5833333333333401</v>
      </c>
      <c r="G29" s="288"/>
      <c r="H29" s="288">
        <v>51.437500000000099</v>
      </c>
      <c r="I29" s="288"/>
      <c r="J29" s="288">
        <v>0.45833333333333298</v>
      </c>
      <c r="K29" s="291">
        <f t="shared" ref="K29:K31" si="0">SUM(B29:J29)</f>
        <v>360.02083333334144</v>
      </c>
    </row>
    <row r="30" spans="1:17">
      <c r="A30" s="284" t="s">
        <v>72</v>
      </c>
      <c r="B30" s="288">
        <v>8.6875</v>
      </c>
      <c r="C30" s="288"/>
      <c r="D30" s="288"/>
      <c r="E30" s="288">
        <v>334.62152777777902</v>
      </c>
      <c r="F30" s="288">
        <v>1.6423611111111101</v>
      </c>
      <c r="G30" s="288"/>
      <c r="H30" s="288"/>
      <c r="I30" s="288">
        <v>15.0243055555555</v>
      </c>
      <c r="J30" s="288"/>
      <c r="K30" s="291">
        <f t="shared" si="0"/>
        <v>359.97569444444559</v>
      </c>
    </row>
    <row r="31" spans="1:17">
      <c r="A31" s="284" t="s">
        <v>71</v>
      </c>
      <c r="B31" s="288">
        <v>1.06666666666667</v>
      </c>
      <c r="C31" s="288">
        <v>4.4145833333333302</v>
      </c>
      <c r="D31" s="288">
        <v>1.925</v>
      </c>
      <c r="E31" s="288">
        <v>349.46666666666903</v>
      </c>
      <c r="F31" s="288">
        <v>2.5847222222222301</v>
      </c>
      <c r="G31" s="288">
        <v>0.56597222222222199</v>
      </c>
      <c r="H31" s="288"/>
      <c r="I31" s="288"/>
      <c r="J31" s="288"/>
      <c r="K31" s="291">
        <f t="shared" si="0"/>
        <v>360.0236111111135</v>
      </c>
    </row>
    <row r="32" spans="1:17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4" spans="1:11">
      <c r="A34" s="289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>
      <c r="A35" s="289"/>
      <c r="B35" s="37"/>
      <c r="C35" s="37"/>
      <c r="D35" s="37"/>
      <c r="E35" s="215"/>
      <c r="F35" s="37"/>
      <c r="G35" s="37"/>
      <c r="H35" s="37"/>
      <c r="I35" s="37"/>
      <c r="J35" s="37"/>
    </row>
    <row r="36" spans="1:11">
      <c r="A36" s="289"/>
      <c r="B36" s="37"/>
      <c r="C36" s="37"/>
      <c r="D36" s="37"/>
      <c r="E36" s="37"/>
      <c r="F36" s="37"/>
      <c r="G36" s="37"/>
      <c r="H36" s="37"/>
      <c r="I36" s="37"/>
      <c r="J36" s="37"/>
    </row>
    <row r="37" spans="1:11">
      <c r="B37" s="37"/>
      <c r="C37" s="37"/>
      <c r="D37" s="37"/>
      <c r="E37" s="37"/>
      <c r="F37" s="37"/>
      <c r="G37" s="37"/>
      <c r="H37" s="37"/>
      <c r="I37" s="37"/>
      <c r="J37" s="37"/>
    </row>
    <row r="38" spans="1:11">
      <c r="B38" s="37"/>
      <c r="C38" s="37"/>
      <c r="D38" s="37"/>
      <c r="E38" s="37"/>
      <c r="F38" s="37"/>
      <c r="G38" s="37"/>
      <c r="H38" s="37"/>
      <c r="I38" s="37"/>
      <c r="J38" s="37"/>
    </row>
  </sheetData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58"/>
  <sheetViews>
    <sheetView workbookViewId="0">
      <selection activeCell="G27" sqref="G27"/>
    </sheetView>
  </sheetViews>
  <sheetFormatPr defaultColWidth="9.140625" defaultRowHeight="15"/>
  <cols>
    <col min="1" max="1" width="19.28515625" customWidth="1"/>
    <col min="2" max="13" width="13.5703125" customWidth="1"/>
    <col min="15" max="15" width="12" customWidth="1"/>
  </cols>
  <sheetData>
    <row r="1" spans="1:1" ht="16.5">
      <c r="A1" s="9" t="s">
        <v>111</v>
      </c>
    </row>
    <row r="25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4" ht="51">
      <c r="A26" s="38" t="s">
        <v>63</v>
      </c>
      <c r="B26" s="38" t="s">
        <v>96</v>
      </c>
      <c r="C26" s="38" t="s">
        <v>95</v>
      </c>
      <c r="D26" s="38" t="s">
        <v>102</v>
      </c>
      <c r="E26" s="38" t="s">
        <v>93</v>
      </c>
      <c r="F26" s="38" t="s">
        <v>104</v>
      </c>
      <c r="G26" s="38" t="s">
        <v>94</v>
      </c>
      <c r="H26" s="38" t="s">
        <v>112</v>
      </c>
      <c r="I26" s="38" t="s">
        <v>100</v>
      </c>
      <c r="J26" s="38" t="s">
        <v>98</v>
      </c>
      <c r="K26" s="38" t="s">
        <v>113</v>
      </c>
      <c r="L26" s="38" t="s">
        <v>97</v>
      </c>
      <c r="M26" s="38" t="s">
        <v>40</v>
      </c>
      <c r="N26" s="8"/>
    </row>
    <row r="27" spans="1:14" ht="15.75">
      <c r="A27" s="284" t="s">
        <v>77</v>
      </c>
      <c r="B27" s="286">
        <v>7.6979166666666696</v>
      </c>
      <c r="C27" s="286">
        <v>14.6631944444445</v>
      </c>
      <c r="D27" s="286"/>
      <c r="E27" s="286">
        <v>326.49652777777698</v>
      </c>
      <c r="F27" s="286"/>
      <c r="G27" s="286">
        <v>0.29166666666666702</v>
      </c>
      <c r="H27" s="286">
        <v>1.0833333333333299</v>
      </c>
      <c r="I27" s="286">
        <v>2.2847222222222201</v>
      </c>
      <c r="J27" s="286">
        <v>0.23263888888888901</v>
      </c>
      <c r="K27" s="286"/>
      <c r="L27" s="286">
        <v>7.2916666666666696</v>
      </c>
      <c r="M27" s="286">
        <f>SUM(B27:L27)</f>
        <v>360.04166666666595</v>
      </c>
      <c r="N27" s="8"/>
    </row>
    <row r="28" spans="1:14" ht="15.75">
      <c r="A28" s="284" t="s">
        <v>75</v>
      </c>
      <c r="B28" s="286">
        <v>7.1124999999999998</v>
      </c>
      <c r="C28" s="286">
        <v>26.008333333333301</v>
      </c>
      <c r="D28" s="286">
        <v>5.5555555555555601E-2</v>
      </c>
      <c r="E28" s="286">
        <v>315.71111111110997</v>
      </c>
      <c r="F28" s="286"/>
      <c r="G28" s="286">
        <v>6.0708333333333204</v>
      </c>
      <c r="H28" s="286">
        <v>0.40069444444444402</v>
      </c>
      <c r="I28" s="286">
        <v>0.87986111111111198</v>
      </c>
      <c r="J28" s="286">
        <v>0.656944444444445</v>
      </c>
      <c r="K28" s="286"/>
      <c r="L28" s="286">
        <v>3.1215277777777799</v>
      </c>
      <c r="M28" s="286">
        <f t="shared" ref="M28:M39" si="0">SUM(B28:L28)</f>
        <v>360.01736111110995</v>
      </c>
      <c r="N28" s="8"/>
    </row>
    <row r="29" spans="1:14" ht="15.75">
      <c r="A29" s="284" t="s">
        <v>74</v>
      </c>
      <c r="B29" s="286">
        <v>59.845138888888897</v>
      </c>
      <c r="C29" s="286">
        <v>23.941666666666801</v>
      </c>
      <c r="D29" s="286"/>
      <c r="E29" s="286">
        <v>267.57569444444601</v>
      </c>
      <c r="F29" s="286"/>
      <c r="G29" s="286">
        <v>5.69999999999997</v>
      </c>
      <c r="H29" s="286"/>
      <c r="I29" s="286">
        <v>1.9868055555555599</v>
      </c>
      <c r="J29" s="286"/>
      <c r="K29" s="286"/>
      <c r="L29" s="286">
        <v>0.93125000000000002</v>
      </c>
      <c r="M29" s="286">
        <f t="shared" si="0"/>
        <v>359.98055555555726</v>
      </c>
      <c r="N29" s="8"/>
    </row>
    <row r="30" spans="1:14" ht="15.75">
      <c r="A30" s="284" t="s">
        <v>76</v>
      </c>
      <c r="B30" s="286">
        <v>9.0576388888888992</v>
      </c>
      <c r="C30" s="286">
        <v>26.681249999999999</v>
      </c>
      <c r="D30" s="286"/>
      <c r="E30" s="286">
        <v>252.03402777777799</v>
      </c>
      <c r="F30" s="286"/>
      <c r="G30" s="286">
        <v>21.567361111111101</v>
      </c>
      <c r="H30" s="286">
        <v>3.3270833333333298</v>
      </c>
      <c r="I30" s="286">
        <v>8.2812499999999396</v>
      </c>
      <c r="J30" s="286"/>
      <c r="K30" s="286">
        <v>2.4569444444444501</v>
      </c>
      <c r="L30" s="286">
        <v>36.557638888888903</v>
      </c>
      <c r="M30" s="286">
        <f t="shared" si="0"/>
        <v>359.96319444444464</v>
      </c>
      <c r="N30" s="8"/>
    </row>
    <row r="31" spans="1:14" ht="15.75">
      <c r="A31" s="284" t="s">
        <v>79</v>
      </c>
      <c r="B31" s="286">
        <v>1.19444444444444</v>
      </c>
      <c r="C31" s="286">
        <v>4.7291666666666696</v>
      </c>
      <c r="D31" s="286">
        <v>2.8298611111111098</v>
      </c>
      <c r="E31" s="286">
        <v>347.37152777778499</v>
      </c>
      <c r="F31" s="286">
        <v>1.3020833333333299</v>
      </c>
      <c r="G31" s="286">
        <v>0.121527777777778</v>
      </c>
      <c r="H31" s="286">
        <v>0.149305555555556</v>
      </c>
      <c r="I31" s="286">
        <v>2.1145833333333299</v>
      </c>
      <c r="J31" s="286">
        <v>0.131944444444444</v>
      </c>
      <c r="K31" s="286"/>
      <c r="L31" s="286"/>
      <c r="M31" s="286">
        <f t="shared" si="0"/>
        <v>359.94444444445162</v>
      </c>
      <c r="N31" s="8"/>
    </row>
    <row r="32" spans="1:14" ht="15.75">
      <c r="A32" s="284" t="s">
        <v>84</v>
      </c>
      <c r="B32" s="286">
        <v>11.7986111111111</v>
      </c>
      <c r="C32" s="286">
        <v>0.21875</v>
      </c>
      <c r="D32" s="286"/>
      <c r="E32" s="286">
        <v>347.75347222222001</v>
      </c>
      <c r="F32" s="286"/>
      <c r="G32" s="286"/>
      <c r="H32" s="286"/>
      <c r="I32" s="286"/>
      <c r="J32" s="286">
        <v>7.2916666666666699E-2</v>
      </c>
      <c r="K32" s="286"/>
      <c r="L32" s="286">
        <v>9.0277777777777804E-2</v>
      </c>
      <c r="M32" s="286">
        <f t="shared" si="0"/>
        <v>359.93402777777555</v>
      </c>
      <c r="N32" s="8"/>
    </row>
    <row r="33" spans="1:25" ht="15.75">
      <c r="A33" s="284" t="s">
        <v>85</v>
      </c>
      <c r="B33" s="286"/>
      <c r="C33" s="286">
        <v>6.4861111111111098</v>
      </c>
      <c r="D33" s="286"/>
      <c r="E33" s="286">
        <v>353.51041666667101</v>
      </c>
      <c r="F33" s="286"/>
      <c r="G33" s="286"/>
      <c r="H33" s="286"/>
      <c r="I33" s="286"/>
      <c r="J33" s="286"/>
      <c r="K33" s="286"/>
      <c r="L33" s="286"/>
      <c r="M33" s="286">
        <f t="shared" si="0"/>
        <v>359.99652777778209</v>
      </c>
      <c r="N33" s="8"/>
    </row>
    <row r="34" spans="1:25" ht="15.75">
      <c r="A34" s="284" t="s">
        <v>86</v>
      </c>
      <c r="B34" s="286">
        <v>1.3333333333333299</v>
      </c>
      <c r="C34" s="286">
        <v>6.40625</v>
      </c>
      <c r="D34" s="286"/>
      <c r="E34" s="286">
        <v>352.190972222222</v>
      </c>
      <c r="F34" s="286"/>
      <c r="G34" s="286"/>
      <c r="H34" s="286"/>
      <c r="I34" s="286"/>
      <c r="J34" s="286"/>
      <c r="K34" s="286"/>
      <c r="L34" s="286"/>
      <c r="M34" s="286">
        <f t="shared" si="0"/>
        <v>359.93055555555532</v>
      </c>
      <c r="N34" s="8"/>
    </row>
    <row r="35" spans="1:25" ht="15.75">
      <c r="A35" s="284" t="s">
        <v>80</v>
      </c>
      <c r="B35" s="286">
        <v>48.493055555555401</v>
      </c>
      <c r="C35" s="286">
        <v>2.5763888888888902</v>
      </c>
      <c r="D35" s="286"/>
      <c r="E35" s="286">
        <v>308.00000000000699</v>
      </c>
      <c r="F35" s="286"/>
      <c r="G35" s="286"/>
      <c r="H35" s="286"/>
      <c r="I35" s="286"/>
      <c r="J35" s="286">
        <v>0.93055555555555503</v>
      </c>
      <c r="K35" s="286"/>
      <c r="L35" s="286"/>
      <c r="M35" s="286">
        <f t="shared" si="0"/>
        <v>360.00000000000682</v>
      </c>
      <c r="N35" s="8"/>
    </row>
    <row r="36" spans="1:25" ht="15.75">
      <c r="A36" s="284" t="s">
        <v>82</v>
      </c>
      <c r="B36" s="286">
        <v>13.9340277777778</v>
      </c>
      <c r="C36" s="286">
        <v>2.1979166666666701</v>
      </c>
      <c r="D36" s="286"/>
      <c r="E36" s="286">
        <v>343.66666666667197</v>
      </c>
      <c r="F36" s="286"/>
      <c r="G36" s="286"/>
      <c r="H36" s="286"/>
      <c r="I36" s="286"/>
      <c r="J36" s="286">
        <v>0.13888888888888901</v>
      </c>
      <c r="K36" s="286"/>
      <c r="L36" s="286"/>
      <c r="M36" s="286">
        <f t="shared" si="0"/>
        <v>359.93750000000534</v>
      </c>
      <c r="N36" s="8"/>
    </row>
    <row r="37" spans="1:25" ht="15.75">
      <c r="A37" s="284" t="s">
        <v>81</v>
      </c>
      <c r="B37" s="286">
        <v>14.7881944444444</v>
      </c>
      <c r="C37" s="286">
        <v>1.8125</v>
      </c>
      <c r="D37" s="286"/>
      <c r="E37" s="286">
        <v>343.34027777778402</v>
      </c>
      <c r="F37" s="286"/>
      <c r="G37" s="286"/>
      <c r="H37" s="286"/>
      <c r="I37" s="286"/>
      <c r="J37" s="286"/>
      <c r="K37" s="286"/>
      <c r="L37" s="286"/>
      <c r="M37" s="286">
        <f t="shared" si="0"/>
        <v>359.94097222222842</v>
      </c>
      <c r="N37" s="8"/>
    </row>
    <row r="38" spans="1:25" ht="15.75">
      <c r="A38" s="284" t="s">
        <v>83</v>
      </c>
      <c r="B38" s="286"/>
      <c r="C38" s="286">
        <v>2.0763888888888902</v>
      </c>
      <c r="D38" s="286"/>
      <c r="E38" s="286">
        <v>356.34375000000301</v>
      </c>
      <c r="F38" s="286"/>
      <c r="G38" s="286"/>
      <c r="H38" s="286"/>
      <c r="I38" s="286"/>
      <c r="J38" s="286"/>
      <c r="K38" s="286"/>
      <c r="L38" s="286">
        <v>1.58680555555556</v>
      </c>
      <c r="M38" s="286">
        <f t="shared" si="0"/>
        <v>360.00694444444747</v>
      </c>
      <c r="N38" s="8"/>
    </row>
    <row r="39" spans="1:25" ht="15.75">
      <c r="A39" s="284" t="s">
        <v>78</v>
      </c>
      <c r="B39" s="286">
        <v>27.313888888888901</v>
      </c>
      <c r="C39" s="286">
        <v>12.7222222222222</v>
      </c>
      <c r="D39" s="286"/>
      <c r="E39" s="286">
        <v>316.51250000000101</v>
      </c>
      <c r="F39" s="286"/>
      <c r="G39" s="286">
        <v>1.52430555555556</v>
      </c>
      <c r="H39" s="286"/>
      <c r="I39" s="286">
        <v>1.5173611111111101</v>
      </c>
      <c r="J39" s="286"/>
      <c r="K39" s="286">
        <v>0.15277777777777801</v>
      </c>
      <c r="L39" s="286">
        <v>0.23958333333333301</v>
      </c>
      <c r="M39" s="286">
        <f t="shared" si="0"/>
        <v>359.98263888888982</v>
      </c>
      <c r="N39" s="8"/>
    </row>
    <row r="40" spans="1:25">
      <c r="A40" s="287" t="s">
        <v>40</v>
      </c>
      <c r="B40" s="287">
        <f>SUM(B27:B39)</f>
        <v>202.56874999999985</v>
      </c>
      <c r="C40" s="287">
        <f t="shared" ref="C40:L40" si="1">SUM(C27:C39)</f>
        <v>130.52013888888902</v>
      </c>
      <c r="D40" s="287">
        <f t="shared" si="1"/>
        <v>2.8854166666666656</v>
      </c>
      <c r="E40" s="287">
        <f t="shared" si="1"/>
        <v>4230.5069444444762</v>
      </c>
      <c r="F40" s="287">
        <f t="shared" si="1"/>
        <v>1.3020833333333299</v>
      </c>
      <c r="G40" s="287">
        <f t="shared" si="1"/>
        <v>35.27569444444439</v>
      </c>
      <c r="H40" s="287">
        <f t="shared" si="1"/>
        <v>4.96041666666666</v>
      </c>
      <c r="I40" s="287">
        <f t="shared" si="1"/>
        <v>17.064583333333271</v>
      </c>
      <c r="J40" s="287">
        <f t="shared" si="1"/>
        <v>2.1638888888888888</v>
      </c>
      <c r="K40" s="287">
        <f t="shared" si="1"/>
        <v>2.6097222222222283</v>
      </c>
      <c r="L40" s="287">
        <f t="shared" si="1"/>
        <v>49.818750000000023</v>
      </c>
      <c r="M40" s="287"/>
      <c r="N40" s="8"/>
    </row>
    <row r="41" spans="1: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3" spans="1:25">
      <c r="O43" t="s">
        <v>96</v>
      </c>
      <c r="P43" t="s">
        <v>95</v>
      </c>
      <c r="Q43" t="s">
        <v>102</v>
      </c>
      <c r="R43" t="s">
        <v>93</v>
      </c>
      <c r="S43" t="s">
        <v>104</v>
      </c>
      <c r="T43" t="s">
        <v>94</v>
      </c>
      <c r="U43" t="s">
        <v>112</v>
      </c>
      <c r="V43" t="s">
        <v>100</v>
      </c>
      <c r="W43" t="s">
        <v>98</v>
      </c>
      <c r="X43" t="s">
        <v>101</v>
      </c>
      <c r="Y43" t="s">
        <v>97</v>
      </c>
    </row>
    <row r="44" spans="1:25">
      <c r="N44" t="s">
        <v>114</v>
      </c>
      <c r="O44" t="s">
        <v>105</v>
      </c>
      <c r="P44" t="s">
        <v>105</v>
      </c>
      <c r="Q44" t="s">
        <v>115</v>
      </c>
      <c r="R44" t="s">
        <v>105</v>
      </c>
      <c r="S44" t="s">
        <v>105</v>
      </c>
      <c r="T44" t="s">
        <v>105</v>
      </c>
      <c r="U44" t="s">
        <v>116</v>
      </c>
      <c r="W44" t="s">
        <v>105</v>
      </c>
      <c r="X44" t="s">
        <v>116</v>
      </c>
      <c r="Y44" t="s">
        <v>105</v>
      </c>
    </row>
    <row r="45" spans="1:25">
      <c r="N45" t="s">
        <v>77</v>
      </c>
      <c r="O45">
        <v>7.6979166666666696</v>
      </c>
      <c r="P45">
        <v>14.6631944444445</v>
      </c>
      <c r="R45">
        <v>326.49652777777698</v>
      </c>
      <c r="T45">
        <v>0.29166666666666702</v>
      </c>
      <c r="U45">
        <v>1.0833333333333299</v>
      </c>
      <c r="V45">
        <v>2.2847222222222201</v>
      </c>
      <c r="W45">
        <v>0.23263888888888901</v>
      </c>
      <c r="Y45">
        <v>7.2916666666666696</v>
      </c>
    </row>
    <row r="46" spans="1:25">
      <c r="N46" t="s">
        <v>75</v>
      </c>
      <c r="O46">
        <v>7.1124999999999998</v>
      </c>
      <c r="P46">
        <v>26.008333333333301</v>
      </c>
      <c r="Q46">
        <v>5.5555555555555601E-2</v>
      </c>
      <c r="R46">
        <v>315.71111111110997</v>
      </c>
      <c r="T46">
        <v>6.0708333333333204</v>
      </c>
      <c r="U46">
        <v>0.40069444444444402</v>
      </c>
      <c r="V46">
        <v>0.87986111111111198</v>
      </c>
      <c r="W46">
        <v>0.656944444444445</v>
      </c>
      <c r="Y46">
        <v>3.1215277777777799</v>
      </c>
    </row>
    <row r="47" spans="1:25">
      <c r="N47" t="s">
        <v>74</v>
      </c>
      <c r="O47">
        <v>59.845138888888897</v>
      </c>
      <c r="P47">
        <v>23.941666666666801</v>
      </c>
      <c r="R47">
        <v>267.57569444444601</v>
      </c>
      <c r="T47">
        <v>5.69999999999997</v>
      </c>
      <c r="V47">
        <v>1.9868055555555599</v>
      </c>
      <c r="Y47">
        <v>0.93125000000000002</v>
      </c>
    </row>
    <row r="48" spans="1:25">
      <c r="N48" t="s">
        <v>76</v>
      </c>
      <c r="O48">
        <v>9.0576388888888992</v>
      </c>
      <c r="P48">
        <v>26.681249999999999</v>
      </c>
      <c r="R48">
        <v>252.03402777777799</v>
      </c>
      <c r="T48">
        <v>21.567361111111101</v>
      </c>
      <c r="U48">
        <v>3.3270833333333298</v>
      </c>
      <c r="V48">
        <v>8.2812499999999396</v>
      </c>
      <c r="X48">
        <v>2.4569444444444501</v>
      </c>
      <c r="Y48">
        <v>36.557638888888903</v>
      </c>
    </row>
    <row r="49" spans="14:25">
      <c r="N49" t="s">
        <v>79</v>
      </c>
      <c r="O49">
        <v>1.19444444444444</v>
      </c>
      <c r="P49">
        <v>4.7291666666666696</v>
      </c>
      <c r="Q49">
        <v>2.8298611111111098</v>
      </c>
      <c r="R49">
        <v>347.37152777778499</v>
      </c>
      <c r="S49">
        <v>1.3020833333333299</v>
      </c>
      <c r="T49">
        <v>0.121527777777778</v>
      </c>
      <c r="U49">
        <v>0.149305555555556</v>
      </c>
      <c r="V49">
        <v>2.1145833333333299</v>
      </c>
      <c r="W49">
        <v>0.131944444444444</v>
      </c>
    </row>
    <row r="50" spans="14:25">
      <c r="N50" t="s">
        <v>84</v>
      </c>
      <c r="O50">
        <v>11.7986111111111</v>
      </c>
      <c r="P50">
        <v>0.21875</v>
      </c>
      <c r="R50">
        <v>347.75347222222001</v>
      </c>
      <c r="W50">
        <v>7.2916666666666699E-2</v>
      </c>
      <c r="Y50">
        <v>9.0277777777777804E-2</v>
      </c>
    </row>
    <row r="51" spans="14:25">
      <c r="N51" t="s">
        <v>85</v>
      </c>
      <c r="P51">
        <v>6.4861111111111098</v>
      </c>
      <c r="R51">
        <v>353.51041666667101</v>
      </c>
    </row>
    <row r="52" spans="14:25">
      <c r="N52" t="s">
        <v>86</v>
      </c>
      <c r="O52">
        <v>1.3333333333333299</v>
      </c>
      <c r="P52">
        <v>6.40625</v>
      </c>
      <c r="R52">
        <v>352.190972222222</v>
      </c>
    </row>
    <row r="53" spans="14:25">
      <c r="N53" t="s">
        <v>80</v>
      </c>
      <c r="O53">
        <v>48.493055555555401</v>
      </c>
      <c r="P53">
        <v>2.5763888888888902</v>
      </c>
      <c r="R53">
        <v>308.00000000000699</v>
      </c>
      <c r="W53">
        <v>0.93055555555555503</v>
      </c>
    </row>
    <row r="54" spans="14:25">
      <c r="N54" t="s">
        <v>82</v>
      </c>
      <c r="O54">
        <v>13.9340277777778</v>
      </c>
      <c r="P54">
        <v>2.1979166666666701</v>
      </c>
      <c r="R54">
        <v>343.66666666667197</v>
      </c>
      <c r="W54">
        <v>0.13888888888888901</v>
      </c>
    </row>
    <row r="55" spans="14:25">
      <c r="N55" t="s">
        <v>81</v>
      </c>
      <c r="O55">
        <v>14.7881944444444</v>
      </c>
      <c r="P55">
        <v>1.8125</v>
      </c>
      <c r="R55">
        <v>343.34027777778402</v>
      </c>
    </row>
    <row r="56" spans="14:25">
      <c r="N56" t="s">
        <v>83</v>
      </c>
      <c r="P56">
        <v>2.0763888888888902</v>
      </c>
      <c r="R56">
        <v>356.34375000000301</v>
      </c>
      <c r="Y56">
        <v>1.58680555555556</v>
      </c>
    </row>
    <row r="57" spans="14:25">
      <c r="N57" t="s">
        <v>78</v>
      </c>
      <c r="O57">
        <v>27.313888888888901</v>
      </c>
      <c r="P57">
        <v>12.7222222222222</v>
      </c>
      <c r="R57">
        <v>316.51250000000101</v>
      </c>
      <c r="T57">
        <v>1.52430555555556</v>
      </c>
      <c r="V57">
        <v>1.5173611111111101</v>
      </c>
      <c r="X57">
        <v>0.15277777777777801</v>
      </c>
      <c r="Y57">
        <v>0.23958333333333301</v>
      </c>
    </row>
    <row r="58" spans="14:25">
      <c r="N58" t="s">
        <v>40</v>
      </c>
      <c r="O58">
        <v>202.56874999999999</v>
      </c>
      <c r="P58">
        <v>130.52013888888899</v>
      </c>
      <c r="Q58">
        <v>2.8854166666666701</v>
      </c>
      <c r="R58">
        <v>4230.5069444444798</v>
      </c>
      <c r="S58">
        <v>1.3020833333333299</v>
      </c>
      <c r="T58">
        <v>35.275694444444298</v>
      </c>
      <c r="U58">
        <v>4.9604166666666698</v>
      </c>
      <c r="V58">
        <v>17.064583333333299</v>
      </c>
      <c r="W58">
        <v>2.1638888888888901</v>
      </c>
      <c r="X58">
        <v>2.6097222222222198</v>
      </c>
      <c r="Y58">
        <v>49.818750000000001</v>
      </c>
    </row>
  </sheetData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1"/>
  <sheetViews>
    <sheetView workbookViewId="0"/>
  </sheetViews>
  <sheetFormatPr defaultColWidth="9.140625" defaultRowHeight="15"/>
  <cols>
    <col min="1" max="1" width="13" customWidth="1"/>
    <col min="2" max="2" width="12.7109375" customWidth="1"/>
    <col min="3" max="3" width="17" customWidth="1"/>
    <col min="4" max="4" width="11.42578125" customWidth="1"/>
    <col min="5" max="5" width="14" customWidth="1"/>
    <col min="6" max="6" width="15.140625" customWidth="1"/>
    <col min="7" max="7" width="15.5703125" customWidth="1"/>
    <col min="8" max="8" width="11.5703125" customWidth="1"/>
    <col min="9" max="9" width="14.85546875" customWidth="1"/>
    <col min="10" max="10" width="17.85546875" customWidth="1"/>
    <col min="11" max="12" width="15.140625" customWidth="1"/>
    <col min="13" max="13" width="12.42578125" customWidth="1"/>
    <col min="15" max="15" width="13.85546875" customWidth="1"/>
  </cols>
  <sheetData>
    <row r="1" spans="1:1" ht="16.5">
      <c r="A1" s="9" t="s">
        <v>117</v>
      </c>
    </row>
    <row r="27" spans="1:18" ht="51">
      <c r="A27" s="38" t="s">
        <v>63</v>
      </c>
      <c r="B27" s="38" t="s">
        <v>96</v>
      </c>
      <c r="C27" s="38" t="s">
        <v>95</v>
      </c>
      <c r="D27" s="38" t="s">
        <v>102</v>
      </c>
      <c r="E27" s="38" t="s">
        <v>93</v>
      </c>
      <c r="F27" s="38" t="s">
        <v>104</v>
      </c>
      <c r="G27" s="38" t="s">
        <v>94</v>
      </c>
      <c r="H27" s="38" t="s">
        <v>103</v>
      </c>
      <c r="I27" s="38" t="s">
        <v>100</v>
      </c>
      <c r="J27" s="38" t="s">
        <v>98</v>
      </c>
      <c r="K27" s="38" t="s">
        <v>101</v>
      </c>
      <c r="L27" s="38" t="s">
        <v>97</v>
      </c>
      <c r="M27" s="38" t="s">
        <v>40</v>
      </c>
    </row>
    <row r="28" spans="1:18">
      <c r="A28" s="284" t="s">
        <v>73</v>
      </c>
      <c r="B28" s="285">
        <v>1.4868055555555599</v>
      </c>
      <c r="C28" s="285">
        <v>66.4395833333339</v>
      </c>
      <c r="D28" s="285">
        <v>0.1875</v>
      </c>
      <c r="E28" s="285">
        <v>204.165972222226</v>
      </c>
      <c r="F28" s="285"/>
      <c r="G28" s="285">
        <v>54.554861111112601</v>
      </c>
      <c r="H28" s="285">
        <v>0.114583333333333</v>
      </c>
      <c r="I28" s="285">
        <v>2.6736111111111098</v>
      </c>
      <c r="J28" s="285"/>
      <c r="K28" s="285">
        <v>0.14236111111111099</v>
      </c>
      <c r="L28" s="285">
        <v>30.2034722222221</v>
      </c>
      <c r="M28" s="285">
        <v>359.96875000000603</v>
      </c>
      <c r="N28" s="65"/>
      <c r="O28" s="116"/>
    </row>
    <row r="29" spans="1:18">
      <c r="A29" s="284" t="s">
        <v>67</v>
      </c>
      <c r="B29" s="285">
        <v>1.3194444444444399E-2</v>
      </c>
      <c r="C29" s="285">
        <v>58.581944444443401</v>
      </c>
      <c r="D29" s="285"/>
      <c r="E29" s="285">
        <v>62.327083333333498</v>
      </c>
      <c r="F29" s="285"/>
      <c r="G29" s="285">
        <v>217.18125000001999</v>
      </c>
      <c r="H29" s="285">
        <v>0.16736111111111099</v>
      </c>
      <c r="I29" s="285"/>
      <c r="J29" s="285">
        <v>21.729166666666501</v>
      </c>
      <c r="K29" s="285"/>
      <c r="L29" s="285"/>
      <c r="M29" s="285">
        <v>360.00000000001899</v>
      </c>
      <c r="N29" s="65"/>
      <c r="O29" s="116"/>
    </row>
    <row r="30" spans="1:18">
      <c r="A30" s="284" t="s">
        <v>68</v>
      </c>
      <c r="B30" s="285"/>
      <c r="C30" s="285">
        <v>12.5972222222223</v>
      </c>
      <c r="D30" s="285">
        <v>5.5798611111111303</v>
      </c>
      <c r="E30" s="285">
        <v>75.927777777778005</v>
      </c>
      <c r="F30" s="285">
        <v>0.125</v>
      </c>
      <c r="G30" s="285">
        <v>106.633333333333</v>
      </c>
      <c r="H30" s="285">
        <v>0.36666666666666697</v>
      </c>
      <c r="I30" s="285">
        <v>6.8506944444444198</v>
      </c>
      <c r="J30" s="285">
        <v>56.448611111110402</v>
      </c>
      <c r="K30" s="285">
        <v>11.7159722222222</v>
      </c>
      <c r="L30" s="285">
        <v>83.921527777775395</v>
      </c>
      <c r="M30" s="285">
        <v>360.16666666666299</v>
      </c>
      <c r="N30" s="65"/>
      <c r="O30" s="215"/>
    </row>
    <row r="31" spans="1:18">
      <c r="A31" s="285" t="s">
        <v>40</v>
      </c>
      <c r="B31" s="285">
        <v>1.5</v>
      </c>
      <c r="C31" s="285">
        <v>137.61875000000001</v>
      </c>
      <c r="D31" s="285">
        <v>5.7673611111111303</v>
      </c>
      <c r="E31" s="285">
        <v>342.42083333333801</v>
      </c>
      <c r="F31" s="285">
        <v>0.125</v>
      </c>
      <c r="G31" s="285">
        <v>378.36944444446499</v>
      </c>
      <c r="H31" s="285">
        <v>0.64861111111111103</v>
      </c>
      <c r="I31" s="285">
        <v>9.5243055555555305</v>
      </c>
      <c r="J31" s="285">
        <v>78.177777777776996</v>
      </c>
      <c r="K31" s="285">
        <v>11.8583333333334</v>
      </c>
      <c r="L31" s="285">
        <v>114.124999999997</v>
      </c>
      <c r="M31" s="285">
        <v>1080.1354166666899</v>
      </c>
      <c r="N31" s="8"/>
      <c r="R31" s="91"/>
    </row>
  </sheetData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60"/>
  <sheetViews>
    <sheetView workbookViewId="0"/>
  </sheetViews>
  <sheetFormatPr defaultColWidth="9" defaultRowHeight="15"/>
  <cols>
    <col min="1" max="1" width="38.28515625" customWidth="1"/>
    <col min="2" max="3" width="12.42578125" customWidth="1"/>
    <col min="4" max="4" width="13.85546875" customWidth="1"/>
    <col min="5" max="5" width="12.42578125" customWidth="1"/>
    <col min="6" max="6" width="13.85546875" customWidth="1"/>
    <col min="7" max="7" width="7.140625" customWidth="1"/>
    <col min="8" max="8" width="11.28515625" customWidth="1"/>
    <col min="9" max="9" width="9.42578125" customWidth="1"/>
    <col min="10" max="10" width="7.140625" customWidth="1"/>
    <col min="11" max="12" width="11.140625" customWidth="1"/>
    <col min="24" max="24" width="11.140625" customWidth="1"/>
  </cols>
  <sheetData>
    <row r="1" spans="1:12" ht="16.5">
      <c r="A1" s="267" t="s">
        <v>118</v>
      </c>
    </row>
    <row r="2" spans="1:12">
      <c r="L2" s="37"/>
    </row>
    <row r="3" spans="1:12" ht="40.5">
      <c r="A3" s="226" t="s">
        <v>90</v>
      </c>
      <c r="B3" s="32" t="s">
        <v>119</v>
      </c>
      <c r="C3" s="32" t="s">
        <v>65</v>
      </c>
      <c r="D3" s="32" t="s">
        <v>30</v>
      </c>
      <c r="E3" s="12" t="s">
        <v>120</v>
      </c>
      <c r="F3" s="32" t="s">
        <v>65</v>
      </c>
      <c r="G3" s="32" t="s">
        <v>30</v>
      </c>
      <c r="H3" s="32" t="s">
        <v>121</v>
      </c>
      <c r="I3" s="32" t="s">
        <v>65</v>
      </c>
      <c r="J3" s="32" t="s">
        <v>30</v>
      </c>
      <c r="L3" s="37"/>
    </row>
    <row r="4" spans="1:12">
      <c r="A4" s="268" t="s">
        <v>93</v>
      </c>
      <c r="B4" s="82">
        <v>1307.7027777774199</v>
      </c>
      <c r="C4" s="82">
        <f>B4/52</f>
        <v>25.148130341873461</v>
      </c>
      <c r="D4" s="269">
        <v>0.90811422872652403</v>
      </c>
      <c r="E4" s="82">
        <v>4230.5069444439596</v>
      </c>
      <c r="F4" s="82">
        <f>E4/52</f>
        <v>81.355902777768449</v>
      </c>
      <c r="G4" s="269">
        <v>0.90401698597984903</v>
      </c>
      <c r="H4" s="82">
        <v>342.42083333328202</v>
      </c>
      <c r="I4" s="82">
        <f>H4/52</f>
        <v>6.585016025640039</v>
      </c>
      <c r="J4" s="277">
        <v>0.317016577782475</v>
      </c>
      <c r="L4" s="37"/>
    </row>
    <row r="5" spans="1:12">
      <c r="A5" s="268" t="s">
        <v>98</v>
      </c>
      <c r="B5" s="84">
        <v>51.437499999999197</v>
      </c>
      <c r="C5" s="82">
        <f t="shared" ref="C5:C16" si="0">B5/52</f>
        <v>0.98918269230767686</v>
      </c>
      <c r="D5" s="269">
        <v>3.5719986554980501E-2</v>
      </c>
      <c r="E5" s="84">
        <v>2.1638888888888901</v>
      </c>
      <c r="F5" s="82">
        <f t="shared" ref="F5:F16" si="1">E5/52</f>
        <v>4.1613247863247889E-2</v>
      </c>
      <c r="G5" s="269">
        <v>4.6240139468338198E-4</v>
      </c>
      <c r="H5" s="84">
        <v>78.177777777777393</v>
      </c>
      <c r="I5" s="82">
        <f t="shared" ref="I5:I16" si="2">H5/52</f>
        <v>1.5034188034187961</v>
      </c>
      <c r="J5" s="277">
        <v>7.2377756132693094E-2</v>
      </c>
      <c r="L5" s="37"/>
    </row>
    <row r="6" spans="1:12">
      <c r="A6" s="268" t="s">
        <v>99</v>
      </c>
      <c r="B6" s="84">
        <v>45.003472222221397</v>
      </c>
      <c r="C6" s="82">
        <f t="shared" si="0"/>
        <v>0.86545138888887307</v>
      </c>
      <c r="D6" s="269">
        <v>3.1251974195970103E-2</v>
      </c>
      <c r="E6" s="84">
        <v>0</v>
      </c>
      <c r="F6" s="82">
        <f t="shared" si="1"/>
        <v>0</v>
      </c>
      <c r="G6" s="269">
        <v>0</v>
      </c>
      <c r="H6" s="84">
        <v>0</v>
      </c>
      <c r="I6" s="82">
        <f t="shared" si="2"/>
        <v>0</v>
      </c>
      <c r="J6" s="277">
        <v>0</v>
      </c>
      <c r="L6" s="37"/>
    </row>
    <row r="7" spans="1:12">
      <c r="A7" s="268" t="s">
        <v>95</v>
      </c>
      <c r="B7" s="84">
        <v>12.091666666666701</v>
      </c>
      <c r="C7" s="82">
        <f t="shared" si="0"/>
        <v>0.23253205128205193</v>
      </c>
      <c r="D7" s="269">
        <v>8.3968733076188601E-3</v>
      </c>
      <c r="E7" s="84">
        <v>130.520138888888</v>
      </c>
      <c r="F7" s="82">
        <f t="shared" si="1"/>
        <v>2.5100026709401537</v>
      </c>
      <c r="G7" s="269">
        <v>2.7890847153192101E-2</v>
      </c>
      <c r="H7" s="84">
        <v>137.618750000001</v>
      </c>
      <c r="I7" s="82">
        <f t="shared" si="2"/>
        <v>2.6465144230769422</v>
      </c>
      <c r="J7" s="277">
        <v>0.127408793264746</v>
      </c>
      <c r="L7" s="37"/>
    </row>
    <row r="8" spans="1:12">
      <c r="A8" s="268" t="s">
        <v>96</v>
      </c>
      <c r="B8" s="84">
        <v>11.170833333333301</v>
      </c>
      <c r="C8" s="82">
        <f t="shared" si="0"/>
        <v>0.21482371794871732</v>
      </c>
      <c r="D8" s="269">
        <v>7.7574146580724401E-3</v>
      </c>
      <c r="E8" s="84">
        <v>202.56875000000099</v>
      </c>
      <c r="F8" s="82">
        <f t="shared" si="1"/>
        <v>3.8955528846154035</v>
      </c>
      <c r="G8" s="269">
        <v>4.32869141295728E-2</v>
      </c>
      <c r="H8" s="84">
        <v>1.5</v>
      </c>
      <c r="I8" s="82">
        <f t="shared" si="2"/>
        <v>2.8846153846153848E-2</v>
      </c>
      <c r="J8" s="277">
        <v>1.3887147637739699E-3</v>
      </c>
      <c r="L8" s="37"/>
    </row>
    <row r="9" spans="1:12">
      <c r="A9" s="268" t="s">
        <v>94</v>
      </c>
      <c r="B9" s="84">
        <v>9.4979166666667201</v>
      </c>
      <c r="C9" s="82">
        <f t="shared" si="0"/>
        <v>0.18265224358974461</v>
      </c>
      <c r="D9" s="269">
        <v>6.5956832200955596E-3</v>
      </c>
      <c r="E9" s="84">
        <v>35.275694444444397</v>
      </c>
      <c r="F9" s="82">
        <f t="shared" si="1"/>
        <v>0.67837873931623838</v>
      </c>
      <c r="G9" s="269">
        <v>7.5380627874620399E-3</v>
      </c>
      <c r="H9" s="84">
        <v>378.36944444439098</v>
      </c>
      <c r="I9" s="82">
        <f t="shared" si="2"/>
        <v>7.276335470084442</v>
      </c>
      <c r="J9" s="277">
        <v>0.35029815577391898</v>
      </c>
      <c r="L9" s="37"/>
    </row>
    <row r="10" spans="1:12">
      <c r="A10" s="268" t="s">
        <v>102</v>
      </c>
      <c r="B10" s="84">
        <v>2.0916666666666699</v>
      </c>
      <c r="C10" s="82">
        <f t="shared" si="0"/>
        <v>4.022435897435904E-2</v>
      </c>
      <c r="D10" s="269">
        <v>1.45252598222766E-3</v>
      </c>
      <c r="E10" s="84">
        <v>2.8854166666666701</v>
      </c>
      <c r="F10" s="82">
        <f t="shared" si="1"/>
        <v>5.5488782051282118E-2</v>
      </c>
      <c r="G10" s="269">
        <v>6.16584658186602E-4</v>
      </c>
      <c r="H10" s="84">
        <v>5.76736111111114</v>
      </c>
      <c r="I10" s="82">
        <f t="shared" si="2"/>
        <v>0.11091079059829115</v>
      </c>
      <c r="J10" s="277">
        <v>5.3394796820105698E-3</v>
      </c>
      <c r="L10" s="37"/>
    </row>
    <row r="11" spans="1:12">
      <c r="A11" s="268" t="s">
        <v>100</v>
      </c>
      <c r="B11" s="84">
        <v>0.56597222222222199</v>
      </c>
      <c r="C11" s="82">
        <f t="shared" si="0"/>
        <v>1.0884081196581193E-2</v>
      </c>
      <c r="D11" s="269">
        <v>3.9303076876346098E-4</v>
      </c>
      <c r="E11" s="84">
        <v>17.064583333333299</v>
      </c>
      <c r="F11" s="82">
        <f t="shared" si="1"/>
        <v>0.32816506410256346</v>
      </c>
      <c r="G11" s="269">
        <v>3.64653063913823E-3</v>
      </c>
      <c r="H11" s="84">
        <v>9.52430555555555</v>
      </c>
      <c r="I11" s="82">
        <f t="shared" si="2"/>
        <v>0.18315972222222213</v>
      </c>
      <c r="J11" s="277">
        <v>8.8176958264629193E-3</v>
      </c>
      <c r="L11" s="37"/>
    </row>
    <row r="12" spans="1:12">
      <c r="A12" s="268" t="s">
        <v>97</v>
      </c>
      <c r="B12" s="84">
        <v>0.45833333333333298</v>
      </c>
      <c r="C12" s="82">
        <f t="shared" si="0"/>
        <v>8.8141025641025571E-3</v>
      </c>
      <c r="D12" s="269">
        <v>3.1828258574709701E-4</v>
      </c>
      <c r="E12" s="84">
        <v>49.818749999999902</v>
      </c>
      <c r="F12" s="82">
        <f t="shared" si="1"/>
        <v>0.95805288461538274</v>
      </c>
      <c r="G12" s="269">
        <v>1.06457681813835E-2</v>
      </c>
      <c r="H12" s="84">
        <v>114.125000000002</v>
      </c>
      <c r="I12" s="82">
        <f t="shared" si="2"/>
        <v>2.194711538461577</v>
      </c>
      <c r="J12" s="277">
        <v>0.105658048277138</v>
      </c>
      <c r="L12" s="37"/>
    </row>
    <row r="13" spans="1:12">
      <c r="A13" s="268" t="s">
        <v>104</v>
      </c>
      <c r="B13" s="84">
        <v>0</v>
      </c>
      <c r="C13" s="82">
        <f t="shared" si="0"/>
        <v>0</v>
      </c>
      <c r="D13" s="269">
        <v>0</v>
      </c>
      <c r="E13" s="84">
        <v>1.3020833333333299</v>
      </c>
      <c r="F13" s="82">
        <f t="shared" si="1"/>
        <v>2.5040064102564038E-2</v>
      </c>
      <c r="G13" s="269">
        <v>2.7824217427193201E-4</v>
      </c>
      <c r="H13" s="84">
        <v>0.125</v>
      </c>
      <c r="I13" s="82">
        <f t="shared" si="2"/>
        <v>2.403846153846154E-3</v>
      </c>
      <c r="J13" s="277">
        <v>1.15726230314497E-4</v>
      </c>
      <c r="L13" s="37"/>
    </row>
    <row r="14" spans="1:12">
      <c r="A14" s="268" t="s">
        <v>103</v>
      </c>
      <c r="B14" s="84">
        <v>0</v>
      </c>
      <c r="C14" s="82">
        <f t="shared" si="0"/>
        <v>0</v>
      </c>
      <c r="D14" s="269">
        <v>0</v>
      </c>
      <c r="E14" s="84">
        <v>4.9604166666666503</v>
      </c>
      <c r="F14" s="82">
        <f t="shared" si="1"/>
        <v>9.5392628205127894E-2</v>
      </c>
      <c r="G14" s="269">
        <v>1.0599913871063499E-3</v>
      </c>
      <c r="H14" s="84">
        <v>0.64861111111111103</v>
      </c>
      <c r="I14" s="82">
        <f t="shared" si="2"/>
        <v>1.2473290598290597E-2</v>
      </c>
      <c r="J14" s="277">
        <v>6.0049055063188998E-4</v>
      </c>
      <c r="L14" s="37"/>
    </row>
    <row r="15" spans="1:12">
      <c r="A15" s="270" t="s">
        <v>122</v>
      </c>
      <c r="B15" s="86">
        <v>0</v>
      </c>
      <c r="C15" s="227">
        <f t="shared" si="0"/>
        <v>0</v>
      </c>
      <c r="D15" s="271">
        <v>0</v>
      </c>
      <c r="E15" s="86">
        <v>2.6097222222222198</v>
      </c>
      <c r="F15" s="275">
        <f t="shared" si="1"/>
        <v>5.0186965811965766E-2</v>
      </c>
      <c r="G15" s="271">
        <v>5.5767151515409205E-4</v>
      </c>
      <c r="H15" s="86">
        <v>11.8583333333334</v>
      </c>
      <c r="I15" s="275">
        <f t="shared" si="2"/>
        <v>0.22804487179487307</v>
      </c>
      <c r="J15" s="114">
        <v>1.09785617158353E-2</v>
      </c>
      <c r="L15" s="37"/>
    </row>
    <row r="16" spans="1:12">
      <c r="A16" s="11"/>
      <c r="B16" s="272">
        <v>1440.02013888852</v>
      </c>
      <c r="C16" s="272">
        <f t="shared" si="0"/>
        <v>27.692694978625386</v>
      </c>
      <c r="D16" s="273">
        <v>1</v>
      </c>
      <c r="E16" s="272">
        <v>4679.6763888883997</v>
      </c>
      <c r="F16" s="276">
        <f t="shared" si="1"/>
        <v>89.993776709392307</v>
      </c>
      <c r="G16" s="234">
        <v>1</v>
      </c>
      <c r="H16" s="272">
        <v>1080.1354166665601</v>
      </c>
      <c r="I16" s="278">
        <f t="shared" si="2"/>
        <v>20.771834935895388</v>
      </c>
      <c r="J16" s="236">
        <v>1</v>
      </c>
    </row>
    <row r="19" spans="1:25">
      <c r="A19" s="274"/>
    </row>
    <row r="21" spans="1:25">
      <c r="E21" s="8"/>
      <c r="H21" s="8"/>
    </row>
    <row r="31" spans="1:25">
      <c r="W31" s="279"/>
      <c r="X31" s="400"/>
      <c r="Y31" s="401"/>
    </row>
    <row r="32" spans="1:25">
      <c r="K32" t="s">
        <v>105</v>
      </c>
      <c r="W32" s="280"/>
      <c r="X32" s="281"/>
      <c r="Y32" s="283"/>
    </row>
    <row r="33" spans="23:25">
      <c r="W33" s="280"/>
      <c r="X33" s="281"/>
      <c r="Y33" s="283"/>
    </row>
    <row r="34" spans="23:25">
      <c r="W34" s="280"/>
      <c r="X34" s="281"/>
      <c r="Y34" s="283"/>
    </row>
    <row r="35" spans="23:25">
      <c r="W35" s="282"/>
      <c r="X35" s="281"/>
      <c r="Y35" s="283"/>
    </row>
    <row r="36" spans="23:25">
      <c r="W36" s="280"/>
      <c r="X36" s="281"/>
      <c r="Y36" s="283"/>
    </row>
    <row r="37" spans="23:25">
      <c r="W37" s="280"/>
      <c r="X37" s="281"/>
      <c r="Y37" s="283"/>
    </row>
    <row r="38" spans="23:25">
      <c r="W38" s="282"/>
      <c r="X38" s="281"/>
      <c r="Y38" s="283"/>
    </row>
    <row r="39" spans="23:25">
      <c r="W39" s="280"/>
      <c r="X39" s="281"/>
      <c r="Y39" s="283"/>
    </row>
    <row r="40" spans="23:25">
      <c r="W40" s="282"/>
      <c r="X40" s="281"/>
      <c r="Y40" s="283"/>
    </row>
    <row r="41" spans="23:25">
      <c r="W41" s="282"/>
      <c r="X41" s="281"/>
      <c r="Y41" s="283"/>
    </row>
    <row r="42" spans="23:25">
      <c r="W42" s="282"/>
      <c r="X42" s="281"/>
      <c r="Y42" s="283"/>
    </row>
    <row r="43" spans="23:25">
      <c r="W43" s="282"/>
      <c r="X43" s="281"/>
      <c r="Y43" s="283"/>
    </row>
    <row r="48" spans="23:25">
      <c r="W48" s="279"/>
      <c r="X48" s="400"/>
      <c r="Y48" s="401"/>
    </row>
    <row r="49" spans="23:25">
      <c r="W49" s="282"/>
      <c r="X49" s="281"/>
      <c r="Y49" s="277"/>
    </row>
    <row r="50" spans="23:25">
      <c r="W50" s="280"/>
      <c r="X50" s="281"/>
      <c r="Y50" s="277"/>
    </row>
    <row r="51" spans="23:25">
      <c r="W51" s="280"/>
      <c r="X51" s="281"/>
      <c r="Y51" s="277"/>
    </row>
    <row r="52" spans="23:25">
      <c r="W52" s="280"/>
      <c r="X52" s="281"/>
      <c r="Y52" s="277"/>
    </row>
    <row r="53" spans="23:25">
      <c r="W53" s="280"/>
      <c r="X53" s="281"/>
      <c r="Y53" s="277"/>
    </row>
    <row r="54" spans="23:25">
      <c r="W54" s="282"/>
      <c r="X54" s="281"/>
      <c r="Y54" s="277"/>
    </row>
    <row r="55" spans="23:25">
      <c r="W55" s="280"/>
      <c r="X55" s="281"/>
      <c r="Y55" s="277"/>
    </row>
    <row r="56" spans="23:25">
      <c r="W56" s="282"/>
      <c r="X56" s="281"/>
      <c r="Y56" s="277"/>
    </row>
    <row r="57" spans="23:25">
      <c r="W57" s="282"/>
      <c r="X57" s="281"/>
      <c r="Y57" s="277"/>
    </row>
    <row r="58" spans="23:25">
      <c r="W58" s="282"/>
      <c r="X58" s="281"/>
      <c r="Y58" s="277"/>
    </row>
    <row r="59" spans="23:25">
      <c r="W59" s="280"/>
      <c r="X59" s="281"/>
      <c r="Y59" s="277"/>
    </row>
    <row r="60" spans="23:25">
      <c r="W60" s="282"/>
      <c r="X60" s="281"/>
      <c r="Y60" s="277"/>
    </row>
  </sheetData>
  <sortState xmlns:xlrd2="http://schemas.microsoft.com/office/spreadsheetml/2017/richdata2" ref="A4:H16">
    <sortCondition descending="1" ref="D4"/>
  </sortState>
  <mergeCells count="2">
    <mergeCell ref="X31:Y31"/>
    <mergeCell ref="X48:Y48"/>
  </mergeCells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6"/>
  <sheetViews>
    <sheetView workbookViewId="0">
      <selection activeCell="B16" sqref="B16"/>
    </sheetView>
  </sheetViews>
  <sheetFormatPr defaultColWidth="9" defaultRowHeight="15"/>
  <cols>
    <col min="1" max="1" width="26.5703125" customWidth="1"/>
    <col min="2" max="3" width="19" customWidth="1"/>
    <col min="4" max="7" width="22" customWidth="1"/>
    <col min="8" max="8" width="19.7109375" customWidth="1"/>
  </cols>
  <sheetData>
    <row r="1" spans="1:12" ht="16.5">
      <c r="A1" s="249" t="s">
        <v>123</v>
      </c>
      <c r="B1" s="115"/>
      <c r="C1" s="115"/>
      <c r="D1" s="115"/>
      <c r="E1" s="115"/>
      <c r="F1" s="115"/>
      <c r="G1" s="115"/>
      <c r="H1" s="115"/>
      <c r="I1" s="142"/>
      <c r="J1" s="142"/>
      <c r="K1" s="142"/>
      <c r="L1" s="142"/>
    </row>
    <row r="2" spans="1:12">
      <c r="A2" s="115"/>
      <c r="B2" s="115"/>
      <c r="C2" s="115"/>
      <c r="D2" s="115"/>
      <c r="E2" s="115"/>
      <c r="F2" s="115"/>
      <c r="G2" s="115"/>
      <c r="H2" s="115"/>
    </row>
    <row r="3" spans="1:12">
      <c r="A3" s="250" t="s">
        <v>63</v>
      </c>
      <c r="B3" s="251">
        <v>2012</v>
      </c>
      <c r="C3" s="251" t="s">
        <v>65</v>
      </c>
      <c r="D3" s="251">
        <v>2013</v>
      </c>
      <c r="E3" s="251" t="s">
        <v>65</v>
      </c>
      <c r="F3" s="259">
        <v>2014</v>
      </c>
      <c r="G3" s="251" t="s">
        <v>65</v>
      </c>
      <c r="H3" s="259" t="s">
        <v>124</v>
      </c>
      <c r="I3" s="237"/>
    </row>
    <row r="4" spans="1:12" ht="15.75">
      <c r="A4" s="252" t="s">
        <v>68</v>
      </c>
      <c r="B4" s="253">
        <v>273.23263888888903</v>
      </c>
      <c r="C4" s="253">
        <f>B4/52</f>
        <v>5.2544738247863272</v>
      </c>
      <c r="D4" s="253">
        <v>274.79861111111097</v>
      </c>
      <c r="E4" s="253">
        <f>D4/52</f>
        <v>5.2845886752136728</v>
      </c>
      <c r="F4" s="260">
        <v>265.27291666668702</v>
      </c>
      <c r="G4" s="253">
        <f>F4/52</f>
        <v>5.1014022435901349</v>
      </c>
      <c r="H4" s="261">
        <v>-3.4664274342246899E-2</v>
      </c>
    </row>
    <row r="5" spans="1:12" ht="15.75">
      <c r="A5" s="254" t="s">
        <v>73</v>
      </c>
      <c r="B5" s="255">
        <v>343.411284722223</v>
      </c>
      <c r="C5" s="253">
        <f t="shared" ref="C5:C8" si="0">B5/52</f>
        <v>6.6040631677350579</v>
      </c>
      <c r="D5" s="255">
        <v>348.074490740741</v>
      </c>
      <c r="E5" s="253">
        <f>D5/52</f>
        <v>6.6937402065527118</v>
      </c>
      <c r="F5" s="260">
        <v>341.46874999997698</v>
      </c>
      <c r="G5" s="253">
        <f>F5/52</f>
        <v>6.5667067307687876</v>
      </c>
      <c r="H5" s="261">
        <v>-1.8977951319288498E-2</v>
      </c>
    </row>
    <row r="6" spans="1:12" ht="15.75">
      <c r="A6" s="254" t="s">
        <v>67</v>
      </c>
      <c r="B6" s="255">
        <v>127.19374999999999</v>
      </c>
      <c r="C6" s="253">
        <f t="shared" si="0"/>
        <v>2.4460336538461536</v>
      </c>
      <c r="D6" s="255">
        <v>175.614583333333</v>
      </c>
      <c r="E6" s="253">
        <f>D6/52</f>
        <v>3.3772035256410193</v>
      </c>
      <c r="F6" s="262">
        <v>204.59236111112401</v>
      </c>
      <c r="G6" s="253">
        <f>F6/52</f>
        <v>3.9344684829062309</v>
      </c>
      <c r="H6" s="261">
        <v>0.165007809874127</v>
      </c>
    </row>
    <row r="7" spans="1:12" ht="15.75">
      <c r="A7" s="256" t="s">
        <v>125</v>
      </c>
      <c r="B7" s="257">
        <v>108.766678240741</v>
      </c>
      <c r="C7" s="257">
        <f t="shared" si="0"/>
        <v>2.0916668892450194</v>
      </c>
      <c r="D7" s="257">
        <v>214.33138888888899</v>
      </c>
      <c r="E7" s="263">
        <f>D7/52</f>
        <v>4.1217574786324809</v>
      </c>
      <c r="F7" s="263">
        <v>281.190972222222</v>
      </c>
      <c r="G7" s="263">
        <f>F7/52</f>
        <v>5.4075186965811923</v>
      </c>
      <c r="H7" s="264">
        <v>0.311944898411467</v>
      </c>
    </row>
    <row r="8" spans="1:12">
      <c r="A8" s="258" t="s">
        <v>40</v>
      </c>
      <c r="B8" s="228">
        <v>852.60435185185304</v>
      </c>
      <c r="C8" s="228">
        <f t="shared" si="0"/>
        <v>16.39623753561256</v>
      </c>
      <c r="D8" s="228">
        <v>1012.81907407407</v>
      </c>
      <c r="E8" s="228">
        <f>D8/52</f>
        <v>19.477289886039809</v>
      </c>
      <c r="F8" s="228">
        <v>1092.5250000000101</v>
      </c>
      <c r="G8" s="265">
        <f>F8/52</f>
        <v>21.010096153846348</v>
      </c>
      <c r="H8" s="266">
        <v>7.8697101946666501E-2</v>
      </c>
    </row>
    <row r="11" spans="1:12">
      <c r="F11" s="37"/>
      <c r="G11" s="37"/>
    </row>
    <row r="14" spans="1:12">
      <c r="F14" s="78"/>
      <c r="G14" s="78"/>
      <c r="H14" s="37"/>
    </row>
    <row r="15" spans="1:12">
      <c r="F15" s="78"/>
      <c r="G15" s="78"/>
      <c r="H15" s="37"/>
    </row>
    <row r="16" spans="1:12">
      <c r="F16" s="78"/>
      <c r="G16" s="78"/>
      <c r="H16" s="37"/>
    </row>
  </sheetData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6"/>
  <sheetViews>
    <sheetView workbookViewId="0"/>
  </sheetViews>
  <sheetFormatPr defaultColWidth="9" defaultRowHeight="15"/>
  <cols>
    <col min="1" max="1" width="6" customWidth="1"/>
    <col min="2" max="2" width="18.85546875" customWidth="1"/>
    <col min="3" max="4" width="10.85546875" customWidth="1"/>
    <col min="5" max="5" width="11.42578125" customWidth="1"/>
    <col min="6" max="7" width="11.85546875" customWidth="1"/>
    <col min="8" max="8" width="11.42578125" customWidth="1"/>
    <col min="9" max="9" width="12.140625" customWidth="1"/>
    <col min="11" max="11" width="10.140625" customWidth="1"/>
    <col min="12" max="12" width="11.140625" customWidth="1"/>
    <col min="13" max="13" width="10.140625" customWidth="1"/>
    <col min="15" max="15" width="13.28515625" customWidth="1"/>
    <col min="17" max="17" width="15.140625" customWidth="1"/>
  </cols>
  <sheetData>
    <row r="1" spans="1:17" s="216" customFormat="1" ht="16.5">
      <c r="A1" s="216" t="s">
        <v>126</v>
      </c>
    </row>
    <row r="3" spans="1:17" ht="27">
      <c r="A3" s="11"/>
      <c r="B3" s="32" t="s">
        <v>63</v>
      </c>
      <c r="C3" s="32" t="s">
        <v>127</v>
      </c>
      <c r="D3" s="32" t="s">
        <v>65</v>
      </c>
      <c r="E3" s="32" t="s">
        <v>30</v>
      </c>
      <c r="F3" s="32" t="s">
        <v>128</v>
      </c>
      <c r="G3" s="32" t="s">
        <v>65</v>
      </c>
      <c r="H3" s="32" t="s">
        <v>30</v>
      </c>
      <c r="I3" s="8"/>
    </row>
    <row r="4" spans="1:17">
      <c r="A4" s="81">
        <v>1</v>
      </c>
      <c r="B4" s="81" t="s">
        <v>73</v>
      </c>
      <c r="C4" s="82">
        <v>341.46874999997499</v>
      </c>
      <c r="D4" s="82">
        <f>C4/52</f>
        <v>6.5667067307687494</v>
      </c>
      <c r="E4" s="229">
        <v>0.94860664988279897</v>
      </c>
      <c r="F4" s="82">
        <v>18.499999999999801</v>
      </c>
      <c r="G4" s="33">
        <f>F4/52</f>
        <v>0.35576923076922695</v>
      </c>
      <c r="H4" s="230">
        <v>5.1393350117200698E-2</v>
      </c>
      <c r="I4" s="37"/>
      <c r="J4" s="243"/>
      <c r="L4" s="37"/>
      <c r="M4" s="37"/>
      <c r="N4" s="37"/>
    </row>
    <row r="5" spans="1:17">
      <c r="A5" s="81">
        <v>2</v>
      </c>
      <c r="B5" s="83" t="s">
        <v>68</v>
      </c>
      <c r="C5" s="84">
        <v>265.27291666666298</v>
      </c>
      <c r="D5" s="82">
        <f t="shared" ref="D5:D24" si="0">C5/52</f>
        <v>5.1014022435896731</v>
      </c>
      <c r="E5" s="229">
        <v>0.73652822767238002</v>
      </c>
      <c r="F5" s="84">
        <v>94.893749999996004</v>
      </c>
      <c r="G5" s="33">
        <f t="shared" ref="G5:G24" si="1">F5/52</f>
        <v>1.8248798076922308</v>
      </c>
      <c r="H5" s="230">
        <v>0.26347177232761998</v>
      </c>
      <c r="I5" s="37"/>
      <c r="J5" s="243"/>
      <c r="L5" s="215"/>
      <c r="M5" s="215"/>
    </row>
    <row r="6" spans="1:17">
      <c r="A6" s="81">
        <v>3</v>
      </c>
      <c r="B6" s="83" t="s">
        <v>67</v>
      </c>
      <c r="C6" s="84">
        <v>204.59236111112901</v>
      </c>
      <c r="D6" s="82">
        <f t="shared" si="0"/>
        <v>3.9344684829063272</v>
      </c>
      <c r="E6" s="229">
        <v>0.56930048309181103</v>
      </c>
      <c r="F6" s="84">
        <v>154.78263888888799</v>
      </c>
      <c r="G6" s="33">
        <f t="shared" si="1"/>
        <v>2.9765892094016921</v>
      </c>
      <c r="H6" s="230">
        <v>0.43069951690818897</v>
      </c>
      <c r="I6" s="37"/>
      <c r="J6" s="243"/>
    </row>
    <row r="7" spans="1:17">
      <c r="A7" s="81">
        <v>4</v>
      </c>
      <c r="B7" s="83" t="s">
        <v>80</v>
      </c>
      <c r="C7" s="84">
        <v>30.819444444444301</v>
      </c>
      <c r="D7" s="82">
        <f t="shared" si="0"/>
        <v>0.59268162393162116</v>
      </c>
      <c r="E7" s="229">
        <v>8.5609567901231295E-2</v>
      </c>
      <c r="F7" s="84">
        <v>329.18055555556799</v>
      </c>
      <c r="G7" s="33">
        <f t="shared" si="1"/>
        <v>6.3303952991455379</v>
      </c>
      <c r="H7" s="230">
        <v>0.91439043209876902</v>
      </c>
      <c r="I7" s="37"/>
      <c r="J7" s="243"/>
    </row>
    <row r="8" spans="1:17">
      <c r="A8" s="81">
        <v>5</v>
      </c>
      <c r="B8" s="81" t="s">
        <v>81</v>
      </c>
      <c r="C8" s="82">
        <v>25.0277777777777</v>
      </c>
      <c r="D8" s="82">
        <f t="shared" si="0"/>
        <v>0.48130341880341732</v>
      </c>
      <c r="E8" s="229">
        <v>6.9533005990564806E-2</v>
      </c>
      <c r="F8" s="84">
        <v>334.91319444444798</v>
      </c>
      <c r="G8" s="33">
        <f t="shared" si="1"/>
        <v>6.4406383547009227</v>
      </c>
      <c r="H8" s="230">
        <v>0.930466994009435</v>
      </c>
      <c r="I8" s="37"/>
      <c r="J8" s="243"/>
      <c r="L8" s="244"/>
    </row>
    <row r="9" spans="1:17">
      <c r="A9" s="81">
        <v>6</v>
      </c>
      <c r="B9" s="83" t="s">
        <v>70</v>
      </c>
      <c r="C9" s="84">
        <v>24.062499999999901</v>
      </c>
      <c r="D9" s="82">
        <f t="shared" si="0"/>
        <v>0.46274038461538269</v>
      </c>
      <c r="E9" s="229">
        <v>6.6836409929981494E-2</v>
      </c>
      <c r="F9" s="84">
        <v>335.95833333332899</v>
      </c>
      <c r="G9" s="33">
        <f t="shared" si="1"/>
        <v>6.4607371794870962</v>
      </c>
      <c r="H9" s="230">
        <v>0.93316359007001803</v>
      </c>
      <c r="I9" s="37"/>
      <c r="J9" s="243"/>
      <c r="L9" s="244"/>
    </row>
    <row r="10" spans="1:17">
      <c r="A10" s="81">
        <v>7</v>
      </c>
      <c r="B10" s="83" t="s">
        <v>82</v>
      </c>
      <c r="C10" s="84">
        <v>23.0972222222222</v>
      </c>
      <c r="D10" s="82">
        <f t="shared" si="0"/>
        <v>0.44417735042735002</v>
      </c>
      <c r="E10" s="229">
        <v>6.4170091258126505E-2</v>
      </c>
      <c r="F10" s="84">
        <v>336.84027777778198</v>
      </c>
      <c r="G10" s="33">
        <f t="shared" si="1"/>
        <v>6.4776976495727308</v>
      </c>
      <c r="H10" s="230">
        <v>0.935829908741873</v>
      </c>
      <c r="I10" s="37"/>
      <c r="J10" s="243"/>
    </row>
    <row r="11" spans="1:17">
      <c r="A11" s="81">
        <v>8</v>
      </c>
      <c r="B11" s="83" t="s">
        <v>75</v>
      </c>
      <c r="C11" s="84">
        <v>21.165277777777799</v>
      </c>
      <c r="D11" s="82">
        <f t="shared" si="0"/>
        <v>0.40702457264957304</v>
      </c>
      <c r="E11" s="229">
        <v>5.8789603124849897E-2</v>
      </c>
      <c r="F11" s="84">
        <v>338.85208333332997</v>
      </c>
      <c r="G11" s="33">
        <f t="shared" si="1"/>
        <v>6.5163862179486536</v>
      </c>
      <c r="H11" s="230">
        <v>0.94121039687514996</v>
      </c>
      <c r="I11" s="37"/>
      <c r="J11" s="243"/>
    </row>
    <row r="12" spans="1:17">
      <c r="A12" s="81">
        <v>9</v>
      </c>
      <c r="B12" s="83" t="s">
        <v>84</v>
      </c>
      <c r="C12" s="84">
        <v>19.6284722222222</v>
      </c>
      <c r="D12" s="82">
        <f t="shared" si="0"/>
        <v>0.37747061965811923</v>
      </c>
      <c r="E12" s="229">
        <v>5.4533527556169303E-2</v>
      </c>
      <c r="F12" s="84">
        <v>340.305555555551</v>
      </c>
      <c r="G12" s="33">
        <f t="shared" si="1"/>
        <v>6.5443376068375194</v>
      </c>
      <c r="H12" s="230">
        <v>0.94546647244383097</v>
      </c>
      <c r="I12" s="37"/>
      <c r="J12" s="243"/>
      <c r="L12" s="245"/>
      <c r="M12" s="238"/>
    </row>
    <row r="13" spans="1:17">
      <c r="A13" s="81">
        <v>10</v>
      </c>
      <c r="B13" s="83" t="s">
        <v>77</v>
      </c>
      <c r="C13" s="84">
        <v>16.6979166666666</v>
      </c>
      <c r="D13" s="82">
        <f t="shared" si="0"/>
        <v>0.32111378205128077</v>
      </c>
      <c r="E13" s="229">
        <v>4.6377734058558599E-2</v>
      </c>
      <c r="F13" s="84">
        <v>343.343749999995</v>
      </c>
      <c r="G13" s="33">
        <f t="shared" si="1"/>
        <v>6.6027644230768265</v>
      </c>
      <c r="H13" s="230">
        <v>0.95362226594144095</v>
      </c>
      <c r="I13" s="37"/>
      <c r="J13" s="243"/>
      <c r="M13" s="238"/>
    </row>
    <row r="14" spans="1:17">
      <c r="A14" s="81">
        <v>11</v>
      </c>
      <c r="B14" s="83" t="s">
        <v>76</v>
      </c>
      <c r="C14" s="84">
        <v>15.93125</v>
      </c>
      <c r="D14" s="82">
        <f t="shared" si="0"/>
        <v>0.3063701923076923</v>
      </c>
      <c r="E14" s="229">
        <v>4.4257997056025698E-2</v>
      </c>
      <c r="F14" s="84">
        <v>344.03194444444802</v>
      </c>
      <c r="G14" s="33">
        <f t="shared" si="1"/>
        <v>6.6159989316240004</v>
      </c>
      <c r="H14" s="230">
        <v>0.95574200294397404</v>
      </c>
      <c r="I14" s="37"/>
      <c r="J14" s="243"/>
      <c r="L14" s="245"/>
      <c r="M14" s="238"/>
      <c r="N14" s="246"/>
      <c r="O14" s="247"/>
      <c r="P14" s="238"/>
      <c r="Q14" s="247"/>
    </row>
    <row r="15" spans="1:17">
      <c r="A15" s="81">
        <v>12</v>
      </c>
      <c r="B15" s="83" t="s">
        <v>69</v>
      </c>
      <c r="C15" s="84">
        <v>15.4270833333334</v>
      </c>
      <c r="D15" s="82">
        <f t="shared" si="0"/>
        <v>0.29667467948718074</v>
      </c>
      <c r="E15" s="229">
        <v>4.2853009259261297E-2</v>
      </c>
      <c r="F15" s="84">
        <v>344.572916666651</v>
      </c>
      <c r="G15" s="33">
        <f t="shared" si="1"/>
        <v>6.6264022435894425</v>
      </c>
      <c r="H15" s="230">
        <v>0.95714699074073895</v>
      </c>
      <c r="I15" s="37"/>
      <c r="J15" s="243"/>
      <c r="L15" s="245"/>
      <c r="M15" s="238"/>
    </row>
    <row r="16" spans="1:17">
      <c r="A16" s="81">
        <v>13</v>
      </c>
      <c r="B16" s="83" t="s">
        <v>83</v>
      </c>
      <c r="C16" s="84">
        <v>14.7048611111111</v>
      </c>
      <c r="D16" s="82">
        <f t="shared" si="0"/>
        <v>0.2827857905982904</v>
      </c>
      <c r="E16" s="229">
        <v>4.0846048494434697E-2</v>
      </c>
      <c r="F16" s="84">
        <v>345.30208333333502</v>
      </c>
      <c r="G16" s="33">
        <f t="shared" si="1"/>
        <v>6.6404246794872117</v>
      </c>
      <c r="H16" s="230">
        <v>0.95915395150556504</v>
      </c>
      <c r="I16" s="37"/>
      <c r="J16" s="243"/>
      <c r="L16" s="245"/>
      <c r="M16" s="238"/>
      <c r="N16" s="116"/>
    </row>
    <row r="17" spans="1:17">
      <c r="A17" s="81">
        <v>14</v>
      </c>
      <c r="B17" s="83" t="s">
        <v>74</v>
      </c>
      <c r="C17" s="84">
        <v>14.4791666666666</v>
      </c>
      <c r="D17" s="82">
        <f t="shared" si="0"/>
        <v>0.27844551282051155</v>
      </c>
      <c r="E17" s="229">
        <v>4.0222079896291597E-2</v>
      </c>
      <c r="F17" s="84">
        <v>345.50138888888</v>
      </c>
      <c r="G17" s="33">
        <f t="shared" si="1"/>
        <v>6.6442574786323076</v>
      </c>
      <c r="H17" s="230">
        <v>0.95977792010370799</v>
      </c>
      <c r="I17" s="37"/>
      <c r="J17" s="243"/>
    </row>
    <row r="18" spans="1:17">
      <c r="A18" s="81">
        <v>15</v>
      </c>
      <c r="B18" s="83" t="s">
        <v>71</v>
      </c>
      <c r="C18" s="84">
        <v>12.3534722222222</v>
      </c>
      <c r="D18" s="82">
        <f t="shared" si="0"/>
        <v>0.23756677350427308</v>
      </c>
      <c r="E18" s="229">
        <v>3.4312950153738697E-2</v>
      </c>
      <c r="F18" s="84">
        <v>347.67013888882099</v>
      </c>
      <c r="G18" s="33">
        <f t="shared" si="1"/>
        <v>6.6859642094004039</v>
      </c>
      <c r="H18" s="230">
        <v>0.96568704984626097</v>
      </c>
      <c r="I18" s="37"/>
      <c r="J18" s="243"/>
    </row>
    <row r="19" spans="1:17">
      <c r="A19" s="81">
        <v>16</v>
      </c>
      <c r="B19" s="83" t="s">
        <v>85</v>
      </c>
      <c r="C19" s="84">
        <v>11.8715277777778</v>
      </c>
      <c r="D19" s="82">
        <f t="shared" si="0"/>
        <v>0.22829861111111155</v>
      </c>
      <c r="E19" s="229">
        <v>3.2976784112501101E-2</v>
      </c>
      <c r="F19" s="84">
        <v>348.12500000000102</v>
      </c>
      <c r="G19" s="33">
        <f t="shared" si="1"/>
        <v>6.6947115384615579</v>
      </c>
      <c r="H19" s="230">
        <v>0.96702321588749895</v>
      </c>
      <c r="I19" s="37"/>
      <c r="J19" s="243"/>
      <c r="N19" s="8"/>
    </row>
    <row r="20" spans="1:17">
      <c r="A20" s="81">
        <v>17</v>
      </c>
      <c r="B20" s="83" t="s">
        <v>78</v>
      </c>
      <c r="C20" s="84">
        <v>11.112500000000001</v>
      </c>
      <c r="D20" s="82">
        <f t="shared" si="0"/>
        <v>0.21370192307692309</v>
      </c>
      <c r="E20" s="229">
        <v>3.08695442488542E-2</v>
      </c>
      <c r="F20" s="84">
        <v>348.870138888893</v>
      </c>
      <c r="G20" s="33">
        <f t="shared" si="1"/>
        <v>6.7090411324787116</v>
      </c>
      <c r="H20" s="230">
        <v>0.96913045575114598</v>
      </c>
      <c r="I20" s="37"/>
      <c r="J20" s="243"/>
      <c r="N20" s="247"/>
    </row>
    <row r="21" spans="1:17">
      <c r="A21" s="81">
        <v>18</v>
      </c>
      <c r="B21" s="83" t="s">
        <v>79</v>
      </c>
      <c r="C21" s="84">
        <v>10.3680555555556</v>
      </c>
      <c r="D21" s="82">
        <f t="shared" si="0"/>
        <v>0.19938568376068461</v>
      </c>
      <c r="E21" s="229">
        <v>2.8804599475227202E-2</v>
      </c>
      <c r="F21" s="84">
        <v>349.576388888895</v>
      </c>
      <c r="G21" s="33">
        <f t="shared" si="1"/>
        <v>6.722622863247981</v>
      </c>
      <c r="H21" s="230">
        <v>0.97119540052477304</v>
      </c>
      <c r="I21" s="37"/>
      <c r="J21" s="243"/>
    </row>
    <row r="22" spans="1:17">
      <c r="A22" s="81">
        <v>19</v>
      </c>
      <c r="B22" s="83" t="s">
        <v>86</v>
      </c>
      <c r="C22" s="84">
        <v>9.3784722222222197</v>
      </c>
      <c r="D22" s="82">
        <f t="shared" si="0"/>
        <v>0.18035523504273498</v>
      </c>
      <c r="E22" s="229">
        <v>2.6056338028169E-2</v>
      </c>
      <c r="F22" s="84">
        <v>350.55208333333297</v>
      </c>
      <c r="G22" s="33">
        <f t="shared" si="1"/>
        <v>6.741386217948711</v>
      </c>
      <c r="H22" s="230">
        <v>0.97394366197183102</v>
      </c>
      <c r="I22" s="37"/>
      <c r="J22" s="243"/>
    </row>
    <row r="23" spans="1:17">
      <c r="A23" s="239">
        <v>20</v>
      </c>
      <c r="B23" s="23" t="s">
        <v>72</v>
      </c>
      <c r="C23" s="86">
        <v>5.0659722222222303</v>
      </c>
      <c r="D23" s="227">
        <f t="shared" si="0"/>
        <v>9.7422542735042889E-2</v>
      </c>
      <c r="E23" s="231">
        <v>1.4073095212833E-2</v>
      </c>
      <c r="F23" s="86">
        <v>354.90972222221302</v>
      </c>
      <c r="G23" s="35">
        <f t="shared" si="1"/>
        <v>6.8251869658117892</v>
      </c>
      <c r="H23" s="241">
        <v>0.98592690478716705</v>
      </c>
      <c r="I23" s="37"/>
      <c r="J23" s="243"/>
    </row>
    <row r="24" spans="1:17">
      <c r="A24" s="240"/>
      <c r="B24" s="32" t="s">
        <v>129</v>
      </c>
      <c r="C24" s="228">
        <v>1092.5249999999901</v>
      </c>
      <c r="D24" s="228">
        <f t="shared" si="0"/>
        <v>21.010096153845964</v>
      </c>
      <c r="E24" s="234">
        <v>0.15175629877442201</v>
      </c>
      <c r="F24" s="228">
        <v>6106.6819444443599</v>
      </c>
      <c r="G24" s="228">
        <f t="shared" si="1"/>
        <v>117.43619123931461</v>
      </c>
      <c r="H24" s="242">
        <v>0.84824370122557802</v>
      </c>
      <c r="I24" s="36"/>
    </row>
    <row r="25" spans="1:17">
      <c r="A25" s="8"/>
      <c r="B25" s="36"/>
      <c r="C25" s="8"/>
      <c r="D25" s="8"/>
      <c r="E25" s="8"/>
      <c r="F25" s="8"/>
      <c r="G25" s="8"/>
      <c r="H25" s="36"/>
      <c r="Q25" s="248"/>
    </row>
    <row r="26" spans="1:17">
      <c r="C26" s="76"/>
      <c r="D26" s="76"/>
    </row>
  </sheetData>
  <sortState xmlns:xlrd2="http://schemas.microsoft.com/office/spreadsheetml/2017/richdata2" ref="A4:H23">
    <sortCondition descending="1" ref="E4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5"/>
  <sheetViews>
    <sheetView workbookViewId="0">
      <selection activeCell="L18" sqref="L18"/>
    </sheetView>
  </sheetViews>
  <sheetFormatPr defaultColWidth="9.140625" defaultRowHeight="15"/>
  <cols>
    <col min="1" max="1" width="6.140625" customWidth="1"/>
    <col min="2" max="2" width="18.85546875" customWidth="1"/>
    <col min="3" max="4" width="10.85546875" customWidth="1"/>
    <col min="5" max="5" width="11.42578125" customWidth="1"/>
    <col min="6" max="7" width="10.85546875" customWidth="1"/>
    <col min="8" max="8" width="11.42578125" customWidth="1"/>
    <col min="9" max="9" width="10.140625" customWidth="1"/>
    <col min="11" max="11" width="10.140625" customWidth="1"/>
    <col min="12" max="12" width="11.140625" customWidth="1"/>
    <col min="13" max="13" width="10.140625" customWidth="1"/>
    <col min="15" max="15" width="13.28515625" customWidth="1"/>
    <col min="17" max="17" width="15.140625" customWidth="1"/>
  </cols>
  <sheetData>
    <row r="1" spans="1:18" s="216" customFormat="1" ht="16.5">
      <c r="A1" s="216" t="s">
        <v>130</v>
      </c>
    </row>
    <row r="3" spans="1:18" ht="27">
      <c r="A3" s="226"/>
      <c r="B3" s="32" t="s">
        <v>63</v>
      </c>
      <c r="C3" s="32" t="s">
        <v>127</v>
      </c>
      <c r="D3" s="32" t="s">
        <v>65</v>
      </c>
      <c r="E3" s="32" t="s">
        <v>30</v>
      </c>
      <c r="F3" s="32" t="s">
        <v>128</v>
      </c>
      <c r="G3" s="32" t="s">
        <v>65</v>
      </c>
      <c r="H3" s="32" t="s">
        <v>30</v>
      </c>
      <c r="I3" s="8"/>
      <c r="K3" s="237"/>
    </row>
    <row r="4" spans="1:18">
      <c r="A4" s="81">
        <v>1</v>
      </c>
      <c r="B4" s="81" t="s">
        <v>73</v>
      </c>
      <c r="C4" s="82">
        <v>85.761805555553906</v>
      </c>
      <c r="D4" s="82">
        <f>C4/52</f>
        <v>1.6492654914529596</v>
      </c>
      <c r="E4" s="229">
        <v>0.95257819429981705</v>
      </c>
      <c r="F4" s="82">
        <v>4.2694444444444697</v>
      </c>
      <c r="G4" s="33">
        <f>F4/52</f>
        <v>8.210470085470134E-2</v>
      </c>
      <c r="H4" s="230">
        <v>4.7421805700182403E-2</v>
      </c>
      <c r="I4" s="37"/>
      <c r="R4" s="140"/>
    </row>
    <row r="5" spans="1:18">
      <c r="A5" s="83">
        <v>2</v>
      </c>
      <c r="B5" s="83" t="s">
        <v>68</v>
      </c>
      <c r="C5" s="84">
        <v>84.349305555555105</v>
      </c>
      <c r="D5" s="82">
        <f t="shared" ref="D5:D24" si="0">C5/52</f>
        <v>1.6221020299145212</v>
      </c>
      <c r="E5" s="229">
        <v>0.93815555727195499</v>
      </c>
      <c r="F5" s="84">
        <v>5.5604166666666499</v>
      </c>
      <c r="G5" s="33">
        <f t="shared" ref="G5:G24" si="1">F5/52</f>
        <v>0.10693108974358942</v>
      </c>
      <c r="H5" s="230">
        <v>6.1844442728045297E-2</v>
      </c>
      <c r="I5" s="37"/>
      <c r="R5" s="140"/>
    </row>
    <row r="6" spans="1:18">
      <c r="A6" s="83">
        <v>3</v>
      </c>
      <c r="B6" s="83" t="s">
        <v>67</v>
      </c>
      <c r="C6" s="84">
        <v>73.306249999999807</v>
      </c>
      <c r="D6" s="82">
        <f t="shared" si="0"/>
        <v>1.4097355769230733</v>
      </c>
      <c r="E6" s="229">
        <v>0.81507991660875501</v>
      </c>
      <c r="F6" s="84">
        <v>16.631250000000001</v>
      </c>
      <c r="G6" s="33">
        <f t="shared" si="1"/>
        <v>0.31983173076923077</v>
      </c>
      <c r="H6" s="230">
        <v>0.18492008339124499</v>
      </c>
      <c r="I6" s="37"/>
      <c r="R6" s="238"/>
    </row>
    <row r="7" spans="1:18">
      <c r="A7" s="81">
        <v>4</v>
      </c>
      <c r="B7" s="83" t="s">
        <v>77</v>
      </c>
      <c r="C7" s="84">
        <v>13.5208333333333</v>
      </c>
      <c r="D7" s="82">
        <f t="shared" si="0"/>
        <v>0.26001602564102499</v>
      </c>
      <c r="E7" s="229">
        <v>0.150370713623726</v>
      </c>
      <c r="F7" s="84">
        <v>76.395833333333201</v>
      </c>
      <c r="G7" s="33">
        <f t="shared" si="1"/>
        <v>1.4691506410256385</v>
      </c>
      <c r="H7" s="230">
        <v>0.849629286376274</v>
      </c>
      <c r="I7" s="37"/>
    </row>
    <row r="8" spans="1:18">
      <c r="A8" s="83">
        <v>5</v>
      </c>
      <c r="B8" s="81" t="s">
        <v>84</v>
      </c>
      <c r="C8" s="82">
        <v>13.4097222222222</v>
      </c>
      <c r="D8" s="82">
        <f t="shared" si="0"/>
        <v>0.25787927350427309</v>
      </c>
      <c r="E8" s="229">
        <v>0.14906592558283099</v>
      </c>
      <c r="F8" s="84">
        <v>76.5486111111112</v>
      </c>
      <c r="G8" s="33">
        <f t="shared" si="1"/>
        <v>1.4720886752136768</v>
      </c>
      <c r="H8" s="230">
        <v>0.85093407441716895</v>
      </c>
      <c r="I8" s="37"/>
    </row>
    <row r="9" spans="1:18">
      <c r="A9" s="83">
        <v>6</v>
      </c>
      <c r="B9" s="83" t="s">
        <v>70</v>
      </c>
      <c r="C9" s="84">
        <v>13.3125</v>
      </c>
      <c r="D9" s="82">
        <f t="shared" si="0"/>
        <v>0.25600961538461536</v>
      </c>
      <c r="E9" s="229">
        <v>0.14788243462161699</v>
      </c>
      <c r="F9" s="84">
        <v>76.708333333332604</v>
      </c>
      <c r="G9" s="33">
        <f t="shared" si="1"/>
        <v>1.4751602564102424</v>
      </c>
      <c r="H9" s="230">
        <v>0.85211756537838301</v>
      </c>
      <c r="I9" s="37"/>
    </row>
    <row r="10" spans="1:18">
      <c r="A10" s="81">
        <v>7</v>
      </c>
      <c r="B10" s="83" t="s">
        <v>82</v>
      </c>
      <c r="C10" s="84">
        <v>13.1979166666667</v>
      </c>
      <c r="D10" s="82">
        <f t="shared" si="0"/>
        <v>0.25380608974359037</v>
      </c>
      <c r="E10" s="229">
        <v>0.14671144048170501</v>
      </c>
      <c r="F10" s="84">
        <v>76.760416666666501</v>
      </c>
      <c r="G10" s="33">
        <f t="shared" si="1"/>
        <v>1.4761618589743557</v>
      </c>
      <c r="H10" s="230">
        <v>0.85328855951829496</v>
      </c>
      <c r="I10" s="37"/>
    </row>
    <row r="11" spans="1:18">
      <c r="A11" s="83">
        <v>8</v>
      </c>
      <c r="B11" s="83" t="s">
        <v>80</v>
      </c>
      <c r="C11" s="84">
        <v>12.8958333333333</v>
      </c>
      <c r="D11" s="82">
        <f t="shared" si="0"/>
        <v>0.24799679487179424</v>
      </c>
      <c r="E11" s="229">
        <v>0.14335340435386801</v>
      </c>
      <c r="F11" s="84">
        <v>77.062499999999801</v>
      </c>
      <c r="G11" s="33">
        <f t="shared" si="1"/>
        <v>1.48197115384615</v>
      </c>
      <c r="H11" s="230">
        <v>0.85664659564613199</v>
      </c>
      <c r="I11" s="37"/>
    </row>
    <row r="12" spans="1:18">
      <c r="A12" s="83">
        <v>9</v>
      </c>
      <c r="B12" s="83" t="s">
        <v>81</v>
      </c>
      <c r="C12" s="84">
        <v>12.5347222222222</v>
      </c>
      <c r="D12" s="82">
        <f t="shared" si="0"/>
        <v>0.24105235042735002</v>
      </c>
      <c r="E12" s="229">
        <v>0.13933920024702801</v>
      </c>
      <c r="F12" s="84">
        <v>77.423611111111001</v>
      </c>
      <c r="G12" s="33">
        <f t="shared" si="1"/>
        <v>1.4889155982905962</v>
      </c>
      <c r="H12" s="230">
        <v>0.86066079975297205</v>
      </c>
      <c r="I12" s="37"/>
    </row>
    <row r="13" spans="1:18">
      <c r="A13" s="81">
        <v>10</v>
      </c>
      <c r="B13" s="83" t="s">
        <v>75</v>
      </c>
      <c r="C13" s="84">
        <v>12.345833333333299</v>
      </c>
      <c r="D13" s="82">
        <f t="shared" si="0"/>
        <v>0.23741987179487115</v>
      </c>
      <c r="E13" s="229">
        <v>0.13711773552890399</v>
      </c>
      <c r="F13" s="84">
        <v>77.692361111110898</v>
      </c>
      <c r="G13" s="33">
        <f t="shared" si="1"/>
        <v>1.4940838675213635</v>
      </c>
      <c r="H13" s="230">
        <v>0.86288226447109595</v>
      </c>
      <c r="I13" s="37"/>
    </row>
    <row r="14" spans="1:18">
      <c r="A14" s="83">
        <v>11</v>
      </c>
      <c r="B14" s="83" t="s">
        <v>76</v>
      </c>
      <c r="C14" s="84">
        <v>11.966666666666599</v>
      </c>
      <c r="D14" s="82">
        <f t="shared" si="0"/>
        <v>0.23012820512820384</v>
      </c>
      <c r="E14" s="229">
        <v>0.13300914669445399</v>
      </c>
      <c r="F14" s="84">
        <v>78.002083333333402</v>
      </c>
      <c r="G14" s="33">
        <f t="shared" si="1"/>
        <v>1.5000400641025655</v>
      </c>
      <c r="H14" s="230">
        <v>0.86699085330554604</v>
      </c>
      <c r="I14" s="37"/>
    </row>
    <row r="15" spans="1:18">
      <c r="A15" s="83">
        <v>12</v>
      </c>
      <c r="B15" s="83" t="s">
        <v>83</v>
      </c>
      <c r="C15" s="84">
        <v>10.7534722222222</v>
      </c>
      <c r="D15" s="82">
        <f t="shared" si="0"/>
        <v>0.20679754273504231</v>
      </c>
      <c r="E15" s="229">
        <v>0.119538366527714</v>
      </c>
      <c r="F15" s="84">
        <v>79.204861111111001</v>
      </c>
      <c r="G15" s="33">
        <f t="shared" si="1"/>
        <v>1.5231704059829039</v>
      </c>
      <c r="H15" s="230">
        <v>0.88046163347228601</v>
      </c>
      <c r="I15" s="37"/>
    </row>
    <row r="16" spans="1:18">
      <c r="A16" s="81">
        <v>13</v>
      </c>
      <c r="B16" s="83" t="s">
        <v>78</v>
      </c>
      <c r="C16" s="84">
        <v>10.661111111111101</v>
      </c>
      <c r="D16" s="82">
        <f t="shared" si="0"/>
        <v>0.20502136752136732</v>
      </c>
      <c r="E16" s="229">
        <v>0.118539108949116</v>
      </c>
      <c r="F16" s="84">
        <v>79.276388888888903</v>
      </c>
      <c r="G16" s="33">
        <f t="shared" si="1"/>
        <v>1.5245459401709405</v>
      </c>
      <c r="H16" s="230">
        <v>0.88146089105088399</v>
      </c>
      <c r="I16" s="37"/>
    </row>
    <row r="17" spans="1:10">
      <c r="A17" s="83">
        <v>14</v>
      </c>
      <c r="B17" s="83" t="s">
        <v>69</v>
      </c>
      <c r="C17" s="84">
        <v>10.4375</v>
      </c>
      <c r="D17" s="82">
        <f t="shared" si="0"/>
        <v>0.20072115384615385</v>
      </c>
      <c r="E17" s="229">
        <v>0.115945383013191</v>
      </c>
      <c r="F17" s="84">
        <v>79.583333333333101</v>
      </c>
      <c r="G17" s="33">
        <f t="shared" si="1"/>
        <v>1.5304487179487134</v>
      </c>
      <c r="H17" s="230">
        <v>0.88405461698680898</v>
      </c>
      <c r="I17" s="37"/>
    </row>
    <row r="18" spans="1:10">
      <c r="A18" s="83">
        <v>15</v>
      </c>
      <c r="B18" s="83" t="s">
        <v>85</v>
      </c>
      <c r="C18" s="84">
        <v>10.3958333333333</v>
      </c>
      <c r="D18" s="82">
        <f t="shared" si="0"/>
        <v>0.19991987179487117</v>
      </c>
      <c r="E18" s="229">
        <v>0.115469165798913</v>
      </c>
      <c r="F18" s="84">
        <v>79.635416666666401</v>
      </c>
      <c r="G18" s="33">
        <f t="shared" si="1"/>
        <v>1.5314503205128154</v>
      </c>
      <c r="H18" s="230">
        <v>0.88453083420108702</v>
      </c>
      <c r="I18" s="37"/>
    </row>
    <row r="19" spans="1:10">
      <c r="A19" s="81">
        <v>16</v>
      </c>
      <c r="B19" s="83" t="s">
        <v>79</v>
      </c>
      <c r="C19" s="84">
        <v>9.8055555555555696</v>
      </c>
      <c r="D19" s="82">
        <f t="shared" si="0"/>
        <v>0.18856837606837634</v>
      </c>
      <c r="E19" s="229">
        <v>0.10891280033938899</v>
      </c>
      <c r="F19" s="84">
        <v>80.2256944444444</v>
      </c>
      <c r="G19" s="33">
        <f t="shared" si="1"/>
        <v>1.5428018162393153</v>
      </c>
      <c r="H19" s="230">
        <v>0.89108719966061101</v>
      </c>
      <c r="I19" s="37"/>
    </row>
    <row r="20" spans="1:10">
      <c r="A20" s="83">
        <v>17</v>
      </c>
      <c r="B20" s="83" t="s">
        <v>74</v>
      </c>
      <c r="C20" s="84">
        <v>9.65</v>
      </c>
      <c r="D20" s="82">
        <f t="shared" si="0"/>
        <v>0.18557692307692308</v>
      </c>
      <c r="E20" s="229">
        <v>0.10720567813609</v>
      </c>
      <c r="F20" s="84">
        <v>80.363888888888695</v>
      </c>
      <c r="G20" s="33">
        <f t="shared" si="1"/>
        <v>1.5454594017093979</v>
      </c>
      <c r="H20" s="230">
        <v>0.89279432186390995</v>
      </c>
      <c r="I20" s="37"/>
    </row>
    <row r="21" spans="1:10">
      <c r="A21" s="83">
        <v>18</v>
      </c>
      <c r="B21" s="83" t="s">
        <v>71</v>
      </c>
      <c r="C21" s="84">
        <v>9.4909722222222292</v>
      </c>
      <c r="D21" s="82">
        <f t="shared" si="0"/>
        <v>0.18251869658119671</v>
      </c>
      <c r="E21" s="229">
        <v>0.10547966350235199</v>
      </c>
      <c r="F21" s="84">
        <v>80.488194444445696</v>
      </c>
      <c r="G21" s="33">
        <f t="shared" si="1"/>
        <v>1.5478498931624172</v>
      </c>
      <c r="H21" s="230">
        <v>0.89452033649764795</v>
      </c>
      <c r="I21" s="37"/>
    </row>
    <row r="22" spans="1:10">
      <c r="A22" s="81">
        <v>19</v>
      </c>
      <c r="B22" s="83" t="s">
        <v>86</v>
      </c>
      <c r="C22" s="84">
        <v>6.9756944444444402</v>
      </c>
      <c r="D22" s="82">
        <f t="shared" si="0"/>
        <v>0.13414797008547</v>
      </c>
      <c r="E22" s="229">
        <v>7.7477824913227994E-2</v>
      </c>
      <c r="F22" s="84">
        <v>83.0590277777777</v>
      </c>
      <c r="G22" s="33">
        <f t="shared" si="1"/>
        <v>1.5972889957264942</v>
      </c>
      <c r="H22" s="230">
        <v>0.92252217508677203</v>
      </c>
      <c r="I22" s="37"/>
    </row>
    <row r="23" spans="1:10">
      <c r="A23" s="85">
        <v>20</v>
      </c>
      <c r="B23" s="85" t="s">
        <v>72</v>
      </c>
      <c r="C23" s="86">
        <v>4.1388888888888902</v>
      </c>
      <c r="D23" s="227">
        <f t="shared" si="0"/>
        <v>7.9594017094017117E-2</v>
      </c>
      <c r="E23" s="231">
        <v>4.60018524235878E-2</v>
      </c>
      <c r="F23" s="86">
        <v>85.833333333332902</v>
      </c>
      <c r="G23" s="232">
        <f t="shared" si="1"/>
        <v>1.6506410256410173</v>
      </c>
      <c r="H23" s="233">
        <v>0.95399814757641199</v>
      </c>
      <c r="I23" s="37"/>
    </row>
    <row r="24" spans="1:10">
      <c r="A24" s="11"/>
      <c r="B24" s="12" t="s">
        <v>87</v>
      </c>
      <c r="C24" s="228">
        <v>428.91041666666399</v>
      </c>
      <c r="D24" s="228">
        <f t="shared" si="0"/>
        <v>8.2482772435896923</v>
      </c>
      <c r="E24" s="234">
        <v>0.2383318380459</v>
      </c>
      <c r="F24" s="228">
        <v>1370.7249999999999</v>
      </c>
      <c r="G24" s="235">
        <f t="shared" si="1"/>
        <v>26.36009615384615</v>
      </c>
      <c r="H24" s="236">
        <v>0.76166816195410003</v>
      </c>
      <c r="I24" s="37"/>
    </row>
    <row r="25" spans="1:10">
      <c r="B25" s="76"/>
      <c r="H25" s="37"/>
      <c r="J25" s="116"/>
    </row>
  </sheetData>
  <sortState xmlns:xlrd2="http://schemas.microsoft.com/office/spreadsheetml/2017/richdata2" ref="A4:G23">
    <sortCondition descending="1" ref="E4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5"/>
  <sheetViews>
    <sheetView workbookViewId="0">
      <selection activeCell="L28" sqref="L28"/>
    </sheetView>
  </sheetViews>
  <sheetFormatPr defaultColWidth="9.140625" defaultRowHeight="15"/>
  <cols>
    <col min="1" max="1" width="12.140625" customWidth="1"/>
    <col min="2" max="3" width="19.140625" customWidth="1"/>
    <col min="4" max="4" width="17.140625" customWidth="1"/>
  </cols>
  <sheetData>
    <row r="1" spans="1:1" ht="16.5">
      <c r="A1" s="219" t="s">
        <v>131</v>
      </c>
    </row>
    <row r="19" spans="1:8">
      <c r="H19" s="37"/>
    </row>
    <row r="20" spans="1:8">
      <c r="A20" s="220" t="s">
        <v>63</v>
      </c>
      <c r="B20" s="220">
        <v>2012</v>
      </c>
      <c r="C20" s="220">
        <v>2013</v>
      </c>
      <c r="D20" s="220">
        <v>2014</v>
      </c>
      <c r="H20" s="37"/>
    </row>
    <row r="21" spans="1:8" ht="15.75">
      <c r="A21" s="225" t="s">
        <v>87</v>
      </c>
      <c r="B21" s="189">
        <v>108.450011574074</v>
      </c>
      <c r="C21" s="189">
        <v>211.11194444444499</v>
      </c>
      <c r="D21" s="189">
        <v>281.19097222222501</v>
      </c>
      <c r="H21" s="37"/>
    </row>
    <row r="22" spans="1:8">
      <c r="H22" s="37"/>
    </row>
    <row r="23" spans="1:8">
      <c r="H23" s="37"/>
    </row>
    <row r="24" spans="1:8">
      <c r="H24" s="37"/>
    </row>
    <row r="25" spans="1:8">
      <c r="H25" s="37"/>
    </row>
    <row r="26" spans="1:8">
      <c r="H26" s="37"/>
    </row>
    <row r="27" spans="1:8">
      <c r="H27" s="37"/>
    </row>
    <row r="28" spans="1:8">
      <c r="H28" s="37"/>
    </row>
    <row r="29" spans="1:8">
      <c r="H29" s="37"/>
    </row>
    <row r="30" spans="1:8">
      <c r="H30" s="37"/>
    </row>
    <row r="31" spans="1:8">
      <c r="H31" s="37"/>
    </row>
    <row r="32" spans="1:8">
      <c r="H32" s="37"/>
    </row>
    <row r="33" spans="8:8">
      <c r="H33" s="37"/>
    </row>
    <row r="34" spans="8:8">
      <c r="H34" s="37"/>
    </row>
    <row r="35" spans="8:8">
      <c r="H35" s="37"/>
    </row>
  </sheetData>
  <sortState xmlns:xlrd2="http://schemas.microsoft.com/office/spreadsheetml/2017/richdata2" ref="A28:D44">
    <sortCondition ref="D28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45"/>
  <sheetViews>
    <sheetView workbookViewId="0">
      <selection activeCell="L28" sqref="L28"/>
    </sheetView>
  </sheetViews>
  <sheetFormatPr defaultColWidth="9.140625" defaultRowHeight="15"/>
  <cols>
    <col min="1" max="3" width="19.140625" customWidth="1"/>
    <col min="4" max="4" width="14.7109375" customWidth="1"/>
  </cols>
  <sheetData>
    <row r="1" spans="1:11" s="218" customFormat="1" ht="16.5">
      <c r="A1" s="219" t="s">
        <v>132</v>
      </c>
    </row>
    <row r="2" spans="1:11" ht="12.75" customHeight="1"/>
    <row r="3" spans="1:11" ht="14.25" customHeight="1">
      <c r="D3" s="91"/>
    </row>
    <row r="4" spans="1:11" ht="14.25" customHeight="1">
      <c r="D4" s="91"/>
    </row>
    <row r="5" spans="1:11" ht="14.25" customHeight="1">
      <c r="D5" s="91"/>
      <c r="K5" s="224"/>
    </row>
    <row r="6" spans="1:11" ht="14.25" customHeight="1">
      <c r="D6" s="91"/>
      <c r="K6" s="115"/>
    </row>
    <row r="7" spans="1:11" ht="14.25" customHeight="1">
      <c r="D7" s="91"/>
    </row>
    <row r="8" spans="1:11" ht="14.25" customHeight="1">
      <c r="D8" s="91"/>
    </row>
    <row r="9" spans="1:11" ht="14.25" customHeight="1">
      <c r="D9" s="91"/>
      <c r="K9" s="224"/>
    </row>
    <row r="10" spans="1:11" ht="14.25" customHeight="1">
      <c r="D10" s="91"/>
    </row>
    <row r="11" spans="1:11" ht="14.25" customHeight="1">
      <c r="D11" s="91"/>
    </row>
    <row r="12" spans="1:11" ht="14.25" customHeight="1">
      <c r="D12" s="91"/>
    </row>
    <row r="13" spans="1:11" ht="14.25" customHeight="1">
      <c r="D13" s="91"/>
    </row>
    <row r="14" spans="1:11" ht="14.25" customHeight="1">
      <c r="D14" s="91"/>
    </row>
    <row r="15" spans="1:11" ht="14.25" customHeight="1">
      <c r="D15" s="91"/>
    </row>
    <row r="16" spans="1:11" ht="14.25" customHeight="1">
      <c r="D16" s="91"/>
    </row>
    <row r="17" spans="1:8" ht="14.25" customHeight="1">
      <c r="D17" s="91"/>
    </row>
    <row r="18" spans="1:8" ht="14.25" customHeight="1">
      <c r="D18" s="91"/>
    </row>
    <row r="19" spans="1:8" ht="14.25" customHeight="1">
      <c r="D19" s="91"/>
    </row>
    <row r="20" spans="1:8" ht="14.25" customHeight="1">
      <c r="D20" s="91"/>
    </row>
    <row r="21" spans="1:8">
      <c r="C21" s="8"/>
      <c r="D21" s="91"/>
    </row>
    <row r="22" spans="1:8">
      <c r="D22" s="8"/>
    </row>
    <row r="26" spans="1:8">
      <c r="H26" s="37"/>
    </row>
    <row r="27" spans="1:8">
      <c r="A27" s="220" t="s">
        <v>63</v>
      </c>
      <c r="B27" s="220">
        <v>2012</v>
      </c>
      <c r="C27" s="220">
        <v>2013</v>
      </c>
      <c r="D27" s="220">
        <v>2014</v>
      </c>
      <c r="H27" s="37"/>
    </row>
    <row r="28" spans="1:8" ht="15.75">
      <c r="A28" s="221" t="s">
        <v>72</v>
      </c>
      <c r="B28" s="222">
        <v>0.70138888888888895</v>
      </c>
      <c r="C28" s="222">
        <v>6.2777777777777803</v>
      </c>
      <c r="D28" s="222">
        <v>5.0659722222222303</v>
      </c>
      <c r="H28" s="37"/>
    </row>
    <row r="29" spans="1:8" ht="15.75">
      <c r="A29" s="221" t="s">
        <v>86</v>
      </c>
      <c r="B29" s="222">
        <v>4.3166782407407398</v>
      </c>
      <c r="C29" s="222">
        <v>6.3241087962962999</v>
      </c>
      <c r="D29" s="222">
        <v>9.3784722222222303</v>
      </c>
      <c r="H29" s="37"/>
    </row>
    <row r="30" spans="1:8" ht="15.75">
      <c r="A30" s="221" t="s">
        <v>133</v>
      </c>
      <c r="B30" s="222">
        <v>1.9027777777777799</v>
      </c>
      <c r="C30" s="222">
        <v>8.72430555555556</v>
      </c>
      <c r="D30" s="222">
        <v>10.3680555555556</v>
      </c>
      <c r="H30" s="37"/>
    </row>
    <row r="31" spans="1:8" ht="15.75">
      <c r="A31" s="221" t="s">
        <v>78</v>
      </c>
      <c r="B31" s="222">
        <v>3.0063773148148099</v>
      </c>
      <c r="C31" s="222">
        <v>7.6926157407407398</v>
      </c>
      <c r="D31" s="222">
        <v>11.112500000000001</v>
      </c>
      <c r="H31" s="37"/>
    </row>
    <row r="32" spans="1:8" ht="15.75">
      <c r="A32" s="221" t="s">
        <v>85</v>
      </c>
      <c r="B32" s="222">
        <v>5.11666666666666</v>
      </c>
      <c r="C32" s="222">
        <v>12.6442592592593</v>
      </c>
      <c r="D32" s="222">
        <v>11.8715277777778</v>
      </c>
      <c r="H32" s="37"/>
    </row>
    <row r="33" spans="1:8" ht="15.75">
      <c r="A33" s="221" t="s">
        <v>71</v>
      </c>
      <c r="B33" s="222">
        <v>1.69916666666667</v>
      </c>
      <c r="C33" s="222">
        <v>9.6510879629629596</v>
      </c>
      <c r="D33" s="222">
        <v>12.3534722222222</v>
      </c>
      <c r="H33" s="37"/>
    </row>
    <row r="34" spans="1:8" ht="15.75">
      <c r="A34" s="221" t="s">
        <v>74</v>
      </c>
      <c r="B34" s="222">
        <v>1.7279166666666701</v>
      </c>
      <c r="C34" s="222">
        <v>6.5125000000000002</v>
      </c>
      <c r="D34" s="223">
        <v>14.4791666666666</v>
      </c>
      <c r="H34" s="37"/>
    </row>
    <row r="35" spans="1:8" ht="15.75">
      <c r="A35" s="221" t="s">
        <v>83</v>
      </c>
      <c r="B35" s="222">
        <v>10.011469907407401</v>
      </c>
      <c r="C35" s="222">
        <v>9.8408564814814792</v>
      </c>
      <c r="D35" s="222">
        <v>14.7048611111111</v>
      </c>
      <c r="H35" s="37"/>
    </row>
    <row r="36" spans="1:8" ht="15.75">
      <c r="A36" s="221" t="s">
        <v>69</v>
      </c>
      <c r="B36" s="222">
        <v>4.0398726851851903</v>
      </c>
      <c r="C36" s="222">
        <v>10.545127314814801</v>
      </c>
      <c r="D36" s="222">
        <v>15.4270833333334</v>
      </c>
      <c r="H36" s="37"/>
    </row>
    <row r="37" spans="1:8" ht="15.75">
      <c r="A37" s="221" t="s">
        <v>76</v>
      </c>
      <c r="B37" s="222">
        <v>1.6909722222222201</v>
      </c>
      <c r="C37" s="222">
        <v>8.02708333333333</v>
      </c>
      <c r="D37" s="222">
        <v>15.93125</v>
      </c>
      <c r="H37" s="37"/>
    </row>
    <row r="38" spans="1:8" ht="15.75">
      <c r="A38" s="221" t="s">
        <v>77</v>
      </c>
      <c r="B38" s="222">
        <v>2.4951388888888899</v>
      </c>
      <c r="C38" s="222">
        <v>11.6381944444444</v>
      </c>
      <c r="D38" s="222">
        <v>16.6979166666666</v>
      </c>
      <c r="H38" s="37"/>
    </row>
    <row r="39" spans="1:8" ht="15.75">
      <c r="A39" s="221" t="s">
        <v>84</v>
      </c>
      <c r="B39" s="222">
        <v>13.920717592592601</v>
      </c>
      <c r="C39" s="222">
        <v>24.7823958333333</v>
      </c>
      <c r="D39" s="222">
        <v>19.6284722222222</v>
      </c>
      <c r="H39" s="37"/>
    </row>
    <row r="40" spans="1:8" ht="15.75">
      <c r="A40" s="221" t="s">
        <v>75</v>
      </c>
      <c r="B40" s="222">
        <v>5.55</v>
      </c>
      <c r="C40" s="222">
        <v>11.351041666666699</v>
      </c>
      <c r="D40" s="222">
        <v>21.165277777777799</v>
      </c>
      <c r="H40" s="37"/>
    </row>
    <row r="41" spans="1:8" ht="15.75">
      <c r="A41" s="221" t="s">
        <v>82</v>
      </c>
      <c r="B41" s="222">
        <v>17.681006944444501</v>
      </c>
      <c r="C41" s="222">
        <v>21.574224537037001</v>
      </c>
      <c r="D41" s="222">
        <v>23.0972222222222</v>
      </c>
      <c r="H41" s="37"/>
    </row>
    <row r="42" spans="1:8" ht="15.75">
      <c r="A42" s="221" t="s">
        <v>70</v>
      </c>
      <c r="B42" s="222">
        <v>2.9963310185185201</v>
      </c>
      <c r="C42" s="222">
        <v>10.545694444444401</v>
      </c>
      <c r="D42" s="222">
        <v>24.062499999999901</v>
      </c>
      <c r="H42" s="37"/>
    </row>
    <row r="43" spans="1:8" ht="15.75">
      <c r="A43" s="221" t="s">
        <v>81</v>
      </c>
      <c r="B43" s="222">
        <v>21.0488888888889</v>
      </c>
      <c r="C43" s="222">
        <v>20.547916666666701</v>
      </c>
      <c r="D43" s="222">
        <v>25.0277777777777</v>
      </c>
    </row>
    <row r="44" spans="1:8" ht="15.75">
      <c r="A44" s="221" t="s">
        <v>80</v>
      </c>
      <c r="B44" s="222">
        <v>10.5446412037037</v>
      </c>
      <c r="C44" s="222">
        <v>24.432754629629599</v>
      </c>
      <c r="D44" s="222">
        <v>30.8194444444444</v>
      </c>
    </row>
    <row r="45" spans="1:8" ht="15.75">
      <c r="A45" s="221" t="s">
        <v>87</v>
      </c>
      <c r="B45" s="223">
        <f>SUM(B28:B44)</f>
        <v>108.45001157407414</v>
      </c>
      <c r="C45" s="223">
        <f t="shared" ref="C45:D45" si="0">SUM(C28:C44)</f>
        <v>211.11194444444436</v>
      </c>
      <c r="D45" s="223">
        <f t="shared" si="0"/>
        <v>281.190972222222</v>
      </c>
    </row>
  </sheetData>
  <sortState xmlns:xlrd2="http://schemas.microsoft.com/office/spreadsheetml/2017/richdata2" ref="A28:D44">
    <sortCondition ref="D28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1"/>
  <sheetViews>
    <sheetView workbookViewId="0">
      <selection activeCell="L22" sqref="L22"/>
    </sheetView>
  </sheetViews>
  <sheetFormatPr defaultColWidth="9.140625" defaultRowHeight="15"/>
  <cols>
    <col min="1" max="1" width="15.140625" customWidth="1"/>
    <col min="3" max="3" width="10.42578125" customWidth="1"/>
    <col min="9" max="9" width="10.28515625" customWidth="1"/>
    <col min="10" max="10" width="13.140625" customWidth="1"/>
    <col min="11" max="11" width="12.140625" customWidth="1"/>
  </cols>
  <sheetData>
    <row r="1" spans="1:1" s="402" customFormat="1" ht="16.5">
      <c r="A1" s="402" t="s">
        <v>134</v>
      </c>
    </row>
    <row r="25" spans="1:16">
      <c r="A25" s="186" t="s">
        <v>135</v>
      </c>
      <c r="B25" s="186" t="s">
        <v>127</v>
      </c>
      <c r="C25" s="186" t="s">
        <v>128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15.75">
      <c r="A26" s="188" t="s">
        <v>73</v>
      </c>
      <c r="B26" s="213">
        <v>0.94860664988279897</v>
      </c>
      <c r="C26" s="213">
        <v>5.1393350117200497E-2</v>
      </c>
      <c r="F26" s="8"/>
      <c r="G26" s="8"/>
      <c r="H26" s="8"/>
      <c r="I26" s="8"/>
      <c r="J26" s="8"/>
      <c r="K26" s="8"/>
      <c r="L26" s="65"/>
      <c r="M26" s="65"/>
      <c r="N26" s="8"/>
      <c r="O26" s="8"/>
      <c r="P26" s="8"/>
    </row>
    <row r="27" spans="1:16" ht="15.75">
      <c r="A27" s="188" t="s">
        <v>68</v>
      </c>
      <c r="B27" s="213">
        <v>0.73652822767239101</v>
      </c>
      <c r="C27" s="213">
        <v>0.26347177232760899</v>
      </c>
      <c r="F27" s="8"/>
      <c r="G27" s="8"/>
      <c r="H27" s="8"/>
      <c r="I27" s="8"/>
      <c r="J27" s="8"/>
      <c r="K27" s="8"/>
      <c r="L27" s="65"/>
      <c r="M27" s="65"/>
      <c r="N27" s="8"/>
      <c r="O27" s="8"/>
      <c r="P27" s="8"/>
    </row>
    <row r="28" spans="1:16" ht="15.75">
      <c r="A28" s="188" t="s">
        <v>67</v>
      </c>
      <c r="B28" s="213">
        <v>0.56930048309180303</v>
      </c>
      <c r="C28" s="213">
        <v>0.43069951690819702</v>
      </c>
      <c r="F28" s="8"/>
      <c r="G28" s="8"/>
      <c r="H28" s="78"/>
      <c r="I28" s="37"/>
      <c r="J28" s="37"/>
      <c r="K28" s="37"/>
      <c r="L28" s="217"/>
      <c r="M28" s="217"/>
      <c r="N28" s="8"/>
      <c r="O28" s="8"/>
      <c r="P28" s="8"/>
    </row>
    <row r="29" spans="1:16" ht="15.75">
      <c r="A29" s="188" t="s">
        <v>125</v>
      </c>
      <c r="B29" s="213">
        <v>4.5948515738627599E-2</v>
      </c>
      <c r="C29" s="213">
        <v>0.95405148426137198</v>
      </c>
      <c r="F29" s="8"/>
      <c r="G29" s="8"/>
      <c r="H29" s="78"/>
      <c r="I29" s="37"/>
      <c r="J29" s="37"/>
      <c r="K29" s="37"/>
      <c r="L29" s="217"/>
      <c r="M29" s="217"/>
      <c r="N29" s="8"/>
      <c r="O29" s="8"/>
      <c r="P29" s="8"/>
    </row>
    <row r="30" spans="1:16">
      <c r="F30" s="8"/>
      <c r="G30" s="8"/>
      <c r="H30" s="78"/>
      <c r="I30" s="37"/>
      <c r="J30" s="37"/>
      <c r="K30" s="37"/>
      <c r="L30" s="217"/>
      <c r="M30" s="217"/>
      <c r="N30" s="8"/>
      <c r="O30" s="8"/>
      <c r="P30" s="8"/>
    </row>
    <row r="31" spans="1:16">
      <c r="F31" s="8"/>
      <c r="G31" s="8"/>
      <c r="H31" s="77"/>
      <c r="I31" s="36"/>
      <c r="J31" s="36"/>
      <c r="K31" s="36"/>
      <c r="L31" s="217"/>
      <c r="M31" s="217"/>
      <c r="N31" s="8"/>
      <c r="O31" s="8"/>
      <c r="P31" s="8"/>
    </row>
  </sheetData>
  <sortState xmlns:xlrd2="http://schemas.microsoft.com/office/spreadsheetml/2017/richdata2" ref="H28:M31">
    <sortCondition descending="1" ref="L28"/>
  </sortState>
  <mergeCells count="1">
    <mergeCell ref="A1:XFD1"/>
  </mergeCells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2"/>
  <sheetViews>
    <sheetView workbookViewId="0">
      <selection activeCell="E25" sqref="E25"/>
    </sheetView>
  </sheetViews>
  <sheetFormatPr defaultColWidth="9.140625" defaultRowHeight="15"/>
  <cols>
    <col min="1" max="1" width="14.140625" customWidth="1"/>
    <col min="2" max="2" width="16" customWidth="1"/>
    <col min="3" max="3" width="11.42578125" customWidth="1"/>
  </cols>
  <sheetData>
    <row r="1" spans="1:24" ht="16.5">
      <c r="A1" s="9" t="s">
        <v>12</v>
      </c>
    </row>
    <row r="3" spans="1:24">
      <c r="X3" s="375" t="s">
        <v>13</v>
      </c>
    </row>
    <row r="21" spans="1:9">
      <c r="A21" s="312" t="s">
        <v>14</v>
      </c>
      <c r="B21" s="312" t="s">
        <v>15</v>
      </c>
      <c r="C21" s="312" t="s">
        <v>16</v>
      </c>
    </row>
    <row r="22" spans="1:9">
      <c r="A22" s="368" t="s">
        <v>17</v>
      </c>
      <c r="B22" s="369">
        <v>0.42109999999999997</v>
      </c>
      <c r="C22" s="83">
        <v>0.57889999999999997</v>
      </c>
    </row>
    <row r="23" spans="1:9">
      <c r="A23" s="368" t="s">
        <v>18</v>
      </c>
      <c r="B23" s="19">
        <v>0.29570000000000002</v>
      </c>
      <c r="C23" s="83">
        <v>0.70430000000000004</v>
      </c>
    </row>
    <row r="24" spans="1:9" ht="15" customHeight="1">
      <c r="A24" s="368" t="s">
        <v>19</v>
      </c>
      <c r="B24" s="19">
        <v>0.27929999999999999</v>
      </c>
      <c r="C24" s="83">
        <v>0.72070000000000001</v>
      </c>
    </row>
    <row r="25" spans="1:9">
      <c r="A25" s="368" t="s">
        <v>20</v>
      </c>
      <c r="B25" s="19">
        <v>0.1719</v>
      </c>
      <c r="C25" s="83">
        <v>0.82809999999999995</v>
      </c>
    </row>
    <row r="26" spans="1:9">
      <c r="A26" s="370" t="s">
        <v>21</v>
      </c>
      <c r="B26" s="371">
        <v>0.13789999999999999</v>
      </c>
      <c r="C26" s="81">
        <v>0.86209999999999998</v>
      </c>
    </row>
    <row r="27" spans="1:9" ht="15.75">
      <c r="A27" s="317" t="s">
        <v>22</v>
      </c>
      <c r="B27" s="30"/>
      <c r="C27" s="30"/>
      <c r="G27" s="372"/>
      <c r="H27" s="373"/>
      <c r="I27" s="8"/>
    </row>
    <row r="28" spans="1:9">
      <c r="G28" s="374"/>
      <c r="H28" s="373"/>
      <c r="I28" s="8"/>
    </row>
    <row r="29" spans="1:9">
      <c r="G29" s="374"/>
      <c r="H29" s="373"/>
      <c r="I29" s="8"/>
    </row>
    <row r="30" spans="1:9">
      <c r="G30" s="374"/>
      <c r="H30" s="373"/>
      <c r="I30" s="8"/>
    </row>
    <row r="31" spans="1:9">
      <c r="G31" s="374"/>
      <c r="H31" s="8"/>
      <c r="I31" s="8"/>
    </row>
    <row r="32" spans="1:9">
      <c r="G32" s="8"/>
      <c r="H32" s="8"/>
      <c r="I32" s="8"/>
    </row>
  </sheetData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41"/>
  <sheetViews>
    <sheetView workbookViewId="0">
      <selection activeCell="L10" sqref="L10"/>
    </sheetView>
  </sheetViews>
  <sheetFormatPr defaultColWidth="9.140625" defaultRowHeight="15"/>
  <cols>
    <col min="1" max="1" width="15.140625" customWidth="1"/>
    <col min="2" max="2" width="10.140625" customWidth="1"/>
    <col min="3" max="4" width="11.140625" customWidth="1"/>
    <col min="9" max="9" width="11.7109375" customWidth="1"/>
    <col min="10" max="10" width="13.140625" customWidth="1"/>
    <col min="11" max="11" width="12.140625" customWidth="1"/>
  </cols>
  <sheetData>
    <row r="1" spans="1:1" s="402" customFormat="1" ht="16.5">
      <c r="A1" s="402" t="s">
        <v>136</v>
      </c>
    </row>
    <row r="25" spans="1:16">
      <c r="A25" s="186" t="s">
        <v>135</v>
      </c>
      <c r="B25" s="186" t="s">
        <v>127</v>
      </c>
      <c r="C25" s="186" t="s">
        <v>128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15.75">
      <c r="A26" s="188" t="s">
        <v>73</v>
      </c>
      <c r="B26" s="213">
        <v>0.95257819429981705</v>
      </c>
      <c r="C26" s="213">
        <v>4.7421805700182403E-2</v>
      </c>
      <c r="F26" s="8"/>
      <c r="G26" s="8"/>
      <c r="H26" s="8"/>
      <c r="I26" s="8"/>
      <c r="J26" s="8"/>
      <c r="K26" s="8"/>
      <c r="L26" s="65"/>
      <c r="M26" s="65"/>
      <c r="N26" s="8"/>
      <c r="O26" s="8"/>
      <c r="P26" s="8"/>
    </row>
    <row r="27" spans="1:16" ht="15.75">
      <c r="A27" s="188" t="s">
        <v>68</v>
      </c>
      <c r="B27" s="213">
        <v>0.94494112178493905</v>
      </c>
      <c r="C27" s="213">
        <v>5.5058878215060697E-2</v>
      </c>
      <c r="F27" s="8"/>
      <c r="G27" s="8"/>
      <c r="H27" s="8"/>
      <c r="I27" s="8"/>
      <c r="J27" s="8"/>
      <c r="K27" s="8"/>
      <c r="L27" s="65"/>
      <c r="M27" s="65"/>
      <c r="N27" s="8"/>
      <c r="O27" s="8"/>
      <c r="P27" s="8"/>
    </row>
    <row r="28" spans="1:16" ht="15.75">
      <c r="A28" s="188" t="s">
        <v>67</v>
      </c>
      <c r="B28" s="213">
        <v>0.81507991660875501</v>
      </c>
      <c r="C28" s="213">
        <v>0.18492008339124499</v>
      </c>
      <c r="F28" s="8"/>
      <c r="G28" s="8"/>
      <c r="H28" s="78"/>
      <c r="I28" s="37"/>
      <c r="J28" s="37"/>
      <c r="K28" s="37"/>
      <c r="L28" s="217"/>
      <c r="M28" s="217"/>
      <c r="N28" s="8"/>
      <c r="O28" s="8"/>
      <c r="P28" s="8"/>
    </row>
    <row r="29" spans="1:16" ht="15.75">
      <c r="A29" s="188" t="s">
        <v>125</v>
      </c>
      <c r="B29" s="213">
        <v>0.12077354336427799</v>
      </c>
      <c r="C29" s="213">
        <v>0.87922645663572196</v>
      </c>
      <c r="F29" s="8"/>
      <c r="G29" s="8"/>
      <c r="H29" s="78"/>
      <c r="I29" s="37"/>
      <c r="J29" s="37"/>
      <c r="K29" s="37"/>
      <c r="L29" s="217"/>
      <c r="M29" s="217"/>
      <c r="N29" s="8"/>
      <c r="O29" s="8"/>
      <c r="P29" s="8"/>
    </row>
    <row r="30" spans="1:16">
      <c r="F30" s="8"/>
      <c r="G30" s="8"/>
      <c r="H30" s="78"/>
      <c r="I30" s="37"/>
      <c r="J30" s="37"/>
      <c r="K30" s="37"/>
      <c r="L30" s="217"/>
      <c r="M30" s="217"/>
      <c r="N30" s="8"/>
      <c r="O30" s="8"/>
      <c r="P30" s="8"/>
    </row>
    <row r="31" spans="1:16">
      <c r="F31" s="8"/>
      <c r="G31" s="8"/>
      <c r="H31" s="77"/>
      <c r="I31" s="36"/>
      <c r="J31" s="36"/>
      <c r="K31" s="36"/>
      <c r="L31" s="217"/>
      <c r="M31" s="217"/>
      <c r="N31" s="8"/>
      <c r="O31" s="8"/>
      <c r="P31" s="8"/>
    </row>
    <row r="32" spans="1:16">
      <c r="A32" s="78"/>
      <c r="B32" s="37"/>
      <c r="C32" s="37"/>
      <c r="D32" s="37"/>
    </row>
    <row r="33" spans="1:12">
      <c r="A33" s="78"/>
      <c r="B33" s="37"/>
      <c r="C33" s="37"/>
      <c r="D33" s="37"/>
      <c r="G33" s="115"/>
      <c r="H33" s="115"/>
      <c r="I33" s="115"/>
      <c r="J33" s="115"/>
      <c r="K33" s="115"/>
      <c r="L33" s="115"/>
    </row>
    <row r="34" spans="1:12">
      <c r="A34" s="78"/>
      <c r="B34" s="37"/>
      <c r="C34" s="37"/>
      <c r="D34" s="37"/>
      <c r="G34" s="115"/>
      <c r="H34" s="91"/>
      <c r="I34" s="91"/>
      <c r="J34" s="91"/>
      <c r="K34" s="91"/>
      <c r="L34" s="115"/>
    </row>
    <row r="35" spans="1:12">
      <c r="A35" s="78"/>
      <c r="B35" s="37"/>
      <c r="C35" s="37"/>
      <c r="D35" s="37"/>
      <c r="G35" s="115"/>
      <c r="H35" s="48"/>
      <c r="I35" s="49"/>
      <c r="J35" s="49"/>
      <c r="K35" s="49"/>
      <c r="L35" s="115"/>
    </row>
    <row r="36" spans="1:12">
      <c r="G36" s="115"/>
      <c r="H36" s="115"/>
      <c r="I36" s="115"/>
      <c r="J36" s="115"/>
      <c r="K36" s="115"/>
      <c r="L36" s="115"/>
    </row>
    <row r="37" spans="1:12">
      <c r="A37" s="78"/>
      <c r="B37" s="215"/>
      <c r="C37" s="215"/>
      <c r="G37" s="115"/>
      <c r="H37" s="115"/>
      <c r="I37" s="115"/>
      <c r="J37" s="115"/>
      <c r="K37" s="115"/>
      <c r="L37" s="115"/>
    </row>
    <row r="38" spans="1:12">
      <c r="A38" s="78"/>
      <c r="B38" s="215"/>
      <c r="C38" s="215"/>
    </row>
    <row r="39" spans="1:12">
      <c r="A39" s="78"/>
      <c r="B39" s="215"/>
      <c r="C39" s="215"/>
    </row>
    <row r="40" spans="1:12">
      <c r="A40" s="78"/>
      <c r="B40" s="215"/>
      <c r="C40" s="215"/>
    </row>
    <row r="41" spans="1:12">
      <c r="B41" s="215"/>
      <c r="C41" s="215"/>
    </row>
  </sheetData>
  <mergeCells count="1">
    <mergeCell ref="A1:XFD1"/>
  </mergeCells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49"/>
  <sheetViews>
    <sheetView workbookViewId="0">
      <selection activeCell="N8" sqref="N8"/>
    </sheetView>
  </sheetViews>
  <sheetFormatPr defaultColWidth="9.140625" defaultRowHeight="15"/>
  <cols>
    <col min="1" max="1" width="20" customWidth="1"/>
    <col min="2" max="2" width="16" customWidth="1"/>
    <col min="3" max="3" width="12.5703125" customWidth="1"/>
    <col min="4" max="4" width="11.28515625" customWidth="1"/>
    <col min="5" max="5" width="16" customWidth="1"/>
    <col min="6" max="6" width="12.5703125" customWidth="1"/>
    <col min="8" max="9" width="10.140625" customWidth="1"/>
    <col min="10" max="11" width="11.140625" customWidth="1"/>
    <col min="12" max="12" width="11.28515625" customWidth="1"/>
    <col min="13" max="13" width="10.140625" customWidth="1"/>
  </cols>
  <sheetData>
    <row r="1" spans="1:1" s="216" customFormat="1" ht="16.5">
      <c r="A1" s="216" t="s">
        <v>137</v>
      </c>
    </row>
    <row r="25" spans="1:12">
      <c r="A25" s="209"/>
      <c r="B25" s="209"/>
      <c r="C25" s="209"/>
    </row>
    <row r="26" spans="1:12">
      <c r="A26" s="91"/>
      <c r="B26" s="210"/>
      <c r="C26" s="210"/>
      <c r="D26" s="37"/>
      <c r="H26" s="37"/>
    </row>
    <row r="27" spans="1:12">
      <c r="A27" s="186" t="s">
        <v>63</v>
      </c>
      <c r="B27" s="108" t="s">
        <v>138</v>
      </c>
      <c r="C27" s="108" t="s">
        <v>139</v>
      </c>
      <c r="D27" s="108" t="s">
        <v>87</v>
      </c>
      <c r="E27" s="108" t="s">
        <v>138</v>
      </c>
      <c r="F27" s="108" t="s">
        <v>139</v>
      </c>
      <c r="H27" s="37"/>
      <c r="J27" s="37"/>
      <c r="K27" s="37"/>
      <c r="L27" s="37"/>
    </row>
    <row r="28" spans="1:12" ht="15.75">
      <c r="A28" s="188" t="s">
        <v>68</v>
      </c>
      <c r="B28" s="189">
        <v>13.4826388888889</v>
      </c>
      <c r="C28" s="211">
        <f t="shared" ref="C28:C47" si="0">D28-B28</f>
        <v>346.68402777780511</v>
      </c>
      <c r="D28" s="189">
        <v>360.16666666669403</v>
      </c>
      <c r="E28" s="212">
        <f t="shared" ref="E28:E47" si="1">B28/D28</f>
        <v>3.7434443930276382E-2</v>
      </c>
      <c r="F28" s="213">
        <f t="shared" ref="F28:F47" si="2">C28/D28</f>
        <v>0.9625655560697236</v>
      </c>
      <c r="G28" s="8"/>
      <c r="H28" s="37"/>
      <c r="J28" s="37"/>
      <c r="K28" s="37"/>
      <c r="L28" s="37"/>
    </row>
    <row r="29" spans="1:12" ht="15.75">
      <c r="A29" s="188" t="s">
        <v>67</v>
      </c>
      <c r="B29" s="189">
        <v>13.820833333333301</v>
      </c>
      <c r="C29" s="211">
        <f t="shared" si="0"/>
        <v>346.17916666660966</v>
      </c>
      <c r="D29" s="189">
        <v>359.99999999994299</v>
      </c>
      <c r="E29" s="212">
        <f t="shared" si="1"/>
        <v>3.8391203703709693E-2</v>
      </c>
      <c r="F29" s="213">
        <f t="shared" si="2"/>
        <v>0.96160879629629026</v>
      </c>
      <c r="G29" s="8"/>
      <c r="H29" s="37"/>
      <c r="J29" s="37"/>
      <c r="K29" s="37"/>
      <c r="L29" s="37"/>
    </row>
    <row r="30" spans="1:12" ht="15.75">
      <c r="A30" s="188" t="s">
        <v>69</v>
      </c>
      <c r="B30" s="189">
        <v>51.937500000000398</v>
      </c>
      <c r="C30" s="211">
        <f t="shared" si="0"/>
        <v>308.0624999999776</v>
      </c>
      <c r="D30" s="189">
        <v>359.999999999978</v>
      </c>
      <c r="E30" s="212">
        <f t="shared" si="1"/>
        <v>0.14427083333334326</v>
      </c>
      <c r="F30" s="213">
        <f t="shared" si="2"/>
        <v>0.85572916666665677</v>
      </c>
      <c r="G30" s="8"/>
      <c r="H30" s="37"/>
      <c r="J30" s="37"/>
      <c r="K30" s="37"/>
      <c r="L30" s="37"/>
    </row>
    <row r="31" spans="1:12" ht="15.75">
      <c r="A31" s="188" t="s">
        <v>70</v>
      </c>
      <c r="B31" s="189">
        <v>88.749999999999702</v>
      </c>
      <c r="C31" s="211">
        <f t="shared" si="0"/>
        <v>271.27083333332331</v>
      </c>
      <c r="D31" s="189">
        <v>360.02083333332303</v>
      </c>
      <c r="E31" s="212">
        <f t="shared" si="1"/>
        <v>0.24651351194954618</v>
      </c>
      <c r="F31" s="213">
        <f t="shared" si="2"/>
        <v>0.75348648805045382</v>
      </c>
      <c r="G31" s="8"/>
      <c r="H31" s="37"/>
      <c r="J31" s="37"/>
      <c r="K31" s="37"/>
      <c r="L31" s="37"/>
    </row>
    <row r="32" spans="1:12" ht="15.75">
      <c r="A32" s="188" t="s">
        <v>71</v>
      </c>
      <c r="B32" s="189">
        <v>139.121527777778</v>
      </c>
      <c r="C32" s="211">
        <f t="shared" si="0"/>
        <v>220.90208333335897</v>
      </c>
      <c r="D32" s="189">
        <v>360.02361111113697</v>
      </c>
      <c r="E32" s="212">
        <f t="shared" si="1"/>
        <v>0.38642334414792612</v>
      </c>
      <c r="F32" s="213">
        <f t="shared" si="2"/>
        <v>0.61357665585207388</v>
      </c>
      <c r="G32" s="8"/>
      <c r="H32" s="37"/>
      <c r="J32" s="37"/>
      <c r="K32" s="37"/>
      <c r="L32" s="37"/>
    </row>
    <row r="33" spans="1:13" ht="15.75">
      <c r="A33" s="188" t="s">
        <v>72</v>
      </c>
      <c r="B33" s="189">
        <v>151.090277777777</v>
      </c>
      <c r="C33" s="211">
        <f t="shared" si="0"/>
        <v>208.88541666666302</v>
      </c>
      <c r="D33" s="189">
        <v>359.97569444444002</v>
      </c>
      <c r="E33" s="212">
        <f t="shared" si="1"/>
        <v>0.41972355386648702</v>
      </c>
      <c r="F33" s="213">
        <f t="shared" si="2"/>
        <v>0.58027644613351292</v>
      </c>
      <c r="G33" s="8"/>
      <c r="H33" s="37"/>
      <c r="J33" s="37"/>
      <c r="K33" s="37"/>
      <c r="L33" s="37"/>
    </row>
    <row r="34" spans="1:13" ht="15.75">
      <c r="A34" s="188" t="s">
        <v>73</v>
      </c>
      <c r="B34" s="189">
        <v>205.40902777777799</v>
      </c>
      <c r="C34" s="211">
        <f t="shared" si="0"/>
        <v>154.55972222222303</v>
      </c>
      <c r="D34" s="189">
        <v>359.96875000000102</v>
      </c>
      <c r="E34" s="212">
        <f t="shared" si="1"/>
        <v>0.57063016658467547</v>
      </c>
      <c r="F34" s="213">
        <f t="shared" si="2"/>
        <v>0.42936983341532448</v>
      </c>
      <c r="G34" s="8"/>
      <c r="H34" s="37"/>
      <c r="J34" s="37"/>
      <c r="K34" s="37"/>
      <c r="L34" s="37"/>
    </row>
    <row r="35" spans="1:13" ht="15.75">
      <c r="A35" s="188" t="s">
        <v>74</v>
      </c>
      <c r="B35" s="189">
        <v>261.67222222222301</v>
      </c>
      <c r="C35" s="211">
        <f t="shared" si="0"/>
        <v>98.308333333332996</v>
      </c>
      <c r="D35" s="189">
        <v>359.98055555555601</v>
      </c>
      <c r="E35" s="212">
        <f t="shared" si="1"/>
        <v>0.72690654587825088</v>
      </c>
      <c r="F35" s="213">
        <f t="shared" si="2"/>
        <v>0.27309345412174912</v>
      </c>
      <c r="G35" s="8"/>
      <c r="H35" s="37"/>
      <c r="J35" s="37"/>
      <c r="K35" s="37"/>
      <c r="L35" s="37"/>
    </row>
    <row r="36" spans="1:13" ht="15.75">
      <c r="A36" s="188" t="s">
        <v>76</v>
      </c>
      <c r="B36" s="189">
        <v>264.559722222223</v>
      </c>
      <c r="C36" s="211">
        <f t="shared" si="0"/>
        <v>95.403472222223002</v>
      </c>
      <c r="D36" s="189">
        <v>359.963194444446</v>
      </c>
      <c r="E36" s="212">
        <f t="shared" si="1"/>
        <v>0.73496325820348041</v>
      </c>
      <c r="F36" s="213">
        <f t="shared" si="2"/>
        <v>0.26503674179651959</v>
      </c>
      <c r="G36" s="8"/>
      <c r="H36" s="37"/>
      <c r="J36" s="37"/>
      <c r="K36" s="37"/>
      <c r="L36" s="37"/>
    </row>
    <row r="37" spans="1:13" ht="15.75">
      <c r="A37" s="188" t="s">
        <v>75</v>
      </c>
      <c r="B37" s="189">
        <v>292.51527777777801</v>
      </c>
      <c r="C37" s="211">
        <f t="shared" si="0"/>
        <v>67.502083333333985</v>
      </c>
      <c r="D37" s="189">
        <v>360.017361111112</v>
      </c>
      <c r="E37" s="212">
        <f t="shared" si="1"/>
        <v>0.81250325505135612</v>
      </c>
      <c r="F37" s="213">
        <f t="shared" si="2"/>
        <v>0.18749674494864388</v>
      </c>
      <c r="G37" s="8"/>
      <c r="H37" s="37"/>
      <c r="J37" s="37"/>
      <c r="K37" s="37"/>
      <c r="L37" s="37"/>
    </row>
    <row r="38" spans="1:13" ht="15.75">
      <c r="A38" s="188" t="s">
        <v>77</v>
      </c>
      <c r="B38" s="189">
        <v>304.64652777777798</v>
      </c>
      <c r="C38" s="211">
        <f t="shared" si="0"/>
        <v>55.395138888889051</v>
      </c>
      <c r="D38" s="189">
        <v>360.04166666666703</v>
      </c>
      <c r="E38" s="212">
        <f t="shared" si="1"/>
        <v>0.84614242178760146</v>
      </c>
      <c r="F38" s="213">
        <f t="shared" si="2"/>
        <v>0.15385757821239854</v>
      </c>
      <c r="G38" s="8"/>
      <c r="H38" s="37"/>
      <c r="J38" s="37"/>
      <c r="K38" s="37"/>
      <c r="L38" s="37"/>
    </row>
    <row r="39" spans="1:13" ht="15.75">
      <c r="A39" s="188" t="s">
        <v>79</v>
      </c>
      <c r="B39" s="189">
        <v>329.17708333333798</v>
      </c>
      <c r="C39" s="211">
        <f t="shared" si="0"/>
        <v>30.767361111112052</v>
      </c>
      <c r="D39" s="189">
        <v>359.94444444445003</v>
      </c>
      <c r="E39" s="212">
        <f t="shared" si="1"/>
        <v>0.91452191696249296</v>
      </c>
      <c r="F39" s="213">
        <f t="shared" si="2"/>
        <v>8.5478083037507077E-2</v>
      </c>
      <c r="G39" s="8"/>
      <c r="H39" s="37"/>
      <c r="J39" s="37"/>
      <c r="K39" s="37"/>
      <c r="L39" s="37"/>
    </row>
    <row r="40" spans="1:13" ht="15.75">
      <c r="A40" s="188" t="s">
        <v>78</v>
      </c>
      <c r="B40" s="189">
        <v>335.20833333333599</v>
      </c>
      <c r="C40" s="211">
        <f t="shared" si="0"/>
        <v>24.774305555555998</v>
      </c>
      <c r="D40" s="189">
        <v>359.98263888889198</v>
      </c>
      <c r="E40" s="212">
        <f t="shared" si="1"/>
        <v>0.9311791656619236</v>
      </c>
      <c r="F40" s="213">
        <f t="shared" si="2"/>
        <v>6.8820834338076356E-2</v>
      </c>
      <c r="G40" s="8"/>
      <c r="H40" s="37"/>
      <c r="J40" s="37"/>
      <c r="K40" s="37"/>
      <c r="L40" s="37"/>
    </row>
    <row r="41" spans="1:13" ht="15.75">
      <c r="A41" s="188" t="s">
        <v>85</v>
      </c>
      <c r="B41" s="189">
        <v>354.5625</v>
      </c>
      <c r="C41" s="211">
        <f t="shared" si="0"/>
        <v>5.4340277777769757</v>
      </c>
      <c r="D41" s="189">
        <v>359.99652777777698</v>
      </c>
      <c r="E41" s="212">
        <f t="shared" si="1"/>
        <v>0.98490533280606707</v>
      </c>
      <c r="F41" s="213">
        <f t="shared" si="2"/>
        <v>1.5094667193932931E-2</v>
      </c>
      <c r="G41" s="8"/>
      <c r="H41" s="37"/>
      <c r="J41" s="37"/>
      <c r="K41" s="37"/>
      <c r="L41" s="37"/>
    </row>
    <row r="42" spans="1:13" ht="15.75">
      <c r="A42" s="188" t="s">
        <v>83</v>
      </c>
      <c r="B42" s="189">
        <v>356.21875000000199</v>
      </c>
      <c r="C42" s="211">
        <f t="shared" si="0"/>
        <v>3.7881944444450255</v>
      </c>
      <c r="D42" s="189">
        <v>360.00694444444702</v>
      </c>
      <c r="E42" s="212">
        <f t="shared" si="1"/>
        <v>0.98947744063578869</v>
      </c>
      <c r="F42" s="213">
        <f t="shared" si="2"/>
        <v>1.0522559364211334E-2</v>
      </c>
      <c r="G42" s="8"/>
      <c r="H42" s="37"/>
      <c r="J42" s="37"/>
      <c r="K42" s="37"/>
      <c r="L42" s="37"/>
    </row>
    <row r="43" spans="1:13" ht="15.75">
      <c r="A43" s="188" t="s">
        <v>80</v>
      </c>
      <c r="B43" s="189">
        <v>356.673611111127</v>
      </c>
      <c r="C43" s="211">
        <f t="shared" si="0"/>
        <v>3.326388888888971</v>
      </c>
      <c r="D43" s="189">
        <v>360.00000000001597</v>
      </c>
      <c r="E43" s="212">
        <f t="shared" si="1"/>
        <v>0.99076003086419773</v>
      </c>
      <c r="F43" s="213">
        <f t="shared" si="2"/>
        <v>9.2399691358022867E-3</v>
      </c>
      <c r="G43" s="8"/>
      <c r="H43" s="37"/>
      <c r="J43" s="37"/>
      <c r="K43" s="37"/>
      <c r="L43" s="37"/>
    </row>
    <row r="44" spans="1:13" ht="15.75">
      <c r="A44" s="188" t="s">
        <v>84</v>
      </c>
      <c r="B44" s="189">
        <v>357.79166666666498</v>
      </c>
      <c r="C44" s="211">
        <f t="shared" si="0"/>
        <v>2.142361111111029</v>
      </c>
      <c r="D44" s="189">
        <v>359.93402777777601</v>
      </c>
      <c r="E44" s="212">
        <f t="shared" si="1"/>
        <v>0.9940479061556422</v>
      </c>
      <c r="F44" s="213">
        <f t="shared" si="2"/>
        <v>5.952093844357853E-3</v>
      </c>
      <c r="G44" s="8"/>
      <c r="H44" s="37"/>
      <c r="J44" s="37"/>
      <c r="K44" s="37"/>
      <c r="L44" s="37"/>
    </row>
    <row r="45" spans="1:13" ht="15.75">
      <c r="A45" s="188" t="s">
        <v>81</v>
      </c>
      <c r="B45" s="189">
        <v>358.52430555555901</v>
      </c>
      <c r="C45" s="211">
        <f t="shared" si="0"/>
        <v>1.4166666666669698</v>
      </c>
      <c r="D45" s="189">
        <v>359.94097222222598</v>
      </c>
      <c r="E45" s="212">
        <f t="shared" si="1"/>
        <v>0.99606416947223131</v>
      </c>
      <c r="F45" s="213">
        <f t="shared" si="2"/>
        <v>3.9358305277686642E-3</v>
      </c>
      <c r="G45" s="8"/>
      <c r="H45" s="37"/>
      <c r="I45" s="37"/>
      <c r="J45" s="37"/>
      <c r="K45" s="37"/>
      <c r="L45" s="37"/>
      <c r="M45" s="37"/>
    </row>
    <row r="46" spans="1:13" ht="15.75">
      <c r="A46" s="188" t="s">
        <v>82</v>
      </c>
      <c r="B46" s="189">
        <v>358.763888888895</v>
      </c>
      <c r="C46" s="211">
        <f t="shared" si="0"/>
        <v>1.1736111111119953</v>
      </c>
      <c r="D46" s="189">
        <v>359.93750000000699</v>
      </c>
      <c r="E46" s="212">
        <f t="shared" si="1"/>
        <v>0.99673940305994246</v>
      </c>
      <c r="F46" s="213">
        <f t="shared" si="2"/>
        <v>3.2605969400575727E-3</v>
      </c>
      <c r="G46" s="8"/>
      <c r="J46" s="37"/>
      <c r="K46" s="37"/>
      <c r="L46" s="37"/>
    </row>
    <row r="47" spans="1:13" ht="15.75">
      <c r="A47" s="188" t="s">
        <v>86</v>
      </c>
      <c r="B47" s="189">
        <v>359.788194444444</v>
      </c>
      <c r="C47" s="211">
        <f t="shared" si="0"/>
        <v>0.14236111111097216</v>
      </c>
      <c r="D47" s="189">
        <v>359.93055555555497</v>
      </c>
      <c r="E47" s="212">
        <f t="shared" si="1"/>
        <v>0.99960447617210146</v>
      </c>
      <c r="F47" s="213">
        <f t="shared" si="2"/>
        <v>3.9552382789851483E-4</v>
      </c>
      <c r="G47" s="8"/>
      <c r="J47" s="37"/>
      <c r="K47" s="37"/>
      <c r="L47" s="37"/>
    </row>
    <row r="48" spans="1:13">
      <c r="A48" s="8"/>
      <c r="B48" s="8"/>
      <c r="C48" s="8"/>
      <c r="D48" s="8"/>
      <c r="E48" s="8"/>
      <c r="F48" s="8"/>
      <c r="G48" s="8"/>
    </row>
    <row r="49" spans="1:6">
      <c r="A49" s="8"/>
      <c r="B49" s="8"/>
      <c r="C49" s="8"/>
      <c r="D49" s="8"/>
      <c r="E49" s="8"/>
      <c r="F49" s="8"/>
    </row>
  </sheetData>
  <sortState xmlns:xlrd2="http://schemas.microsoft.com/office/spreadsheetml/2017/richdata2" ref="A28:F47">
    <sortCondition ref="E28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70"/>
  <sheetViews>
    <sheetView workbookViewId="0">
      <selection sqref="A1:XFD1"/>
    </sheetView>
  </sheetViews>
  <sheetFormatPr defaultColWidth="9.140625" defaultRowHeight="15"/>
  <cols>
    <col min="1" max="1" width="20" customWidth="1"/>
    <col min="2" max="2" width="16" customWidth="1"/>
    <col min="3" max="3" width="12.5703125" customWidth="1"/>
    <col min="4" max="4" width="11.28515625" customWidth="1"/>
    <col min="5" max="5" width="16" customWidth="1"/>
    <col min="6" max="6" width="12.5703125" customWidth="1"/>
    <col min="8" max="9" width="10.140625" customWidth="1"/>
    <col min="10" max="11" width="11.140625" customWidth="1"/>
    <col min="12" max="12" width="11.28515625" customWidth="1"/>
    <col min="13" max="13" width="10.140625" customWidth="1"/>
  </cols>
  <sheetData>
    <row r="1" spans="1:1" s="402" customFormat="1" ht="16.5">
      <c r="A1" s="402" t="s">
        <v>140</v>
      </c>
    </row>
    <row r="25" spans="1:12">
      <c r="A25" s="209"/>
      <c r="B25" s="209"/>
      <c r="C25" s="209"/>
    </row>
    <row r="26" spans="1:12">
      <c r="A26" s="91"/>
      <c r="B26" s="210"/>
      <c r="C26" s="210"/>
      <c r="D26" s="37"/>
      <c r="H26" s="37"/>
    </row>
    <row r="27" spans="1:12">
      <c r="A27" s="186" t="s">
        <v>63</v>
      </c>
      <c r="B27" s="108" t="s">
        <v>138</v>
      </c>
      <c r="C27" s="108" t="s">
        <v>139</v>
      </c>
      <c r="D27" s="108" t="s">
        <v>87</v>
      </c>
      <c r="E27" s="108" t="s">
        <v>138</v>
      </c>
      <c r="F27" s="108" t="s">
        <v>139</v>
      </c>
      <c r="H27" s="37"/>
      <c r="J27" s="37"/>
      <c r="K27" s="37"/>
      <c r="L27" s="37"/>
    </row>
    <row r="28" spans="1:12" ht="15.75">
      <c r="A28" s="188" t="s">
        <v>68</v>
      </c>
      <c r="B28" s="189">
        <v>0.86805555555555602</v>
      </c>
      <c r="C28" s="211">
        <v>89.0416666666666</v>
      </c>
      <c r="D28" s="189">
        <v>89.909722222222101</v>
      </c>
      <c r="E28" s="212">
        <v>9.6547462732679504E-3</v>
      </c>
      <c r="F28" s="213">
        <v>0.99034525372673199</v>
      </c>
      <c r="G28" s="8"/>
      <c r="H28" s="37"/>
      <c r="J28" s="37"/>
      <c r="K28" s="37"/>
      <c r="L28" s="37"/>
    </row>
    <row r="29" spans="1:12" ht="15.75">
      <c r="A29" s="188" t="s">
        <v>67</v>
      </c>
      <c r="B29" s="189">
        <v>4.3659722222222204</v>
      </c>
      <c r="C29" s="211">
        <v>85.654861111108602</v>
      </c>
      <c r="D29" s="189">
        <v>90.020833333330899</v>
      </c>
      <c r="E29" s="212">
        <v>4.8499575715499302E-2</v>
      </c>
      <c r="F29" s="213">
        <v>0.95150042428450099</v>
      </c>
      <c r="G29" s="8"/>
      <c r="H29" s="37"/>
      <c r="J29" s="37"/>
      <c r="K29" s="37"/>
      <c r="L29" s="37"/>
    </row>
    <row r="30" spans="1:12" ht="15.75">
      <c r="A30" s="188" t="s">
        <v>69</v>
      </c>
      <c r="B30" s="189">
        <v>21.6666666666666</v>
      </c>
      <c r="C30" s="211">
        <v>68.354166666665805</v>
      </c>
      <c r="D30" s="189">
        <v>90.020833333332504</v>
      </c>
      <c r="E30" s="212">
        <v>0.24068502661421201</v>
      </c>
      <c r="F30" s="213">
        <v>0.75931497338578802</v>
      </c>
      <c r="G30" s="8"/>
      <c r="H30" s="37"/>
      <c r="J30" s="37"/>
      <c r="K30" s="37"/>
      <c r="L30" s="37"/>
    </row>
    <row r="31" spans="1:12" ht="15.75">
      <c r="A31" s="188" t="s">
        <v>71</v>
      </c>
      <c r="B31" s="189">
        <v>34.302777777777699</v>
      </c>
      <c r="C31" s="211">
        <v>55.676388888889697</v>
      </c>
      <c r="D31" s="189">
        <v>89.979166666667496</v>
      </c>
      <c r="E31" s="212">
        <v>0.38123022304545401</v>
      </c>
      <c r="F31" s="213">
        <v>0.61876977695454605</v>
      </c>
      <c r="G31" s="8"/>
      <c r="H31" s="37"/>
      <c r="J31" s="37"/>
      <c r="K31" s="37"/>
      <c r="L31" s="37"/>
    </row>
    <row r="32" spans="1:12" ht="15.75">
      <c r="A32" s="188" t="s">
        <v>70</v>
      </c>
      <c r="B32" s="189">
        <v>38.75</v>
      </c>
      <c r="C32" s="211">
        <v>51.270833333332803</v>
      </c>
      <c r="D32" s="189">
        <v>90.020833333332803</v>
      </c>
      <c r="E32" s="212">
        <v>0.43045591298310798</v>
      </c>
      <c r="F32" s="213">
        <v>0.56954408701689196</v>
      </c>
      <c r="G32" s="8"/>
      <c r="H32" s="37"/>
      <c r="J32" s="37"/>
      <c r="K32" s="37"/>
      <c r="L32" s="37"/>
    </row>
    <row r="33" spans="1:13" ht="15.75">
      <c r="A33" s="188" t="s">
        <v>73</v>
      </c>
      <c r="B33" s="189">
        <v>51.6770833333333</v>
      </c>
      <c r="C33" s="211">
        <v>38.354166666666899</v>
      </c>
      <c r="D33" s="189">
        <v>90.031250000000099</v>
      </c>
      <c r="E33" s="212">
        <v>0.57399051255350997</v>
      </c>
      <c r="F33" s="213">
        <v>0.42600948744648998</v>
      </c>
      <c r="G33" s="8"/>
      <c r="H33" s="37"/>
      <c r="J33" s="37"/>
      <c r="K33" s="37"/>
      <c r="L33" s="37"/>
    </row>
    <row r="34" spans="1:13" ht="15.75">
      <c r="A34" s="188" t="s">
        <v>76</v>
      </c>
      <c r="B34" s="189">
        <v>53.8090277777777</v>
      </c>
      <c r="C34" s="211">
        <v>36.1597222222222</v>
      </c>
      <c r="D34" s="189">
        <v>89.968749999999901</v>
      </c>
      <c r="E34" s="212">
        <v>0.59808575508471296</v>
      </c>
      <c r="F34" s="213">
        <v>0.40191424491528699</v>
      </c>
      <c r="G34" s="8"/>
      <c r="H34" s="37"/>
      <c r="J34" s="37"/>
      <c r="K34" s="37"/>
      <c r="L34" s="37"/>
    </row>
    <row r="35" spans="1:13" ht="15.75">
      <c r="A35" s="188" t="s">
        <v>75</v>
      </c>
      <c r="B35" s="189">
        <v>60.909027777777702</v>
      </c>
      <c r="C35" s="211">
        <v>29.129166666666698</v>
      </c>
      <c r="D35" s="189">
        <v>90.0381944444444</v>
      </c>
      <c r="E35" s="212">
        <v>0.67647988893602196</v>
      </c>
      <c r="F35" s="213">
        <v>0.32352011106397799</v>
      </c>
      <c r="G35" s="8"/>
      <c r="H35" s="37"/>
      <c r="J35" s="37"/>
      <c r="K35" s="37"/>
      <c r="L35" s="37"/>
    </row>
    <row r="36" spans="1:13" ht="15.75">
      <c r="A36" s="188" t="s">
        <v>72</v>
      </c>
      <c r="B36" s="189">
        <v>64.5555555555555</v>
      </c>
      <c r="C36" s="211">
        <v>25.4166666666666</v>
      </c>
      <c r="D36" s="189">
        <v>89.972222222222101</v>
      </c>
      <c r="E36" s="212">
        <v>0.71750540290213105</v>
      </c>
      <c r="F36" s="213">
        <v>0.282494597097869</v>
      </c>
      <c r="G36" s="8"/>
      <c r="H36" s="37"/>
      <c r="J36" s="37"/>
      <c r="K36" s="37"/>
      <c r="L36" s="37"/>
    </row>
    <row r="37" spans="1:13" ht="15.75">
      <c r="A37" s="188" t="s">
        <v>74</v>
      </c>
      <c r="B37" s="189">
        <v>66.708333333333002</v>
      </c>
      <c r="C37" s="211">
        <v>23.3055555555555</v>
      </c>
      <c r="D37" s="189">
        <v>90.013888888888502</v>
      </c>
      <c r="E37" s="212">
        <v>0.74108933806511301</v>
      </c>
      <c r="F37" s="213">
        <v>0.25891066193488699</v>
      </c>
      <c r="G37" s="8"/>
      <c r="H37" s="37"/>
      <c r="J37" s="37"/>
      <c r="K37" s="37"/>
      <c r="L37" s="37"/>
    </row>
    <row r="38" spans="1:13" ht="15.75">
      <c r="A38" s="188" t="s">
        <v>77</v>
      </c>
      <c r="B38" s="189">
        <v>68.702083333333306</v>
      </c>
      <c r="C38" s="211">
        <v>21.214583333333302</v>
      </c>
      <c r="D38" s="189">
        <v>89.9166666666666</v>
      </c>
      <c r="E38" s="212">
        <v>0.76406394810009304</v>
      </c>
      <c r="F38" s="213">
        <v>0.23593605189990699</v>
      </c>
      <c r="G38" s="8"/>
      <c r="H38" s="37"/>
      <c r="J38" s="37"/>
      <c r="K38" s="37"/>
      <c r="L38" s="37"/>
    </row>
    <row r="39" spans="1:13" ht="15.75">
      <c r="A39" s="188" t="s">
        <v>79</v>
      </c>
      <c r="B39" s="189">
        <v>73.798611111110901</v>
      </c>
      <c r="C39" s="211">
        <v>16.2326388888888</v>
      </c>
      <c r="D39" s="189">
        <v>90.031249999999801</v>
      </c>
      <c r="E39" s="212">
        <v>0.81969994986308803</v>
      </c>
      <c r="F39" s="213">
        <v>0.180300050136912</v>
      </c>
      <c r="G39" s="8"/>
      <c r="H39" s="37"/>
      <c r="J39" s="37"/>
      <c r="K39" s="37"/>
      <c r="L39" s="37"/>
    </row>
    <row r="40" spans="1:13" ht="15.75">
      <c r="A40" s="188" t="s">
        <v>78</v>
      </c>
      <c r="B40" s="189">
        <v>85.445833333333297</v>
      </c>
      <c r="C40" s="211">
        <v>4.49166666666666</v>
      </c>
      <c r="D40" s="189">
        <v>89.937499999999901</v>
      </c>
      <c r="E40" s="212">
        <v>0.95005791058605504</v>
      </c>
      <c r="F40" s="213">
        <v>4.9942089413944797E-2</v>
      </c>
      <c r="G40" s="8"/>
      <c r="H40" s="37"/>
      <c r="J40" s="37"/>
      <c r="K40" s="37"/>
      <c r="L40" s="37"/>
    </row>
    <row r="41" spans="1:13" ht="15.75">
      <c r="A41" s="188" t="s">
        <v>83</v>
      </c>
      <c r="B41" s="189">
        <v>88.736111111111001</v>
      </c>
      <c r="C41" s="211">
        <v>1.2222222222222101</v>
      </c>
      <c r="D41" s="189">
        <v>89.958333333333201</v>
      </c>
      <c r="E41" s="212">
        <v>0.98641346302300503</v>
      </c>
      <c r="F41" s="213">
        <v>1.3586536976995399E-2</v>
      </c>
      <c r="G41" s="8"/>
      <c r="H41" s="37"/>
      <c r="J41" s="37"/>
      <c r="K41" s="37"/>
      <c r="L41" s="37"/>
    </row>
    <row r="42" spans="1:13" ht="15.75">
      <c r="A42" s="188" t="s">
        <v>82</v>
      </c>
      <c r="B42" s="189">
        <v>89.590277777777402</v>
      </c>
      <c r="C42" s="211">
        <v>0.36805555555555702</v>
      </c>
      <c r="D42" s="189">
        <v>89.958333333333002</v>
      </c>
      <c r="E42" s="212">
        <v>0.99590859966033696</v>
      </c>
      <c r="F42" s="213">
        <v>4.0914003396634599E-3</v>
      </c>
      <c r="G42" s="8"/>
      <c r="H42" s="37"/>
      <c r="J42" s="37"/>
      <c r="K42" s="37"/>
      <c r="L42" s="37"/>
    </row>
    <row r="43" spans="1:13" ht="15.75">
      <c r="A43" s="188" t="s">
        <v>81</v>
      </c>
      <c r="B43" s="189">
        <v>89.607638888888701</v>
      </c>
      <c r="C43" s="211">
        <v>0.35069444444445702</v>
      </c>
      <c r="D43" s="189">
        <v>89.958333333333201</v>
      </c>
      <c r="E43" s="212">
        <v>0.99610159024239597</v>
      </c>
      <c r="F43" s="213">
        <v>3.8984097576039798E-3</v>
      </c>
      <c r="G43" s="8"/>
      <c r="H43" s="37"/>
      <c r="J43" s="37"/>
      <c r="K43" s="37"/>
      <c r="L43" s="37"/>
    </row>
    <row r="44" spans="1:13" ht="15.75">
      <c r="A44" s="188" t="s">
        <v>80</v>
      </c>
      <c r="B44" s="189">
        <v>89.7604166666667</v>
      </c>
      <c r="C44" s="211">
        <v>0.197916666666657</v>
      </c>
      <c r="D44" s="189">
        <v>89.9583333333334</v>
      </c>
      <c r="E44" s="212">
        <v>0.99779990736452095</v>
      </c>
      <c r="F44" s="213">
        <v>2.2000926354792802E-3</v>
      </c>
      <c r="G44" s="8"/>
      <c r="H44" s="37"/>
      <c r="J44" s="37"/>
      <c r="K44" s="37"/>
      <c r="L44" s="37"/>
    </row>
    <row r="45" spans="1:13" ht="15.75">
      <c r="A45" s="188" t="s">
        <v>84</v>
      </c>
      <c r="B45" s="189">
        <v>89.8680555555556</v>
      </c>
      <c r="C45" s="211">
        <v>9.0277777777771503E-2</v>
      </c>
      <c r="D45" s="189">
        <v>89.9583333333333</v>
      </c>
      <c r="E45" s="212">
        <v>0.99899644897328999</v>
      </c>
      <c r="F45" s="213">
        <v>1.00355102670983E-3</v>
      </c>
      <c r="G45" s="8"/>
      <c r="H45" s="37"/>
      <c r="I45" s="37"/>
      <c r="J45" s="37"/>
      <c r="K45" s="37"/>
      <c r="L45" s="37"/>
      <c r="M45" s="37"/>
    </row>
    <row r="46" spans="1:13" ht="15.75">
      <c r="A46" s="188" t="s">
        <v>85</v>
      </c>
      <c r="B46" s="189">
        <v>89.961805555555301</v>
      </c>
      <c r="C46" s="211">
        <v>6.9444444444442893E-2</v>
      </c>
      <c r="D46" s="189">
        <v>90.031249999999702</v>
      </c>
      <c r="E46" s="212">
        <v>0.99922866288711498</v>
      </c>
      <c r="F46" s="213">
        <v>7.7133711288517102E-4</v>
      </c>
      <c r="G46" s="8"/>
      <c r="J46" s="37"/>
      <c r="K46" s="37"/>
      <c r="L46" s="37"/>
    </row>
    <row r="47" spans="1:13" ht="15.75">
      <c r="A47" s="188" t="s">
        <v>86</v>
      </c>
      <c r="B47" s="189">
        <v>90.0347222222222</v>
      </c>
      <c r="C47" s="211">
        <v>0</v>
      </c>
      <c r="D47" s="189">
        <v>90.0347222222222</v>
      </c>
      <c r="E47" s="212">
        <v>1</v>
      </c>
      <c r="F47" s="213">
        <v>0</v>
      </c>
      <c r="G47" s="8"/>
      <c r="J47" s="37"/>
      <c r="K47" s="37"/>
      <c r="L47" s="37"/>
    </row>
    <row r="48" spans="1:13">
      <c r="A48" s="8"/>
      <c r="B48" s="8"/>
      <c r="C48" s="8"/>
      <c r="D48" s="8"/>
      <c r="E48" s="8"/>
      <c r="F48" s="8"/>
      <c r="G48" s="8"/>
    </row>
    <row r="49" spans="1:6">
      <c r="A49" s="78"/>
      <c r="B49" s="37"/>
      <c r="C49" s="37"/>
      <c r="D49" s="37"/>
      <c r="E49" s="214"/>
      <c r="F49" s="215"/>
    </row>
    <row r="50" spans="1:6">
      <c r="A50" s="78"/>
      <c r="B50" s="37"/>
      <c r="C50" s="37"/>
      <c r="D50" s="37"/>
      <c r="E50" s="214"/>
      <c r="F50" s="215"/>
    </row>
    <row r="51" spans="1:6">
      <c r="A51" s="78"/>
      <c r="B51" s="37"/>
      <c r="C51" s="37"/>
      <c r="D51" s="37"/>
      <c r="E51" s="214"/>
      <c r="F51" s="215"/>
    </row>
    <row r="52" spans="1:6">
      <c r="A52" s="78"/>
      <c r="B52" s="37"/>
      <c r="C52" s="37"/>
      <c r="D52" s="37"/>
      <c r="E52" s="214"/>
      <c r="F52" s="215"/>
    </row>
    <row r="53" spans="1:6">
      <c r="A53" s="78"/>
      <c r="B53" s="37"/>
      <c r="C53" s="37"/>
      <c r="D53" s="37"/>
      <c r="E53" s="214"/>
      <c r="F53" s="215"/>
    </row>
    <row r="54" spans="1:6">
      <c r="A54" s="78"/>
      <c r="B54" s="37"/>
      <c r="C54" s="37"/>
      <c r="D54" s="37"/>
      <c r="E54" s="214"/>
      <c r="F54" s="215"/>
    </row>
    <row r="55" spans="1:6">
      <c r="A55" s="78"/>
      <c r="B55" s="37"/>
      <c r="C55" s="37"/>
      <c r="D55" s="37"/>
      <c r="E55" s="214"/>
      <c r="F55" s="215"/>
    </row>
    <row r="56" spans="1:6">
      <c r="A56" s="78"/>
      <c r="B56" s="37"/>
      <c r="C56" s="37"/>
      <c r="D56" s="37"/>
      <c r="E56" s="214"/>
      <c r="F56" s="215"/>
    </row>
    <row r="57" spans="1:6">
      <c r="A57" s="78"/>
      <c r="B57" s="37"/>
      <c r="C57" s="37"/>
      <c r="D57" s="37"/>
      <c r="E57" s="214"/>
      <c r="F57" s="215"/>
    </row>
    <row r="58" spans="1:6">
      <c r="A58" s="78"/>
      <c r="B58" s="37"/>
      <c r="C58" s="37"/>
      <c r="D58" s="37"/>
      <c r="E58" s="214"/>
      <c r="F58" s="215"/>
    </row>
    <row r="59" spans="1:6">
      <c r="A59" s="78"/>
      <c r="B59" s="37"/>
      <c r="C59" s="37"/>
      <c r="D59" s="37"/>
      <c r="E59" s="214"/>
      <c r="F59" s="215"/>
    </row>
    <row r="60" spans="1:6">
      <c r="A60" s="78"/>
      <c r="B60" s="37"/>
      <c r="C60" s="37"/>
      <c r="D60" s="37"/>
      <c r="E60" s="214"/>
      <c r="F60" s="215"/>
    </row>
    <row r="61" spans="1:6">
      <c r="A61" s="78"/>
      <c r="B61" s="37"/>
      <c r="C61" s="37"/>
      <c r="D61" s="37"/>
      <c r="E61" s="214"/>
      <c r="F61" s="215"/>
    </row>
    <row r="62" spans="1:6">
      <c r="A62" s="78"/>
      <c r="B62" s="37"/>
      <c r="C62" s="37"/>
      <c r="D62" s="37"/>
      <c r="E62" s="214"/>
      <c r="F62" s="215"/>
    </row>
    <row r="63" spans="1:6">
      <c r="A63" s="78"/>
      <c r="B63" s="37"/>
      <c r="C63" s="37"/>
      <c r="D63" s="37"/>
      <c r="E63" s="214"/>
      <c r="F63" s="215"/>
    </row>
    <row r="64" spans="1:6">
      <c r="A64" s="78"/>
      <c r="B64" s="37"/>
      <c r="C64" s="37"/>
      <c r="D64" s="37"/>
      <c r="E64" s="214"/>
      <c r="F64" s="215"/>
    </row>
    <row r="65" spans="1:6">
      <c r="A65" s="78"/>
      <c r="B65" s="37"/>
      <c r="C65" s="37"/>
      <c r="D65" s="37"/>
      <c r="E65" s="214"/>
      <c r="F65" s="215"/>
    </row>
    <row r="66" spans="1:6">
      <c r="A66" s="78"/>
      <c r="B66" s="37"/>
      <c r="C66" s="37"/>
      <c r="D66" s="37"/>
      <c r="E66" s="214"/>
      <c r="F66" s="215"/>
    </row>
    <row r="67" spans="1:6">
      <c r="A67" s="78"/>
      <c r="B67" s="37"/>
      <c r="C67" s="37"/>
      <c r="D67" s="37"/>
      <c r="E67" s="214"/>
      <c r="F67" s="215"/>
    </row>
    <row r="68" spans="1:6">
      <c r="A68" s="78"/>
      <c r="B68" s="37"/>
      <c r="C68" s="37"/>
      <c r="D68" s="37"/>
      <c r="E68" s="214"/>
      <c r="F68" s="215"/>
    </row>
    <row r="69" spans="1:6">
      <c r="A69" s="8"/>
      <c r="B69" s="8"/>
      <c r="D69" s="8"/>
      <c r="E69" s="91"/>
      <c r="F69" s="91"/>
    </row>
    <row r="70" spans="1:6">
      <c r="A70" s="78"/>
      <c r="B70" s="37"/>
      <c r="C70" s="37"/>
      <c r="D70" s="37"/>
      <c r="E70" s="37"/>
      <c r="F70" s="37"/>
    </row>
  </sheetData>
  <sortState xmlns:xlrd2="http://schemas.microsoft.com/office/spreadsheetml/2017/richdata2" ref="A49:F70">
    <sortCondition ref="E50"/>
  </sortState>
  <mergeCells count="1">
    <mergeCell ref="A1:XFD1"/>
  </mergeCells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71"/>
  <sheetViews>
    <sheetView workbookViewId="0"/>
  </sheetViews>
  <sheetFormatPr defaultColWidth="9.140625" defaultRowHeight="15"/>
  <cols>
    <col min="1" max="1" width="20.42578125" style="169" customWidth="1"/>
    <col min="2" max="3" width="9.28515625" style="169" customWidth="1"/>
    <col min="4" max="5" width="10.85546875" style="169" customWidth="1"/>
    <col min="6" max="6" width="10.140625" style="169" customWidth="1"/>
    <col min="7" max="16384" width="9.140625" style="169"/>
  </cols>
  <sheetData>
    <row r="1" spans="1:13" s="190" customFormat="1" ht="16.5">
      <c r="A1" s="190" t="s">
        <v>141</v>
      </c>
    </row>
    <row r="2" spans="1:13">
      <c r="A2" s="167"/>
      <c r="B2" s="167"/>
      <c r="C2" s="167"/>
      <c r="D2" s="167"/>
      <c r="E2" s="167"/>
      <c r="F2" s="167"/>
      <c r="G2" s="167"/>
      <c r="M2" s="207"/>
    </row>
    <row r="3" spans="1:13">
      <c r="A3" s="171" t="s">
        <v>63</v>
      </c>
      <c r="B3" s="403" t="s">
        <v>142</v>
      </c>
      <c r="C3" s="403"/>
      <c r="D3" s="403" t="s">
        <v>143</v>
      </c>
      <c r="E3" s="403"/>
      <c r="F3" s="145" t="s">
        <v>40</v>
      </c>
      <c r="G3" s="167"/>
    </row>
    <row r="4" spans="1:13">
      <c r="A4" s="68" t="s">
        <v>73</v>
      </c>
      <c r="B4" s="118">
        <v>990</v>
      </c>
      <c r="C4" s="191">
        <f t="shared" ref="C4:C24" si="0">B4/F4</f>
        <v>0.93927893738140422</v>
      </c>
      <c r="D4" s="118">
        <v>64</v>
      </c>
      <c r="E4" s="191">
        <f t="shared" ref="E4:E24" si="1">D4/F4</f>
        <v>6.0721062618595827E-2</v>
      </c>
      <c r="F4" s="202">
        <f t="shared" ref="F4:F23" si="2">SUM(B4,D4)</f>
        <v>1054</v>
      </c>
      <c r="H4" s="116"/>
      <c r="I4" s="176"/>
    </row>
    <row r="5" spans="1:13">
      <c r="A5" s="70" t="s">
        <v>69</v>
      </c>
      <c r="B5" s="121">
        <v>49</v>
      </c>
      <c r="C5" s="192">
        <f t="shared" si="0"/>
        <v>0.23786407766990292</v>
      </c>
      <c r="D5" s="121">
        <v>157</v>
      </c>
      <c r="E5" s="192">
        <f t="shared" si="1"/>
        <v>0.76213592233009708</v>
      </c>
      <c r="F5" s="203">
        <f t="shared" si="2"/>
        <v>206</v>
      </c>
      <c r="H5" s="176"/>
      <c r="I5" s="176"/>
    </row>
    <row r="6" spans="1:13">
      <c r="A6" s="70" t="s">
        <v>67</v>
      </c>
      <c r="B6" s="121">
        <v>17</v>
      </c>
      <c r="C6" s="192">
        <f t="shared" si="0"/>
        <v>0.22368421052631579</v>
      </c>
      <c r="D6" s="121">
        <v>59</v>
      </c>
      <c r="E6" s="192">
        <f t="shared" si="1"/>
        <v>0.77631578947368418</v>
      </c>
      <c r="F6" s="203">
        <f t="shared" si="2"/>
        <v>76</v>
      </c>
      <c r="H6" s="176"/>
      <c r="I6" s="176"/>
    </row>
    <row r="7" spans="1:13">
      <c r="A7" s="70" t="s">
        <v>68</v>
      </c>
      <c r="B7" s="121">
        <v>2</v>
      </c>
      <c r="C7" s="192">
        <f t="shared" si="0"/>
        <v>0.2</v>
      </c>
      <c r="D7" s="121">
        <v>8</v>
      </c>
      <c r="E7" s="192">
        <f t="shared" si="1"/>
        <v>0.8</v>
      </c>
      <c r="F7" s="203">
        <f t="shared" si="2"/>
        <v>10</v>
      </c>
      <c r="H7" s="176"/>
      <c r="I7" s="176"/>
    </row>
    <row r="8" spans="1:13">
      <c r="A8" s="70" t="s">
        <v>70</v>
      </c>
      <c r="B8" s="121">
        <v>53</v>
      </c>
      <c r="C8" s="192">
        <f t="shared" si="0"/>
        <v>0.19485294117647059</v>
      </c>
      <c r="D8" s="121">
        <v>219</v>
      </c>
      <c r="E8" s="192">
        <f t="shared" si="1"/>
        <v>0.80514705882352944</v>
      </c>
      <c r="F8" s="203">
        <f t="shared" si="2"/>
        <v>272</v>
      </c>
      <c r="H8" s="176"/>
      <c r="I8" s="176"/>
    </row>
    <row r="9" spans="1:13">
      <c r="A9" s="70" t="s">
        <v>81</v>
      </c>
      <c r="B9" s="121">
        <v>35</v>
      </c>
      <c r="C9" s="192">
        <f t="shared" si="0"/>
        <v>7.2016460905349799E-2</v>
      </c>
      <c r="D9" s="121">
        <v>451</v>
      </c>
      <c r="E9" s="192">
        <f t="shared" si="1"/>
        <v>0.92798353909465026</v>
      </c>
      <c r="F9" s="203">
        <f t="shared" si="2"/>
        <v>486</v>
      </c>
      <c r="H9" s="176"/>
      <c r="I9" s="176"/>
    </row>
    <row r="10" spans="1:13">
      <c r="A10" s="70" t="s">
        <v>80</v>
      </c>
      <c r="B10" s="121">
        <v>31</v>
      </c>
      <c r="C10" s="192">
        <f t="shared" si="0"/>
        <v>7.0615034168564919E-2</v>
      </c>
      <c r="D10" s="121">
        <v>408</v>
      </c>
      <c r="E10" s="192">
        <f t="shared" si="1"/>
        <v>0.92938496583143504</v>
      </c>
      <c r="F10" s="203">
        <f t="shared" si="2"/>
        <v>439</v>
      </c>
      <c r="H10" s="176"/>
      <c r="I10" s="176"/>
    </row>
    <row r="11" spans="1:13">
      <c r="A11" s="70" t="s">
        <v>82</v>
      </c>
      <c r="B11" s="121">
        <v>39</v>
      </c>
      <c r="C11" s="192">
        <f t="shared" si="0"/>
        <v>6.9395017793594305E-2</v>
      </c>
      <c r="D11" s="121">
        <v>523</v>
      </c>
      <c r="E11" s="192">
        <f t="shared" si="1"/>
        <v>0.93060498220640564</v>
      </c>
      <c r="F11" s="203">
        <f t="shared" si="2"/>
        <v>562</v>
      </c>
      <c r="H11" s="176"/>
      <c r="I11" s="176"/>
    </row>
    <row r="12" spans="1:13">
      <c r="A12" s="70" t="s">
        <v>71</v>
      </c>
      <c r="B12" s="121">
        <v>13</v>
      </c>
      <c r="C12" s="192">
        <f t="shared" si="0"/>
        <v>5.6034482758620691E-2</v>
      </c>
      <c r="D12" s="121">
        <v>219</v>
      </c>
      <c r="E12" s="192">
        <f t="shared" si="1"/>
        <v>0.94396551724137934</v>
      </c>
      <c r="F12" s="203">
        <f t="shared" si="2"/>
        <v>232</v>
      </c>
      <c r="H12" s="176"/>
      <c r="I12" s="176"/>
    </row>
    <row r="13" spans="1:13">
      <c r="A13" s="70" t="s">
        <v>83</v>
      </c>
      <c r="B13" s="121">
        <v>31</v>
      </c>
      <c r="C13" s="192">
        <f t="shared" si="0"/>
        <v>5.5855855855855854E-2</v>
      </c>
      <c r="D13" s="121">
        <v>524</v>
      </c>
      <c r="E13" s="192">
        <f t="shared" si="1"/>
        <v>0.94414414414414416</v>
      </c>
      <c r="F13" s="203">
        <f t="shared" si="2"/>
        <v>555</v>
      </c>
      <c r="H13" s="176"/>
      <c r="I13" s="176"/>
    </row>
    <row r="14" spans="1:13">
      <c r="A14" s="70" t="s">
        <v>84</v>
      </c>
      <c r="B14" s="121">
        <v>49</v>
      </c>
      <c r="C14" s="192">
        <f t="shared" si="0"/>
        <v>5.015353121801433E-2</v>
      </c>
      <c r="D14" s="121">
        <v>928</v>
      </c>
      <c r="E14" s="192">
        <f t="shared" si="1"/>
        <v>0.94984646878198564</v>
      </c>
      <c r="F14" s="203">
        <f t="shared" si="2"/>
        <v>977</v>
      </c>
      <c r="H14" s="176"/>
      <c r="I14" s="176"/>
    </row>
    <row r="15" spans="1:13">
      <c r="A15" s="70" t="s">
        <v>74</v>
      </c>
      <c r="B15" s="121">
        <v>12</v>
      </c>
      <c r="C15" s="192">
        <f t="shared" si="0"/>
        <v>4.3956043956043959E-2</v>
      </c>
      <c r="D15" s="121">
        <v>261</v>
      </c>
      <c r="E15" s="192">
        <f t="shared" si="1"/>
        <v>0.95604395604395609</v>
      </c>
      <c r="F15" s="203">
        <f t="shared" si="2"/>
        <v>273</v>
      </c>
      <c r="H15" s="176"/>
      <c r="I15" s="176"/>
    </row>
    <row r="16" spans="1:13">
      <c r="A16" s="70" t="s">
        <v>78</v>
      </c>
      <c r="B16" s="121">
        <v>27</v>
      </c>
      <c r="C16" s="192">
        <f t="shared" si="0"/>
        <v>4.0419161676646706E-2</v>
      </c>
      <c r="D16" s="121">
        <v>641</v>
      </c>
      <c r="E16" s="192">
        <f t="shared" si="1"/>
        <v>0.95958083832335328</v>
      </c>
      <c r="F16" s="203">
        <f t="shared" si="2"/>
        <v>668</v>
      </c>
      <c r="H16" s="176"/>
      <c r="I16" s="176"/>
    </row>
    <row r="17" spans="1:16">
      <c r="A17" s="70" t="s">
        <v>76</v>
      </c>
      <c r="B17" s="121">
        <v>16</v>
      </c>
      <c r="C17" s="192">
        <f t="shared" si="0"/>
        <v>3.4707158351409979E-2</v>
      </c>
      <c r="D17" s="121">
        <v>445</v>
      </c>
      <c r="E17" s="192">
        <f t="shared" si="1"/>
        <v>0.96529284164858997</v>
      </c>
      <c r="F17" s="203">
        <f t="shared" si="2"/>
        <v>461</v>
      </c>
      <c r="H17" s="176"/>
      <c r="I17" s="176"/>
    </row>
    <row r="18" spans="1:16">
      <c r="A18" s="70" t="s">
        <v>79</v>
      </c>
      <c r="B18" s="121">
        <v>15</v>
      </c>
      <c r="C18" s="192">
        <f t="shared" si="0"/>
        <v>3.0060120240480961E-2</v>
      </c>
      <c r="D18" s="121">
        <v>484</v>
      </c>
      <c r="E18" s="192">
        <f t="shared" si="1"/>
        <v>0.96993987975951901</v>
      </c>
      <c r="F18" s="203">
        <f t="shared" si="2"/>
        <v>499</v>
      </c>
      <c r="H18" s="176"/>
      <c r="I18" s="176"/>
    </row>
    <row r="19" spans="1:16">
      <c r="A19" s="70" t="s">
        <v>86</v>
      </c>
      <c r="B19" s="121">
        <v>19</v>
      </c>
      <c r="C19" s="192">
        <f t="shared" si="0"/>
        <v>2.9185867895545316E-2</v>
      </c>
      <c r="D19" s="121">
        <v>632</v>
      </c>
      <c r="E19" s="192">
        <f t="shared" si="1"/>
        <v>0.97081413210445466</v>
      </c>
      <c r="F19" s="203">
        <f t="shared" si="2"/>
        <v>651</v>
      </c>
      <c r="H19" s="176"/>
      <c r="I19" s="176"/>
    </row>
    <row r="20" spans="1:16">
      <c r="A20" s="70" t="s">
        <v>75</v>
      </c>
      <c r="B20" s="121">
        <v>16</v>
      </c>
      <c r="C20" s="192">
        <f t="shared" si="0"/>
        <v>2.831858407079646E-2</v>
      </c>
      <c r="D20" s="121">
        <v>549</v>
      </c>
      <c r="E20" s="192">
        <f t="shared" si="1"/>
        <v>0.97168141592920354</v>
      </c>
      <c r="F20" s="203">
        <f t="shared" si="2"/>
        <v>565</v>
      </c>
      <c r="H20" s="176"/>
      <c r="I20" s="176"/>
    </row>
    <row r="21" spans="1:16">
      <c r="A21" s="70" t="s">
        <v>85</v>
      </c>
      <c r="B21" s="121">
        <v>17</v>
      </c>
      <c r="C21" s="192">
        <f t="shared" si="0"/>
        <v>2.442528735632184E-2</v>
      </c>
      <c r="D21" s="121">
        <v>679</v>
      </c>
      <c r="E21" s="192">
        <f t="shared" si="1"/>
        <v>0.97557471264367812</v>
      </c>
      <c r="F21" s="203">
        <f t="shared" si="2"/>
        <v>696</v>
      </c>
      <c r="H21" s="176"/>
      <c r="I21" s="176"/>
    </row>
    <row r="22" spans="1:16">
      <c r="A22" s="70" t="s">
        <v>77</v>
      </c>
      <c r="B22" s="121">
        <v>22</v>
      </c>
      <c r="C22" s="192">
        <f t="shared" si="0"/>
        <v>2.286902286902287E-2</v>
      </c>
      <c r="D22" s="121">
        <v>940</v>
      </c>
      <c r="E22" s="192">
        <f t="shared" si="1"/>
        <v>0.97713097713097719</v>
      </c>
      <c r="F22" s="203">
        <f t="shared" si="2"/>
        <v>962</v>
      </c>
      <c r="G22" s="167"/>
      <c r="H22" s="176"/>
      <c r="I22" s="176"/>
    </row>
    <row r="23" spans="1:16">
      <c r="A23" s="193" t="s">
        <v>72</v>
      </c>
      <c r="B23" s="173">
        <v>2</v>
      </c>
      <c r="C23" s="194">
        <f t="shared" si="0"/>
        <v>8.0645161290322578E-3</v>
      </c>
      <c r="D23" s="173">
        <v>246</v>
      </c>
      <c r="E23" s="194">
        <f t="shared" si="1"/>
        <v>0.99193548387096775</v>
      </c>
      <c r="F23" s="204">
        <f t="shared" si="2"/>
        <v>248</v>
      </c>
    </row>
    <row r="24" spans="1:16" ht="42.75" customHeight="1">
      <c r="A24" s="11" t="s">
        <v>144</v>
      </c>
      <c r="B24" s="144">
        <f>SUM(B4:B23)</f>
        <v>1455</v>
      </c>
      <c r="C24" s="195">
        <f t="shared" si="0"/>
        <v>0.14708855640921958</v>
      </c>
      <c r="D24" s="196">
        <f>SUM(D4:D23)</f>
        <v>8437</v>
      </c>
      <c r="E24" s="195">
        <f t="shared" si="1"/>
        <v>0.85291144359078042</v>
      </c>
      <c r="F24" s="205">
        <f>SUM(F4:F23)</f>
        <v>9892</v>
      </c>
      <c r="H24" s="116"/>
      <c r="I24" s="176"/>
      <c r="P24" s="208"/>
    </row>
    <row r="25" spans="1:16">
      <c r="A25" s="166"/>
      <c r="B25" s="197"/>
      <c r="C25" s="167"/>
      <c r="D25" s="167"/>
      <c r="E25" s="167"/>
      <c r="F25" s="167"/>
      <c r="G25" s="167"/>
      <c r="H25" s="167"/>
    </row>
    <row r="26" spans="1:16" s="167" customFormat="1">
      <c r="B26" s="166"/>
      <c r="C26" s="198"/>
      <c r="D26" s="199"/>
      <c r="E26" s="198"/>
      <c r="F26" s="206"/>
    </row>
    <row r="27" spans="1:16" s="167" customFormat="1">
      <c r="A27" s="159"/>
    </row>
    <row r="28" spans="1:16" s="167" customFormat="1">
      <c r="A28" s="200"/>
      <c r="B28" s="200"/>
      <c r="C28" s="201"/>
      <c r="D28" s="200"/>
      <c r="E28" s="201"/>
      <c r="F28" s="200"/>
    </row>
    <row r="29" spans="1:16" s="167" customFormat="1">
      <c r="A29" s="200"/>
      <c r="B29" s="200"/>
      <c r="C29" s="201"/>
      <c r="D29" s="200"/>
      <c r="E29" s="201"/>
      <c r="F29" s="200"/>
    </row>
    <row r="30" spans="1:16" s="167" customFormat="1">
      <c r="A30" s="200"/>
      <c r="B30" s="200"/>
      <c r="C30" s="201"/>
      <c r="D30" s="200"/>
      <c r="E30" s="201"/>
      <c r="F30" s="200"/>
    </row>
    <row r="31" spans="1:16" s="167" customFormat="1">
      <c r="A31" s="200"/>
      <c r="B31" s="200"/>
      <c r="C31" s="201"/>
      <c r="D31" s="200"/>
      <c r="E31" s="201"/>
      <c r="F31" s="200"/>
    </row>
    <row r="32" spans="1:16" s="167" customFormat="1">
      <c r="A32" s="200"/>
      <c r="B32" s="200"/>
      <c r="C32" s="201"/>
      <c r="D32" s="200"/>
      <c r="E32" s="201"/>
      <c r="F32" s="200"/>
    </row>
    <row r="33" spans="1:6" s="167" customFormat="1">
      <c r="A33" s="200"/>
      <c r="B33" s="200"/>
      <c r="C33" s="201"/>
      <c r="D33" s="200"/>
      <c r="E33" s="201"/>
      <c r="F33" s="200"/>
    </row>
    <row r="34" spans="1:6" s="167" customFormat="1">
      <c r="A34" s="200"/>
      <c r="B34" s="200"/>
      <c r="C34" s="201"/>
      <c r="D34" s="200"/>
      <c r="E34" s="201"/>
      <c r="F34" s="200"/>
    </row>
    <row r="35" spans="1:6" s="167" customFormat="1">
      <c r="A35" s="200"/>
      <c r="B35" s="200"/>
      <c r="C35" s="201"/>
      <c r="D35" s="200"/>
      <c r="E35" s="201"/>
      <c r="F35" s="200"/>
    </row>
    <row r="36" spans="1:6" s="167" customFormat="1">
      <c r="A36" s="200"/>
      <c r="B36" s="200"/>
      <c r="C36" s="201"/>
      <c r="D36" s="200"/>
      <c r="E36" s="201"/>
      <c r="F36" s="200"/>
    </row>
    <row r="37" spans="1:6" s="167" customFormat="1">
      <c r="A37" s="200"/>
      <c r="B37" s="200"/>
      <c r="C37" s="201"/>
      <c r="D37" s="200"/>
      <c r="E37" s="201"/>
      <c r="F37" s="200"/>
    </row>
    <row r="38" spans="1:6" s="167" customFormat="1">
      <c r="A38" s="200"/>
      <c r="B38" s="200"/>
      <c r="C38" s="201"/>
      <c r="D38" s="200"/>
      <c r="E38" s="201"/>
      <c r="F38" s="200"/>
    </row>
    <row r="39" spans="1:6" s="167" customFormat="1">
      <c r="A39" s="200"/>
      <c r="B39" s="200"/>
      <c r="C39" s="201"/>
      <c r="D39" s="200"/>
      <c r="E39" s="201"/>
      <c r="F39" s="200"/>
    </row>
    <row r="40" spans="1:6" s="167" customFormat="1">
      <c r="A40" s="200"/>
      <c r="B40" s="200"/>
      <c r="C40" s="201"/>
      <c r="D40" s="200"/>
      <c r="E40" s="201"/>
      <c r="F40" s="200"/>
    </row>
    <row r="41" spans="1:6" s="167" customFormat="1">
      <c r="A41" s="200"/>
      <c r="B41" s="200"/>
      <c r="C41" s="201"/>
      <c r="D41" s="200"/>
      <c r="E41" s="201"/>
      <c r="F41" s="200"/>
    </row>
    <row r="42" spans="1:6" s="167" customFormat="1">
      <c r="A42" s="200"/>
      <c r="B42" s="200"/>
      <c r="C42" s="201"/>
      <c r="D42" s="200"/>
      <c r="E42" s="201"/>
      <c r="F42" s="200"/>
    </row>
    <row r="43" spans="1:6" s="167" customFormat="1">
      <c r="A43" s="200"/>
      <c r="B43" s="200"/>
      <c r="C43" s="201"/>
      <c r="D43" s="200"/>
      <c r="E43" s="201"/>
      <c r="F43" s="200"/>
    </row>
    <row r="44" spans="1:6" s="167" customFormat="1">
      <c r="A44" s="200"/>
      <c r="B44" s="200"/>
      <c r="C44" s="201"/>
      <c r="D44" s="200"/>
      <c r="E44" s="201"/>
      <c r="F44" s="200"/>
    </row>
    <row r="45" spans="1:6" s="167" customFormat="1">
      <c r="A45" s="200"/>
      <c r="B45" s="200"/>
      <c r="C45" s="201"/>
      <c r="D45" s="200"/>
      <c r="E45" s="201"/>
      <c r="F45" s="200"/>
    </row>
    <row r="46" spans="1:6" s="167" customFormat="1">
      <c r="A46" s="200"/>
      <c r="B46" s="200"/>
      <c r="C46" s="201"/>
      <c r="D46" s="200"/>
      <c r="E46" s="201"/>
      <c r="F46" s="200"/>
    </row>
    <row r="47" spans="1:6" s="167" customFormat="1">
      <c r="A47" s="200"/>
      <c r="B47" s="200"/>
      <c r="C47" s="201"/>
      <c r="D47" s="200"/>
      <c r="E47" s="201"/>
      <c r="F47" s="200"/>
    </row>
    <row r="48" spans="1:6" s="167" customFormat="1"/>
    <row r="49" spans="1:5" s="167" customFormat="1">
      <c r="B49" s="166"/>
    </row>
    <row r="50" spans="1:5" s="167" customFormat="1">
      <c r="A50" s="159"/>
    </row>
    <row r="51" spans="1:5">
      <c r="A51" s="159"/>
      <c r="B51" s="167"/>
      <c r="C51" s="167"/>
      <c r="D51" s="167"/>
      <c r="E51" s="167"/>
    </row>
    <row r="52" spans="1:5">
      <c r="A52" s="159"/>
      <c r="B52" s="167"/>
      <c r="C52" s="167"/>
      <c r="D52" s="167"/>
      <c r="E52" s="167"/>
    </row>
    <row r="53" spans="1:5">
      <c r="A53" s="159"/>
      <c r="B53" s="167"/>
      <c r="C53" s="167"/>
      <c r="D53" s="167"/>
      <c r="E53" s="167"/>
    </row>
    <row r="54" spans="1:5">
      <c r="A54" s="159"/>
      <c r="B54" s="167"/>
      <c r="C54" s="167"/>
      <c r="D54" s="167"/>
      <c r="E54" s="167"/>
    </row>
    <row r="55" spans="1:5">
      <c r="A55" s="159"/>
      <c r="B55" s="167"/>
      <c r="C55" s="167"/>
      <c r="D55" s="167"/>
      <c r="E55" s="167"/>
    </row>
    <row r="56" spans="1:5">
      <c r="A56" s="159"/>
      <c r="B56" s="167"/>
      <c r="C56" s="167"/>
      <c r="D56" s="167"/>
      <c r="E56" s="167"/>
    </row>
    <row r="57" spans="1:5">
      <c r="A57" s="159"/>
      <c r="B57" s="167"/>
      <c r="C57" s="167"/>
      <c r="D57" s="167"/>
      <c r="E57" s="167"/>
    </row>
    <row r="58" spans="1:5">
      <c r="A58" s="159"/>
      <c r="B58" s="167"/>
      <c r="C58" s="167"/>
      <c r="D58" s="167"/>
      <c r="E58" s="167"/>
    </row>
    <row r="59" spans="1:5">
      <c r="A59" s="159"/>
      <c r="B59" s="167"/>
      <c r="C59" s="167"/>
      <c r="D59" s="167"/>
      <c r="E59" s="167"/>
    </row>
    <row r="60" spans="1:5">
      <c r="A60" s="159"/>
      <c r="B60" s="167"/>
      <c r="C60" s="167"/>
      <c r="D60" s="167"/>
      <c r="E60" s="167"/>
    </row>
    <row r="61" spans="1:5">
      <c r="A61" s="159"/>
      <c r="B61" s="167"/>
      <c r="C61" s="167"/>
      <c r="D61" s="167"/>
      <c r="E61" s="167"/>
    </row>
    <row r="62" spans="1:5">
      <c r="A62" s="159"/>
      <c r="B62" s="167"/>
      <c r="C62" s="167"/>
      <c r="D62" s="167"/>
      <c r="E62" s="167"/>
    </row>
    <row r="63" spans="1:5">
      <c r="A63" s="159"/>
      <c r="B63" s="167"/>
      <c r="C63" s="167"/>
      <c r="D63" s="167"/>
      <c r="E63" s="167"/>
    </row>
    <row r="64" spans="1:5">
      <c r="A64" s="159"/>
      <c r="B64" s="167"/>
      <c r="C64" s="167"/>
      <c r="D64" s="167"/>
      <c r="E64" s="167"/>
    </row>
    <row r="65" spans="1:5">
      <c r="A65" s="159"/>
      <c r="B65" s="167"/>
      <c r="C65" s="167"/>
      <c r="D65" s="167"/>
      <c r="E65" s="167"/>
    </row>
    <row r="66" spans="1:5">
      <c r="A66" s="159"/>
      <c r="B66" s="167"/>
      <c r="C66" s="167"/>
      <c r="D66" s="167"/>
      <c r="E66" s="167"/>
    </row>
    <row r="67" spans="1:5">
      <c r="A67" s="159"/>
      <c r="B67" s="167"/>
      <c r="C67" s="167"/>
      <c r="D67" s="167"/>
      <c r="E67" s="167"/>
    </row>
    <row r="68" spans="1:5">
      <c r="A68" s="159"/>
      <c r="B68" s="167"/>
      <c r="C68" s="167"/>
      <c r="D68" s="167"/>
      <c r="E68" s="167"/>
    </row>
    <row r="69" spans="1:5">
      <c r="A69" s="159"/>
      <c r="B69" s="167"/>
      <c r="C69" s="167"/>
      <c r="D69" s="167"/>
      <c r="E69" s="167"/>
    </row>
    <row r="70" spans="1:5">
      <c r="A70" s="167"/>
      <c r="B70" s="167"/>
      <c r="C70" s="167"/>
      <c r="D70" s="167"/>
      <c r="E70" s="167"/>
    </row>
    <row r="71" spans="1:5">
      <c r="A71" s="167"/>
      <c r="B71" s="167"/>
      <c r="C71" s="167"/>
      <c r="D71" s="167"/>
      <c r="E71" s="167"/>
    </row>
  </sheetData>
  <sortState xmlns:xlrd2="http://schemas.microsoft.com/office/spreadsheetml/2017/richdata2" ref="A4:F23">
    <sortCondition descending="1" ref="C4:C23"/>
  </sortState>
  <mergeCells count="2">
    <mergeCell ref="B3:C3"/>
    <mergeCell ref="D3:E3"/>
  </mergeCells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74"/>
  <sheetViews>
    <sheetView workbookViewId="0"/>
  </sheetViews>
  <sheetFormatPr defaultColWidth="9.140625" defaultRowHeight="15"/>
  <cols>
    <col min="1" max="1" width="20" customWidth="1"/>
    <col min="2" max="2" width="11.28515625" customWidth="1"/>
    <col min="3" max="3" width="11.42578125" customWidth="1"/>
    <col min="4" max="4" width="11.28515625" customWidth="1"/>
  </cols>
  <sheetData>
    <row r="1" spans="1:1" ht="16.5">
      <c r="A1" s="1" t="s">
        <v>145</v>
      </c>
    </row>
    <row r="2" spans="1:1" s="1" customFormat="1" ht="16.5"/>
    <row r="21" spans="1:5">
      <c r="D21" s="37"/>
    </row>
    <row r="22" spans="1:5">
      <c r="D22" s="37"/>
    </row>
    <row r="23" spans="1:5">
      <c r="D23" s="37"/>
    </row>
    <row r="24" spans="1:5">
      <c r="D24" s="37"/>
    </row>
    <row r="25" spans="1:5">
      <c r="D25" s="37"/>
    </row>
    <row r="26" spans="1:5">
      <c r="D26" s="37"/>
    </row>
    <row r="27" spans="1:5">
      <c r="D27" s="37"/>
    </row>
    <row r="28" spans="1:5">
      <c r="D28" s="37"/>
    </row>
    <row r="29" spans="1:5">
      <c r="D29" s="37"/>
    </row>
    <row r="30" spans="1:5">
      <c r="A30" s="186" t="s">
        <v>63</v>
      </c>
      <c r="B30" s="108" t="s">
        <v>127</v>
      </c>
      <c r="C30" s="108" t="s">
        <v>128</v>
      </c>
      <c r="D30" s="187" t="s">
        <v>87</v>
      </c>
    </row>
    <row r="31" spans="1:5" ht="15.75">
      <c r="A31" s="188" t="s">
        <v>68</v>
      </c>
      <c r="B31" s="189">
        <v>0.25347222222222199</v>
      </c>
      <c r="C31" s="189">
        <v>2.0208333333333299</v>
      </c>
      <c r="D31" s="189">
        <v>2.27430555555555</v>
      </c>
      <c r="E31" s="8"/>
    </row>
    <row r="32" spans="1:5" ht="15.75">
      <c r="A32" s="188" t="s">
        <v>67</v>
      </c>
      <c r="B32" s="189">
        <v>1.74861111111111</v>
      </c>
      <c r="C32" s="189">
        <v>11.4472222222222</v>
      </c>
      <c r="D32" s="189">
        <v>13.195833333333301</v>
      </c>
      <c r="E32" s="8"/>
    </row>
    <row r="33" spans="1:5" ht="15.75">
      <c r="A33" s="188" t="s">
        <v>69</v>
      </c>
      <c r="B33" s="189">
        <v>13.1979166666667</v>
      </c>
      <c r="C33" s="189">
        <v>38.7395833333334</v>
      </c>
      <c r="D33" s="189">
        <v>51.937500000000099</v>
      </c>
      <c r="E33" s="8"/>
    </row>
    <row r="34" spans="1:5" ht="15.75">
      <c r="A34" s="188" t="s">
        <v>70</v>
      </c>
      <c r="B34" s="189">
        <v>19.8333333333333</v>
      </c>
      <c r="C34" s="189">
        <v>68.916666666666799</v>
      </c>
      <c r="D34" s="189">
        <v>88.750000000000099</v>
      </c>
      <c r="E34" s="8"/>
    </row>
    <row r="35" spans="1:5" ht="15.75">
      <c r="A35" s="188" t="s">
        <v>71</v>
      </c>
      <c r="B35" s="189">
        <v>6.2861111111111097</v>
      </c>
      <c r="C35" s="189">
        <v>132.83541666666699</v>
      </c>
      <c r="D35" s="189">
        <v>139.121527777778</v>
      </c>
      <c r="E35" s="8"/>
    </row>
    <row r="36" spans="1:5" ht="15.75">
      <c r="A36" s="188" t="s">
        <v>72</v>
      </c>
      <c r="B36" s="189">
        <v>0.86805555555555602</v>
      </c>
      <c r="C36" s="189">
        <v>150.222222222223</v>
      </c>
      <c r="D36" s="189">
        <v>151.090277777778</v>
      </c>
      <c r="E36" s="8"/>
    </row>
    <row r="37" spans="1:5" ht="15.75">
      <c r="A37" s="188" t="s">
        <v>73</v>
      </c>
      <c r="B37" s="189">
        <v>193.12152777777899</v>
      </c>
      <c r="C37" s="189">
        <v>12.2875</v>
      </c>
      <c r="D37" s="189">
        <v>205.40902777777899</v>
      </c>
      <c r="E37" s="8"/>
    </row>
    <row r="38" spans="1:5" ht="15.75">
      <c r="A38" s="188" t="s">
        <v>74</v>
      </c>
      <c r="B38" s="189">
        <v>9.2874999999999996</v>
      </c>
      <c r="C38" s="189">
        <v>252.38472222222401</v>
      </c>
      <c r="D38" s="189">
        <v>261.67222222222398</v>
      </c>
      <c r="E38" s="8"/>
    </row>
    <row r="39" spans="1:5" ht="15.75">
      <c r="A39" s="188" t="s">
        <v>76</v>
      </c>
      <c r="B39" s="189">
        <v>8.4569444444444493</v>
      </c>
      <c r="C39" s="189">
        <v>256.10277777777901</v>
      </c>
      <c r="D39" s="189">
        <v>264.559722222223</v>
      </c>
      <c r="E39" s="8"/>
    </row>
    <row r="40" spans="1:5" ht="15.75">
      <c r="A40" s="188" t="s">
        <v>75</v>
      </c>
      <c r="B40" s="189">
        <v>8.6743055555555593</v>
      </c>
      <c r="C40" s="189">
        <v>283.84097222222198</v>
      </c>
      <c r="D40" s="189">
        <v>292.51527777777801</v>
      </c>
      <c r="E40" s="8"/>
    </row>
    <row r="41" spans="1:5" ht="15.75">
      <c r="A41" s="188" t="s">
        <v>77</v>
      </c>
      <c r="B41" s="189">
        <v>9.6284722222222197</v>
      </c>
      <c r="C41" s="189">
        <v>295.01805555555597</v>
      </c>
      <c r="D41" s="189">
        <v>304.64652777777798</v>
      </c>
      <c r="E41" s="8"/>
    </row>
    <row r="42" spans="1:5" ht="15.75">
      <c r="A42" s="188" t="s">
        <v>79</v>
      </c>
      <c r="B42" s="189">
        <v>5.7465277777777901</v>
      </c>
      <c r="C42" s="189">
        <v>323.43055555555998</v>
      </c>
      <c r="D42" s="189">
        <v>329.17708333333798</v>
      </c>
      <c r="E42" s="8"/>
    </row>
    <row r="43" spans="1:5" ht="15.75">
      <c r="A43" s="188" t="s">
        <v>78</v>
      </c>
      <c r="B43" s="189">
        <v>8.7006944444444496</v>
      </c>
      <c r="C43" s="189">
        <v>326.50763888888901</v>
      </c>
      <c r="D43" s="189">
        <v>335.208333333334</v>
      </c>
      <c r="E43" s="8"/>
    </row>
    <row r="44" spans="1:5" ht="15.75">
      <c r="A44" s="188" t="s">
        <v>85</v>
      </c>
      <c r="B44" s="189">
        <v>11.8715277777778</v>
      </c>
      <c r="C44" s="189">
        <v>342.69097222222598</v>
      </c>
      <c r="D44" s="189">
        <v>354.56250000000398</v>
      </c>
      <c r="E44" s="8"/>
    </row>
    <row r="45" spans="1:5" ht="15.75">
      <c r="A45" s="188" t="s">
        <v>83</v>
      </c>
      <c r="B45" s="189">
        <v>14.7048611111111</v>
      </c>
      <c r="C45" s="189">
        <v>341.51388888888999</v>
      </c>
      <c r="D45" s="189">
        <v>356.21875000000199</v>
      </c>
      <c r="E45" s="8"/>
    </row>
    <row r="46" spans="1:5" ht="15.75">
      <c r="A46" s="188" t="s">
        <v>80</v>
      </c>
      <c r="B46" s="189">
        <v>29.8888888888889</v>
      </c>
      <c r="C46" s="189">
        <v>326.78472222223098</v>
      </c>
      <c r="D46" s="189">
        <v>356.67361111112001</v>
      </c>
      <c r="E46" s="8"/>
    </row>
    <row r="47" spans="1:5" ht="15.75">
      <c r="A47" s="188" t="s">
        <v>84</v>
      </c>
      <c r="B47" s="189">
        <v>19.4826388888889</v>
      </c>
      <c r="C47" s="189">
        <v>338.30902777777698</v>
      </c>
      <c r="D47" s="189">
        <v>357.79166666666498</v>
      </c>
      <c r="E47" s="8"/>
    </row>
    <row r="48" spans="1:5" ht="15.75">
      <c r="A48" s="188" t="s">
        <v>81</v>
      </c>
      <c r="B48" s="189">
        <v>24.5833333333333</v>
      </c>
      <c r="C48" s="189">
        <v>333.94097222222899</v>
      </c>
      <c r="D48" s="189">
        <v>358.52430555556202</v>
      </c>
      <c r="E48" s="8"/>
    </row>
    <row r="49" spans="1:5" ht="15.75">
      <c r="A49" s="188" t="s">
        <v>82</v>
      </c>
      <c r="B49" s="189">
        <v>22.625</v>
      </c>
      <c r="C49" s="189">
        <v>336.13888888889397</v>
      </c>
      <c r="D49" s="189">
        <v>358.76388888889397</v>
      </c>
      <c r="E49" s="8"/>
    </row>
    <row r="50" spans="1:5" ht="15.75">
      <c r="A50" s="188" t="s">
        <v>86</v>
      </c>
      <c r="B50" s="189">
        <v>9.3784722222222303</v>
      </c>
      <c r="C50" s="189">
        <v>350.409722222222</v>
      </c>
      <c r="D50" s="189">
        <v>359.788194444444</v>
      </c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E53" s="8"/>
    </row>
    <row r="54" spans="1:5">
      <c r="D54" s="37"/>
    </row>
    <row r="55" spans="1:5">
      <c r="B55" s="37"/>
      <c r="C55" s="37"/>
      <c r="D55" s="37"/>
    </row>
    <row r="56" spans="1:5">
      <c r="B56" s="37"/>
      <c r="C56" s="37"/>
      <c r="D56" s="37"/>
    </row>
    <row r="57" spans="1:5">
      <c r="B57" s="37"/>
      <c r="C57" s="37"/>
      <c r="D57" s="37"/>
    </row>
    <row r="58" spans="1:5">
      <c r="B58" s="37"/>
      <c r="C58" s="37"/>
      <c r="D58" s="37"/>
    </row>
    <row r="59" spans="1:5">
      <c r="B59" s="37"/>
      <c r="C59" s="37"/>
      <c r="D59" s="37"/>
    </row>
    <row r="60" spans="1:5">
      <c r="B60" s="37"/>
      <c r="C60" s="37"/>
      <c r="D60" s="37"/>
    </row>
    <row r="61" spans="1:5">
      <c r="B61" s="37"/>
      <c r="C61" s="37"/>
      <c r="D61" s="37"/>
    </row>
    <row r="62" spans="1:5">
      <c r="B62" s="37"/>
      <c r="C62" s="37"/>
      <c r="D62" s="37"/>
    </row>
    <row r="63" spans="1:5">
      <c r="B63" s="37"/>
      <c r="C63" s="37"/>
      <c r="D63" s="37"/>
    </row>
    <row r="64" spans="1:5">
      <c r="B64" s="37"/>
      <c r="C64" s="37"/>
      <c r="D64" s="37"/>
    </row>
    <row r="65" spans="2:4">
      <c r="B65" s="37"/>
      <c r="C65" s="37"/>
      <c r="D65" s="37"/>
    </row>
    <row r="66" spans="2:4">
      <c r="B66" s="37"/>
      <c r="C66" s="37"/>
      <c r="D66" s="37"/>
    </row>
    <row r="67" spans="2:4">
      <c r="B67" s="37"/>
      <c r="C67" s="37"/>
      <c r="D67" s="37"/>
    </row>
    <row r="68" spans="2:4">
      <c r="B68" s="37"/>
      <c r="C68" s="37"/>
      <c r="D68" s="37"/>
    </row>
    <row r="69" spans="2:4">
      <c r="B69" s="37"/>
      <c r="C69" s="37"/>
      <c r="D69" s="37"/>
    </row>
    <row r="70" spans="2:4">
      <c r="B70" s="37"/>
      <c r="C70" s="37"/>
      <c r="D70" s="37"/>
    </row>
    <row r="71" spans="2:4">
      <c r="B71" s="37"/>
      <c r="C71" s="37"/>
      <c r="D71" s="37"/>
    </row>
    <row r="72" spans="2:4">
      <c r="B72" s="37"/>
      <c r="C72" s="37"/>
      <c r="D72" s="37"/>
    </row>
    <row r="73" spans="2:4">
      <c r="B73" s="37"/>
      <c r="C73" s="37"/>
      <c r="D73" s="37"/>
    </row>
    <row r="74" spans="2:4">
      <c r="B74" s="37"/>
      <c r="C74" s="37"/>
      <c r="D74" s="37"/>
    </row>
  </sheetData>
  <sortState xmlns:xlrd2="http://schemas.microsoft.com/office/spreadsheetml/2017/richdata2" ref="A31:D50">
    <sortCondition ref="D31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8"/>
  <sheetViews>
    <sheetView workbookViewId="0">
      <selection activeCell="A28" sqref="A28:L29"/>
    </sheetView>
  </sheetViews>
  <sheetFormatPr defaultColWidth="9.140625" defaultRowHeight="15"/>
  <cols>
    <col min="1" max="1" width="18.85546875" style="169" customWidth="1"/>
    <col min="2" max="3" width="11.7109375" style="169" customWidth="1"/>
    <col min="4" max="4" width="10.5703125" style="169" customWidth="1"/>
    <col min="5" max="5" width="12.42578125" style="169" customWidth="1"/>
    <col min="6" max="6" width="9.85546875" style="170" customWidth="1"/>
    <col min="7" max="16384" width="9.140625" style="169"/>
  </cols>
  <sheetData>
    <row r="1" spans="1:7" s="168" customFormat="1" ht="16.5">
      <c r="A1" s="404" t="s">
        <v>146</v>
      </c>
      <c r="B1" s="404"/>
      <c r="C1" s="404"/>
      <c r="D1" s="404"/>
      <c r="E1" s="404"/>
      <c r="F1" s="404"/>
      <c r="G1" s="404"/>
    </row>
    <row r="2" spans="1:7">
      <c r="A2" s="167"/>
      <c r="B2" s="167"/>
      <c r="C2" s="167"/>
      <c r="D2" s="167"/>
      <c r="E2" s="167"/>
      <c r="F2" s="178"/>
    </row>
    <row r="3" spans="1:7" ht="27">
      <c r="A3" s="171" t="s">
        <v>63</v>
      </c>
      <c r="B3" s="172">
        <v>2012</v>
      </c>
      <c r="C3" s="172">
        <v>2013</v>
      </c>
      <c r="D3" s="172">
        <v>2014</v>
      </c>
      <c r="E3" s="179" t="s">
        <v>147</v>
      </c>
      <c r="F3" s="180"/>
    </row>
    <row r="4" spans="1:7">
      <c r="A4" s="68" t="s">
        <v>76</v>
      </c>
      <c r="B4" s="118">
        <v>0</v>
      </c>
      <c r="C4" s="118">
        <v>5</v>
      </c>
      <c r="D4" s="118">
        <v>16</v>
      </c>
      <c r="E4" s="181">
        <f t="shared" ref="E4:E25" si="0">D4/C4-1</f>
        <v>2.2000000000000002</v>
      </c>
    </row>
    <row r="5" spans="1:7">
      <c r="A5" s="70" t="s">
        <v>77</v>
      </c>
      <c r="B5" s="122">
        <v>0</v>
      </c>
      <c r="C5" s="122">
        <v>7</v>
      </c>
      <c r="D5" s="118">
        <v>22</v>
      </c>
      <c r="E5" s="182">
        <f t="shared" si="0"/>
        <v>2.1428571428571428</v>
      </c>
    </row>
    <row r="6" spans="1:7">
      <c r="A6" s="70" t="s">
        <v>74</v>
      </c>
      <c r="B6" s="122">
        <v>1</v>
      </c>
      <c r="C6" s="122">
        <v>4</v>
      </c>
      <c r="D6" s="121">
        <v>12</v>
      </c>
      <c r="E6" s="182">
        <f t="shared" si="0"/>
        <v>2</v>
      </c>
    </row>
    <row r="7" spans="1:7">
      <c r="A7" s="70" t="s">
        <v>75</v>
      </c>
      <c r="B7" s="122">
        <v>1</v>
      </c>
      <c r="C7" s="122">
        <v>7</v>
      </c>
      <c r="D7" s="121">
        <v>16</v>
      </c>
      <c r="E7" s="182">
        <f t="shared" si="0"/>
        <v>1.2857142857142856</v>
      </c>
    </row>
    <row r="8" spans="1:7">
      <c r="A8" s="70" t="s">
        <v>133</v>
      </c>
      <c r="B8" s="121">
        <v>0</v>
      </c>
      <c r="C8" s="121">
        <v>7</v>
      </c>
      <c r="D8" s="121">
        <v>15</v>
      </c>
      <c r="E8" s="182">
        <f t="shared" si="0"/>
        <v>1.1428571428571428</v>
      </c>
    </row>
    <row r="9" spans="1:7">
      <c r="A9" s="70" t="s">
        <v>70</v>
      </c>
      <c r="B9" s="121">
        <v>9</v>
      </c>
      <c r="C9" s="121">
        <v>27</v>
      </c>
      <c r="D9" s="121">
        <v>53</v>
      </c>
      <c r="E9" s="182">
        <f t="shared" si="0"/>
        <v>0.96296296296296302</v>
      </c>
    </row>
    <row r="10" spans="1:7">
      <c r="A10" s="70" t="s">
        <v>86</v>
      </c>
      <c r="B10" s="121">
        <v>7</v>
      </c>
      <c r="C10" s="121">
        <v>14</v>
      </c>
      <c r="D10" s="121">
        <v>19</v>
      </c>
      <c r="E10" s="182">
        <f t="shared" si="0"/>
        <v>0.35714285714285721</v>
      </c>
    </row>
    <row r="11" spans="1:7">
      <c r="A11" s="70" t="s">
        <v>148</v>
      </c>
      <c r="B11" s="122">
        <v>762</v>
      </c>
      <c r="C11" s="122">
        <v>762</v>
      </c>
      <c r="D11" s="121">
        <v>990</v>
      </c>
      <c r="E11" s="182">
        <f t="shared" si="0"/>
        <v>0.29921259842519676</v>
      </c>
    </row>
    <row r="12" spans="1:7">
      <c r="A12" s="70" t="s">
        <v>69</v>
      </c>
      <c r="B12" s="121">
        <v>11</v>
      </c>
      <c r="C12" s="121">
        <v>38</v>
      </c>
      <c r="D12" s="121">
        <v>49</v>
      </c>
      <c r="E12" s="182">
        <f t="shared" si="0"/>
        <v>0.28947368421052633</v>
      </c>
    </row>
    <row r="13" spans="1:7">
      <c r="A13" s="70" t="s">
        <v>78</v>
      </c>
      <c r="B13" s="121">
        <v>12</v>
      </c>
      <c r="C13" s="121">
        <v>21</v>
      </c>
      <c r="D13" s="121">
        <v>27</v>
      </c>
      <c r="E13" s="182">
        <f t="shared" si="0"/>
        <v>0.28571428571428581</v>
      </c>
    </row>
    <row r="14" spans="1:7">
      <c r="A14" s="70" t="s">
        <v>84</v>
      </c>
      <c r="B14" s="121">
        <v>23</v>
      </c>
      <c r="C14" s="121">
        <v>39</v>
      </c>
      <c r="D14" s="121">
        <v>49</v>
      </c>
      <c r="E14" s="182">
        <f t="shared" si="0"/>
        <v>0.25641025641025639</v>
      </c>
    </row>
    <row r="15" spans="1:7">
      <c r="A15" s="70" t="s">
        <v>81</v>
      </c>
      <c r="B15" s="122">
        <v>31</v>
      </c>
      <c r="C15" s="122">
        <v>29</v>
      </c>
      <c r="D15" s="121">
        <v>35</v>
      </c>
      <c r="E15" s="182">
        <f t="shared" si="0"/>
        <v>0.2068965517241379</v>
      </c>
    </row>
    <row r="16" spans="1:7">
      <c r="A16" s="70" t="s">
        <v>83</v>
      </c>
      <c r="B16" s="121">
        <v>17</v>
      </c>
      <c r="C16" s="121">
        <v>26</v>
      </c>
      <c r="D16" s="121">
        <v>31</v>
      </c>
      <c r="E16" s="182">
        <f t="shared" si="0"/>
        <v>0.19230769230769229</v>
      </c>
    </row>
    <row r="17" spans="1:5">
      <c r="A17" s="70" t="s">
        <v>71</v>
      </c>
      <c r="B17" s="121">
        <v>8</v>
      </c>
      <c r="C17" s="121">
        <v>11</v>
      </c>
      <c r="D17" s="121">
        <v>13</v>
      </c>
      <c r="E17" s="182">
        <f t="shared" si="0"/>
        <v>0.18181818181818188</v>
      </c>
    </row>
    <row r="18" spans="1:5">
      <c r="A18" s="70" t="s">
        <v>67</v>
      </c>
      <c r="B18" s="122">
        <v>14</v>
      </c>
      <c r="C18" s="122">
        <v>15</v>
      </c>
      <c r="D18" s="121">
        <v>17</v>
      </c>
      <c r="E18" s="182">
        <f t="shared" si="0"/>
        <v>0.1333333333333333</v>
      </c>
    </row>
    <row r="19" spans="1:5">
      <c r="A19" s="70" t="s">
        <v>80</v>
      </c>
      <c r="B19" s="121">
        <v>15</v>
      </c>
      <c r="C19" s="121">
        <v>29</v>
      </c>
      <c r="D19" s="121">
        <v>31</v>
      </c>
      <c r="E19" s="182">
        <f t="shared" si="0"/>
        <v>6.8965517241379226E-2</v>
      </c>
    </row>
    <row r="20" spans="1:5">
      <c r="A20" s="70" t="s">
        <v>68</v>
      </c>
      <c r="B20" s="121">
        <v>0</v>
      </c>
      <c r="C20" s="121">
        <v>2</v>
      </c>
      <c r="D20" s="121">
        <v>2</v>
      </c>
      <c r="E20" s="182">
        <f t="shared" si="0"/>
        <v>0</v>
      </c>
    </row>
    <row r="21" spans="1:5">
      <c r="A21" s="70" t="s">
        <v>72</v>
      </c>
      <c r="B21" s="121">
        <v>2</v>
      </c>
      <c r="C21" s="121">
        <v>2</v>
      </c>
      <c r="D21" s="121">
        <v>2</v>
      </c>
      <c r="E21" s="182">
        <f t="shared" si="0"/>
        <v>0</v>
      </c>
    </row>
    <row r="22" spans="1:5">
      <c r="A22" s="70" t="s">
        <v>82</v>
      </c>
      <c r="B22" s="121">
        <v>33</v>
      </c>
      <c r="C22" s="121">
        <v>41</v>
      </c>
      <c r="D22" s="121">
        <v>39</v>
      </c>
      <c r="E22" s="182">
        <f t="shared" si="0"/>
        <v>-4.8780487804878092E-2</v>
      </c>
    </row>
    <row r="23" spans="1:5">
      <c r="A23" s="73" t="s">
        <v>85</v>
      </c>
      <c r="B23" s="173">
        <v>9</v>
      </c>
      <c r="C23" s="173">
        <v>21</v>
      </c>
      <c r="D23" s="173">
        <v>17</v>
      </c>
      <c r="E23" s="183">
        <f t="shared" si="0"/>
        <v>-0.19047619047619047</v>
      </c>
    </row>
    <row r="24" spans="1:5" ht="27">
      <c r="A24" s="174" t="s">
        <v>149</v>
      </c>
      <c r="B24" s="175">
        <f>SUM(B4:B23)-B11</f>
        <v>193</v>
      </c>
      <c r="C24" s="175">
        <f>SUM(C4:C23)-C11</f>
        <v>345</v>
      </c>
      <c r="D24" s="175">
        <f>SUM(D4:D23)-D11</f>
        <v>465</v>
      </c>
      <c r="E24" s="184">
        <f t="shared" si="0"/>
        <v>0.34782608695652173</v>
      </c>
    </row>
    <row r="25" spans="1:5">
      <c r="A25" s="171" t="s">
        <v>40</v>
      </c>
      <c r="B25" s="144">
        <f>SUM(B4:B23)</f>
        <v>955</v>
      </c>
      <c r="C25" s="144">
        <f t="shared" ref="C25:D25" si="1">SUM(C4:C23)</f>
        <v>1107</v>
      </c>
      <c r="D25" s="144">
        <f t="shared" si="1"/>
        <v>1455</v>
      </c>
      <c r="E25" s="185">
        <f t="shared" si="0"/>
        <v>0.31436314363143625</v>
      </c>
    </row>
    <row r="27" spans="1:5">
      <c r="C27" s="176"/>
    </row>
    <row r="28" spans="1:5">
      <c r="A28" s="177"/>
    </row>
  </sheetData>
  <sortState xmlns:xlrd2="http://schemas.microsoft.com/office/spreadsheetml/2017/richdata2" ref="A4:E24">
    <sortCondition descending="1" ref="E4:E24"/>
  </sortState>
  <mergeCells count="1">
    <mergeCell ref="A1:G1"/>
  </mergeCells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64"/>
  <sheetViews>
    <sheetView workbookViewId="0"/>
  </sheetViews>
  <sheetFormatPr defaultColWidth="9" defaultRowHeight="15"/>
  <cols>
    <col min="1" max="1" width="19.5703125" customWidth="1"/>
    <col min="2" max="2" width="9.28515625" customWidth="1"/>
    <col min="3" max="3" width="10.85546875" customWidth="1"/>
    <col min="7" max="8" width="18.42578125" customWidth="1"/>
    <col min="11" max="11" width="16.7109375" customWidth="1"/>
    <col min="13" max="14" width="9.140625"/>
  </cols>
  <sheetData>
    <row r="1" spans="1:18" s="92" customFormat="1" ht="16.5">
      <c r="A1" s="92" t="s">
        <v>150</v>
      </c>
    </row>
    <row r="2" spans="1:18">
      <c r="A2" s="8"/>
      <c r="B2" s="8"/>
      <c r="C2" s="8"/>
      <c r="D2" s="8"/>
      <c r="F2" s="115"/>
      <c r="G2" s="115"/>
      <c r="H2" s="115"/>
      <c r="I2" s="115"/>
      <c r="J2" s="115"/>
    </row>
    <row r="3" spans="1:18">
      <c r="A3" s="143" t="s">
        <v>63</v>
      </c>
      <c r="B3" s="144" t="s">
        <v>142</v>
      </c>
      <c r="C3" s="144" t="s">
        <v>143</v>
      </c>
      <c r="D3" s="145" t="s">
        <v>87</v>
      </c>
      <c r="F3" s="91"/>
      <c r="G3" s="91"/>
      <c r="H3" s="91"/>
      <c r="I3" s="91"/>
      <c r="J3" s="91"/>
      <c r="K3" s="8"/>
      <c r="L3" s="8"/>
      <c r="M3" s="8"/>
      <c r="N3" s="8"/>
      <c r="O3" s="8"/>
      <c r="P3" s="8"/>
      <c r="Q3" s="8"/>
      <c r="R3" s="8"/>
    </row>
    <row r="4" spans="1:18">
      <c r="A4" s="146" t="s">
        <v>69</v>
      </c>
      <c r="B4" s="147">
        <v>3.1020408163265301</v>
      </c>
      <c r="C4" s="148">
        <v>3.5987261146496801</v>
      </c>
      <c r="D4" s="149">
        <v>3.4805825242718398</v>
      </c>
      <c r="F4" s="158"/>
      <c r="G4" s="159"/>
      <c r="H4" s="159"/>
      <c r="I4" s="163"/>
      <c r="J4" s="164"/>
      <c r="K4" s="8"/>
      <c r="L4" s="8"/>
      <c r="M4" s="8"/>
      <c r="N4" s="8"/>
      <c r="O4" s="8"/>
      <c r="P4" s="8"/>
      <c r="Q4" s="8"/>
      <c r="R4" s="8"/>
    </row>
    <row r="5" spans="1:18">
      <c r="A5" s="56" t="s">
        <v>73</v>
      </c>
      <c r="B5" s="150">
        <v>2.9</v>
      </c>
      <c r="C5" s="151">
        <v>2.640625</v>
      </c>
      <c r="D5" s="152">
        <v>3.3336842105263198</v>
      </c>
      <c r="F5" s="158"/>
      <c r="G5" s="160"/>
      <c r="H5" s="8"/>
      <c r="I5" s="163"/>
      <c r="J5" s="164"/>
      <c r="K5" s="8"/>
      <c r="L5" s="8"/>
      <c r="M5" s="8"/>
      <c r="N5" s="8"/>
      <c r="O5" s="8"/>
      <c r="P5" s="8"/>
      <c r="Q5" s="8"/>
      <c r="R5" s="8"/>
    </row>
    <row r="6" spans="1:18">
      <c r="A6" s="56" t="s">
        <v>77</v>
      </c>
      <c r="B6" s="150">
        <v>5.2272727272727302</v>
      </c>
      <c r="C6" s="151">
        <v>3.6117021276595702</v>
      </c>
      <c r="D6" s="152">
        <v>3.64864864864865</v>
      </c>
      <c r="F6" s="158"/>
      <c r="G6" s="160"/>
      <c r="H6" s="8"/>
      <c r="I6" s="163"/>
      <c r="J6" s="164"/>
      <c r="K6" s="8"/>
      <c r="L6" s="8"/>
      <c r="M6" s="8"/>
      <c r="N6" s="8"/>
      <c r="O6" s="8"/>
      <c r="P6" s="8"/>
      <c r="Q6" s="8"/>
      <c r="R6" s="8"/>
    </row>
    <row r="7" spans="1:18">
      <c r="A7" s="56" t="s">
        <v>67</v>
      </c>
      <c r="B7" s="150">
        <v>1.6</v>
      </c>
      <c r="C7" s="151">
        <v>4.3220338983050803</v>
      </c>
      <c r="D7" s="152">
        <v>3.8961038961039001</v>
      </c>
      <c r="F7" s="158"/>
      <c r="G7" s="159"/>
      <c r="H7" s="159"/>
      <c r="I7" s="163"/>
      <c r="J7" s="164"/>
      <c r="K7" s="8"/>
      <c r="L7" s="8"/>
      <c r="M7" s="8"/>
      <c r="N7" s="8"/>
      <c r="O7" s="8"/>
      <c r="P7" s="8"/>
      <c r="Q7" s="8"/>
      <c r="R7" s="8"/>
    </row>
    <row r="8" spans="1:18">
      <c r="A8" s="56" t="s">
        <v>75</v>
      </c>
      <c r="B8" s="150">
        <v>6.3</v>
      </c>
      <c r="C8" s="151">
        <v>6.4644808743169397</v>
      </c>
      <c r="D8" s="152">
        <v>6.5371024734982299</v>
      </c>
      <c r="F8" s="158"/>
      <c r="G8" s="160"/>
      <c r="H8" s="8"/>
      <c r="I8" s="163"/>
      <c r="J8" s="164"/>
      <c r="K8" s="8"/>
      <c r="L8" s="8"/>
      <c r="M8" s="8"/>
      <c r="N8" s="8"/>
      <c r="O8" s="8"/>
      <c r="P8" s="8"/>
      <c r="Q8" s="8"/>
      <c r="R8" s="8"/>
    </row>
    <row r="9" spans="1:18">
      <c r="A9" s="146" t="s">
        <v>74</v>
      </c>
      <c r="B9" s="147">
        <v>10.7</v>
      </c>
      <c r="C9" s="148">
        <v>13.7241379310345</v>
      </c>
      <c r="D9" s="149">
        <v>13.624087591240899</v>
      </c>
      <c r="F9" s="158"/>
      <c r="G9" s="160"/>
      <c r="H9" s="8"/>
      <c r="I9" s="163"/>
      <c r="J9" s="164"/>
      <c r="K9" s="8"/>
      <c r="L9" s="8"/>
      <c r="M9" s="8"/>
      <c r="N9" s="8"/>
      <c r="O9" s="8"/>
      <c r="P9" s="8"/>
      <c r="Q9" s="8"/>
      <c r="R9" s="8"/>
    </row>
    <row r="10" spans="1:18">
      <c r="A10" s="56" t="s">
        <v>76</v>
      </c>
      <c r="B10" s="150">
        <v>6.4</v>
      </c>
      <c r="C10" s="151">
        <v>7.6494382022471896</v>
      </c>
      <c r="D10" s="152">
        <v>7.6623376623376602</v>
      </c>
      <c r="F10" s="158"/>
      <c r="G10" s="159"/>
      <c r="H10" s="159"/>
      <c r="I10" s="163"/>
      <c r="J10" s="164"/>
      <c r="K10" s="8"/>
      <c r="L10" s="8"/>
      <c r="M10" s="8"/>
      <c r="N10" s="8"/>
      <c r="O10" s="8"/>
      <c r="P10" s="8"/>
      <c r="Q10" s="8"/>
      <c r="R10" s="8"/>
    </row>
    <row r="11" spans="1:18">
      <c r="A11" s="56" t="s">
        <v>79</v>
      </c>
      <c r="B11" s="150">
        <v>4.5</v>
      </c>
      <c r="C11" s="151">
        <v>8.7706611570247901</v>
      </c>
      <c r="D11" s="152">
        <v>8.6639999999999997</v>
      </c>
      <c r="F11" s="158"/>
      <c r="G11" s="160"/>
      <c r="H11" s="8"/>
      <c r="I11" s="163"/>
      <c r="J11" s="164"/>
      <c r="K11" s="8"/>
      <c r="L11" s="8"/>
      <c r="M11" s="8"/>
      <c r="N11" s="8"/>
      <c r="O11" s="8"/>
      <c r="P11" s="8"/>
      <c r="Q11" s="8"/>
      <c r="R11" s="8"/>
    </row>
    <row r="12" spans="1:18">
      <c r="A12" s="56" t="s">
        <v>84</v>
      </c>
      <c r="B12" s="150">
        <v>4.7551020408163298</v>
      </c>
      <c r="C12" s="151">
        <v>4.3250807319698596</v>
      </c>
      <c r="D12" s="152">
        <v>4.3466257668711696</v>
      </c>
      <c r="F12" s="158"/>
      <c r="G12" s="160"/>
      <c r="H12" s="8"/>
      <c r="I12" s="163"/>
      <c r="J12" s="164"/>
      <c r="K12" s="8"/>
      <c r="L12" s="8"/>
      <c r="M12" s="8"/>
      <c r="N12" s="8"/>
      <c r="O12" s="8"/>
      <c r="P12" s="8"/>
      <c r="Q12" s="8"/>
      <c r="R12" s="8"/>
    </row>
    <row r="13" spans="1:18">
      <c r="A13" s="56" t="s">
        <v>68</v>
      </c>
      <c r="B13" s="150">
        <v>2</v>
      </c>
      <c r="C13" s="151">
        <v>10.25</v>
      </c>
      <c r="D13" s="152">
        <v>8.6</v>
      </c>
      <c r="F13" s="158"/>
      <c r="G13" s="159"/>
      <c r="H13" s="159"/>
      <c r="I13" s="163"/>
      <c r="J13" s="164"/>
      <c r="K13" s="8"/>
      <c r="L13" s="8"/>
      <c r="M13" s="8"/>
      <c r="N13" s="8"/>
      <c r="O13" s="8"/>
      <c r="P13" s="8"/>
      <c r="Q13" s="8"/>
      <c r="R13" s="8"/>
    </row>
    <row r="14" spans="1:18">
      <c r="A14" s="56" t="s">
        <v>70</v>
      </c>
      <c r="B14" s="150">
        <v>4.4339622641509404</v>
      </c>
      <c r="C14" s="151">
        <v>3.7</v>
      </c>
      <c r="D14" s="152">
        <v>3.7316176470588198</v>
      </c>
      <c r="F14" s="158"/>
      <c r="G14" s="160"/>
      <c r="H14" s="8"/>
      <c r="I14" s="163"/>
      <c r="J14" s="164"/>
      <c r="K14" s="8"/>
      <c r="L14" s="8"/>
      <c r="M14" s="8"/>
      <c r="N14" s="8"/>
      <c r="O14" s="8"/>
      <c r="P14" s="8"/>
      <c r="Q14" s="8"/>
      <c r="R14" s="8"/>
    </row>
    <row r="15" spans="1:18">
      <c r="A15" s="56" t="s">
        <v>85</v>
      </c>
      <c r="B15" s="150">
        <v>8.5294117647058805</v>
      </c>
      <c r="C15" s="151">
        <v>6.3917525773195898</v>
      </c>
      <c r="D15" s="152">
        <v>6.4439655172413799</v>
      </c>
      <c r="F15" s="158"/>
      <c r="G15" s="160"/>
      <c r="H15" s="8"/>
      <c r="I15" s="163"/>
      <c r="J15" s="164"/>
      <c r="K15" s="8"/>
      <c r="L15" s="8"/>
      <c r="M15" s="8"/>
      <c r="N15" s="8"/>
      <c r="O15" s="8"/>
      <c r="P15" s="8"/>
      <c r="Q15" s="8"/>
      <c r="R15" s="8"/>
    </row>
    <row r="16" spans="1:18">
      <c r="A16" s="56" t="s">
        <v>86</v>
      </c>
      <c r="B16" s="150">
        <v>5.9473684210526301</v>
      </c>
      <c r="C16" s="151">
        <v>6.7215189873417698</v>
      </c>
      <c r="D16" s="152">
        <v>6.6989247311828004</v>
      </c>
      <c r="F16" s="158"/>
      <c r="G16" s="159"/>
      <c r="H16" s="159"/>
      <c r="I16" s="163"/>
      <c r="J16" s="164"/>
      <c r="K16" s="8"/>
      <c r="L16" s="8"/>
      <c r="M16" s="8"/>
      <c r="N16" s="8"/>
      <c r="O16" s="8"/>
      <c r="P16" s="8"/>
      <c r="Q16" s="8"/>
      <c r="R16" s="8"/>
    </row>
    <row r="17" spans="1:18">
      <c r="A17" s="56" t="s">
        <v>80</v>
      </c>
      <c r="B17" s="150">
        <v>13.580645161290301</v>
      </c>
      <c r="C17" s="151">
        <v>11.1</v>
      </c>
      <c r="D17" s="152">
        <v>11.2255125284738</v>
      </c>
      <c r="F17" s="158"/>
      <c r="G17" s="160"/>
      <c r="H17" s="8"/>
      <c r="I17" s="163"/>
      <c r="J17" s="164"/>
      <c r="K17" s="8"/>
      <c r="L17" s="8"/>
      <c r="M17" s="8"/>
      <c r="N17" s="8"/>
      <c r="O17" s="8"/>
      <c r="P17" s="8"/>
      <c r="Q17" s="8"/>
      <c r="R17" s="8"/>
    </row>
    <row r="18" spans="1:18">
      <c r="A18" s="56" t="s">
        <v>82</v>
      </c>
      <c r="B18" s="150">
        <v>7.4615384615384599</v>
      </c>
      <c r="C18" s="151">
        <v>8.03824091778203</v>
      </c>
      <c r="D18" s="152">
        <v>7.9982206405693903</v>
      </c>
      <c r="F18" s="158"/>
      <c r="G18" s="160"/>
      <c r="H18" s="8"/>
      <c r="I18" s="163"/>
      <c r="J18" s="164"/>
      <c r="K18" s="8"/>
      <c r="L18" s="8"/>
      <c r="M18" s="8"/>
      <c r="N18" s="8"/>
      <c r="O18" s="8"/>
      <c r="P18" s="8"/>
      <c r="Q18" s="8"/>
      <c r="R18" s="8"/>
    </row>
    <row r="19" spans="1:18">
      <c r="A19" s="56" t="s">
        <v>81</v>
      </c>
      <c r="B19" s="150">
        <v>9.1714285714285708</v>
      </c>
      <c r="C19" s="151">
        <v>9.3215077605321497</v>
      </c>
      <c r="D19" s="152">
        <v>9.3106995884773696</v>
      </c>
      <c r="F19" s="158"/>
      <c r="G19" s="159"/>
      <c r="H19" s="159"/>
      <c r="I19" s="163"/>
      <c r="J19" s="164"/>
      <c r="K19" s="8"/>
      <c r="L19" s="8"/>
      <c r="M19" s="8"/>
      <c r="N19" s="8"/>
      <c r="O19" s="8"/>
      <c r="P19" s="8"/>
      <c r="Q19" s="8"/>
      <c r="R19" s="8"/>
    </row>
    <row r="20" spans="1:18">
      <c r="A20" s="56" t="s">
        <v>83</v>
      </c>
      <c r="B20" s="150">
        <v>5.9677419354838701</v>
      </c>
      <c r="C20" s="151">
        <v>7.8339694656488597</v>
      </c>
      <c r="D20" s="152">
        <v>7.7297297297297298</v>
      </c>
      <c r="F20" s="158"/>
      <c r="G20" s="160"/>
      <c r="H20" s="8"/>
      <c r="I20" s="163"/>
      <c r="J20" s="164"/>
      <c r="K20" s="8"/>
      <c r="L20" s="8"/>
      <c r="M20" s="8"/>
      <c r="N20" s="8"/>
      <c r="O20" s="8"/>
      <c r="P20" s="8"/>
      <c r="Q20" s="8"/>
      <c r="R20" s="8"/>
    </row>
    <row r="21" spans="1:18">
      <c r="A21" s="56" t="s">
        <v>78</v>
      </c>
      <c r="B21" s="150">
        <v>4.4444444444444402</v>
      </c>
      <c r="C21" s="151">
        <v>6.5</v>
      </c>
      <c r="D21" s="152">
        <v>6.5553892215568901</v>
      </c>
      <c r="F21" s="158"/>
      <c r="G21" s="160"/>
      <c r="H21" s="8"/>
      <c r="I21" s="163"/>
      <c r="J21" s="164"/>
      <c r="K21" s="8"/>
      <c r="L21" s="8"/>
      <c r="M21" s="8"/>
      <c r="N21" s="8"/>
      <c r="O21" s="8"/>
      <c r="P21" s="8"/>
      <c r="Q21" s="8"/>
      <c r="R21" s="8"/>
    </row>
    <row r="22" spans="1:18">
      <c r="A22" s="56" t="s">
        <v>72</v>
      </c>
      <c r="B22" s="150">
        <v>6</v>
      </c>
      <c r="C22" s="151">
        <v>7.8292682926829302</v>
      </c>
      <c r="D22" s="152">
        <v>7.8145161290322598</v>
      </c>
      <c r="F22" s="158"/>
      <c r="G22" s="159"/>
      <c r="H22" s="159"/>
      <c r="I22" s="163"/>
      <c r="J22" s="164"/>
      <c r="K22" s="8"/>
      <c r="L22" s="8"/>
      <c r="M22" s="8"/>
      <c r="N22" s="8"/>
      <c r="O22" s="8"/>
      <c r="P22" s="8"/>
      <c r="Q22" s="8"/>
      <c r="R22" s="8"/>
    </row>
    <row r="23" spans="1:18">
      <c r="A23" s="153" t="s">
        <v>71</v>
      </c>
      <c r="B23" s="154">
        <v>4.2</v>
      </c>
      <c r="C23" s="155">
        <v>7.1</v>
      </c>
      <c r="D23" s="156">
        <v>7.0042918454935599</v>
      </c>
      <c r="F23" s="158"/>
      <c r="G23" s="160"/>
      <c r="H23" s="8"/>
      <c r="I23" s="163"/>
      <c r="J23" s="164"/>
      <c r="K23" s="8"/>
      <c r="L23" s="8"/>
      <c r="M23" s="8"/>
      <c r="N23" s="8"/>
      <c r="O23" s="8"/>
      <c r="P23" s="8"/>
      <c r="Q23" s="8"/>
      <c r="R23" s="8"/>
    </row>
    <row r="24" spans="1:18">
      <c r="A24" s="8"/>
      <c r="B24" s="8"/>
      <c r="F24" s="91"/>
      <c r="G24" s="161"/>
      <c r="H24" s="8"/>
      <c r="I24" s="165"/>
      <c r="J24" s="164"/>
      <c r="K24" s="8"/>
      <c r="L24" s="8"/>
      <c r="M24" s="8"/>
      <c r="N24" s="8"/>
      <c r="O24" s="8"/>
      <c r="P24" s="8"/>
      <c r="Q24" s="8"/>
      <c r="R24" s="8"/>
    </row>
    <row r="25" spans="1:18">
      <c r="D25" s="157"/>
      <c r="F25" s="91"/>
      <c r="G25" s="8"/>
      <c r="H25" s="8"/>
      <c r="I25" s="165"/>
      <c r="J25" s="164"/>
      <c r="K25" s="8"/>
      <c r="L25" s="8"/>
      <c r="M25" s="8"/>
      <c r="N25" s="8"/>
      <c r="O25" s="8"/>
      <c r="P25" s="8"/>
      <c r="Q25" s="8"/>
      <c r="R25" s="8"/>
    </row>
    <row r="26" spans="1:18">
      <c r="F26" s="91"/>
      <c r="G26" s="161"/>
      <c r="H26" s="8"/>
      <c r="I26" s="165"/>
      <c r="J26" s="164"/>
      <c r="K26" s="8"/>
      <c r="L26" s="8"/>
      <c r="M26" s="8"/>
      <c r="N26" s="8"/>
      <c r="O26" s="8"/>
      <c r="P26" s="8"/>
      <c r="Q26" s="8"/>
      <c r="R26" s="8"/>
    </row>
    <row r="27" spans="1:18">
      <c r="F27" s="8"/>
      <c r="G27" s="161"/>
      <c r="H27" s="8"/>
      <c r="I27" s="163"/>
      <c r="J27" s="164"/>
      <c r="K27" s="166"/>
      <c r="L27" s="166"/>
      <c r="M27" s="166"/>
      <c r="N27" s="166"/>
      <c r="O27" s="8"/>
      <c r="P27" s="8"/>
      <c r="Q27" s="8"/>
      <c r="R27" s="8"/>
    </row>
    <row r="28" spans="1:18">
      <c r="F28" s="8"/>
      <c r="G28" s="8"/>
      <c r="H28" s="8"/>
      <c r="I28" s="159"/>
      <c r="J28" s="164"/>
      <c r="K28" s="167"/>
      <c r="L28" s="167"/>
      <c r="M28" s="164"/>
      <c r="N28" s="167"/>
      <c r="O28" s="8"/>
      <c r="P28" s="8"/>
      <c r="Q28" s="8"/>
      <c r="R28" s="8"/>
    </row>
    <row r="29" spans="1:18">
      <c r="F29" s="8"/>
      <c r="G29" s="161"/>
      <c r="H29" s="8"/>
      <c r="I29" s="159"/>
      <c r="J29" s="164"/>
      <c r="K29" s="167"/>
      <c r="L29" s="167"/>
      <c r="M29" s="164"/>
      <c r="N29" s="167"/>
      <c r="O29" s="8"/>
      <c r="P29" s="8"/>
      <c r="Q29" s="8"/>
      <c r="R29" s="8"/>
    </row>
    <row r="30" spans="1:18">
      <c r="F30" s="8"/>
      <c r="G30" s="161"/>
      <c r="H30" s="8"/>
      <c r="I30" s="159"/>
      <c r="J30" s="164"/>
      <c r="K30" s="167"/>
      <c r="L30" s="167"/>
      <c r="M30" s="164"/>
      <c r="N30" s="167"/>
      <c r="O30" s="8"/>
      <c r="P30" s="8"/>
      <c r="Q30" s="8"/>
      <c r="R30" s="8"/>
    </row>
    <row r="31" spans="1:18">
      <c r="F31" s="8"/>
      <c r="G31" s="8"/>
      <c r="H31" s="8"/>
      <c r="I31" s="159"/>
      <c r="J31" s="164"/>
      <c r="K31" s="167"/>
      <c r="L31" s="167"/>
      <c r="M31" s="164"/>
      <c r="N31" s="167"/>
      <c r="O31" s="8"/>
      <c r="P31" s="8"/>
      <c r="Q31" s="8"/>
      <c r="R31" s="8"/>
    </row>
    <row r="32" spans="1:18">
      <c r="F32" s="8"/>
      <c r="G32" s="161"/>
      <c r="H32" s="91"/>
      <c r="I32" s="159"/>
      <c r="J32" s="164"/>
      <c r="K32" s="167"/>
      <c r="L32" s="167"/>
      <c r="M32" s="164"/>
      <c r="N32" s="167"/>
      <c r="O32" s="8"/>
      <c r="P32" s="8"/>
      <c r="Q32" s="8"/>
      <c r="R32" s="8"/>
    </row>
    <row r="33" spans="6:18">
      <c r="F33" s="8"/>
      <c r="G33" s="161"/>
      <c r="H33" s="91"/>
      <c r="I33" s="159"/>
      <c r="J33" s="164"/>
      <c r="K33" s="167"/>
      <c r="L33" s="167"/>
      <c r="M33" s="164"/>
      <c r="N33" s="167"/>
      <c r="O33" s="8"/>
      <c r="P33" s="8"/>
      <c r="Q33" s="8"/>
      <c r="R33" s="8"/>
    </row>
    <row r="34" spans="6:18">
      <c r="F34" s="8"/>
      <c r="G34" s="8"/>
      <c r="H34" s="8"/>
      <c r="I34" s="159"/>
      <c r="J34" s="164"/>
      <c r="K34" s="167"/>
      <c r="L34" s="167"/>
      <c r="M34" s="164"/>
      <c r="N34" s="167"/>
      <c r="O34" s="8"/>
      <c r="P34" s="8"/>
      <c r="Q34" s="8"/>
      <c r="R34" s="8"/>
    </row>
    <row r="35" spans="6:18">
      <c r="F35" s="8"/>
      <c r="G35" s="161"/>
      <c r="H35" s="91"/>
      <c r="I35" s="159"/>
      <c r="J35" s="164"/>
      <c r="K35" s="167"/>
      <c r="L35" s="167"/>
      <c r="M35" s="164"/>
      <c r="N35" s="167"/>
      <c r="O35" s="8"/>
      <c r="P35" s="8"/>
      <c r="Q35" s="8"/>
      <c r="R35" s="8"/>
    </row>
    <row r="36" spans="6:18">
      <c r="F36" s="8"/>
      <c r="G36" s="161"/>
      <c r="H36" s="91"/>
      <c r="I36" s="159"/>
      <c r="J36" s="164"/>
      <c r="K36" s="167"/>
      <c r="L36" s="167"/>
      <c r="M36" s="164"/>
      <c r="N36" s="167"/>
      <c r="O36" s="8"/>
      <c r="P36" s="8"/>
      <c r="Q36" s="8"/>
      <c r="R36" s="8"/>
    </row>
    <row r="37" spans="6:18">
      <c r="F37" s="8"/>
      <c r="G37" s="8"/>
      <c r="H37" s="8"/>
      <c r="I37" s="159"/>
      <c r="J37" s="164"/>
      <c r="K37" s="167"/>
      <c r="L37" s="167"/>
      <c r="M37" s="164"/>
      <c r="N37" s="167"/>
      <c r="O37" s="8"/>
      <c r="P37" s="8"/>
      <c r="Q37" s="8"/>
      <c r="R37" s="8"/>
    </row>
    <row r="38" spans="6:18">
      <c r="F38" s="8"/>
      <c r="G38" s="161"/>
      <c r="H38" s="91"/>
      <c r="I38" s="159"/>
      <c r="J38" s="164"/>
      <c r="K38" s="167"/>
      <c r="L38" s="167"/>
      <c r="M38" s="164"/>
      <c r="N38" s="167"/>
      <c r="O38" s="8"/>
      <c r="P38" s="8"/>
      <c r="Q38" s="8"/>
      <c r="R38" s="8"/>
    </row>
    <row r="39" spans="6:18">
      <c r="F39" s="8"/>
      <c r="G39" s="161"/>
      <c r="H39" s="91"/>
      <c r="I39" s="159"/>
      <c r="J39" s="164"/>
      <c r="K39" s="167"/>
      <c r="L39" s="167"/>
      <c r="M39" s="164"/>
      <c r="N39" s="167"/>
      <c r="O39" s="8"/>
      <c r="P39" s="8"/>
      <c r="Q39" s="8"/>
      <c r="R39" s="8"/>
    </row>
    <row r="40" spans="6:18">
      <c r="F40" s="8"/>
      <c r="G40" s="8"/>
      <c r="H40" s="8"/>
      <c r="I40" s="159"/>
      <c r="J40" s="164"/>
      <c r="K40" s="166"/>
      <c r="L40" s="166"/>
      <c r="M40" s="164"/>
      <c r="N40" s="167"/>
      <c r="O40" s="8"/>
      <c r="P40" s="8"/>
      <c r="Q40" s="8"/>
      <c r="R40" s="8"/>
    </row>
    <row r="41" spans="6:18">
      <c r="F41" s="8"/>
      <c r="G41" s="161"/>
      <c r="H41" s="91"/>
      <c r="I41" s="159"/>
      <c r="J41" s="164"/>
      <c r="K41" s="167"/>
      <c r="L41" s="167"/>
      <c r="M41" s="164"/>
      <c r="N41" s="167"/>
      <c r="O41" s="8"/>
      <c r="P41" s="8"/>
      <c r="Q41" s="8"/>
      <c r="R41" s="8"/>
    </row>
    <row r="42" spans="6:18">
      <c r="F42" s="8"/>
      <c r="G42" s="161"/>
      <c r="H42" s="91"/>
      <c r="I42" s="159"/>
      <c r="J42" s="164"/>
      <c r="K42" s="167"/>
      <c r="L42" s="167"/>
      <c r="M42" s="164"/>
      <c r="N42" s="167"/>
      <c r="O42" s="8"/>
      <c r="P42" s="8"/>
      <c r="Q42" s="8"/>
      <c r="R42" s="8"/>
    </row>
    <row r="43" spans="6:18">
      <c r="F43" s="8"/>
      <c r="G43" s="8"/>
      <c r="H43" s="8"/>
      <c r="I43" s="159"/>
      <c r="J43" s="164"/>
      <c r="K43" s="167"/>
      <c r="L43" s="167"/>
      <c r="M43" s="164"/>
      <c r="N43" s="167"/>
      <c r="O43" s="8"/>
      <c r="P43" s="8"/>
      <c r="Q43" s="8"/>
      <c r="R43" s="8"/>
    </row>
    <row r="44" spans="6:18">
      <c r="F44" s="8"/>
      <c r="G44" s="161"/>
      <c r="H44" s="91"/>
      <c r="I44" s="159"/>
      <c r="J44" s="164"/>
      <c r="K44" s="167"/>
      <c r="L44" s="167"/>
      <c r="M44" s="164"/>
      <c r="N44" s="167"/>
      <c r="O44" s="8"/>
      <c r="P44" s="8"/>
      <c r="Q44" s="8"/>
      <c r="R44" s="8"/>
    </row>
    <row r="45" spans="6:18">
      <c r="F45" s="8"/>
      <c r="G45" s="161"/>
      <c r="H45" s="91"/>
      <c r="I45" s="159"/>
      <c r="J45" s="164"/>
      <c r="K45" s="167"/>
      <c r="L45" s="167"/>
      <c r="M45" s="164"/>
      <c r="N45" s="167"/>
      <c r="O45" s="8"/>
      <c r="P45" s="8"/>
      <c r="Q45" s="8"/>
      <c r="R45" s="8"/>
    </row>
    <row r="46" spans="6:18">
      <c r="F46" s="8"/>
      <c r="G46" s="8"/>
      <c r="H46" s="8"/>
      <c r="I46" s="159"/>
      <c r="J46" s="164"/>
      <c r="K46" s="167"/>
      <c r="L46" s="167"/>
      <c r="M46" s="164"/>
      <c r="N46" s="167"/>
      <c r="O46" s="8"/>
      <c r="P46" s="8"/>
      <c r="Q46" s="8"/>
      <c r="R46" s="8"/>
    </row>
    <row r="47" spans="6:18">
      <c r="F47" s="8"/>
      <c r="G47" s="161"/>
      <c r="H47" s="91"/>
      <c r="I47" s="159"/>
      <c r="J47" s="164"/>
      <c r="K47" s="167"/>
      <c r="L47" s="167"/>
      <c r="M47" s="164"/>
      <c r="N47" s="167"/>
      <c r="O47" s="8"/>
      <c r="P47" s="8"/>
      <c r="Q47" s="8"/>
      <c r="R47" s="8"/>
    </row>
    <row r="48" spans="6:18">
      <c r="F48" s="8"/>
      <c r="G48" s="161"/>
      <c r="H48" s="91"/>
      <c r="I48" s="8"/>
      <c r="J48" s="164"/>
      <c r="K48" s="8"/>
      <c r="L48" s="8"/>
      <c r="M48" s="8"/>
      <c r="N48" s="8"/>
      <c r="O48" s="8"/>
      <c r="P48" s="8"/>
      <c r="Q48" s="8"/>
      <c r="R48" s="8"/>
    </row>
    <row r="49" spans="6:18">
      <c r="F49" s="8"/>
      <c r="G49" s="8"/>
      <c r="H49" s="8"/>
      <c r="I49" s="8"/>
      <c r="J49" s="164"/>
      <c r="K49" s="8"/>
      <c r="L49" s="8"/>
      <c r="M49" s="8"/>
      <c r="N49" s="8"/>
      <c r="O49" s="8"/>
      <c r="P49" s="8"/>
      <c r="Q49" s="8"/>
      <c r="R49" s="8"/>
    </row>
    <row r="50" spans="6:18">
      <c r="G50" s="162"/>
      <c r="H50" s="91"/>
      <c r="J50" s="164"/>
    </row>
    <row r="51" spans="6:18">
      <c r="G51" s="162"/>
      <c r="H51" s="91"/>
      <c r="J51" s="164"/>
    </row>
    <row r="52" spans="6:18">
      <c r="J52" s="164"/>
    </row>
    <row r="53" spans="6:18">
      <c r="G53" s="162"/>
      <c r="J53" s="164"/>
    </row>
    <row r="54" spans="6:18">
      <c r="G54" s="162"/>
      <c r="J54" s="164"/>
    </row>
    <row r="55" spans="6:18">
      <c r="J55" s="164"/>
    </row>
    <row r="56" spans="6:18">
      <c r="G56" s="162"/>
      <c r="J56" s="164"/>
    </row>
    <row r="57" spans="6:18">
      <c r="G57" s="162"/>
      <c r="J57" s="164"/>
    </row>
    <row r="58" spans="6:18">
      <c r="J58" s="164"/>
    </row>
    <row r="59" spans="6:18">
      <c r="G59" s="162"/>
      <c r="J59" s="164"/>
    </row>
    <row r="60" spans="6:18">
      <c r="G60" s="162"/>
      <c r="J60" s="164"/>
    </row>
    <row r="61" spans="6:18">
      <c r="J61" s="164"/>
    </row>
    <row r="62" spans="6:18">
      <c r="G62" s="162"/>
      <c r="J62" s="164"/>
    </row>
    <row r="63" spans="6:18">
      <c r="G63" s="162"/>
      <c r="J63" s="164"/>
    </row>
    <row r="64" spans="6:18">
      <c r="J64" s="164"/>
    </row>
  </sheetData>
  <sortState xmlns:xlrd2="http://schemas.microsoft.com/office/spreadsheetml/2017/richdata2" ref="A4:D23">
    <sortCondition ref="A4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48"/>
  <sheetViews>
    <sheetView workbookViewId="0">
      <selection activeCell="E34" sqref="E34"/>
    </sheetView>
  </sheetViews>
  <sheetFormatPr defaultColWidth="9" defaultRowHeight="15"/>
  <cols>
    <col min="1" max="1" width="18.85546875" customWidth="1"/>
    <col min="2" max="2" width="10.42578125" customWidth="1"/>
    <col min="3" max="3" width="11" customWidth="1"/>
  </cols>
  <sheetData>
    <row r="1" spans="1:18" s="402" customFormat="1" ht="16.5">
      <c r="A1" s="402" t="s">
        <v>151</v>
      </c>
    </row>
    <row r="3" spans="1:18">
      <c r="O3" s="141"/>
      <c r="P3" s="142"/>
      <c r="Q3" s="142"/>
      <c r="R3" s="142"/>
    </row>
    <row r="4" spans="1:18">
      <c r="O4" s="142"/>
      <c r="P4" s="142"/>
      <c r="Q4" s="142"/>
      <c r="R4" s="142"/>
    </row>
    <row r="5" spans="1:18">
      <c r="O5" s="141"/>
      <c r="P5" s="142"/>
      <c r="Q5" s="142"/>
      <c r="R5" s="142"/>
    </row>
    <row r="6" spans="1:18">
      <c r="O6" s="142"/>
      <c r="P6" s="142"/>
      <c r="Q6" s="142"/>
      <c r="R6" s="142"/>
    </row>
    <row r="7" spans="1:18">
      <c r="O7" s="142"/>
      <c r="P7" s="142"/>
      <c r="Q7" s="142"/>
      <c r="R7" s="142"/>
    </row>
    <row r="8" spans="1:18">
      <c r="O8" s="142"/>
      <c r="P8" s="142"/>
      <c r="Q8" s="142"/>
      <c r="R8" s="142"/>
    </row>
    <row r="25" spans="1:6">
      <c r="A25" s="8"/>
      <c r="B25" s="8"/>
      <c r="C25" s="8"/>
    </row>
    <row r="26" spans="1:6">
      <c r="A26" s="137" t="s">
        <v>63</v>
      </c>
      <c r="B26" s="137" t="s">
        <v>142</v>
      </c>
      <c r="C26" s="137" t="s">
        <v>143</v>
      </c>
      <c r="D26" s="8"/>
    </row>
    <row r="27" spans="1:6">
      <c r="A27" s="138" t="s">
        <v>67</v>
      </c>
      <c r="B27" s="139">
        <v>1.6</v>
      </c>
      <c r="C27" s="139">
        <v>4.3220338983050803</v>
      </c>
      <c r="D27" s="8"/>
      <c r="E27" s="140"/>
      <c r="F27" s="140"/>
    </row>
    <row r="28" spans="1:6">
      <c r="A28" s="138" t="s">
        <v>68</v>
      </c>
      <c r="B28" s="139">
        <v>2</v>
      </c>
      <c r="C28" s="139">
        <v>10.25</v>
      </c>
      <c r="D28" s="8"/>
      <c r="E28" s="140"/>
      <c r="F28" s="140"/>
    </row>
    <row r="29" spans="1:6">
      <c r="A29" s="138" t="s">
        <v>73</v>
      </c>
      <c r="B29" s="139">
        <v>2.9</v>
      </c>
      <c r="C29" s="139">
        <v>2.640625</v>
      </c>
      <c r="D29" s="8"/>
      <c r="E29" s="140"/>
      <c r="F29" s="140"/>
    </row>
    <row r="30" spans="1:6">
      <c r="A30" s="138" t="s">
        <v>69</v>
      </c>
      <c r="B30" s="139">
        <v>3.1020408163265301</v>
      </c>
      <c r="C30" s="139">
        <v>3.5987261146496801</v>
      </c>
      <c r="D30" s="8"/>
      <c r="E30" s="140"/>
      <c r="F30" s="140"/>
    </row>
    <row r="31" spans="1:6">
      <c r="A31" s="138" t="s">
        <v>71</v>
      </c>
      <c r="B31" s="139">
        <v>4.2</v>
      </c>
      <c r="C31" s="139">
        <v>7.1</v>
      </c>
      <c r="D31" s="8"/>
      <c r="E31" s="140"/>
      <c r="F31" s="140"/>
    </row>
    <row r="32" spans="1:6">
      <c r="A32" s="138" t="s">
        <v>70</v>
      </c>
      <c r="B32" s="139">
        <v>4.4339622641509404</v>
      </c>
      <c r="C32" s="139">
        <v>3.7</v>
      </c>
      <c r="D32" s="8"/>
      <c r="E32" s="140"/>
      <c r="F32" s="140"/>
    </row>
    <row r="33" spans="1:6">
      <c r="A33" s="138" t="s">
        <v>78</v>
      </c>
      <c r="B33" s="139">
        <v>4.4444444444444402</v>
      </c>
      <c r="C33" s="139">
        <v>6.5</v>
      </c>
      <c r="D33" s="8"/>
      <c r="E33" s="140"/>
      <c r="F33" s="140"/>
    </row>
    <row r="34" spans="1:6">
      <c r="A34" s="138" t="s">
        <v>133</v>
      </c>
      <c r="B34" s="139">
        <v>4.5</v>
      </c>
      <c r="C34" s="139">
        <v>8.7706611570247901</v>
      </c>
      <c r="D34" s="8"/>
      <c r="E34" s="140"/>
      <c r="F34" s="140"/>
    </row>
    <row r="35" spans="1:6">
      <c r="A35" s="138" t="s">
        <v>84</v>
      </c>
      <c r="B35" s="139">
        <v>4.7551020408163298</v>
      </c>
      <c r="C35" s="139">
        <v>4.3250807319698596</v>
      </c>
      <c r="D35" s="8"/>
      <c r="E35" s="140"/>
      <c r="F35" s="140"/>
    </row>
    <row r="36" spans="1:6">
      <c r="A36" s="138" t="s">
        <v>77</v>
      </c>
      <c r="B36" s="139">
        <v>5.2272727272727302</v>
      </c>
      <c r="C36" s="139">
        <v>3.6117021276595702</v>
      </c>
      <c r="D36" s="8"/>
      <c r="E36" s="140"/>
      <c r="F36" s="140"/>
    </row>
    <row r="37" spans="1:6">
      <c r="A37" s="138" t="s">
        <v>86</v>
      </c>
      <c r="B37" s="139">
        <v>5.9473684210526301</v>
      </c>
      <c r="C37" s="139">
        <v>6.7215189873417698</v>
      </c>
      <c r="D37" s="8"/>
      <c r="E37" s="140"/>
      <c r="F37" s="140"/>
    </row>
    <row r="38" spans="1:6">
      <c r="A38" s="138" t="s">
        <v>83</v>
      </c>
      <c r="B38" s="139">
        <v>5.9677419354838701</v>
      </c>
      <c r="C38" s="139">
        <v>7.8339694656488597</v>
      </c>
      <c r="D38" s="8"/>
      <c r="E38" s="140"/>
      <c r="F38" s="140"/>
    </row>
    <row r="39" spans="1:6">
      <c r="A39" s="138" t="s">
        <v>72</v>
      </c>
      <c r="B39" s="139">
        <v>6</v>
      </c>
      <c r="C39" s="139">
        <v>7.8292682926829302</v>
      </c>
      <c r="D39" s="8"/>
      <c r="E39" s="140"/>
      <c r="F39" s="140"/>
    </row>
    <row r="40" spans="1:6">
      <c r="A40" s="138" t="s">
        <v>75</v>
      </c>
      <c r="B40" s="139">
        <v>6.3</v>
      </c>
      <c r="C40" s="139">
        <v>6.4644808743169397</v>
      </c>
      <c r="D40" s="8"/>
      <c r="E40" s="140"/>
      <c r="F40" s="140"/>
    </row>
    <row r="41" spans="1:6">
      <c r="A41" s="138" t="s">
        <v>76</v>
      </c>
      <c r="B41" s="139">
        <v>6.4</v>
      </c>
      <c r="C41" s="139">
        <v>7.6494382022471896</v>
      </c>
      <c r="D41" s="8"/>
      <c r="E41" s="140"/>
      <c r="F41" s="140"/>
    </row>
    <row r="42" spans="1:6">
      <c r="A42" s="138" t="s">
        <v>82</v>
      </c>
      <c r="B42" s="139">
        <v>7.4615384615384599</v>
      </c>
      <c r="C42" s="139">
        <v>8.03824091778203</v>
      </c>
      <c r="D42" s="8"/>
      <c r="E42" s="140"/>
      <c r="F42" s="140"/>
    </row>
    <row r="43" spans="1:6">
      <c r="A43" s="138" t="s">
        <v>85</v>
      </c>
      <c r="B43" s="139">
        <v>8.5294117647058805</v>
      </c>
      <c r="C43" s="139">
        <v>6.3917525773195898</v>
      </c>
      <c r="D43" s="8"/>
      <c r="E43" s="140"/>
      <c r="F43" s="140"/>
    </row>
    <row r="44" spans="1:6">
      <c r="A44" s="138" t="s">
        <v>81</v>
      </c>
      <c r="B44" s="139">
        <v>9.1714285714285708</v>
      </c>
      <c r="C44" s="139">
        <v>9.3215077605321497</v>
      </c>
      <c r="D44" s="8"/>
      <c r="E44" s="140"/>
      <c r="F44" s="140"/>
    </row>
    <row r="45" spans="1:6">
      <c r="A45" s="138" t="s">
        <v>74</v>
      </c>
      <c r="B45" s="139">
        <v>10.7</v>
      </c>
      <c r="C45" s="139">
        <v>13.7241379310345</v>
      </c>
      <c r="D45" s="8"/>
      <c r="E45" s="140"/>
      <c r="F45" s="140"/>
    </row>
    <row r="46" spans="1:6">
      <c r="A46" s="138" t="s">
        <v>80</v>
      </c>
      <c r="B46" s="139">
        <v>13.580645161290301</v>
      </c>
      <c r="C46" s="139">
        <v>11.1</v>
      </c>
      <c r="D46" s="8"/>
      <c r="E46" s="140"/>
      <c r="F46" s="140"/>
    </row>
    <row r="47" spans="1:6">
      <c r="A47" s="8"/>
      <c r="B47" s="8"/>
      <c r="C47" s="8"/>
      <c r="D47" s="8"/>
    </row>
    <row r="48" spans="1:6">
      <c r="D48" s="8"/>
    </row>
  </sheetData>
  <sortState xmlns:xlrd2="http://schemas.microsoft.com/office/spreadsheetml/2017/richdata2" ref="A27:C46">
    <sortCondition ref="B27"/>
  </sortState>
  <mergeCells count="1">
    <mergeCell ref="A1:XFD1"/>
  </mergeCells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82"/>
  <sheetViews>
    <sheetView workbookViewId="0"/>
  </sheetViews>
  <sheetFormatPr defaultColWidth="9.140625" defaultRowHeight="15"/>
  <cols>
    <col min="1" max="1" width="37.5703125" customWidth="1"/>
    <col min="2" max="2" width="10.5703125" customWidth="1"/>
    <col min="3" max="3" width="11.28515625" customWidth="1"/>
    <col min="4" max="4" width="31.42578125" customWidth="1"/>
    <col min="5" max="5" width="12.85546875" customWidth="1"/>
    <col min="6" max="6" width="10" customWidth="1"/>
    <col min="10" max="10" width="13.42578125" customWidth="1"/>
    <col min="11" max="11" width="15.85546875" customWidth="1"/>
  </cols>
  <sheetData>
    <row r="1" spans="1:9" ht="16.5">
      <c r="A1" s="1" t="s">
        <v>152</v>
      </c>
      <c r="B1" s="8"/>
      <c r="C1" s="8"/>
      <c r="D1" s="8"/>
      <c r="E1" s="8"/>
      <c r="F1" s="8"/>
      <c r="G1" s="8"/>
      <c r="H1" s="8"/>
    </row>
    <row r="2" spans="1:9">
      <c r="A2" s="8"/>
      <c r="B2" s="8"/>
      <c r="C2" s="8"/>
      <c r="D2" s="8"/>
      <c r="E2" s="8"/>
      <c r="F2" s="8"/>
    </row>
    <row r="3" spans="1:9" ht="40.5">
      <c r="A3" s="2" t="s">
        <v>153</v>
      </c>
      <c r="B3" s="53" t="s">
        <v>154</v>
      </c>
      <c r="C3" s="53" t="s">
        <v>155</v>
      </c>
      <c r="D3" s="53" t="s">
        <v>156</v>
      </c>
      <c r="E3" s="53" t="s">
        <v>157</v>
      </c>
      <c r="F3" s="3" t="s">
        <v>158</v>
      </c>
      <c r="G3" s="8"/>
    </row>
    <row r="4" spans="1:9" ht="28.5">
      <c r="A4" s="117" t="s">
        <v>159</v>
      </c>
      <c r="B4" s="118">
        <v>2013</v>
      </c>
      <c r="C4" s="118">
        <v>2013</v>
      </c>
      <c r="D4" s="119" t="s">
        <v>160</v>
      </c>
      <c r="E4" s="118">
        <v>61</v>
      </c>
      <c r="F4" s="132">
        <v>4600145</v>
      </c>
      <c r="G4" s="8"/>
    </row>
    <row r="5" spans="1:9" ht="28.5">
      <c r="A5" s="120" t="s">
        <v>161</v>
      </c>
      <c r="B5" s="121">
        <v>2012</v>
      </c>
      <c r="C5" s="121">
        <v>2012</v>
      </c>
      <c r="D5" s="122" t="s">
        <v>160</v>
      </c>
      <c r="E5" s="121">
        <v>53</v>
      </c>
      <c r="F5" s="133">
        <v>4846273</v>
      </c>
      <c r="G5" s="8"/>
    </row>
    <row r="6" spans="1:9" ht="28.5">
      <c r="A6" s="120" t="s">
        <v>162</v>
      </c>
      <c r="B6" s="121">
        <v>2011</v>
      </c>
      <c r="C6" s="121">
        <v>2013</v>
      </c>
      <c r="D6" s="122" t="s">
        <v>163</v>
      </c>
      <c r="E6" s="121">
        <v>49</v>
      </c>
      <c r="F6" s="133">
        <v>1715763</v>
      </c>
      <c r="G6" s="8"/>
    </row>
    <row r="7" spans="1:9" ht="28.5">
      <c r="A7" s="120" t="s">
        <v>164</v>
      </c>
      <c r="B7" s="121">
        <v>2012</v>
      </c>
      <c r="C7" s="121">
        <v>2012</v>
      </c>
      <c r="D7" s="122" t="s">
        <v>163</v>
      </c>
      <c r="E7" s="121">
        <v>47</v>
      </c>
      <c r="F7" s="133">
        <v>3411137</v>
      </c>
      <c r="G7" s="8"/>
    </row>
    <row r="8" spans="1:9" ht="42.75">
      <c r="A8" s="120" t="s">
        <v>165</v>
      </c>
      <c r="B8" s="121">
        <v>2013</v>
      </c>
      <c r="C8" s="121">
        <v>2013</v>
      </c>
      <c r="D8" s="122" t="s">
        <v>166</v>
      </c>
      <c r="E8" s="121">
        <v>46</v>
      </c>
      <c r="F8" s="133">
        <v>1469772</v>
      </c>
      <c r="G8" s="8"/>
    </row>
    <row r="9" spans="1:9" ht="28.5">
      <c r="A9" s="120" t="s">
        <v>167</v>
      </c>
      <c r="B9" s="121">
        <v>2012</v>
      </c>
      <c r="C9" s="121">
        <v>2012</v>
      </c>
      <c r="D9" s="122" t="s">
        <v>168</v>
      </c>
      <c r="E9" s="121">
        <v>44</v>
      </c>
      <c r="F9" s="133">
        <v>1460447</v>
      </c>
      <c r="G9" s="8"/>
    </row>
    <row r="10" spans="1:9" ht="28.5">
      <c r="A10" s="120" t="s">
        <v>169</v>
      </c>
      <c r="B10" s="121">
        <v>2012</v>
      </c>
      <c r="C10" s="121">
        <v>2013</v>
      </c>
      <c r="D10" s="122" t="s">
        <v>160</v>
      </c>
      <c r="E10" s="121">
        <v>43</v>
      </c>
      <c r="F10" s="133">
        <v>2729340</v>
      </c>
      <c r="G10" s="8"/>
      <c r="I10" s="116"/>
    </row>
    <row r="11" spans="1:9" ht="28.5">
      <c r="A11" s="120" t="s">
        <v>170</v>
      </c>
      <c r="B11" s="121">
        <v>2013</v>
      </c>
      <c r="C11" s="121">
        <v>2013</v>
      </c>
      <c r="D11" s="122" t="s">
        <v>171</v>
      </c>
      <c r="E11" s="121">
        <v>41</v>
      </c>
      <c r="F11" s="133">
        <v>1320102</v>
      </c>
      <c r="G11" s="8"/>
      <c r="I11" s="116"/>
    </row>
    <row r="12" spans="1:9">
      <c r="A12" s="120" t="s">
        <v>172</v>
      </c>
      <c r="B12" s="121">
        <v>2009</v>
      </c>
      <c r="C12" s="121">
        <v>2011</v>
      </c>
      <c r="D12" s="122" t="s">
        <v>173</v>
      </c>
      <c r="E12" s="121">
        <v>40</v>
      </c>
      <c r="F12" s="133">
        <v>67904</v>
      </c>
      <c r="G12" s="8"/>
    </row>
    <row r="13" spans="1:9" ht="28.5">
      <c r="A13" s="120" t="s">
        <v>174</v>
      </c>
      <c r="B13" s="121">
        <v>2012</v>
      </c>
      <c r="C13" s="121">
        <v>2012</v>
      </c>
      <c r="D13" s="122" t="s">
        <v>160</v>
      </c>
      <c r="E13" s="121">
        <v>40</v>
      </c>
      <c r="F13" s="133">
        <v>206991</v>
      </c>
      <c r="G13" s="8"/>
    </row>
    <row r="14" spans="1:9" ht="28.5">
      <c r="A14" s="123" t="s">
        <v>175</v>
      </c>
      <c r="B14" s="124">
        <v>2004</v>
      </c>
      <c r="C14" s="124">
        <v>2005</v>
      </c>
      <c r="D14" s="125" t="s">
        <v>176</v>
      </c>
      <c r="E14" s="124">
        <v>39</v>
      </c>
      <c r="F14" s="134">
        <v>969278</v>
      </c>
      <c r="G14" s="8"/>
    </row>
    <row r="15" spans="1:9" ht="19.5" customHeight="1">
      <c r="A15" s="120" t="s">
        <v>177</v>
      </c>
      <c r="B15" s="121">
        <v>2010</v>
      </c>
      <c r="C15" s="121">
        <v>2011</v>
      </c>
      <c r="D15" s="122" t="s">
        <v>178</v>
      </c>
      <c r="E15" s="121">
        <v>39</v>
      </c>
      <c r="F15" s="133">
        <v>331423</v>
      </c>
      <c r="G15" s="8"/>
    </row>
    <row r="16" spans="1:9" ht="42.75">
      <c r="A16" s="120" t="s">
        <v>179</v>
      </c>
      <c r="B16" s="121">
        <v>2012</v>
      </c>
      <c r="C16" s="121">
        <v>2013</v>
      </c>
      <c r="D16" s="122" t="s">
        <v>180</v>
      </c>
      <c r="E16" s="121">
        <v>39</v>
      </c>
      <c r="F16" s="133">
        <v>352914</v>
      </c>
      <c r="G16" s="8"/>
    </row>
    <row r="17" spans="1:9" ht="28.5">
      <c r="A17" s="120" t="s">
        <v>181</v>
      </c>
      <c r="B17" s="121">
        <v>2013</v>
      </c>
      <c r="C17" s="121">
        <v>2013</v>
      </c>
      <c r="D17" s="122" t="s">
        <v>160</v>
      </c>
      <c r="E17" s="121">
        <v>38</v>
      </c>
      <c r="F17" s="133">
        <v>152596</v>
      </c>
      <c r="G17" s="8"/>
      <c r="I17" s="116"/>
    </row>
    <row r="18" spans="1:9" ht="28.5">
      <c r="A18" s="120" t="s">
        <v>182</v>
      </c>
      <c r="B18" s="121">
        <v>2012</v>
      </c>
      <c r="C18" s="121">
        <v>2013</v>
      </c>
      <c r="D18" s="122" t="s">
        <v>183</v>
      </c>
      <c r="E18" s="121">
        <v>34</v>
      </c>
      <c r="F18" s="133">
        <v>94922</v>
      </c>
      <c r="G18" s="8"/>
    </row>
    <row r="19" spans="1:9" ht="28.5">
      <c r="A19" s="120" t="s">
        <v>184</v>
      </c>
      <c r="B19" s="121">
        <v>2012</v>
      </c>
      <c r="C19" s="121">
        <v>2012</v>
      </c>
      <c r="D19" s="122" t="s">
        <v>160</v>
      </c>
      <c r="E19" s="121">
        <v>34</v>
      </c>
      <c r="F19" s="133">
        <v>2548441</v>
      </c>
      <c r="G19" s="8"/>
    </row>
    <row r="20" spans="1:9" ht="28.5">
      <c r="A20" s="120" t="s">
        <v>185</v>
      </c>
      <c r="B20" s="121">
        <v>2013</v>
      </c>
      <c r="C20" s="121">
        <v>2013</v>
      </c>
      <c r="D20" s="122" t="s">
        <v>171</v>
      </c>
      <c r="E20" s="121">
        <v>33</v>
      </c>
      <c r="F20" s="133">
        <v>1134563</v>
      </c>
      <c r="G20" s="8"/>
    </row>
    <row r="21" spans="1:9" ht="28.5">
      <c r="A21" s="120" t="s">
        <v>186</v>
      </c>
      <c r="B21" s="121">
        <v>2013</v>
      </c>
      <c r="C21" s="121">
        <v>2013</v>
      </c>
      <c r="D21" s="122" t="s">
        <v>171</v>
      </c>
      <c r="E21" s="121">
        <v>33</v>
      </c>
      <c r="F21" s="133">
        <v>3140771</v>
      </c>
      <c r="G21" s="8"/>
    </row>
    <row r="22" spans="1:9" ht="28.5">
      <c r="A22" s="120" t="s">
        <v>187</v>
      </c>
      <c r="B22" s="121">
        <v>2011</v>
      </c>
      <c r="C22" s="121">
        <v>2013</v>
      </c>
      <c r="D22" s="122" t="s">
        <v>163</v>
      </c>
      <c r="E22" s="121">
        <v>32</v>
      </c>
      <c r="F22" s="133">
        <v>9115</v>
      </c>
      <c r="G22" s="8"/>
    </row>
    <row r="23" spans="1:9">
      <c r="A23" s="120" t="s">
        <v>188</v>
      </c>
      <c r="B23" s="121">
        <v>2010</v>
      </c>
      <c r="C23" s="121">
        <v>2010</v>
      </c>
      <c r="D23" s="122" t="s">
        <v>85</v>
      </c>
      <c r="E23" s="121">
        <v>30</v>
      </c>
      <c r="F23" s="133">
        <v>1437</v>
      </c>
      <c r="G23" s="8"/>
    </row>
    <row r="24" spans="1:9" ht="28.5">
      <c r="A24" s="120" t="s">
        <v>189</v>
      </c>
      <c r="B24" s="121">
        <v>2013</v>
      </c>
      <c r="C24" s="121">
        <v>2013</v>
      </c>
      <c r="D24" s="122" t="s">
        <v>160</v>
      </c>
      <c r="E24" s="121">
        <v>30</v>
      </c>
      <c r="F24" s="133">
        <v>152303</v>
      </c>
      <c r="G24" s="8"/>
    </row>
    <row r="25" spans="1:9" ht="28.5">
      <c r="A25" s="120" t="s">
        <v>190</v>
      </c>
      <c r="B25" s="121">
        <v>2012</v>
      </c>
      <c r="C25" s="121">
        <v>2013</v>
      </c>
      <c r="D25" s="122" t="s">
        <v>168</v>
      </c>
      <c r="E25" s="121">
        <v>29</v>
      </c>
      <c r="F25" s="133">
        <v>163624</v>
      </c>
      <c r="G25" s="8"/>
    </row>
    <row r="26" spans="1:9" ht="30" customHeight="1">
      <c r="A26" s="120" t="s">
        <v>191</v>
      </c>
      <c r="B26" s="121">
        <v>2012</v>
      </c>
      <c r="C26" s="121">
        <v>2013</v>
      </c>
      <c r="D26" s="122" t="s">
        <v>192</v>
      </c>
      <c r="E26" s="121">
        <v>28</v>
      </c>
      <c r="F26" s="133">
        <v>30456</v>
      </c>
      <c r="G26" s="8"/>
    </row>
    <row r="27" spans="1:9">
      <c r="A27" s="120" t="s">
        <v>193</v>
      </c>
      <c r="B27" s="121">
        <v>1984</v>
      </c>
      <c r="C27" s="121">
        <v>1984</v>
      </c>
      <c r="D27" s="122" t="s">
        <v>194</v>
      </c>
      <c r="E27" s="121">
        <v>26</v>
      </c>
      <c r="F27" s="133" t="s">
        <v>9</v>
      </c>
      <c r="G27" s="8"/>
    </row>
    <row r="28" spans="1:9">
      <c r="A28" s="120" t="s">
        <v>195</v>
      </c>
      <c r="B28" s="121">
        <v>2008</v>
      </c>
      <c r="C28" s="121">
        <v>2012</v>
      </c>
      <c r="D28" s="122" t="s">
        <v>80</v>
      </c>
      <c r="E28" s="121">
        <v>26</v>
      </c>
      <c r="F28" s="133">
        <v>59052</v>
      </c>
      <c r="G28" s="8"/>
    </row>
    <row r="29" spans="1:9">
      <c r="A29" s="120" t="s">
        <v>196</v>
      </c>
      <c r="B29" s="121">
        <v>2012</v>
      </c>
      <c r="C29" s="121">
        <v>2012</v>
      </c>
      <c r="D29" s="122" t="s">
        <v>197</v>
      </c>
      <c r="E29" s="121">
        <v>25</v>
      </c>
      <c r="F29" s="133">
        <v>2578599</v>
      </c>
      <c r="G29" s="8"/>
    </row>
    <row r="30" spans="1:9" ht="24.75" customHeight="1">
      <c r="A30" s="120" t="s">
        <v>198</v>
      </c>
      <c r="B30" s="121">
        <v>2002</v>
      </c>
      <c r="C30" s="121">
        <v>2002</v>
      </c>
      <c r="D30" s="122" t="s">
        <v>199</v>
      </c>
      <c r="E30" s="121">
        <v>24</v>
      </c>
      <c r="F30" s="133">
        <v>3370871</v>
      </c>
      <c r="G30" s="8"/>
    </row>
    <row r="31" spans="1:9">
      <c r="A31" s="123" t="s">
        <v>200</v>
      </c>
      <c r="B31" s="124">
        <v>2006</v>
      </c>
      <c r="C31" s="124">
        <v>2006</v>
      </c>
      <c r="D31" s="125" t="s">
        <v>201</v>
      </c>
      <c r="E31" s="124">
        <v>24</v>
      </c>
      <c r="F31" s="134">
        <v>247325</v>
      </c>
      <c r="G31" s="8"/>
    </row>
    <row r="32" spans="1:9">
      <c r="A32" s="120" t="s">
        <v>202</v>
      </c>
      <c r="B32" s="121">
        <v>2011</v>
      </c>
      <c r="C32" s="121">
        <v>2011</v>
      </c>
      <c r="D32" s="122" t="s">
        <v>197</v>
      </c>
      <c r="E32" s="121">
        <v>24</v>
      </c>
      <c r="F32" s="133">
        <v>1194628</v>
      </c>
      <c r="G32" s="8"/>
    </row>
    <row r="33" spans="1:9" ht="28.5">
      <c r="A33" s="120" t="s">
        <v>203</v>
      </c>
      <c r="B33" s="121">
        <v>1989</v>
      </c>
      <c r="C33" s="121">
        <v>1989</v>
      </c>
      <c r="D33" s="122" t="s">
        <v>183</v>
      </c>
      <c r="E33" s="121">
        <v>23</v>
      </c>
      <c r="F33" s="133" t="s">
        <v>9</v>
      </c>
      <c r="G33" s="8"/>
    </row>
    <row r="34" spans="1:9" ht="28.5">
      <c r="A34" s="126" t="s">
        <v>204</v>
      </c>
      <c r="B34" s="127">
        <v>1996</v>
      </c>
      <c r="C34" s="127">
        <v>1996</v>
      </c>
      <c r="D34" s="128" t="s">
        <v>205</v>
      </c>
      <c r="E34" s="127">
        <v>23</v>
      </c>
      <c r="F34" s="135">
        <v>41945</v>
      </c>
      <c r="G34" s="8"/>
    </row>
    <row r="35" spans="1:9">
      <c r="A35" s="120" t="s">
        <v>206</v>
      </c>
      <c r="B35" s="121">
        <v>2001</v>
      </c>
      <c r="C35" s="121">
        <v>2005</v>
      </c>
      <c r="D35" s="122" t="s">
        <v>192</v>
      </c>
      <c r="E35" s="121">
        <v>23</v>
      </c>
      <c r="F35" s="133">
        <v>788442</v>
      </c>
      <c r="G35" s="8"/>
    </row>
    <row r="36" spans="1:9" ht="28.5">
      <c r="A36" s="120" t="s">
        <v>207</v>
      </c>
      <c r="B36" s="121">
        <v>2009</v>
      </c>
      <c r="C36" s="121">
        <v>2012</v>
      </c>
      <c r="D36" s="122" t="s">
        <v>208</v>
      </c>
      <c r="E36" s="121">
        <v>23</v>
      </c>
      <c r="F36" s="133">
        <v>1093</v>
      </c>
      <c r="G36" s="8"/>
    </row>
    <row r="37" spans="1:9" ht="28.5">
      <c r="A37" s="120" t="s">
        <v>209</v>
      </c>
      <c r="B37" s="121">
        <v>2006</v>
      </c>
      <c r="C37" s="121">
        <v>2007</v>
      </c>
      <c r="D37" s="122" t="s">
        <v>80</v>
      </c>
      <c r="E37" s="121">
        <v>22</v>
      </c>
      <c r="F37" s="133">
        <v>545482</v>
      </c>
      <c r="G37" s="8"/>
    </row>
    <row r="38" spans="1:9">
      <c r="A38" s="120" t="s">
        <v>210</v>
      </c>
      <c r="B38" s="121">
        <v>2011</v>
      </c>
      <c r="C38" s="121">
        <v>2012</v>
      </c>
      <c r="D38" s="122" t="s">
        <v>197</v>
      </c>
      <c r="E38" s="121">
        <v>22</v>
      </c>
      <c r="F38" s="133">
        <v>523577</v>
      </c>
      <c r="G38" s="8"/>
    </row>
    <row r="39" spans="1:9" ht="28.5">
      <c r="A39" s="120" t="s">
        <v>211</v>
      </c>
      <c r="B39" s="121">
        <v>2013</v>
      </c>
      <c r="C39" s="121">
        <v>2013</v>
      </c>
      <c r="D39" s="122" t="s">
        <v>171</v>
      </c>
      <c r="E39" s="121">
        <v>22</v>
      </c>
      <c r="F39" s="133">
        <v>1716774</v>
      </c>
      <c r="G39" s="8"/>
    </row>
    <row r="40" spans="1:9" ht="37.5" customHeight="1">
      <c r="A40" s="120" t="s">
        <v>212</v>
      </c>
      <c r="B40" s="121">
        <v>2013</v>
      </c>
      <c r="C40" s="121">
        <v>2013</v>
      </c>
      <c r="D40" s="122" t="s">
        <v>171</v>
      </c>
      <c r="E40" s="121">
        <v>22</v>
      </c>
      <c r="F40" s="133">
        <v>457523</v>
      </c>
      <c r="G40" s="8"/>
    </row>
    <row r="41" spans="1:9">
      <c r="A41" s="120" t="s">
        <v>213</v>
      </c>
      <c r="B41" s="121">
        <v>2002</v>
      </c>
      <c r="C41" s="121">
        <v>2003</v>
      </c>
      <c r="D41" s="122" t="s">
        <v>214</v>
      </c>
      <c r="E41" s="121">
        <v>21</v>
      </c>
      <c r="F41" s="133">
        <v>16254</v>
      </c>
      <c r="G41" s="8"/>
      <c r="I41" s="116"/>
    </row>
    <row r="42" spans="1:9" ht="28.5">
      <c r="A42" s="120" t="s">
        <v>215</v>
      </c>
      <c r="B42" s="121">
        <v>2006</v>
      </c>
      <c r="C42" s="121">
        <v>2007</v>
      </c>
      <c r="D42" s="122" t="s">
        <v>216</v>
      </c>
      <c r="E42" s="121">
        <v>21</v>
      </c>
      <c r="F42" s="133">
        <v>37182</v>
      </c>
      <c r="G42" s="8"/>
    </row>
    <row r="43" spans="1:9" ht="28.5">
      <c r="A43" s="120" t="s">
        <v>217</v>
      </c>
      <c r="B43" s="121">
        <v>2006</v>
      </c>
      <c r="C43" s="121">
        <v>2006</v>
      </c>
      <c r="D43" s="122" t="s">
        <v>216</v>
      </c>
      <c r="E43" s="121">
        <v>21</v>
      </c>
      <c r="F43" s="133">
        <v>13613</v>
      </c>
      <c r="G43" s="8"/>
    </row>
    <row r="44" spans="1:9" ht="42.75">
      <c r="A44" s="120" t="s">
        <v>218</v>
      </c>
      <c r="B44" s="121">
        <v>2010</v>
      </c>
      <c r="C44" s="121">
        <v>2012</v>
      </c>
      <c r="D44" s="122" t="s">
        <v>166</v>
      </c>
      <c r="E44" s="121">
        <v>21</v>
      </c>
      <c r="F44" s="133">
        <v>11959</v>
      </c>
      <c r="G44" s="8"/>
    </row>
    <row r="45" spans="1:9">
      <c r="A45" s="120" t="s">
        <v>219</v>
      </c>
      <c r="B45" s="121">
        <v>2001</v>
      </c>
      <c r="C45" s="121">
        <v>2001</v>
      </c>
      <c r="D45" s="122" t="s">
        <v>192</v>
      </c>
      <c r="E45" s="121">
        <v>20</v>
      </c>
      <c r="F45" s="133">
        <v>853210</v>
      </c>
      <c r="G45" s="8"/>
    </row>
    <row r="46" spans="1:9">
      <c r="A46" s="129" t="s">
        <v>220</v>
      </c>
      <c r="B46" s="130">
        <v>2003</v>
      </c>
      <c r="C46" s="130">
        <v>2003</v>
      </c>
      <c r="D46" s="131" t="s">
        <v>221</v>
      </c>
      <c r="E46" s="130">
        <v>20</v>
      </c>
      <c r="F46" s="136">
        <v>104659</v>
      </c>
      <c r="G46" s="8"/>
    </row>
    <row r="47" spans="1:9" ht="15.75">
      <c r="A47" s="30" t="s">
        <v>222</v>
      </c>
      <c r="B47" s="8"/>
      <c r="C47" s="8"/>
      <c r="D47" s="8"/>
      <c r="E47" s="8"/>
      <c r="F47" s="8"/>
      <c r="G47" s="8"/>
    </row>
    <row r="48" spans="1:9">
      <c r="G48" s="8"/>
    </row>
    <row r="49" spans="7:7">
      <c r="G49" s="8"/>
    </row>
    <row r="50" spans="7:7">
      <c r="G50" s="8"/>
    </row>
    <row r="51" spans="7:7">
      <c r="G51" s="8"/>
    </row>
    <row r="52" spans="7:7">
      <c r="G52" s="8"/>
    </row>
    <row r="53" spans="7:7">
      <c r="G53" s="8"/>
    </row>
    <row r="54" spans="7:7">
      <c r="G54" s="8"/>
    </row>
    <row r="55" spans="7:7">
      <c r="G55" s="8"/>
    </row>
    <row r="56" spans="7:7">
      <c r="G56" s="8"/>
    </row>
    <row r="57" spans="7:7">
      <c r="G57" s="8"/>
    </row>
    <row r="58" spans="7:7">
      <c r="G58" s="8"/>
    </row>
    <row r="59" spans="7:7">
      <c r="G59" s="8"/>
    </row>
    <row r="60" spans="7:7">
      <c r="G60" s="8"/>
    </row>
    <row r="61" spans="7:7">
      <c r="G61" s="8"/>
    </row>
    <row r="62" spans="7:7">
      <c r="G62" s="8"/>
    </row>
    <row r="63" spans="7:7">
      <c r="G63" s="8"/>
    </row>
    <row r="64" spans="7:7">
      <c r="G64" s="8"/>
    </row>
    <row r="65" spans="7:7">
      <c r="G65" s="8"/>
    </row>
    <row r="66" spans="7:7">
      <c r="G66" s="8"/>
    </row>
    <row r="67" spans="7:7">
      <c r="G67" s="8"/>
    </row>
    <row r="68" spans="7:7">
      <c r="G68" s="8"/>
    </row>
    <row r="69" spans="7:7">
      <c r="G69" s="8"/>
    </row>
    <row r="70" spans="7:7">
      <c r="G70" s="8"/>
    </row>
    <row r="71" spans="7:7">
      <c r="G71" s="8"/>
    </row>
    <row r="72" spans="7:7">
      <c r="G72" s="8"/>
    </row>
    <row r="73" spans="7:7">
      <c r="G73" s="8"/>
    </row>
    <row r="74" spans="7:7">
      <c r="G74" s="8"/>
    </row>
    <row r="75" spans="7:7">
      <c r="G75" s="8"/>
    </row>
    <row r="76" spans="7:7">
      <c r="G76" s="8"/>
    </row>
    <row r="77" spans="7:7">
      <c r="G77" s="8"/>
    </row>
    <row r="78" spans="7:7">
      <c r="G78" s="8"/>
    </row>
    <row r="79" spans="7:7">
      <c r="G79" s="8"/>
    </row>
    <row r="80" spans="7:7">
      <c r="G80" s="8"/>
    </row>
    <row r="81" spans="7:7">
      <c r="G81" s="8"/>
    </row>
    <row r="82" spans="7:7">
      <c r="G82" s="8"/>
    </row>
  </sheetData>
  <sortState xmlns:xlrd2="http://schemas.microsoft.com/office/spreadsheetml/2017/richdata2" ref="A4:F46">
    <sortCondition descending="1" ref="E4:E46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30"/>
  <sheetViews>
    <sheetView workbookViewId="0">
      <selection activeCell="E27" sqref="E27"/>
    </sheetView>
  </sheetViews>
  <sheetFormatPr defaultColWidth="9.140625" defaultRowHeight="15"/>
  <cols>
    <col min="1" max="1" width="16.85546875" customWidth="1"/>
    <col min="2" max="2" width="12.7109375" customWidth="1"/>
    <col min="3" max="4" width="15.42578125" customWidth="1"/>
    <col min="5" max="5" width="25" customWidth="1"/>
  </cols>
  <sheetData>
    <row r="1" spans="1:16" s="402" customFormat="1" ht="16.5">
      <c r="A1" s="402" t="s">
        <v>223</v>
      </c>
    </row>
    <row r="6" spans="1:16">
      <c r="L6" s="115"/>
      <c r="M6" s="115"/>
      <c r="N6" s="115"/>
      <c r="O6" s="115"/>
      <c r="P6" s="115"/>
    </row>
    <row r="12" spans="1:16">
      <c r="L12" s="116"/>
    </row>
    <row r="18" spans="1:6">
      <c r="A18" s="8"/>
      <c r="B18" s="8"/>
      <c r="C18" s="8"/>
      <c r="D18" s="8"/>
    </row>
    <row r="19" spans="1:6">
      <c r="F19" s="91"/>
    </row>
    <row r="20" spans="1:6">
      <c r="F20" s="8"/>
    </row>
    <row r="21" spans="1:6">
      <c r="F21" s="8"/>
    </row>
    <row r="22" spans="1:6">
      <c r="F22" s="8"/>
    </row>
    <row r="23" spans="1:6">
      <c r="F23" s="8"/>
    </row>
    <row r="24" spans="1:6">
      <c r="A24" s="8"/>
      <c r="B24" s="8"/>
      <c r="C24" s="8"/>
      <c r="D24" s="107"/>
      <c r="E24" s="8"/>
    </row>
    <row r="25" spans="1:6">
      <c r="A25" s="108" t="s">
        <v>224</v>
      </c>
      <c r="B25" s="108" t="s">
        <v>225</v>
      </c>
      <c r="C25" s="109"/>
      <c r="D25" s="109"/>
      <c r="E25" s="109"/>
    </row>
    <row r="26" spans="1:6">
      <c r="A26" s="110" t="s">
        <v>226</v>
      </c>
      <c r="B26" s="111">
        <v>3</v>
      </c>
      <c r="C26" s="112"/>
      <c r="D26" s="113"/>
      <c r="E26" s="114"/>
    </row>
    <row r="27" spans="1:6">
      <c r="A27" s="110" t="s">
        <v>227</v>
      </c>
      <c r="B27" s="111">
        <v>10</v>
      </c>
      <c r="C27" s="112"/>
      <c r="D27" s="112"/>
      <c r="E27" s="114"/>
    </row>
    <row r="28" spans="1:6">
      <c r="A28" s="110" t="s">
        <v>228</v>
      </c>
      <c r="B28" s="111">
        <v>30</v>
      </c>
      <c r="C28" s="112"/>
      <c r="D28" s="112"/>
      <c r="E28" s="114"/>
    </row>
    <row r="29" spans="1:6">
      <c r="A29" s="8"/>
      <c r="B29" s="36"/>
      <c r="C29" s="91"/>
      <c r="D29" s="91"/>
      <c r="E29" s="91"/>
    </row>
    <row r="30" spans="1:6">
      <c r="A30" s="8"/>
      <c r="B30" s="36"/>
      <c r="C30" s="8"/>
    </row>
  </sheetData>
  <mergeCells count="1">
    <mergeCell ref="A1:XFD1"/>
  </mergeCells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"/>
  <sheetViews>
    <sheetView workbookViewId="0"/>
  </sheetViews>
  <sheetFormatPr defaultColWidth="9.140625" defaultRowHeight="15"/>
  <cols>
    <col min="14" max="14" width="9.5703125" customWidth="1"/>
  </cols>
  <sheetData>
    <row r="1" spans="1:1" ht="16.5">
      <c r="A1" s="92" t="s">
        <v>23</v>
      </c>
    </row>
    <row r="2" spans="1:1">
      <c r="A2" s="78"/>
    </row>
    <row r="25" spans="1:15" s="244" customFormat="1">
      <c r="A25" s="359"/>
    </row>
    <row r="26" spans="1:15" s="244" customFormat="1"/>
    <row r="27" spans="1:15" s="244" customFormat="1"/>
    <row r="28" spans="1:15" s="244" customFormat="1">
      <c r="A28" s="360"/>
      <c r="B28" s="361">
        <v>2002</v>
      </c>
      <c r="C28" s="361">
        <v>2003</v>
      </c>
      <c r="D28" s="361">
        <v>2004</v>
      </c>
      <c r="E28" s="361">
        <v>2005</v>
      </c>
      <c r="F28" s="361">
        <v>2006</v>
      </c>
      <c r="G28" s="361">
        <v>2007</v>
      </c>
      <c r="H28" s="361">
        <v>2008</v>
      </c>
      <c r="I28" s="361">
        <v>2009</v>
      </c>
      <c r="J28" s="361">
        <v>2010</v>
      </c>
      <c r="K28" s="361">
        <v>2011</v>
      </c>
      <c r="L28" s="361">
        <v>2012</v>
      </c>
      <c r="M28" s="361">
        <v>2013</v>
      </c>
      <c r="N28" s="361">
        <v>2014</v>
      </c>
    </row>
    <row r="29" spans="1:15" s="244" customFormat="1">
      <c r="A29" s="361" t="s">
        <v>24</v>
      </c>
      <c r="B29" s="362">
        <v>1164</v>
      </c>
      <c r="C29" s="362">
        <v>1200</v>
      </c>
      <c r="D29" s="362">
        <v>1342</v>
      </c>
      <c r="E29" s="362">
        <v>1453</v>
      </c>
      <c r="F29" s="362">
        <v>1645</v>
      </c>
      <c r="G29" s="362">
        <v>1762</v>
      </c>
      <c r="H29" s="362">
        <v>2091.4690000000001</v>
      </c>
      <c r="I29" s="362">
        <v>2779.502</v>
      </c>
      <c r="J29" s="362">
        <v>4475.7700000000004</v>
      </c>
      <c r="K29" s="362">
        <v>6984.81</v>
      </c>
      <c r="L29" s="362">
        <v>9844.09</v>
      </c>
      <c r="M29" s="364">
        <v>11128</v>
      </c>
      <c r="N29" s="364">
        <v>11943</v>
      </c>
      <c r="O29" s="365"/>
    </row>
    <row r="30" spans="1:15" s="244" customFormat="1">
      <c r="A30" s="363" t="s">
        <v>25</v>
      </c>
      <c r="B30" s="362">
        <v>2120</v>
      </c>
      <c r="C30" s="362">
        <v>2117</v>
      </c>
      <c r="D30" s="362">
        <v>2227</v>
      </c>
      <c r="E30" s="362">
        <v>2471</v>
      </c>
      <c r="F30" s="362">
        <v>2873</v>
      </c>
      <c r="G30" s="362">
        <v>3228</v>
      </c>
      <c r="H30" s="362">
        <v>3810.7190000000001</v>
      </c>
      <c r="I30" s="362">
        <v>4314.5929999999998</v>
      </c>
      <c r="J30" s="362">
        <v>4980.1540000000005</v>
      </c>
      <c r="K30" s="362">
        <v>5518.1270000000004</v>
      </c>
      <c r="L30" s="362">
        <v>6199.1589999999997</v>
      </c>
      <c r="M30" s="364">
        <v>6869</v>
      </c>
      <c r="N30" s="364">
        <v>7616</v>
      </c>
      <c r="O30" s="365"/>
    </row>
    <row r="31" spans="1:15" s="244" customFormat="1">
      <c r="A31" s="361" t="s">
        <v>26</v>
      </c>
      <c r="B31" s="362">
        <v>235</v>
      </c>
      <c r="C31" s="362">
        <v>231</v>
      </c>
      <c r="D31" s="362">
        <v>226</v>
      </c>
      <c r="E31" s="362">
        <v>176</v>
      </c>
      <c r="F31" s="362">
        <v>201</v>
      </c>
      <c r="G31" s="362">
        <v>346</v>
      </c>
      <c r="H31" s="362">
        <v>396.6</v>
      </c>
      <c r="I31" s="362">
        <v>355.06099999999998</v>
      </c>
      <c r="J31" s="362">
        <v>312.52499999999998</v>
      </c>
      <c r="K31" s="362">
        <v>240.56200000000001</v>
      </c>
      <c r="L31" s="362">
        <v>142.113</v>
      </c>
      <c r="M31" s="366">
        <v>20</v>
      </c>
      <c r="N31" s="364">
        <v>12</v>
      </c>
      <c r="O31" s="365"/>
    </row>
    <row r="32" spans="1:15">
      <c r="N32" s="367"/>
    </row>
  </sheetData>
  <printOptions horizontalCentered="1" verticalCentered="1"/>
  <pageMargins left="0.511811023622047" right="0.511811023622047" top="0.78740157480314998" bottom="0.78740157480314998" header="0.196850393700787" footer="0.196850393700787"/>
  <pageSetup paperSize="9" scale="72" orientation="landscape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1"/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36"/>
  <sheetViews>
    <sheetView topLeftCell="A10" workbookViewId="0">
      <selection activeCell="K26" sqref="K26"/>
    </sheetView>
  </sheetViews>
  <sheetFormatPr defaultColWidth="9.140625" defaultRowHeight="15"/>
  <cols>
    <col min="1" max="1" width="13.42578125" style="93" customWidth="1"/>
    <col min="2" max="2" width="13.5703125" style="93" customWidth="1"/>
    <col min="3" max="3" width="12" style="93" customWidth="1"/>
    <col min="4" max="5" width="13.28515625" style="93" customWidth="1"/>
    <col min="6" max="6" width="12" style="93" customWidth="1"/>
    <col min="7" max="7" width="13.28515625" style="93" customWidth="1"/>
    <col min="8" max="8" width="9.140625" style="93"/>
    <col min="9" max="9" width="10.85546875" style="93" customWidth="1"/>
    <col min="10" max="16384" width="9.140625" style="93"/>
  </cols>
  <sheetData>
    <row r="1" spans="1:1" s="402" customFormat="1" ht="16.5">
      <c r="A1" s="402" t="s">
        <v>229</v>
      </c>
    </row>
    <row r="27" spans="1:9">
      <c r="A27" s="94"/>
    </row>
    <row r="28" spans="1:9" ht="15.75">
      <c r="A28" s="101"/>
      <c r="B28" s="102"/>
      <c r="C28" s="405" t="s">
        <v>230</v>
      </c>
      <c r="D28" s="405"/>
      <c r="E28" s="96"/>
      <c r="F28" s="405" t="s">
        <v>231</v>
      </c>
      <c r="G28" s="405"/>
      <c r="H28" s="406"/>
      <c r="I28" s="407"/>
    </row>
    <row r="29" spans="1:9">
      <c r="A29" s="103" t="s">
        <v>232</v>
      </c>
      <c r="B29" s="103" t="s">
        <v>233</v>
      </c>
      <c r="C29" s="103" t="s">
        <v>234</v>
      </c>
      <c r="D29" s="103" t="s">
        <v>235</v>
      </c>
      <c r="E29" s="103" t="s">
        <v>236</v>
      </c>
      <c r="F29" s="103" t="s">
        <v>234</v>
      </c>
      <c r="G29" s="103" t="s">
        <v>235</v>
      </c>
      <c r="H29" s="103" t="s">
        <v>237</v>
      </c>
      <c r="I29" s="103"/>
    </row>
    <row r="30" spans="1:9" ht="15.75">
      <c r="A30" s="102" t="s">
        <v>238</v>
      </c>
      <c r="B30" s="102">
        <v>1</v>
      </c>
      <c r="C30" s="104">
        <v>1348.18333333333</v>
      </c>
      <c r="D30" s="104">
        <v>6113.7166666666699</v>
      </c>
      <c r="E30" s="105">
        <f>C30/(C30+D30)</f>
        <v>0.18067560987594716</v>
      </c>
      <c r="F30" s="104">
        <v>2202.15</v>
      </c>
      <c r="G30" s="104">
        <v>14736.6833333333</v>
      </c>
      <c r="H30" s="105">
        <f>F30/(F30+G30)</f>
        <v>0.1300060019875437</v>
      </c>
      <c r="I30" s="106">
        <f>E30-H30</f>
        <v>5.0669607888403467E-2</v>
      </c>
    </row>
    <row r="31" spans="1:9" ht="15.75">
      <c r="A31" s="102" t="s">
        <v>239</v>
      </c>
      <c r="B31" s="102">
        <v>2</v>
      </c>
      <c r="C31" s="104">
        <v>1802.11666666667</v>
      </c>
      <c r="D31" s="104">
        <v>5880.5333333333301</v>
      </c>
      <c r="E31" s="105">
        <f t="shared" ref="E31:E36" si="0">C31/(C31+D31)</f>
        <v>0.23456966888595343</v>
      </c>
      <c r="F31" s="104">
        <v>2234.9666666666699</v>
      </c>
      <c r="G31" s="104">
        <v>15054.6</v>
      </c>
      <c r="H31" s="105">
        <f t="shared" ref="H31:H36" si="1">F31/(F31+G31)</f>
        <v>0.12926678324307353</v>
      </c>
      <c r="I31" s="106">
        <f t="shared" ref="I31:I36" si="2">E31-H31</f>
        <v>0.1053028856428799</v>
      </c>
    </row>
    <row r="32" spans="1:9" ht="15.75">
      <c r="A32" s="102" t="s">
        <v>240</v>
      </c>
      <c r="B32" s="102">
        <v>3</v>
      </c>
      <c r="C32" s="104">
        <v>1718.1666666666699</v>
      </c>
      <c r="D32" s="104">
        <v>5931.9166666666697</v>
      </c>
      <c r="E32" s="105">
        <f t="shared" si="0"/>
        <v>0.22459450332785072</v>
      </c>
      <c r="F32" s="104">
        <v>2042.05</v>
      </c>
      <c r="G32" s="104">
        <v>15274.416666666701</v>
      </c>
      <c r="H32" s="105">
        <f t="shared" si="1"/>
        <v>0.11792532733775536</v>
      </c>
      <c r="I32" s="106">
        <f t="shared" si="2"/>
        <v>0.10666917599009536</v>
      </c>
    </row>
    <row r="33" spans="1:9" ht="15.75">
      <c r="A33" s="102" t="s">
        <v>241</v>
      </c>
      <c r="B33" s="102">
        <v>4</v>
      </c>
      <c r="C33" s="104">
        <v>1643.4</v>
      </c>
      <c r="D33" s="104">
        <v>5940.85</v>
      </c>
      <c r="E33" s="105">
        <f t="shared" si="0"/>
        <v>0.21668589511157993</v>
      </c>
      <c r="F33" s="104">
        <v>2172.6666666666702</v>
      </c>
      <c r="G33" s="104">
        <v>15188.2166666667</v>
      </c>
      <c r="H33" s="105">
        <f t="shared" si="1"/>
        <v>0.12514724193181406</v>
      </c>
      <c r="I33" s="106">
        <f t="shared" si="2"/>
        <v>9.1538653179765866E-2</v>
      </c>
    </row>
    <row r="34" spans="1:9" ht="15.75">
      <c r="A34" s="102" t="s">
        <v>242</v>
      </c>
      <c r="B34" s="102">
        <v>5</v>
      </c>
      <c r="C34" s="104">
        <v>1570.05</v>
      </c>
      <c r="D34" s="104">
        <v>5829.15</v>
      </c>
      <c r="E34" s="105">
        <f t="shared" si="0"/>
        <v>0.21219185857930586</v>
      </c>
      <c r="F34" s="104">
        <v>2124.1</v>
      </c>
      <c r="G34" s="104">
        <v>14889.7833333333</v>
      </c>
      <c r="H34" s="105">
        <f t="shared" si="1"/>
        <v>0.12484510199023763</v>
      </c>
      <c r="I34" s="106">
        <f t="shared" si="2"/>
        <v>8.7346756589068236E-2</v>
      </c>
    </row>
    <row r="35" spans="1:9" ht="15.75">
      <c r="A35" s="102" t="s">
        <v>243</v>
      </c>
      <c r="B35" s="102">
        <v>6</v>
      </c>
      <c r="C35" s="104">
        <v>1539.13333333333</v>
      </c>
      <c r="D35" s="104">
        <v>5975.15</v>
      </c>
      <c r="E35" s="105">
        <f t="shared" si="0"/>
        <v>0.20482769481232377</v>
      </c>
      <c r="F35" s="104">
        <v>2040.15</v>
      </c>
      <c r="G35" s="104">
        <v>15075.95</v>
      </c>
      <c r="H35" s="105">
        <f t="shared" si="1"/>
        <v>0.11919479320639631</v>
      </c>
      <c r="I35" s="106">
        <f t="shared" si="2"/>
        <v>8.5632901605927458E-2</v>
      </c>
    </row>
    <row r="36" spans="1:9" ht="15.75">
      <c r="A36" s="102" t="s">
        <v>244</v>
      </c>
      <c r="B36" s="102">
        <v>7</v>
      </c>
      <c r="C36" s="104">
        <v>1461.7166666666701</v>
      </c>
      <c r="D36" s="104">
        <v>6017.8333333333303</v>
      </c>
      <c r="E36" s="105">
        <f t="shared" si="0"/>
        <v>0.19542842372424413</v>
      </c>
      <c r="F36" s="104">
        <v>2321.75</v>
      </c>
      <c r="G36" s="104">
        <v>14651.5666666667</v>
      </c>
      <c r="H36" s="105">
        <f t="shared" si="1"/>
        <v>0.13678823329559409</v>
      </c>
      <c r="I36" s="106">
        <f t="shared" si="2"/>
        <v>5.8640190428650041E-2</v>
      </c>
    </row>
  </sheetData>
  <mergeCells count="4">
    <mergeCell ref="A1:XFD1"/>
    <mergeCell ref="C28:D28"/>
    <mergeCell ref="F28:G28"/>
    <mergeCell ref="H28:I28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41"/>
  <sheetViews>
    <sheetView workbookViewId="0">
      <selection activeCell="J9" sqref="J9"/>
    </sheetView>
  </sheetViews>
  <sheetFormatPr defaultColWidth="9.140625" defaultRowHeight="15"/>
  <cols>
    <col min="1" max="1" width="9.140625" style="93"/>
    <col min="2" max="2" width="13.42578125" style="93" customWidth="1"/>
    <col min="3" max="3" width="13.5703125" style="93" customWidth="1"/>
    <col min="4" max="4" width="12" style="93" customWidth="1"/>
    <col min="5" max="5" width="13.28515625" style="93" customWidth="1"/>
    <col min="6" max="6" width="12.140625" style="93" customWidth="1"/>
    <col min="7" max="7" width="12" style="93" customWidth="1"/>
    <col min="8" max="8" width="13.28515625" style="93" customWidth="1"/>
    <col min="9" max="9" width="13.5703125" style="93" customWidth="1"/>
    <col min="10" max="16384" width="9.140625" style="93"/>
  </cols>
  <sheetData>
    <row r="1" spans="1:1" s="402" customFormat="1" ht="16.5">
      <c r="A1" s="402" t="s">
        <v>245</v>
      </c>
    </row>
    <row r="17" spans="1:10">
      <c r="I17" s="99"/>
    </row>
    <row r="30" spans="1:10">
      <c r="A30" s="94"/>
    </row>
    <row r="31" spans="1:10" ht="15.75">
      <c r="A31" s="95"/>
      <c r="B31" s="96" t="s">
        <v>232</v>
      </c>
      <c r="C31" s="96" t="s">
        <v>233</v>
      </c>
      <c r="D31" s="96" t="s">
        <v>234</v>
      </c>
      <c r="E31" s="96" t="s">
        <v>235</v>
      </c>
      <c r="F31" s="96" t="s">
        <v>231</v>
      </c>
      <c r="G31" s="96" t="s">
        <v>234</v>
      </c>
      <c r="H31" s="96" t="s">
        <v>235</v>
      </c>
      <c r="I31" s="96" t="s">
        <v>230</v>
      </c>
      <c r="J31" s="96"/>
    </row>
    <row r="32" spans="1:10" ht="15.75">
      <c r="A32" s="96">
        <v>1</v>
      </c>
      <c r="B32" s="96" t="s">
        <v>238</v>
      </c>
      <c r="C32" s="96">
        <v>1</v>
      </c>
      <c r="D32" s="96">
        <v>334.183333333333</v>
      </c>
      <c r="E32" s="96">
        <v>13975.0333333333</v>
      </c>
      <c r="F32" s="98">
        <f t="shared" ref="F32:F38" si="0">D32/(D32+E32)</f>
        <v>2.3354411434122327E-2</v>
      </c>
      <c r="G32" s="96">
        <v>405.83333333333297</v>
      </c>
      <c r="H32" s="96">
        <v>6040.5</v>
      </c>
      <c r="I32" s="98">
        <f t="shared" ref="I32:I38" si="1">G32/(G32+H32)</f>
        <v>6.2955685402554376E-2</v>
      </c>
      <c r="J32" s="100">
        <f>I32-F32</f>
        <v>3.9601273968432049E-2</v>
      </c>
    </row>
    <row r="33" spans="1:10" ht="15.75">
      <c r="A33" s="96">
        <v>4</v>
      </c>
      <c r="B33" s="96" t="s">
        <v>239</v>
      </c>
      <c r="C33" s="96">
        <v>2</v>
      </c>
      <c r="D33" s="96">
        <v>324.26666666666699</v>
      </c>
      <c r="E33" s="96">
        <v>14233.483333333301</v>
      </c>
      <c r="F33" s="98">
        <f t="shared" si="0"/>
        <v>2.2274504416318987E-2</v>
      </c>
      <c r="G33" s="96">
        <v>863.96666666666704</v>
      </c>
      <c r="H33" s="96">
        <v>5811.85</v>
      </c>
      <c r="I33" s="98">
        <f t="shared" si="1"/>
        <v>0.1294173746532884</v>
      </c>
      <c r="J33" s="100">
        <f t="shared" ref="J33:J38" si="2">I33-F33</f>
        <v>0.10714287023696942</v>
      </c>
    </row>
    <row r="34" spans="1:10" ht="15.75">
      <c r="A34" s="96">
        <v>5</v>
      </c>
      <c r="B34" s="96" t="s">
        <v>240</v>
      </c>
      <c r="C34" s="96">
        <v>3</v>
      </c>
      <c r="D34" s="96">
        <v>239.9</v>
      </c>
      <c r="E34" s="96">
        <v>14330.8166666667</v>
      </c>
      <c r="F34" s="98">
        <f t="shared" si="0"/>
        <v>1.646452988471165E-2</v>
      </c>
      <c r="G34" s="96">
        <v>818.58333333333303</v>
      </c>
      <c r="H34" s="96">
        <v>5835.4666666666699</v>
      </c>
      <c r="I34" s="98">
        <f t="shared" si="1"/>
        <v>0.12302031594793136</v>
      </c>
      <c r="J34" s="100">
        <f t="shared" si="2"/>
        <v>0.10655578606321972</v>
      </c>
    </row>
    <row r="35" spans="1:10" ht="15.75">
      <c r="A35" s="96">
        <v>7</v>
      </c>
      <c r="B35" s="96" t="s">
        <v>241</v>
      </c>
      <c r="C35" s="96">
        <v>4</v>
      </c>
      <c r="D35" s="96">
        <v>254.65</v>
      </c>
      <c r="E35" s="96">
        <v>14359.35</v>
      </c>
      <c r="F35" s="98">
        <f t="shared" si="0"/>
        <v>1.7425071848912004E-2</v>
      </c>
      <c r="G35" s="96">
        <v>769.31666666666695</v>
      </c>
      <c r="H35" s="96">
        <v>5806.7333333333299</v>
      </c>
      <c r="I35" s="98">
        <f t="shared" si="1"/>
        <v>0.11698765469646176</v>
      </c>
      <c r="J35" s="100">
        <f t="shared" si="2"/>
        <v>9.9562582847549763E-2</v>
      </c>
    </row>
    <row r="36" spans="1:10" ht="15.75">
      <c r="A36" s="96">
        <v>2</v>
      </c>
      <c r="B36" s="96" t="s">
        <v>242</v>
      </c>
      <c r="C36" s="96">
        <v>5</v>
      </c>
      <c r="D36" s="96">
        <v>255.4</v>
      </c>
      <c r="E36" s="96">
        <v>14071.6833333333</v>
      </c>
      <c r="F36" s="98">
        <f t="shared" si="0"/>
        <v>1.7826377781009203E-2</v>
      </c>
      <c r="G36" s="96">
        <v>693.4</v>
      </c>
      <c r="H36" s="96">
        <v>5731.4666666666699</v>
      </c>
      <c r="I36" s="98">
        <f t="shared" si="1"/>
        <v>0.10792441866497873</v>
      </c>
      <c r="J36" s="100">
        <f t="shared" si="2"/>
        <v>9.0098040883969527E-2</v>
      </c>
    </row>
    <row r="37" spans="1:10" ht="15.75">
      <c r="A37" s="96">
        <v>6</v>
      </c>
      <c r="B37" s="96" t="s">
        <v>243</v>
      </c>
      <c r="C37" s="96">
        <v>6</v>
      </c>
      <c r="D37" s="96">
        <v>267</v>
      </c>
      <c r="E37" s="96">
        <v>14155.016666666699</v>
      </c>
      <c r="F37" s="98">
        <f t="shared" si="0"/>
        <v>1.8513360937732891E-2</v>
      </c>
      <c r="G37" s="96">
        <v>689.61666666666702</v>
      </c>
      <c r="H37" s="96">
        <v>5841.0166666666701</v>
      </c>
      <c r="I37" s="98">
        <f t="shared" si="1"/>
        <v>0.10559721109233917</v>
      </c>
      <c r="J37" s="100">
        <f t="shared" si="2"/>
        <v>8.708385015460629E-2</v>
      </c>
    </row>
    <row r="38" spans="1:10" ht="15.75">
      <c r="A38" s="96">
        <v>3</v>
      </c>
      <c r="B38" s="96" t="s">
        <v>244</v>
      </c>
      <c r="C38" s="96">
        <v>7</v>
      </c>
      <c r="D38" s="96">
        <v>270.36666666666702</v>
      </c>
      <c r="E38" s="96">
        <v>14030.333333333299</v>
      </c>
      <c r="F38" s="98">
        <f t="shared" si="0"/>
        <v>1.8905834446332533E-2</v>
      </c>
      <c r="G38" s="96">
        <v>562.1</v>
      </c>
      <c r="H38" s="96">
        <v>5901.3833333333296</v>
      </c>
      <c r="I38" s="98">
        <f t="shared" si="1"/>
        <v>8.6965490744155036E-2</v>
      </c>
      <c r="J38" s="100">
        <f t="shared" si="2"/>
        <v>6.8059656297822499E-2</v>
      </c>
    </row>
    <row r="41" spans="1:10" ht="15.75">
      <c r="B41" s="97" t="s">
        <v>246</v>
      </c>
    </row>
  </sheetData>
  <sortState xmlns:xlrd2="http://schemas.microsoft.com/office/spreadsheetml/2017/richdata2" ref="B32:I38">
    <sortCondition ref="C2:C8"/>
  </sortState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>
      <selection activeCell="K24" sqref="K24"/>
    </sheetView>
  </sheetViews>
  <sheetFormatPr defaultColWidth="9" defaultRowHeight="15"/>
  <sheetData>
    <row r="1" spans="1:1" s="402" customFormat="1" ht="16.5">
      <c r="A1" s="402" t="s">
        <v>247</v>
      </c>
    </row>
  </sheetData>
  <mergeCells count="1">
    <mergeCell ref="A1:XFD1"/>
  </mergeCells>
  <pageMargins left="0.511811023622047" right="0.511811023622047" top="0.78740157480314998" bottom="0.78740157480314998" header="0.31496062992126" footer="0.31496062992126"/>
  <pageSetup paperSize="9" orientation="portrait"/>
  <headerFooter>
    <oddHeader>&amp;R&amp;G</oddHeader>
  </headerFooter>
  <drawing r:id="rId1"/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29"/>
  <sheetViews>
    <sheetView workbookViewId="0">
      <selection activeCell="K24" sqref="K24"/>
    </sheetView>
  </sheetViews>
  <sheetFormatPr defaultColWidth="9" defaultRowHeight="15"/>
  <cols>
    <col min="1" max="1" width="3.7109375" style="79" customWidth="1"/>
    <col min="2" max="2" width="20.42578125" customWidth="1"/>
    <col min="3" max="4" width="15.7109375" customWidth="1"/>
    <col min="5" max="5" width="7.7109375" customWidth="1"/>
    <col min="6" max="7" width="15.5703125" customWidth="1"/>
    <col min="8" max="8" width="7" customWidth="1"/>
    <col min="9" max="9" width="14.85546875" customWidth="1"/>
    <col min="12" max="12" width="20" customWidth="1"/>
    <col min="13" max="14" width="29" customWidth="1"/>
  </cols>
  <sheetData>
    <row r="1" spans="1:14" ht="16.5">
      <c r="A1" s="9" t="s">
        <v>248</v>
      </c>
    </row>
    <row r="2" spans="1:14">
      <c r="A2" s="80"/>
      <c r="B2" s="8"/>
      <c r="C2" s="8"/>
      <c r="D2" s="8"/>
      <c r="E2" s="8"/>
      <c r="F2" s="8"/>
      <c r="G2" s="8"/>
      <c r="H2" s="8"/>
      <c r="I2" s="8"/>
    </row>
    <row r="3" spans="1:14" ht="49.5" customHeight="1">
      <c r="A3" s="11"/>
      <c r="B3" s="12" t="s">
        <v>63</v>
      </c>
      <c r="C3" s="12" t="s">
        <v>249</v>
      </c>
      <c r="D3" s="12" t="s">
        <v>65</v>
      </c>
      <c r="E3" s="12" t="s">
        <v>30</v>
      </c>
      <c r="F3" s="12" t="s">
        <v>250</v>
      </c>
      <c r="G3" s="12" t="s">
        <v>251</v>
      </c>
      <c r="H3" s="12" t="s">
        <v>30</v>
      </c>
      <c r="I3" s="32" t="s">
        <v>252</v>
      </c>
      <c r="J3" s="8"/>
      <c r="K3" s="8"/>
      <c r="L3" s="8"/>
      <c r="M3" s="8"/>
      <c r="N3" s="8"/>
    </row>
    <row r="4" spans="1:14">
      <c r="A4" s="81">
        <v>1</v>
      </c>
      <c r="B4" s="14" t="s">
        <v>68</v>
      </c>
      <c r="C4" s="82">
        <v>240.350694444444</v>
      </c>
      <c r="D4" s="82">
        <f>C4/52</f>
        <v>4.6221287393162305</v>
      </c>
      <c r="E4" s="87">
        <f t="shared" ref="E4:E19" si="0">C4/I4</f>
        <v>0.75832036984290463</v>
      </c>
      <c r="F4" s="82">
        <v>76.600694444444201</v>
      </c>
      <c r="G4" s="82">
        <f>F4/52</f>
        <v>1.473090277777773</v>
      </c>
      <c r="H4" s="87">
        <f t="shared" ref="H4:H21" si="1">F4/I4</f>
        <v>0.24167963015709532</v>
      </c>
      <c r="I4" s="33">
        <f t="shared" ref="I4:I24" si="2">SUM(C4,F4)</f>
        <v>316.95138888888823</v>
      </c>
      <c r="J4" s="8"/>
      <c r="K4" s="8"/>
      <c r="L4" s="43"/>
      <c r="M4" s="43"/>
      <c r="N4" s="43"/>
    </row>
    <row r="5" spans="1:14">
      <c r="A5" s="83">
        <v>2</v>
      </c>
      <c r="B5" s="18" t="s">
        <v>67</v>
      </c>
      <c r="C5" s="84">
        <v>202.15902777779499</v>
      </c>
      <c r="D5" s="82">
        <f t="shared" ref="D5:D24" si="3">C5/52</f>
        <v>3.8876736111114423</v>
      </c>
      <c r="E5" s="88">
        <f t="shared" si="0"/>
        <v>0.59706828231783127</v>
      </c>
      <c r="F5" s="84">
        <v>136.42708333333201</v>
      </c>
      <c r="G5" s="82">
        <f t="shared" ref="G5:G24" si="4">F5/52</f>
        <v>2.6235977564102311</v>
      </c>
      <c r="H5" s="88">
        <f t="shared" si="1"/>
        <v>0.40293171768216862</v>
      </c>
      <c r="I5" s="34">
        <f t="shared" si="2"/>
        <v>338.58611111112702</v>
      </c>
      <c r="J5" s="8"/>
      <c r="K5" s="8"/>
      <c r="L5" s="46"/>
      <c r="M5" s="47"/>
      <c r="N5" s="47"/>
    </row>
    <row r="6" spans="1:14">
      <c r="A6" s="83">
        <v>3</v>
      </c>
      <c r="B6" s="18" t="s">
        <v>73</v>
      </c>
      <c r="C6" s="84">
        <v>126.328472222217</v>
      </c>
      <c r="D6" s="82">
        <f t="shared" si="3"/>
        <v>2.4293936965810961</v>
      </c>
      <c r="E6" s="88">
        <f t="shared" si="0"/>
        <v>0.95312770160170357</v>
      </c>
      <c r="F6" s="84">
        <v>6.2125000000000901</v>
      </c>
      <c r="G6" s="82">
        <f t="shared" si="4"/>
        <v>0.11947115384615557</v>
      </c>
      <c r="H6" s="88">
        <f t="shared" si="1"/>
        <v>4.6872298398296527E-2</v>
      </c>
      <c r="I6" s="34">
        <f t="shared" si="2"/>
        <v>132.54097222221708</v>
      </c>
      <c r="J6" s="8"/>
      <c r="K6" s="8"/>
      <c r="L6" s="46"/>
      <c r="M6" s="47"/>
      <c r="N6" s="47"/>
    </row>
    <row r="7" spans="1:14">
      <c r="A7" s="83">
        <v>4</v>
      </c>
      <c r="B7" s="18" t="s">
        <v>75</v>
      </c>
      <c r="C7" s="84">
        <v>14.3854166666667</v>
      </c>
      <c r="D7" s="82">
        <f t="shared" si="3"/>
        <v>0.27664262820512886</v>
      </c>
      <c r="E7" s="88">
        <f t="shared" si="0"/>
        <v>0.23262212240314439</v>
      </c>
      <c r="F7" s="84">
        <v>47.4548611111112</v>
      </c>
      <c r="G7" s="82">
        <f t="shared" si="4"/>
        <v>0.91259348290598463</v>
      </c>
      <c r="H7" s="88">
        <f t="shared" si="1"/>
        <v>0.76737787759685561</v>
      </c>
      <c r="I7" s="34">
        <f t="shared" si="2"/>
        <v>61.840277777777899</v>
      </c>
      <c r="J7" s="8"/>
      <c r="K7" s="8"/>
      <c r="L7" s="46"/>
      <c r="M7" s="47"/>
      <c r="N7" s="47"/>
    </row>
    <row r="8" spans="1:14">
      <c r="A8" s="83">
        <v>5</v>
      </c>
      <c r="B8" s="18" t="s">
        <v>76</v>
      </c>
      <c r="C8" s="84">
        <v>7.55555555555555</v>
      </c>
      <c r="D8" s="82">
        <f t="shared" si="3"/>
        <v>0.1452991452991452</v>
      </c>
      <c r="E8" s="88">
        <f t="shared" si="0"/>
        <v>0.1912731619844586</v>
      </c>
      <c r="F8" s="84">
        <v>31.9458333333334</v>
      </c>
      <c r="G8" s="82">
        <f t="shared" si="4"/>
        <v>0.61434294871795003</v>
      </c>
      <c r="H8" s="88">
        <f t="shared" si="1"/>
        <v>0.80872683801554135</v>
      </c>
      <c r="I8" s="34">
        <f t="shared" si="2"/>
        <v>39.501388888888954</v>
      </c>
      <c r="J8" s="8"/>
      <c r="K8" s="8"/>
      <c r="L8" s="46"/>
      <c r="M8" s="47"/>
      <c r="N8" s="47"/>
    </row>
    <row r="9" spans="1:14">
      <c r="A9" s="83">
        <v>6</v>
      </c>
      <c r="B9" s="18" t="s">
        <v>77</v>
      </c>
      <c r="C9" s="84">
        <v>6.8506944444444597</v>
      </c>
      <c r="D9" s="82">
        <f t="shared" si="3"/>
        <v>0.13174412393162421</v>
      </c>
      <c r="E9" s="88">
        <f t="shared" si="0"/>
        <v>0.17482145705222529</v>
      </c>
      <c r="F9" s="84">
        <v>32.336111111111101</v>
      </c>
      <c r="G9" s="82">
        <f t="shared" si="4"/>
        <v>0.62184829059829039</v>
      </c>
      <c r="H9" s="88">
        <f t="shared" si="1"/>
        <v>0.82517854294777482</v>
      </c>
      <c r="I9" s="34">
        <f t="shared" si="2"/>
        <v>39.186805555555559</v>
      </c>
      <c r="J9" s="8"/>
      <c r="K9" s="8"/>
      <c r="L9" s="46"/>
      <c r="M9" s="47"/>
      <c r="N9" s="47"/>
    </row>
    <row r="10" spans="1:14">
      <c r="A10" s="83">
        <v>7</v>
      </c>
      <c r="B10" s="18" t="s">
        <v>74</v>
      </c>
      <c r="C10" s="84">
        <v>6.2236111111110999</v>
      </c>
      <c r="D10" s="82">
        <f t="shared" si="3"/>
        <v>0.11968482905982884</v>
      </c>
      <c r="E10" s="88">
        <f t="shared" si="0"/>
        <v>8.0960468309603087E-2</v>
      </c>
      <c r="F10" s="84">
        <v>70.648611111112501</v>
      </c>
      <c r="G10" s="82">
        <f t="shared" si="4"/>
        <v>1.3586271367521634</v>
      </c>
      <c r="H10" s="88">
        <f t="shared" si="1"/>
        <v>0.91903953169039698</v>
      </c>
      <c r="I10" s="34">
        <f t="shared" si="2"/>
        <v>76.872222222223598</v>
      </c>
      <c r="J10" s="8"/>
      <c r="K10" s="8"/>
      <c r="L10" s="46"/>
      <c r="M10" s="47"/>
      <c r="N10" s="47"/>
    </row>
    <row r="11" spans="1:14">
      <c r="A11" s="83">
        <v>8</v>
      </c>
      <c r="B11" s="18" t="s">
        <v>79</v>
      </c>
      <c r="C11" s="84">
        <v>5.5138888888888999</v>
      </c>
      <c r="D11" s="82">
        <f t="shared" si="3"/>
        <v>0.10603632478632499</v>
      </c>
      <c r="E11" s="88">
        <f t="shared" si="0"/>
        <v>0.3222402597402606</v>
      </c>
      <c r="F11" s="84">
        <v>11.5972222222222</v>
      </c>
      <c r="G11" s="82">
        <f t="shared" si="4"/>
        <v>0.22302350427350384</v>
      </c>
      <c r="H11" s="88">
        <f t="shared" si="1"/>
        <v>0.6777597402597394</v>
      </c>
      <c r="I11" s="34">
        <f t="shared" si="2"/>
        <v>17.1111111111111</v>
      </c>
      <c r="J11" s="8"/>
      <c r="K11" s="8"/>
      <c r="L11" s="46"/>
      <c r="M11" s="47"/>
      <c r="N11" s="47"/>
    </row>
    <row r="12" spans="1:14">
      <c r="A12" s="83">
        <v>9</v>
      </c>
      <c r="B12" s="18" t="s">
        <v>70</v>
      </c>
      <c r="C12" s="84">
        <v>2.9375000000000102</v>
      </c>
      <c r="D12" s="82">
        <f t="shared" si="3"/>
        <v>5.649038461538481E-2</v>
      </c>
      <c r="E12" s="88">
        <f t="shared" si="0"/>
        <v>1.0899814471243203E-2</v>
      </c>
      <c r="F12" s="84">
        <v>266.56249999999699</v>
      </c>
      <c r="G12" s="82">
        <f t="shared" si="4"/>
        <v>5.1262019230768647</v>
      </c>
      <c r="H12" s="88">
        <f t="shared" si="1"/>
        <v>0.98910018552875678</v>
      </c>
      <c r="I12" s="34">
        <f t="shared" si="2"/>
        <v>269.49999999999699</v>
      </c>
      <c r="J12" s="8"/>
      <c r="K12" s="8"/>
      <c r="L12" s="46"/>
      <c r="M12" s="47"/>
      <c r="N12" s="47"/>
    </row>
    <row r="13" spans="1:14">
      <c r="A13" s="83">
        <v>10</v>
      </c>
      <c r="B13" s="18" t="s">
        <v>78</v>
      </c>
      <c r="C13" s="84">
        <v>2.41180555555556</v>
      </c>
      <c r="D13" s="82">
        <f t="shared" si="3"/>
        <v>4.6380876068376153E-2</v>
      </c>
      <c r="E13" s="88">
        <f t="shared" si="0"/>
        <v>0.11756143795274614</v>
      </c>
      <c r="F13" s="84">
        <v>18.103472222222099</v>
      </c>
      <c r="G13" s="82">
        <f t="shared" si="4"/>
        <v>0.34814369658119421</v>
      </c>
      <c r="H13" s="88">
        <f t="shared" si="1"/>
        <v>0.8824385620472539</v>
      </c>
      <c r="I13" s="34">
        <f t="shared" si="2"/>
        <v>20.515277777777658</v>
      </c>
      <c r="J13" s="8"/>
      <c r="K13" s="8"/>
      <c r="L13" s="46"/>
      <c r="M13" s="47"/>
      <c r="N13" s="47"/>
    </row>
    <row r="14" spans="1:14">
      <c r="A14" s="83">
        <v>11</v>
      </c>
      <c r="B14" s="18" t="s">
        <v>69</v>
      </c>
      <c r="C14" s="84">
        <v>2.2291666666666701</v>
      </c>
      <c r="D14" s="82">
        <f t="shared" si="3"/>
        <v>4.2868589743589806E-2</v>
      </c>
      <c r="E14" s="88">
        <f t="shared" si="0"/>
        <v>8.0161821995809821E-3</v>
      </c>
      <c r="F14" s="84">
        <v>275.85416666664901</v>
      </c>
      <c r="G14" s="82">
        <f t="shared" si="4"/>
        <v>5.304887820512481</v>
      </c>
      <c r="H14" s="88">
        <f t="shared" si="1"/>
        <v>0.991983817800419</v>
      </c>
      <c r="I14" s="34">
        <f t="shared" si="2"/>
        <v>278.08333333331569</v>
      </c>
      <c r="J14" s="8"/>
      <c r="K14" s="8"/>
      <c r="L14" s="46"/>
      <c r="M14" s="47"/>
      <c r="N14" s="47"/>
    </row>
    <row r="15" spans="1:14">
      <c r="A15" s="83">
        <v>12</v>
      </c>
      <c r="B15" s="18" t="s">
        <v>72</v>
      </c>
      <c r="C15" s="84">
        <v>1.7361111111111101</v>
      </c>
      <c r="D15" s="82">
        <f t="shared" si="3"/>
        <v>3.3386752136752115E-2</v>
      </c>
      <c r="E15" s="88">
        <f t="shared" si="0"/>
        <v>9.0735867888577446E-3</v>
      </c>
      <c r="F15" s="84">
        <v>189.60069444444201</v>
      </c>
      <c r="G15" s="82">
        <f t="shared" si="4"/>
        <v>3.646167200854654</v>
      </c>
      <c r="H15" s="88">
        <f t="shared" si="1"/>
        <v>0.99092641321114228</v>
      </c>
      <c r="I15" s="34">
        <f t="shared" si="2"/>
        <v>191.33680555555313</v>
      </c>
      <c r="J15" s="8"/>
      <c r="K15" s="8"/>
      <c r="L15" s="46"/>
      <c r="M15" s="47"/>
      <c r="N15" s="47"/>
    </row>
    <row r="16" spans="1:14">
      <c r="A16" s="83">
        <v>13</v>
      </c>
      <c r="B16" s="18" t="s">
        <v>71</v>
      </c>
      <c r="C16" s="84">
        <v>1.6527777777777799</v>
      </c>
      <c r="D16" s="82">
        <f t="shared" si="3"/>
        <v>3.1784188034188074E-2</v>
      </c>
      <c r="E16" s="88">
        <f t="shared" si="0"/>
        <v>7.6540128896141193E-3</v>
      </c>
      <c r="F16" s="84">
        <v>214.283333333358</v>
      </c>
      <c r="G16" s="82">
        <f t="shared" si="4"/>
        <v>4.1208333333338079</v>
      </c>
      <c r="H16" s="88">
        <f t="shared" si="1"/>
        <v>0.99234598711038591</v>
      </c>
      <c r="I16" s="34">
        <f t="shared" si="2"/>
        <v>215.93611111113577</v>
      </c>
      <c r="J16" s="8"/>
      <c r="K16" s="8"/>
      <c r="L16" s="46"/>
      <c r="M16" s="47"/>
      <c r="N16" s="47"/>
    </row>
    <row r="17" spans="1:14">
      <c r="A17" s="83">
        <v>14</v>
      </c>
      <c r="B17" s="18" t="s">
        <v>80</v>
      </c>
      <c r="C17" s="84">
        <v>0.93055555555555503</v>
      </c>
      <c r="D17" s="82">
        <f t="shared" si="3"/>
        <v>1.7895299145299134E-2</v>
      </c>
      <c r="E17" s="88">
        <f t="shared" si="0"/>
        <v>1</v>
      </c>
      <c r="F17" s="84">
        <v>0</v>
      </c>
      <c r="G17" s="82">
        <f t="shared" si="4"/>
        <v>0</v>
      </c>
      <c r="H17" s="88">
        <f t="shared" si="1"/>
        <v>0</v>
      </c>
      <c r="I17" s="34">
        <f t="shared" si="2"/>
        <v>0.93055555555555503</v>
      </c>
      <c r="J17" s="8"/>
      <c r="K17" s="8"/>
      <c r="L17" s="46"/>
      <c r="M17" s="47"/>
      <c r="N17" s="47"/>
    </row>
    <row r="18" spans="1:14">
      <c r="A18" s="83">
        <v>15</v>
      </c>
      <c r="B18" s="18" t="s">
        <v>82</v>
      </c>
      <c r="C18" s="84">
        <v>0.13888888888888901</v>
      </c>
      <c r="D18" s="82">
        <f t="shared" si="3"/>
        <v>2.6709401709401732E-3</v>
      </c>
      <c r="E18" s="88">
        <f t="shared" si="0"/>
        <v>0.16528925619834722</v>
      </c>
      <c r="F18" s="84">
        <v>0.70138888888888895</v>
      </c>
      <c r="G18" s="82">
        <f t="shared" si="4"/>
        <v>1.3488247863247864E-2</v>
      </c>
      <c r="H18" s="88">
        <f t="shared" si="1"/>
        <v>0.83471074380165289</v>
      </c>
      <c r="I18" s="34">
        <f t="shared" si="2"/>
        <v>0.8402777777777779</v>
      </c>
      <c r="J18" s="8"/>
      <c r="K18" s="8"/>
      <c r="L18" s="46"/>
      <c r="M18" s="47"/>
      <c r="N18" s="47"/>
    </row>
    <row r="19" spans="1:14">
      <c r="A19" s="83">
        <v>16</v>
      </c>
      <c r="B19" s="18" t="s">
        <v>84</v>
      </c>
      <c r="C19" s="84">
        <v>7.2916666666666699E-2</v>
      </c>
      <c r="D19" s="82">
        <f t="shared" si="3"/>
        <v>1.4022435897435904E-3</v>
      </c>
      <c r="E19" s="88">
        <f t="shared" si="0"/>
        <v>1</v>
      </c>
      <c r="F19" s="84">
        <v>0</v>
      </c>
      <c r="G19" s="82">
        <f t="shared" si="4"/>
        <v>0</v>
      </c>
      <c r="H19" s="88">
        <f t="shared" si="1"/>
        <v>0</v>
      </c>
      <c r="I19" s="34">
        <f t="shared" si="2"/>
        <v>7.2916666666666699E-2</v>
      </c>
      <c r="J19" s="8"/>
      <c r="K19" s="8"/>
      <c r="L19" s="46"/>
      <c r="M19" s="47"/>
      <c r="N19" s="47"/>
    </row>
    <row r="20" spans="1:14">
      <c r="A20" s="83">
        <v>17</v>
      </c>
      <c r="B20" s="18" t="s">
        <v>81</v>
      </c>
      <c r="C20" s="84">
        <v>0</v>
      </c>
      <c r="D20" s="82">
        <f t="shared" si="3"/>
        <v>0</v>
      </c>
      <c r="E20" s="88" t="s">
        <v>9</v>
      </c>
      <c r="F20" s="84">
        <v>0.86458333333333304</v>
      </c>
      <c r="G20" s="82">
        <f t="shared" si="4"/>
        <v>1.6626602564102557E-2</v>
      </c>
      <c r="H20" s="88">
        <f t="shared" si="1"/>
        <v>1</v>
      </c>
      <c r="I20" s="34">
        <f t="shared" si="2"/>
        <v>0.86458333333333304</v>
      </c>
      <c r="J20" s="8"/>
      <c r="K20" s="8"/>
      <c r="L20" s="46"/>
      <c r="M20" s="47"/>
      <c r="N20" s="47"/>
    </row>
    <row r="21" spans="1:14">
      <c r="A21" s="83">
        <v>18</v>
      </c>
      <c r="B21" s="18" t="s">
        <v>83</v>
      </c>
      <c r="C21" s="84">
        <v>0</v>
      </c>
      <c r="D21" s="82">
        <f t="shared" si="3"/>
        <v>0</v>
      </c>
      <c r="E21" s="88" t="s">
        <v>9</v>
      </c>
      <c r="F21" s="84">
        <v>9.0277777777777804E-2</v>
      </c>
      <c r="G21" s="82">
        <f t="shared" si="4"/>
        <v>1.7361111111111117E-3</v>
      </c>
      <c r="H21" s="88">
        <f t="shared" si="1"/>
        <v>1</v>
      </c>
      <c r="I21" s="34">
        <f t="shared" si="2"/>
        <v>9.0277777777777804E-2</v>
      </c>
      <c r="J21" s="8"/>
      <c r="K21" s="8"/>
      <c r="L21" s="46"/>
      <c r="M21" s="47"/>
      <c r="N21" s="47"/>
    </row>
    <row r="22" spans="1:14">
      <c r="A22" s="83">
        <v>19</v>
      </c>
      <c r="B22" s="18" t="s">
        <v>85</v>
      </c>
      <c r="C22" s="84">
        <v>0</v>
      </c>
      <c r="D22" s="82">
        <f t="shared" si="3"/>
        <v>0</v>
      </c>
      <c r="E22" s="88" t="s">
        <v>9</v>
      </c>
      <c r="F22" s="84">
        <v>0</v>
      </c>
      <c r="G22" s="82">
        <f t="shared" si="4"/>
        <v>0</v>
      </c>
      <c r="H22" s="88" t="s">
        <v>9</v>
      </c>
      <c r="I22" s="34">
        <f t="shared" si="2"/>
        <v>0</v>
      </c>
      <c r="J22" s="8"/>
      <c r="K22" s="8"/>
      <c r="L22" s="46"/>
      <c r="M22" s="47"/>
      <c r="N22" s="47"/>
    </row>
    <row r="23" spans="1:14">
      <c r="A23" s="85">
        <v>20</v>
      </c>
      <c r="B23" s="23" t="s">
        <v>86</v>
      </c>
      <c r="C23" s="86">
        <v>0</v>
      </c>
      <c r="D23" s="86">
        <f t="shared" si="3"/>
        <v>0</v>
      </c>
      <c r="E23" s="89" t="s">
        <v>9</v>
      </c>
      <c r="F23" s="86">
        <v>0</v>
      </c>
      <c r="G23" s="86">
        <f t="shared" si="4"/>
        <v>0</v>
      </c>
      <c r="H23" s="89" t="s">
        <v>9</v>
      </c>
      <c r="I23" s="35">
        <f t="shared" si="2"/>
        <v>0</v>
      </c>
      <c r="J23" s="8"/>
      <c r="K23" s="8"/>
      <c r="L23" s="46"/>
      <c r="M23" s="47"/>
      <c r="N23" s="47"/>
    </row>
    <row r="24" spans="1:14">
      <c r="A24" s="11"/>
      <c r="B24" s="12" t="s">
        <v>253</v>
      </c>
      <c r="C24" s="60">
        <f>SUM(C4:C23)</f>
        <v>621.47708333334504</v>
      </c>
      <c r="D24" s="60">
        <f t="shared" si="3"/>
        <v>11.951482371795096</v>
      </c>
      <c r="E24" s="66">
        <f>C24/I24</f>
        <v>0.31062044118642768</v>
      </c>
      <c r="F24" s="60">
        <f>SUM(F4:F23)</f>
        <v>1379.2833333333349</v>
      </c>
      <c r="G24" s="60">
        <f t="shared" si="4"/>
        <v>26.524679487179519</v>
      </c>
      <c r="H24" s="66">
        <f>F24/I24</f>
        <v>0.68937955881357227</v>
      </c>
      <c r="I24" s="90">
        <f t="shared" si="2"/>
        <v>2000.7604166666799</v>
      </c>
      <c r="J24" s="8"/>
      <c r="K24" s="8"/>
      <c r="L24" s="46"/>
      <c r="M24" s="47"/>
      <c r="N24" s="47"/>
    </row>
    <row r="25" spans="1:14">
      <c r="A25" s="80"/>
      <c r="B25" s="8"/>
      <c r="C25" s="8"/>
      <c r="D25" s="8"/>
      <c r="E25" s="8"/>
      <c r="F25" s="8"/>
      <c r="G25" s="8"/>
      <c r="H25" s="8"/>
      <c r="I25" s="8"/>
      <c r="J25" s="8"/>
      <c r="K25" s="8"/>
      <c r="L25" s="46"/>
      <c r="M25" s="47"/>
      <c r="N25" s="47"/>
    </row>
    <row r="26" spans="1:14">
      <c r="K26" s="8"/>
      <c r="L26" s="48"/>
      <c r="M26" s="49"/>
      <c r="N26" s="49"/>
    </row>
    <row r="27" spans="1:14">
      <c r="B27" s="76"/>
      <c r="K27" s="8"/>
      <c r="L27" s="91"/>
      <c r="M27" s="91"/>
      <c r="N27" s="91"/>
    </row>
    <row r="28" spans="1:14">
      <c r="K28" s="8"/>
      <c r="L28" s="8"/>
      <c r="M28" s="8"/>
      <c r="N28" s="8"/>
    </row>
    <row r="29" spans="1:14">
      <c r="K29" s="8"/>
      <c r="L29" s="8"/>
      <c r="M29" s="8"/>
      <c r="N29" s="8"/>
    </row>
  </sheetData>
  <sortState xmlns:xlrd2="http://schemas.microsoft.com/office/spreadsheetml/2017/richdata2" ref="A4:G23">
    <sortCondition descending="1" ref="C4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34"/>
  <sheetViews>
    <sheetView workbookViewId="0">
      <selection activeCell="K24" sqref="K24"/>
    </sheetView>
  </sheetViews>
  <sheetFormatPr defaultColWidth="9" defaultRowHeight="15"/>
  <cols>
    <col min="1" max="1" width="20.28515625" customWidth="1"/>
    <col min="2" max="2" width="20.42578125" customWidth="1"/>
    <col min="3" max="3" width="14.5703125" customWidth="1"/>
    <col min="5" max="5" width="20" customWidth="1"/>
    <col min="6" max="6" width="10.140625" customWidth="1"/>
  </cols>
  <sheetData>
    <row r="1" spans="1:5" ht="16.5">
      <c r="A1" s="9" t="s">
        <v>254</v>
      </c>
    </row>
    <row r="2" spans="1:5" ht="16.5">
      <c r="A2" s="9"/>
    </row>
    <row r="3" spans="1:5" ht="40.5">
      <c r="A3" s="2" t="s">
        <v>63</v>
      </c>
      <c r="B3" s="3" t="s">
        <v>249</v>
      </c>
      <c r="C3" s="3" t="s">
        <v>255</v>
      </c>
    </row>
    <row r="4" spans="1:5">
      <c r="A4" s="68" t="s">
        <v>68</v>
      </c>
      <c r="B4" s="69">
        <v>75.034027777777993</v>
      </c>
      <c r="C4" s="69">
        <f>B4/52</f>
        <v>1.4429620726495769</v>
      </c>
    </row>
    <row r="5" spans="1:5">
      <c r="A5" s="70" t="s">
        <v>67</v>
      </c>
      <c r="B5" s="71">
        <v>72.293055555555398</v>
      </c>
      <c r="C5" s="69">
        <f t="shared" ref="C5:C18" si="0">B5/52</f>
        <v>1.3902510683760654</v>
      </c>
    </row>
    <row r="6" spans="1:5">
      <c r="A6" s="70" t="s">
        <v>73</v>
      </c>
      <c r="B6" s="71">
        <v>33.942361111110998</v>
      </c>
      <c r="C6" s="69">
        <f t="shared" si="0"/>
        <v>0.6527377136752115</v>
      </c>
    </row>
    <row r="7" spans="1:5">
      <c r="A7" s="70" t="s">
        <v>75</v>
      </c>
      <c r="B7" s="71">
        <v>8.0902777777777892</v>
      </c>
      <c r="C7" s="69">
        <f t="shared" si="0"/>
        <v>0.15558226495726518</v>
      </c>
    </row>
    <row r="8" spans="1:5">
      <c r="A8" s="70" t="s">
        <v>76</v>
      </c>
      <c r="B8" s="71">
        <v>6.7701388888888898</v>
      </c>
      <c r="C8" s="69">
        <f t="shared" si="0"/>
        <v>0.13019497863247864</v>
      </c>
    </row>
    <row r="9" spans="1:5">
      <c r="A9" s="70" t="s">
        <v>77</v>
      </c>
      <c r="B9" s="71">
        <v>6.1527777777777901</v>
      </c>
      <c r="C9" s="69">
        <f t="shared" si="0"/>
        <v>0.1183226495726498</v>
      </c>
    </row>
    <row r="10" spans="1:5">
      <c r="A10" s="70" t="s">
        <v>79</v>
      </c>
      <c r="B10" s="71">
        <v>5.5138888888888999</v>
      </c>
      <c r="C10" s="69">
        <f t="shared" si="0"/>
        <v>0.10603632478632499</v>
      </c>
    </row>
    <row r="11" spans="1:5">
      <c r="A11" s="70" t="s">
        <v>74</v>
      </c>
      <c r="B11" s="71">
        <v>3.5625</v>
      </c>
      <c r="C11" s="69">
        <f t="shared" si="0"/>
        <v>6.8509615384615391E-2</v>
      </c>
    </row>
    <row r="12" spans="1:5">
      <c r="A12" s="70" t="s">
        <v>78</v>
      </c>
      <c r="B12" s="72">
        <v>2.3840277777777801</v>
      </c>
      <c r="C12" s="69">
        <f t="shared" si="0"/>
        <v>4.5846688034188079E-2</v>
      </c>
    </row>
    <row r="13" spans="1:5">
      <c r="A13" s="70" t="s">
        <v>69</v>
      </c>
      <c r="B13" s="72">
        <v>1.9375</v>
      </c>
      <c r="C13" s="69">
        <f t="shared" si="0"/>
        <v>3.7259615384615384E-2</v>
      </c>
    </row>
    <row r="14" spans="1:5">
      <c r="A14" s="70" t="s">
        <v>70</v>
      </c>
      <c r="B14" s="72">
        <v>1.875</v>
      </c>
      <c r="C14" s="69">
        <f t="shared" si="0"/>
        <v>3.6057692307692304E-2</v>
      </c>
    </row>
    <row r="15" spans="1:5">
      <c r="A15" s="70" t="s">
        <v>71</v>
      </c>
      <c r="B15" s="72">
        <v>1.64930555555556</v>
      </c>
      <c r="C15" s="69">
        <f t="shared" si="0"/>
        <v>3.1717414529914618E-2</v>
      </c>
      <c r="E15" s="76"/>
    </row>
    <row r="16" spans="1:5">
      <c r="A16" s="70" t="s">
        <v>72</v>
      </c>
      <c r="B16" s="72">
        <v>0.94097222222222299</v>
      </c>
      <c r="C16" s="69">
        <f t="shared" si="0"/>
        <v>1.8095619658119674E-2</v>
      </c>
    </row>
    <row r="17" spans="1:6">
      <c r="A17" s="73" t="s">
        <v>80</v>
      </c>
      <c r="B17" s="74">
        <v>0.10763888888888901</v>
      </c>
      <c r="C17" s="74">
        <f t="shared" si="0"/>
        <v>2.0699786324786347E-3</v>
      </c>
    </row>
    <row r="18" spans="1:6">
      <c r="A18" s="2" t="s">
        <v>40</v>
      </c>
      <c r="B18" s="75">
        <f>SUM(B4:B17)</f>
        <v>220.25347222222226</v>
      </c>
      <c r="C18" s="75">
        <f t="shared" si="0"/>
        <v>4.2356436965811977</v>
      </c>
    </row>
    <row r="19" spans="1:6">
      <c r="E19" s="77"/>
      <c r="F19" s="37"/>
    </row>
    <row r="20" spans="1:6">
      <c r="E20" s="78"/>
      <c r="F20" s="37"/>
    </row>
    <row r="21" spans="1:6">
      <c r="E21" s="78"/>
      <c r="F21" s="37"/>
    </row>
    <row r="22" spans="1:6">
      <c r="E22" s="78"/>
      <c r="F22" s="37"/>
    </row>
    <row r="23" spans="1:6">
      <c r="E23" s="78"/>
      <c r="F23" s="37"/>
    </row>
    <row r="24" spans="1:6">
      <c r="E24" s="78"/>
      <c r="F24" s="37"/>
    </row>
    <row r="25" spans="1:6">
      <c r="E25" s="78"/>
      <c r="F25" s="37"/>
    </row>
    <row r="26" spans="1:6">
      <c r="E26" s="78"/>
      <c r="F26" s="37"/>
    </row>
    <row r="27" spans="1:6">
      <c r="E27" s="78"/>
      <c r="F27" s="37"/>
    </row>
    <row r="28" spans="1:6">
      <c r="E28" s="78"/>
      <c r="F28" s="37"/>
    </row>
    <row r="29" spans="1:6">
      <c r="E29" s="78"/>
      <c r="F29" s="37"/>
    </row>
    <row r="30" spans="1:6">
      <c r="E30" s="78"/>
      <c r="F30" s="37"/>
    </row>
    <row r="31" spans="1:6">
      <c r="E31" s="78"/>
      <c r="F31" s="37"/>
    </row>
    <row r="32" spans="1:6">
      <c r="E32" s="78"/>
      <c r="F32" s="37"/>
    </row>
    <row r="33" spans="5:6">
      <c r="E33" s="78"/>
      <c r="F33" s="37"/>
    </row>
    <row r="34" spans="5:6">
      <c r="E34" s="78"/>
      <c r="F34" s="37"/>
    </row>
  </sheetData>
  <sortState xmlns:xlrd2="http://schemas.microsoft.com/office/spreadsheetml/2017/richdata2" ref="E21:F36">
    <sortCondition descending="1" ref="F21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15"/>
  <sheetViews>
    <sheetView workbookViewId="0">
      <selection activeCell="C17" sqref="C17"/>
    </sheetView>
  </sheetViews>
  <sheetFormatPr defaultColWidth="9" defaultRowHeight="15"/>
  <cols>
    <col min="1" max="1" width="34.5703125" customWidth="1"/>
    <col min="2" max="2" width="18.42578125" customWidth="1"/>
    <col min="3" max="3" width="13.85546875" customWidth="1"/>
    <col min="4" max="4" width="21" customWidth="1"/>
    <col min="5" max="5" width="8.85546875" customWidth="1"/>
    <col min="6" max="6" width="17.140625" customWidth="1"/>
    <col min="7" max="7" width="14.28515625" customWidth="1"/>
  </cols>
  <sheetData>
    <row r="1" spans="1:8" ht="16.5">
      <c r="A1" s="9" t="s">
        <v>256</v>
      </c>
    </row>
    <row r="2" spans="1:8">
      <c r="A2" s="8"/>
      <c r="B2" s="8"/>
      <c r="C2" s="8"/>
      <c r="D2" s="8"/>
      <c r="E2" s="8"/>
      <c r="F2" s="8"/>
      <c r="G2" s="8"/>
    </row>
    <row r="3" spans="1:8">
      <c r="A3" s="408" t="s">
        <v>257</v>
      </c>
      <c r="B3" s="408"/>
      <c r="C3" s="408"/>
      <c r="D3" s="408"/>
      <c r="E3" s="408"/>
      <c r="F3" s="408"/>
      <c r="G3" s="408"/>
      <c r="H3" s="8"/>
    </row>
    <row r="4" spans="1:8" ht="39.75" customHeight="1">
      <c r="A4" s="2" t="s">
        <v>90</v>
      </c>
      <c r="B4" s="53" t="s">
        <v>258</v>
      </c>
      <c r="C4" s="53" t="s">
        <v>259</v>
      </c>
      <c r="D4" s="53" t="s">
        <v>260</v>
      </c>
      <c r="E4" s="53" t="s">
        <v>261</v>
      </c>
      <c r="F4" s="53" t="s">
        <v>262</v>
      </c>
      <c r="G4" s="3" t="s">
        <v>263</v>
      </c>
      <c r="H4" s="8"/>
    </row>
    <row r="5" spans="1:8">
      <c r="A5" s="54" t="s">
        <v>94</v>
      </c>
      <c r="B5" s="55">
        <f t="shared" ref="B5:B13" si="0">SUM(D5,F5,C5)</f>
        <v>105.94166666666659</v>
      </c>
      <c r="C5" s="55">
        <v>16.7986111111111</v>
      </c>
      <c r="D5" s="55">
        <v>66.867361111111094</v>
      </c>
      <c r="E5" s="61">
        <f t="shared" ref="E5:E14" si="1">D5/B5</f>
        <v>0.63117150423451085</v>
      </c>
      <c r="F5" s="62">
        <v>22.275694444444401</v>
      </c>
      <c r="G5" s="63">
        <f>F5/D5</f>
        <v>0.33313254888928068</v>
      </c>
      <c r="H5" s="8"/>
    </row>
    <row r="6" spans="1:8">
      <c r="A6" s="56" t="s">
        <v>93</v>
      </c>
      <c r="B6" s="55">
        <f t="shared" si="0"/>
        <v>71.304861111110867</v>
      </c>
      <c r="C6" s="55">
        <v>0.60416666666666696</v>
      </c>
      <c r="D6" s="55">
        <v>46.838888888888903</v>
      </c>
      <c r="E6" s="64">
        <f t="shared" si="1"/>
        <v>0.65688212779633859</v>
      </c>
      <c r="F6" s="62">
        <v>23.8618055555553</v>
      </c>
      <c r="G6" s="63">
        <f t="shared" ref="G6:G14" si="2">F6/D6</f>
        <v>0.50944431265566992</v>
      </c>
      <c r="H6" s="8"/>
    </row>
    <row r="7" spans="1:8">
      <c r="A7" s="57" t="s">
        <v>97</v>
      </c>
      <c r="B7" s="55">
        <f t="shared" si="0"/>
        <v>36.04791666666663</v>
      </c>
      <c r="C7" s="55">
        <v>0</v>
      </c>
      <c r="D7" s="55">
        <v>33.4583333333333</v>
      </c>
      <c r="E7" s="64">
        <f t="shared" si="1"/>
        <v>0.92816274634456453</v>
      </c>
      <c r="F7" s="62">
        <v>2.58958333333333</v>
      </c>
      <c r="G7" s="63">
        <f t="shared" si="2"/>
        <v>7.7397260273972576E-2</v>
      </c>
      <c r="H7" s="8"/>
    </row>
    <row r="8" spans="1:8">
      <c r="A8" s="57" t="s">
        <v>95</v>
      </c>
      <c r="B8" s="55">
        <f t="shared" si="0"/>
        <v>29.561111111111199</v>
      </c>
      <c r="C8" s="55">
        <v>0</v>
      </c>
      <c r="D8" s="55">
        <v>15.797222222222199</v>
      </c>
      <c r="E8" s="64">
        <f t="shared" si="1"/>
        <v>0.53439203157301018</v>
      </c>
      <c r="F8" s="62">
        <v>13.763888888888999</v>
      </c>
      <c r="G8" s="63">
        <f t="shared" si="2"/>
        <v>0.87128538772640174</v>
      </c>
      <c r="H8" s="65"/>
    </row>
    <row r="9" spans="1:8">
      <c r="A9" s="57" t="s">
        <v>98</v>
      </c>
      <c r="B9" s="55">
        <f t="shared" si="0"/>
        <v>12.240277777777781</v>
      </c>
      <c r="C9" s="55">
        <v>0</v>
      </c>
      <c r="D9" s="55">
        <v>7.53541666666667</v>
      </c>
      <c r="E9" s="64">
        <f t="shared" si="1"/>
        <v>0.61562464541018957</v>
      </c>
      <c r="F9" s="62">
        <v>4.7048611111111098</v>
      </c>
      <c r="G9" s="63">
        <f t="shared" si="2"/>
        <v>0.62436641784167313</v>
      </c>
      <c r="H9" s="65"/>
    </row>
    <row r="10" spans="1:8">
      <c r="A10" s="58" t="s">
        <v>102</v>
      </c>
      <c r="B10" s="55">
        <f t="shared" si="0"/>
        <v>1.645833333333337</v>
      </c>
      <c r="C10" s="55">
        <v>0.60416666666666696</v>
      </c>
      <c r="D10" s="55">
        <v>1.0416666666666701</v>
      </c>
      <c r="E10" s="64">
        <f t="shared" si="1"/>
        <v>0.63291139240506389</v>
      </c>
      <c r="F10" s="55">
        <v>0</v>
      </c>
      <c r="G10" s="63">
        <f t="shared" si="2"/>
        <v>0</v>
      </c>
      <c r="H10" s="65"/>
    </row>
    <row r="11" spans="1:8">
      <c r="A11" s="57" t="s">
        <v>96</v>
      </c>
      <c r="B11" s="55">
        <f t="shared" si="0"/>
        <v>0.56458333333333355</v>
      </c>
      <c r="C11" s="55">
        <v>0</v>
      </c>
      <c r="D11" s="55">
        <v>0.50902777777777797</v>
      </c>
      <c r="E11" s="64">
        <f t="shared" si="1"/>
        <v>0.9015990159901599</v>
      </c>
      <c r="F11" s="62">
        <v>5.5555555555555601E-2</v>
      </c>
      <c r="G11" s="63">
        <f t="shared" si="2"/>
        <v>0.10914051841746253</v>
      </c>
      <c r="H11" s="65"/>
    </row>
    <row r="12" spans="1:8">
      <c r="A12" s="57" t="s">
        <v>100</v>
      </c>
      <c r="B12" s="55">
        <f t="shared" si="0"/>
        <v>0.25</v>
      </c>
      <c r="C12" s="55">
        <v>0.25</v>
      </c>
      <c r="D12" s="55">
        <v>0</v>
      </c>
      <c r="E12" s="64">
        <f t="shared" si="1"/>
        <v>0</v>
      </c>
      <c r="F12" s="55">
        <v>0</v>
      </c>
      <c r="G12" s="63">
        <v>0</v>
      </c>
      <c r="H12" s="65"/>
    </row>
    <row r="13" spans="1:8">
      <c r="A13" s="57" t="s">
        <v>101</v>
      </c>
      <c r="B13" s="59">
        <f t="shared" si="0"/>
        <v>4.1666666666666699E-2</v>
      </c>
      <c r="C13" s="59">
        <v>0</v>
      </c>
      <c r="D13" s="59">
        <v>4.1666666666666699E-2</v>
      </c>
      <c r="E13" s="64">
        <f t="shared" si="1"/>
        <v>1</v>
      </c>
      <c r="F13" s="55">
        <v>0</v>
      </c>
      <c r="G13" s="63">
        <f t="shared" si="2"/>
        <v>0</v>
      </c>
      <c r="H13" s="65"/>
    </row>
    <row r="14" spans="1:8" ht="21.75" customHeight="1">
      <c r="A14" s="11" t="s">
        <v>87</v>
      </c>
      <c r="B14" s="60">
        <f>SUM(B5:B13)</f>
        <v>257.59791666666644</v>
      </c>
      <c r="C14" s="60">
        <f t="shared" ref="C14:D14" si="3">SUM(C5:C13)</f>
        <v>18.256944444444436</v>
      </c>
      <c r="D14" s="60">
        <f t="shared" si="3"/>
        <v>172.08958333333325</v>
      </c>
      <c r="E14" s="66">
        <f t="shared" si="1"/>
        <v>0.66805502761894775</v>
      </c>
      <c r="F14" s="60">
        <f>SUM(F5:F13)</f>
        <v>67.251388888888698</v>
      </c>
      <c r="G14" s="67">
        <f t="shared" si="2"/>
        <v>0.39079290905495673</v>
      </c>
      <c r="H14" s="8"/>
    </row>
    <row r="15" spans="1:8">
      <c r="H15" s="8"/>
    </row>
  </sheetData>
  <sortState xmlns:xlrd2="http://schemas.microsoft.com/office/spreadsheetml/2017/richdata2" ref="A5:G14">
    <sortCondition descending="1" ref="B5"/>
  </sortState>
  <mergeCells count="1">
    <mergeCell ref="A3:G3"/>
  </mergeCells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54"/>
  <sheetViews>
    <sheetView workbookViewId="0">
      <selection activeCell="A40" sqref="A40"/>
    </sheetView>
  </sheetViews>
  <sheetFormatPr defaultColWidth="9.140625" defaultRowHeight="15"/>
  <cols>
    <col min="1" max="1" width="40" customWidth="1"/>
    <col min="2" max="2" width="28.85546875" customWidth="1"/>
    <col min="3" max="3" width="24.85546875" customWidth="1"/>
    <col min="4" max="4" width="13.7109375" customWidth="1"/>
    <col min="5" max="5" width="10.5703125" customWidth="1"/>
    <col min="6" max="6" width="15.140625" customWidth="1"/>
    <col min="7" max="7" width="13.42578125" customWidth="1"/>
    <col min="8" max="8" width="11.28515625" customWidth="1"/>
    <col min="9" max="9" width="17.5703125" customWidth="1"/>
    <col min="10" max="10" width="14.85546875" customWidth="1"/>
    <col min="12" max="12" width="14.42578125" customWidth="1"/>
    <col min="14" max="14" width="10.140625" customWidth="1"/>
  </cols>
  <sheetData>
    <row r="1" spans="1:1" ht="16.5">
      <c r="A1" s="1" t="s">
        <v>264</v>
      </c>
    </row>
    <row r="19" spans="1:11">
      <c r="K19" s="8"/>
    </row>
    <row r="28" spans="1:11" ht="18" customHeight="1">
      <c r="A28" s="409" t="s">
        <v>265</v>
      </c>
      <c r="B28" s="409"/>
      <c r="C28" s="409"/>
      <c r="D28" s="409"/>
      <c r="E28" s="409"/>
      <c r="F28" s="409"/>
      <c r="G28" s="409"/>
    </row>
    <row r="29" spans="1:11" ht="35.25" customHeight="1">
      <c r="A29" s="38" t="s">
        <v>90</v>
      </c>
      <c r="B29" s="38" t="s">
        <v>258</v>
      </c>
      <c r="C29" s="38" t="s">
        <v>259</v>
      </c>
      <c r="D29" s="38" t="s">
        <v>260</v>
      </c>
      <c r="E29" s="38" t="s">
        <v>261</v>
      </c>
      <c r="F29" s="38" t="s">
        <v>262</v>
      </c>
      <c r="G29" s="38" t="s">
        <v>263</v>
      </c>
      <c r="H29" s="38" t="s">
        <v>266</v>
      </c>
    </row>
    <row r="30" spans="1:11" ht="15.75">
      <c r="A30" s="39" t="s">
        <v>96</v>
      </c>
      <c r="B30" s="40">
        <f t="shared" ref="B30:B36" si="0">SUM(C30,D30,F30)</f>
        <v>1.4868055555555528</v>
      </c>
      <c r="C30" s="40"/>
      <c r="D30" s="40">
        <v>1.3347222222222199</v>
      </c>
      <c r="E30" s="50">
        <f t="shared" ref="E30:E37" si="1">D30/B30</f>
        <v>0.89771134983652512</v>
      </c>
      <c r="F30" s="40">
        <v>0.15208333333333299</v>
      </c>
      <c r="G30" s="50">
        <f t="shared" ref="G30:G37" si="2">F30/B30</f>
        <v>0.10228865016347496</v>
      </c>
      <c r="H30" s="51">
        <v>3.07777777777777</v>
      </c>
    </row>
    <row r="31" spans="1:11" ht="15.75">
      <c r="A31" s="39" t="s">
        <v>95</v>
      </c>
      <c r="B31" s="40">
        <f t="shared" si="0"/>
        <v>35.227777777777142</v>
      </c>
      <c r="C31" s="40"/>
      <c r="D31" s="40">
        <v>6.8166666666666398</v>
      </c>
      <c r="E31" s="50">
        <f t="shared" si="1"/>
        <v>0.19350260211323408</v>
      </c>
      <c r="F31" s="40">
        <v>28.4111111111105</v>
      </c>
      <c r="G31" s="50">
        <f t="shared" si="2"/>
        <v>0.80649739788676589</v>
      </c>
      <c r="H31" s="51">
        <v>13.7909722222222</v>
      </c>
    </row>
    <row r="32" spans="1:11" ht="15.75">
      <c r="A32" s="39" t="s">
        <v>93</v>
      </c>
      <c r="B32" s="40">
        <f t="shared" si="0"/>
        <v>95.813888888889466</v>
      </c>
      <c r="C32" s="40">
        <v>1.9479166666666701</v>
      </c>
      <c r="D32" s="40">
        <v>50.297916666666801</v>
      </c>
      <c r="E32" s="50">
        <f t="shared" si="1"/>
        <v>0.52495433856144547</v>
      </c>
      <c r="F32" s="40">
        <v>43.568055555556001</v>
      </c>
      <c r="G32" s="50">
        <f t="shared" si="2"/>
        <v>0.45471544951149701</v>
      </c>
      <c r="H32" s="51">
        <v>41.338888888888803</v>
      </c>
    </row>
    <row r="33" spans="1:10" ht="30.75" customHeight="1">
      <c r="A33" s="41" t="s">
        <v>94</v>
      </c>
      <c r="B33" s="40">
        <f t="shared" si="0"/>
        <v>268.23055555555379</v>
      </c>
      <c r="C33" s="40">
        <v>58.062499999999403</v>
      </c>
      <c r="D33" s="40">
        <v>151.64166666666799</v>
      </c>
      <c r="E33" s="50">
        <f t="shared" si="1"/>
        <v>0.5653407619895906</v>
      </c>
      <c r="F33" s="40">
        <v>58.526388888886402</v>
      </c>
      <c r="G33" s="50">
        <f t="shared" si="2"/>
        <v>0.21819433944677818</v>
      </c>
      <c r="H33" s="51">
        <v>22.443750000000399</v>
      </c>
      <c r="J33" s="37"/>
    </row>
    <row r="34" spans="1:10" ht="18" customHeight="1">
      <c r="A34" s="39" t="s">
        <v>100</v>
      </c>
      <c r="B34" s="40">
        <f t="shared" si="0"/>
        <v>6.6840277777777501</v>
      </c>
      <c r="C34" s="40">
        <v>6.6840277777777501</v>
      </c>
      <c r="D34" s="40"/>
      <c r="E34" s="50">
        <f t="shared" si="1"/>
        <v>0</v>
      </c>
      <c r="F34" s="40"/>
      <c r="G34" s="50">
        <f t="shared" si="2"/>
        <v>0</v>
      </c>
      <c r="H34" s="51">
        <v>8.2638888888888901E-2</v>
      </c>
    </row>
    <row r="35" spans="1:10" ht="15.75">
      <c r="A35" s="39" t="s">
        <v>98</v>
      </c>
      <c r="B35" s="40">
        <f t="shared" si="0"/>
        <v>28.106944444444601</v>
      </c>
      <c r="C35" s="40"/>
      <c r="D35" s="40">
        <v>14.937500000000099</v>
      </c>
      <c r="E35" s="50">
        <f t="shared" si="1"/>
        <v>0.53145229035924357</v>
      </c>
      <c r="F35" s="40">
        <v>13.169444444444499</v>
      </c>
      <c r="G35" s="50">
        <f t="shared" si="2"/>
        <v>0.46854770964075637</v>
      </c>
      <c r="H35" s="51">
        <v>13.087499999999901</v>
      </c>
    </row>
    <row r="36" spans="1:10" ht="15.75">
      <c r="A36" s="39" t="s">
        <v>97</v>
      </c>
      <c r="B36" s="40">
        <f t="shared" si="0"/>
        <v>83.129166666665711</v>
      </c>
      <c r="C36" s="40"/>
      <c r="D36" s="40">
        <v>79.543055555554602</v>
      </c>
      <c r="E36" s="50">
        <f t="shared" si="1"/>
        <v>0.95686097605800835</v>
      </c>
      <c r="F36" s="40">
        <v>3.5861111111111099</v>
      </c>
      <c r="G36" s="50">
        <f t="shared" si="2"/>
        <v>4.3139023941991692E-2</v>
      </c>
      <c r="H36" s="51">
        <v>18.922916666666602</v>
      </c>
    </row>
    <row r="37" spans="1:10" ht="15.75">
      <c r="A37" s="39" t="s">
        <v>87</v>
      </c>
      <c r="B37" s="40">
        <f>SUM(B30:B36)</f>
        <v>518.67916666666406</v>
      </c>
      <c r="C37" s="40">
        <f>SUM(C30:C36)</f>
        <v>66.694444444443832</v>
      </c>
      <c r="D37" s="40">
        <f>SUM(D30:D36)</f>
        <v>304.57152777777833</v>
      </c>
      <c r="E37" s="50">
        <f t="shared" si="1"/>
        <v>0.58720601742139222</v>
      </c>
      <c r="F37" s="40">
        <f>SUM(F30:F36)</f>
        <v>147.41319444444187</v>
      </c>
      <c r="G37" s="50">
        <f t="shared" si="2"/>
        <v>0.28420882101705636</v>
      </c>
      <c r="H37" s="51">
        <v>112.74444444444499</v>
      </c>
    </row>
    <row r="38" spans="1:10">
      <c r="A38" s="42" t="s">
        <v>267</v>
      </c>
      <c r="B38" s="8"/>
      <c r="C38" s="37"/>
      <c r="D38" s="37"/>
      <c r="E38" s="37"/>
      <c r="G38" s="52"/>
      <c r="H38" s="8"/>
    </row>
    <row r="44" spans="1:10">
      <c r="A44" s="43"/>
      <c r="B44" s="43"/>
      <c r="C44" s="43"/>
      <c r="D44" s="43"/>
      <c r="E44" s="43"/>
      <c r="F44" s="43"/>
      <c r="G44" s="43"/>
    </row>
    <row r="45" spans="1:10" ht="16.5" customHeight="1">
      <c r="A45" s="43"/>
      <c r="B45" s="44"/>
      <c r="C45" s="44"/>
      <c r="D45" s="45"/>
      <c r="E45" s="44"/>
      <c r="F45" s="45"/>
      <c r="G45" s="45"/>
    </row>
    <row r="46" spans="1:10">
      <c r="A46" s="46"/>
      <c r="B46" s="47"/>
      <c r="C46" s="47"/>
      <c r="D46" s="47"/>
      <c r="E46" s="47"/>
      <c r="F46" s="47"/>
      <c r="G46" s="47"/>
    </row>
    <row r="47" spans="1:10">
      <c r="A47" s="46"/>
      <c r="B47" s="47"/>
      <c r="C47" s="47"/>
      <c r="D47" s="47"/>
      <c r="E47" s="47"/>
      <c r="F47" s="47"/>
      <c r="G47" s="47"/>
    </row>
    <row r="48" spans="1:10">
      <c r="A48" s="46"/>
      <c r="B48" s="47"/>
      <c r="C48" s="47"/>
      <c r="D48" s="47"/>
      <c r="E48" s="47"/>
      <c r="F48" s="47"/>
      <c r="G48" s="47"/>
    </row>
    <row r="49" spans="1:7">
      <c r="A49" s="46"/>
      <c r="B49" s="47"/>
      <c r="C49" s="47"/>
      <c r="D49" s="47"/>
      <c r="E49" s="47"/>
      <c r="F49" s="47"/>
      <c r="G49" s="47"/>
    </row>
    <row r="50" spans="1:7">
      <c r="A50" s="46"/>
      <c r="B50" s="47"/>
      <c r="C50" s="47"/>
      <c r="D50" s="47"/>
      <c r="E50" s="47"/>
      <c r="F50" s="47"/>
      <c r="G50" s="47"/>
    </row>
    <row r="51" spans="1:7">
      <c r="A51" s="46"/>
      <c r="B51" s="47"/>
      <c r="C51" s="47"/>
      <c r="D51" s="47"/>
      <c r="E51" s="47"/>
      <c r="F51" s="47"/>
      <c r="G51" s="47"/>
    </row>
    <row r="52" spans="1:7">
      <c r="A52" s="46"/>
      <c r="B52" s="47"/>
      <c r="C52" s="47"/>
      <c r="D52" s="47"/>
      <c r="E52" s="47"/>
      <c r="F52" s="47"/>
      <c r="G52" s="47"/>
    </row>
    <row r="53" spans="1:7">
      <c r="A53" s="48"/>
      <c r="B53" s="49"/>
      <c r="C53" s="49"/>
      <c r="D53" s="49"/>
      <c r="E53" s="49"/>
      <c r="F53" s="49"/>
      <c r="G53" s="49"/>
    </row>
    <row r="54" spans="1:7">
      <c r="A54" s="8"/>
      <c r="B54" s="8"/>
      <c r="C54" s="8"/>
      <c r="D54" s="8"/>
      <c r="E54" s="8"/>
      <c r="F54" s="8"/>
      <c r="G54" s="8"/>
    </row>
  </sheetData>
  <mergeCells count="1">
    <mergeCell ref="A28:G28"/>
  </mergeCells>
  <pageMargins left="0.511811024" right="0.511811024" top="0.78740157499999996" bottom="0.78740157499999996" header="0.31496062000000002" footer="0.3149606200000000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44"/>
  <sheetViews>
    <sheetView workbookViewId="0">
      <selection activeCell="H13" sqref="H13"/>
    </sheetView>
  </sheetViews>
  <sheetFormatPr defaultColWidth="9" defaultRowHeight="15"/>
  <cols>
    <col min="1" max="1" width="34.5703125" customWidth="1"/>
    <col min="2" max="2" width="13.85546875" customWidth="1"/>
    <col min="3" max="3" width="36" customWidth="1"/>
    <col min="4" max="4" width="10.85546875" customWidth="1"/>
    <col min="5" max="5" width="16.5703125" customWidth="1"/>
  </cols>
  <sheetData>
    <row r="1" spans="1:8" ht="16.5">
      <c r="A1" s="9" t="s">
        <v>268</v>
      </c>
      <c r="B1" s="8"/>
      <c r="C1" s="8"/>
      <c r="D1" s="8"/>
      <c r="E1" s="8"/>
    </row>
    <row r="2" spans="1:8" ht="17.25">
      <c r="A2" s="10"/>
      <c r="D2" s="8"/>
    </row>
    <row r="3" spans="1:8" ht="40.5">
      <c r="A3" s="11" t="s">
        <v>153</v>
      </c>
      <c r="B3" s="12" t="s">
        <v>154</v>
      </c>
      <c r="C3" s="12" t="s">
        <v>156</v>
      </c>
      <c r="D3" s="12" t="s">
        <v>255</v>
      </c>
      <c r="E3" s="32" t="s">
        <v>269</v>
      </c>
      <c r="F3" s="8"/>
    </row>
    <row r="4" spans="1:8" ht="15.75">
      <c r="A4" s="13" t="s">
        <v>270</v>
      </c>
      <c r="B4" s="14">
        <v>2014</v>
      </c>
      <c r="C4" s="15" t="s">
        <v>271</v>
      </c>
      <c r="D4" s="16">
        <f t="shared" ref="D4:D23" si="0">E4/52</f>
        <v>1.0461004273504231</v>
      </c>
      <c r="E4" s="33">
        <v>54.397222222221998</v>
      </c>
      <c r="F4" s="8"/>
    </row>
    <row r="5" spans="1:8" ht="15.75">
      <c r="A5" s="17" t="s">
        <v>272</v>
      </c>
      <c r="B5" s="18" t="s">
        <v>9</v>
      </c>
      <c r="C5" s="19" t="s">
        <v>273</v>
      </c>
      <c r="D5" s="20">
        <f t="shared" si="0"/>
        <v>0.29481837606837691</v>
      </c>
      <c r="E5" s="34">
        <v>15.3305555555556</v>
      </c>
      <c r="F5" s="8"/>
      <c r="H5" s="8"/>
    </row>
    <row r="6" spans="1:8" ht="15.75">
      <c r="A6" s="17" t="s">
        <v>274</v>
      </c>
      <c r="B6" s="18">
        <v>2006</v>
      </c>
      <c r="C6" s="19" t="s">
        <v>67</v>
      </c>
      <c r="D6" s="20">
        <f t="shared" si="0"/>
        <v>0.27944711538461348</v>
      </c>
      <c r="E6" s="34">
        <v>14.531249999999901</v>
      </c>
      <c r="F6" s="8"/>
    </row>
    <row r="7" spans="1:8" ht="15.75">
      <c r="A7" s="17" t="s">
        <v>275</v>
      </c>
      <c r="B7" s="18">
        <v>2014</v>
      </c>
      <c r="C7" s="19" t="s">
        <v>67</v>
      </c>
      <c r="D7" s="20">
        <f t="shared" si="0"/>
        <v>0.20442040598290578</v>
      </c>
      <c r="E7" s="34">
        <v>10.629861111111101</v>
      </c>
      <c r="F7" s="8"/>
    </row>
    <row r="8" spans="1:8" ht="15.75">
      <c r="A8" s="17" t="s">
        <v>276</v>
      </c>
      <c r="B8" s="18">
        <v>2013</v>
      </c>
      <c r="C8" s="19" t="s">
        <v>67</v>
      </c>
      <c r="D8" s="20">
        <f t="shared" si="0"/>
        <v>0.18737980769230769</v>
      </c>
      <c r="E8" s="34">
        <v>9.7437500000000004</v>
      </c>
      <c r="F8" s="8"/>
    </row>
    <row r="9" spans="1:8" ht="15.75">
      <c r="A9" s="17" t="s">
        <v>277</v>
      </c>
      <c r="B9" s="18">
        <v>2014</v>
      </c>
      <c r="C9" s="19" t="s">
        <v>67</v>
      </c>
      <c r="D9" s="20">
        <f t="shared" si="0"/>
        <v>0.18365384615384633</v>
      </c>
      <c r="E9" s="34">
        <v>9.5500000000000096</v>
      </c>
      <c r="F9" s="8"/>
    </row>
    <row r="10" spans="1:8" ht="15.75">
      <c r="A10" s="17" t="s">
        <v>278</v>
      </c>
      <c r="B10" s="18">
        <v>2014</v>
      </c>
      <c r="C10" s="19" t="s">
        <v>67</v>
      </c>
      <c r="D10" s="20">
        <f t="shared" si="0"/>
        <v>0.17740384615384597</v>
      </c>
      <c r="E10" s="34">
        <v>9.2249999999999908</v>
      </c>
      <c r="F10" s="8"/>
    </row>
    <row r="11" spans="1:8" ht="15.75">
      <c r="A11" s="17" t="s">
        <v>279</v>
      </c>
      <c r="B11" s="18">
        <v>2014</v>
      </c>
      <c r="C11" s="19" t="s">
        <v>271</v>
      </c>
      <c r="D11" s="20">
        <f t="shared" si="0"/>
        <v>0.17558760683760671</v>
      </c>
      <c r="E11" s="34">
        <v>9.1305555555555493</v>
      </c>
      <c r="F11" s="8"/>
    </row>
    <row r="12" spans="1:8" ht="15.75">
      <c r="A12" s="17" t="s">
        <v>280</v>
      </c>
      <c r="B12" s="18">
        <v>2014</v>
      </c>
      <c r="C12" s="19" t="s">
        <v>67</v>
      </c>
      <c r="D12" s="20">
        <f t="shared" si="0"/>
        <v>0.16089743589743577</v>
      </c>
      <c r="E12" s="34">
        <v>8.36666666666666</v>
      </c>
      <c r="F12" s="8"/>
    </row>
    <row r="13" spans="1:8" ht="15.75">
      <c r="A13" s="17" t="s">
        <v>281</v>
      </c>
      <c r="B13" s="18">
        <v>2013</v>
      </c>
      <c r="C13" s="19" t="s">
        <v>271</v>
      </c>
      <c r="D13" s="20">
        <f t="shared" si="0"/>
        <v>0.15584935897435903</v>
      </c>
      <c r="E13" s="34">
        <v>8.1041666666666696</v>
      </c>
      <c r="F13" s="8"/>
    </row>
    <row r="14" spans="1:8" ht="15.75">
      <c r="A14" s="17" t="s">
        <v>282</v>
      </c>
      <c r="B14" s="18">
        <v>2014</v>
      </c>
      <c r="C14" s="19" t="s">
        <v>271</v>
      </c>
      <c r="D14" s="20">
        <f t="shared" si="0"/>
        <v>0.15208333333333346</v>
      </c>
      <c r="E14" s="34">
        <v>7.9083333333333403</v>
      </c>
      <c r="F14" s="8"/>
    </row>
    <row r="15" spans="1:8" ht="15.75">
      <c r="A15" s="17" t="s">
        <v>283</v>
      </c>
      <c r="B15" s="18">
        <v>2014</v>
      </c>
      <c r="C15" s="19" t="s">
        <v>67</v>
      </c>
      <c r="D15" s="20">
        <f t="shared" si="0"/>
        <v>0.15045405982905941</v>
      </c>
      <c r="E15" s="34">
        <v>7.8236111111110898</v>
      </c>
      <c r="F15" s="8"/>
    </row>
    <row r="16" spans="1:8" ht="15.75">
      <c r="A16" s="17" t="s">
        <v>284</v>
      </c>
      <c r="B16" s="18">
        <v>2014</v>
      </c>
      <c r="C16" s="19" t="s">
        <v>271</v>
      </c>
      <c r="D16" s="20">
        <f t="shared" si="0"/>
        <v>0.14957264957264885</v>
      </c>
      <c r="E16" s="34">
        <v>7.7777777777777404</v>
      </c>
      <c r="F16" s="8"/>
    </row>
    <row r="17" spans="1:7" ht="15.75">
      <c r="A17" s="17" t="s">
        <v>285</v>
      </c>
      <c r="B17" s="18">
        <v>2014</v>
      </c>
      <c r="C17" s="19" t="s">
        <v>67</v>
      </c>
      <c r="D17" s="20">
        <f t="shared" si="0"/>
        <v>0.14877136752136769</v>
      </c>
      <c r="E17" s="34">
        <v>7.7361111111111196</v>
      </c>
      <c r="F17" s="8"/>
    </row>
    <row r="18" spans="1:7" ht="15.75">
      <c r="A18" s="17" t="s">
        <v>286</v>
      </c>
      <c r="B18" s="18">
        <v>2013</v>
      </c>
      <c r="C18" s="19" t="s">
        <v>271</v>
      </c>
      <c r="D18" s="20">
        <f t="shared" si="0"/>
        <v>0.14790331196581191</v>
      </c>
      <c r="E18" s="34">
        <v>7.6909722222222197</v>
      </c>
      <c r="F18" s="8"/>
    </row>
    <row r="19" spans="1:7" ht="15.75">
      <c r="A19" s="17" t="s">
        <v>287</v>
      </c>
      <c r="B19" s="18">
        <v>2014</v>
      </c>
      <c r="C19" s="19" t="s">
        <v>271</v>
      </c>
      <c r="D19" s="20">
        <f t="shared" si="0"/>
        <v>0.14362980769230693</v>
      </c>
      <c r="E19" s="34">
        <v>7.46874999999996</v>
      </c>
      <c r="F19" s="8"/>
    </row>
    <row r="20" spans="1:7" ht="15.75">
      <c r="A20" s="17" t="s">
        <v>288</v>
      </c>
      <c r="B20" s="18">
        <v>2013</v>
      </c>
      <c r="C20" s="19" t="s">
        <v>67</v>
      </c>
      <c r="D20" s="20">
        <f t="shared" si="0"/>
        <v>0.14244123931623884</v>
      </c>
      <c r="E20" s="34">
        <v>7.4069444444444201</v>
      </c>
      <c r="F20" s="8"/>
    </row>
    <row r="21" spans="1:7" ht="15.75">
      <c r="A21" s="17" t="s">
        <v>289</v>
      </c>
      <c r="B21" s="18">
        <v>2014</v>
      </c>
      <c r="C21" s="19" t="s">
        <v>271</v>
      </c>
      <c r="D21" s="20">
        <f t="shared" si="0"/>
        <v>0.14069177350427367</v>
      </c>
      <c r="E21" s="34">
        <v>7.3159722222222303</v>
      </c>
      <c r="F21" s="8"/>
    </row>
    <row r="22" spans="1:7" ht="15.75">
      <c r="A22" s="21" t="s">
        <v>290</v>
      </c>
      <c r="B22" s="18">
        <v>2013</v>
      </c>
      <c r="C22" s="19" t="s">
        <v>67</v>
      </c>
      <c r="D22" s="20">
        <f t="shared" si="0"/>
        <v>0.14043803418803363</v>
      </c>
      <c r="E22" s="34">
        <v>7.3027777777777496</v>
      </c>
      <c r="F22" s="8"/>
    </row>
    <row r="23" spans="1:7" ht="15.75">
      <c r="A23" s="22" t="s">
        <v>291</v>
      </c>
      <c r="B23" s="23" t="s">
        <v>9</v>
      </c>
      <c r="C23" s="24" t="s">
        <v>67</v>
      </c>
      <c r="D23" s="25">
        <f t="shared" si="0"/>
        <v>0.13314636752136691</v>
      </c>
      <c r="E23" s="35">
        <v>6.9236111111110796</v>
      </c>
      <c r="F23" s="8"/>
    </row>
    <row r="24" spans="1:7">
      <c r="A24" s="8"/>
      <c r="B24" s="8"/>
      <c r="C24" s="8"/>
      <c r="D24" s="8"/>
      <c r="E24" s="8"/>
      <c r="F24" s="8"/>
      <c r="G24" s="8"/>
    </row>
    <row r="25" spans="1:7">
      <c r="A25" s="8"/>
      <c r="B25" s="26"/>
      <c r="C25" s="27"/>
      <c r="D25" s="8"/>
      <c r="E25" s="36"/>
      <c r="F25" s="8"/>
      <c r="G25" s="8"/>
    </row>
    <row r="26" spans="1:7">
      <c r="A26" s="8"/>
      <c r="B26" s="28"/>
      <c r="C26" s="27"/>
      <c r="D26" s="8"/>
      <c r="E26" s="36"/>
      <c r="F26" s="8"/>
      <c r="G26" s="8"/>
    </row>
    <row r="27" spans="1:7">
      <c r="A27" s="8"/>
      <c r="B27" s="26"/>
      <c r="C27" s="27"/>
      <c r="D27" s="8"/>
      <c r="E27" s="36"/>
      <c r="F27" s="8"/>
      <c r="G27" s="8"/>
    </row>
    <row r="28" spans="1:7" ht="15.75">
      <c r="A28" s="8"/>
      <c r="B28" s="29"/>
      <c r="C28" s="27"/>
      <c r="D28" s="8"/>
      <c r="E28" s="36"/>
      <c r="F28" s="8"/>
      <c r="G28" s="8"/>
    </row>
    <row r="29" spans="1:7" ht="15.75">
      <c r="B29" s="30"/>
      <c r="C29" s="27"/>
      <c r="E29" s="37"/>
    </row>
    <row r="30" spans="1:7" ht="15.75">
      <c r="B30" s="30"/>
      <c r="C30" s="27"/>
      <c r="E30" s="37"/>
    </row>
    <row r="31" spans="1:7">
      <c r="C31" s="27"/>
      <c r="E31" s="37"/>
    </row>
    <row r="32" spans="1:7" ht="15.75">
      <c r="B32" s="31"/>
      <c r="C32" s="27"/>
      <c r="E32" s="37"/>
    </row>
    <row r="33" spans="3:5">
      <c r="C33" s="27"/>
      <c r="E33" s="37"/>
    </row>
    <row r="34" spans="3:5">
      <c r="C34" s="27"/>
      <c r="E34" s="37"/>
    </row>
    <row r="35" spans="3:5">
      <c r="C35" s="27"/>
      <c r="E35" s="37"/>
    </row>
    <row r="36" spans="3:5">
      <c r="C36" s="27"/>
      <c r="E36" s="37"/>
    </row>
    <row r="37" spans="3:5">
      <c r="C37" s="27"/>
      <c r="E37" s="37"/>
    </row>
    <row r="38" spans="3:5">
      <c r="C38" s="27"/>
      <c r="E38" s="37"/>
    </row>
    <row r="39" spans="3:5">
      <c r="C39" s="27"/>
      <c r="E39" s="37"/>
    </row>
    <row r="40" spans="3:5">
      <c r="C40" s="27"/>
      <c r="E40" s="37"/>
    </row>
    <row r="41" spans="3:5">
      <c r="C41" s="27"/>
      <c r="E41" s="37"/>
    </row>
    <row r="42" spans="3:5">
      <c r="C42" s="27"/>
      <c r="E42" s="37"/>
    </row>
    <row r="43" spans="3:5">
      <c r="C43" s="27"/>
      <c r="E43" s="37"/>
    </row>
    <row r="44" spans="3:5">
      <c r="C44" s="27"/>
      <c r="E44" s="37"/>
    </row>
  </sheetData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22"/>
  <sheetViews>
    <sheetView workbookViewId="0">
      <selection activeCell="J11" sqref="J11"/>
    </sheetView>
  </sheetViews>
  <sheetFormatPr defaultColWidth="9.140625" defaultRowHeight="15"/>
  <cols>
    <col min="1" max="1" width="20" customWidth="1"/>
    <col min="2" max="2" width="11.140625" customWidth="1"/>
    <col min="3" max="3" width="15.85546875" customWidth="1"/>
    <col min="4" max="4" width="7.5703125" customWidth="1"/>
    <col min="5" max="5" width="12.140625" customWidth="1"/>
    <col min="6" max="6" width="19.140625" customWidth="1"/>
    <col min="7" max="7" width="25" customWidth="1"/>
    <col min="8" max="8" width="14" customWidth="1"/>
    <col min="9" max="9" width="14.5703125" customWidth="1"/>
  </cols>
  <sheetData>
    <row r="1" spans="1:10" ht="16.5">
      <c r="A1" s="1" t="s">
        <v>292</v>
      </c>
    </row>
    <row r="3" spans="1:10">
      <c r="A3" s="2" t="s">
        <v>63</v>
      </c>
      <c r="B3" s="3" t="s">
        <v>293</v>
      </c>
      <c r="C3" s="3" t="s">
        <v>294</v>
      </c>
      <c r="D3" s="4" t="s">
        <v>295</v>
      </c>
      <c r="E3" s="3" t="s">
        <v>296</v>
      </c>
      <c r="F3" s="3" t="s">
        <v>297</v>
      </c>
      <c r="G3" s="4" t="s">
        <v>298</v>
      </c>
      <c r="H3" s="3" t="s">
        <v>299</v>
      </c>
      <c r="I3" s="3" t="s">
        <v>300</v>
      </c>
    </row>
    <row r="4" spans="1:10" ht="15.75">
      <c r="A4" s="5" t="s">
        <v>84</v>
      </c>
      <c r="B4" s="6" t="s">
        <v>9</v>
      </c>
      <c r="C4" s="6" t="s">
        <v>9</v>
      </c>
      <c r="D4" s="6" t="s">
        <v>9</v>
      </c>
      <c r="E4" s="6" t="s">
        <v>9</v>
      </c>
      <c r="F4" s="6" t="s">
        <v>9</v>
      </c>
      <c r="G4" s="6" t="s">
        <v>9</v>
      </c>
      <c r="H4" s="6">
        <v>1</v>
      </c>
      <c r="I4" s="7" t="s">
        <v>9</v>
      </c>
      <c r="J4" s="8"/>
    </row>
    <row r="5" spans="1:10" ht="15.75">
      <c r="A5" s="5" t="s">
        <v>80</v>
      </c>
      <c r="B5" s="6" t="s">
        <v>9</v>
      </c>
      <c r="C5" s="6" t="s">
        <v>9</v>
      </c>
      <c r="D5" s="6" t="s">
        <v>9</v>
      </c>
      <c r="E5" s="6" t="s">
        <v>9</v>
      </c>
      <c r="F5" s="6" t="s">
        <v>9</v>
      </c>
      <c r="G5" s="6" t="s">
        <v>9</v>
      </c>
      <c r="H5" s="6">
        <v>1</v>
      </c>
      <c r="I5" s="7" t="s">
        <v>9</v>
      </c>
      <c r="J5" s="8"/>
    </row>
    <row r="6" spans="1:10" ht="15.75">
      <c r="A6" s="5" t="s">
        <v>81</v>
      </c>
      <c r="B6" s="6" t="s">
        <v>9</v>
      </c>
      <c r="C6" s="6" t="s">
        <v>9</v>
      </c>
      <c r="D6" s="6">
        <v>1</v>
      </c>
      <c r="E6" s="6" t="s">
        <v>9</v>
      </c>
      <c r="F6" s="6" t="s">
        <v>9</v>
      </c>
      <c r="G6" s="6" t="s">
        <v>9</v>
      </c>
      <c r="H6" s="6" t="s">
        <v>9</v>
      </c>
      <c r="I6" s="7" t="s">
        <v>9</v>
      </c>
      <c r="J6" s="8"/>
    </row>
    <row r="7" spans="1:10" ht="15.75">
      <c r="A7" s="5" t="s">
        <v>83</v>
      </c>
      <c r="B7" s="6" t="s">
        <v>9</v>
      </c>
      <c r="C7" s="6" t="s">
        <v>9</v>
      </c>
      <c r="D7" s="6">
        <v>1</v>
      </c>
      <c r="E7" s="6" t="s">
        <v>9</v>
      </c>
      <c r="F7" s="6" t="s">
        <v>9</v>
      </c>
      <c r="G7" s="6" t="s">
        <v>9</v>
      </c>
      <c r="H7" s="6" t="s">
        <v>9</v>
      </c>
      <c r="I7" s="7" t="s">
        <v>9</v>
      </c>
      <c r="J7" s="8"/>
    </row>
    <row r="8" spans="1:10" ht="15.75">
      <c r="A8" s="5" t="s">
        <v>82</v>
      </c>
      <c r="B8" s="6" t="s">
        <v>9</v>
      </c>
      <c r="C8" s="6" t="s">
        <v>9</v>
      </c>
      <c r="D8" s="6">
        <v>1</v>
      </c>
      <c r="E8" s="6" t="s">
        <v>9</v>
      </c>
      <c r="F8" s="6" t="s">
        <v>9</v>
      </c>
      <c r="G8" s="6" t="s">
        <v>9</v>
      </c>
      <c r="H8" s="6">
        <v>1</v>
      </c>
      <c r="I8" s="7" t="s">
        <v>9</v>
      </c>
      <c r="J8" s="8"/>
    </row>
    <row r="9" spans="1:10" ht="15.75">
      <c r="A9" s="5" t="s">
        <v>72</v>
      </c>
      <c r="B9" s="6" t="s">
        <v>9</v>
      </c>
      <c r="C9" s="6" t="s">
        <v>9</v>
      </c>
      <c r="D9" s="6">
        <v>20</v>
      </c>
      <c r="E9" s="6">
        <v>3</v>
      </c>
      <c r="F9" s="6" t="s">
        <v>9</v>
      </c>
      <c r="G9" s="6" t="s">
        <v>9</v>
      </c>
      <c r="H9" s="6" t="s">
        <v>9</v>
      </c>
      <c r="I9" s="7" t="s">
        <v>9</v>
      </c>
      <c r="J9" s="8"/>
    </row>
    <row r="10" spans="1:10" ht="15.75">
      <c r="A10" s="5" t="s">
        <v>71</v>
      </c>
      <c r="B10" s="6" t="s">
        <v>9</v>
      </c>
      <c r="C10" s="6" t="s">
        <v>9</v>
      </c>
      <c r="D10" s="6">
        <v>35</v>
      </c>
      <c r="E10" s="6">
        <v>2</v>
      </c>
      <c r="F10" s="6">
        <v>1</v>
      </c>
      <c r="G10" s="6" t="s">
        <v>9</v>
      </c>
      <c r="H10" s="6" t="s">
        <v>9</v>
      </c>
      <c r="I10" s="7" t="s">
        <v>9</v>
      </c>
      <c r="J10" s="8"/>
    </row>
    <row r="11" spans="1:10" ht="15.75">
      <c r="A11" s="5" t="s">
        <v>78</v>
      </c>
      <c r="B11" s="6" t="s">
        <v>9</v>
      </c>
      <c r="C11" s="6">
        <v>1</v>
      </c>
      <c r="D11" s="6">
        <v>16</v>
      </c>
      <c r="E11" s="6">
        <v>2</v>
      </c>
      <c r="F11" s="6" t="s">
        <v>9</v>
      </c>
      <c r="G11" s="6" t="s">
        <v>9</v>
      </c>
      <c r="H11" s="6" t="s">
        <v>9</v>
      </c>
      <c r="I11" s="7" t="s">
        <v>9</v>
      </c>
      <c r="J11" s="8"/>
    </row>
    <row r="12" spans="1:10" ht="15.75">
      <c r="A12" s="5" t="s">
        <v>70</v>
      </c>
      <c r="B12" s="6" t="s">
        <v>9</v>
      </c>
      <c r="C12" s="6">
        <v>1</v>
      </c>
      <c r="D12" s="6">
        <v>32</v>
      </c>
      <c r="E12" s="6">
        <v>3</v>
      </c>
      <c r="F12" s="6" t="s">
        <v>9</v>
      </c>
      <c r="G12" s="6" t="s">
        <v>9</v>
      </c>
      <c r="H12" s="6">
        <v>7</v>
      </c>
      <c r="I12" s="7">
        <v>1</v>
      </c>
      <c r="J12" s="8"/>
    </row>
    <row r="13" spans="1:10" ht="15.75">
      <c r="A13" s="5" t="s">
        <v>69</v>
      </c>
      <c r="B13" s="6" t="s">
        <v>9</v>
      </c>
      <c r="C13" s="6">
        <v>2</v>
      </c>
      <c r="D13" s="6">
        <v>23</v>
      </c>
      <c r="E13" s="6">
        <v>1</v>
      </c>
      <c r="F13" s="6" t="s">
        <v>9</v>
      </c>
      <c r="G13" s="6" t="s">
        <v>9</v>
      </c>
      <c r="H13" s="6" t="s">
        <v>9</v>
      </c>
      <c r="I13" s="7" t="s">
        <v>9</v>
      </c>
      <c r="J13" s="8"/>
    </row>
    <row r="14" spans="1:10" ht="15.75">
      <c r="A14" s="5" t="s">
        <v>79</v>
      </c>
      <c r="B14" s="6" t="s">
        <v>9</v>
      </c>
      <c r="C14" s="6">
        <v>3</v>
      </c>
      <c r="D14" s="6">
        <v>17</v>
      </c>
      <c r="E14" s="6">
        <v>0</v>
      </c>
      <c r="F14" s="6" t="s">
        <v>9</v>
      </c>
      <c r="G14" s="6" t="s">
        <v>9</v>
      </c>
      <c r="H14" s="6">
        <v>3</v>
      </c>
      <c r="I14" s="7" t="s">
        <v>9</v>
      </c>
      <c r="J14" s="8"/>
    </row>
    <row r="15" spans="1:10" ht="15.75">
      <c r="A15" s="5" t="s">
        <v>77</v>
      </c>
      <c r="B15" s="6" t="s">
        <v>9</v>
      </c>
      <c r="C15" s="6">
        <v>3</v>
      </c>
      <c r="D15" s="6">
        <v>37</v>
      </c>
      <c r="E15" s="6">
        <v>0</v>
      </c>
      <c r="F15" s="6">
        <v>1</v>
      </c>
      <c r="G15" s="6" t="s">
        <v>9</v>
      </c>
      <c r="H15" s="6">
        <v>1</v>
      </c>
      <c r="I15" s="7" t="s">
        <v>9</v>
      </c>
      <c r="J15" s="8"/>
    </row>
    <row r="16" spans="1:10" ht="15.75">
      <c r="A16" s="5" t="s">
        <v>68</v>
      </c>
      <c r="B16" s="6" t="s">
        <v>9</v>
      </c>
      <c r="C16" s="6">
        <v>28</v>
      </c>
      <c r="D16" s="6">
        <v>48</v>
      </c>
      <c r="E16" s="6">
        <v>53</v>
      </c>
      <c r="F16" s="6">
        <v>1</v>
      </c>
      <c r="G16" s="6">
        <v>1</v>
      </c>
      <c r="H16" s="6">
        <v>26</v>
      </c>
      <c r="I16" s="7">
        <v>17</v>
      </c>
      <c r="J16" s="8"/>
    </row>
    <row r="17" spans="1:10" ht="15.75">
      <c r="A17" s="5" t="s">
        <v>67</v>
      </c>
      <c r="B17" s="6" t="s">
        <v>9</v>
      </c>
      <c r="C17" s="6">
        <v>52</v>
      </c>
      <c r="D17" s="6">
        <v>35</v>
      </c>
      <c r="E17" s="6">
        <v>103</v>
      </c>
      <c r="F17" s="6">
        <v>1</v>
      </c>
      <c r="G17" s="6" t="s">
        <v>9</v>
      </c>
      <c r="H17" s="6">
        <v>14</v>
      </c>
      <c r="I17" s="7" t="s">
        <v>9</v>
      </c>
      <c r="J17" s="8"/>
    </row>
    <row r="18" spans="1:10" ht="15.75">
      <c r="A18" s="5" t="s">
        <v>76</v>
      </c>
      <c r="B18" s="6">
        <v>1</v>
      </c>
      <c r="C18" s="6">
        <v>2</v>
      </c>
      <c r="D18" s="6">
        <v>22</v>
      </c>
      <c r="E18" s="6">
        <v>4</v>
      </c>
      <c r="F18" s="6">
        <v>1</v>
      </c>
      <c r="G18" s="6" t="s">
        <v>9</v>
      </c>
      <c r="H18" s="6" t="s">
        <v>9</v>
      </c>
      <c r="I18" s="7">
        <v>4</v>
      </c>
      <c r="J18" s="8"/>
    </row>
    <row r="19" spans="1:10" ht="15.75">
      <c r="A19" s="5" t="s">
        <v>75</v>
      </c>
      <c r="B19" s="6">
        <v>1</v>
      </c>
      <c r="C19" s="6">
        <v>7</v>
      </c>
      <c r="D19" s="6">
        <v>33</v>
      </c>
      <c r="E19" s="6">
        <v>2</v>
      </c>
      <c r="F19" s="6" t="s">
        <v>9</v>
      </c>
      <c r="G19" s="6" t="s">
        <v>9</v>
      </c>
      <c r="H19" s="6">
        <v>1</v>
      </c>
      <c r="I19" s="7">
        <v>1</v>
      </c>
      <c r="J19" s="8"/>
    </row>
    <row r="20" spans="1:10" ht="15.75">
      <c r="A20" s="5" t="s">
        <v>74</v>
      </c>
      <c r="B20" s="6">
        <v>3</v>
      </c>
      <c r="C20" s="6">
        <v>5</v>
      </c>
      <c r="D20" s="6">
        <v>19</v>
      </c>
      <c r="E20" s="6">
        <v>1</v>
      </c>
      <c r="F20" s="6" t="s">
        <v>9</v>
      </c>
      <c r="G20" s="6" t="s">
        <v>9</v>
      </c>
      <c r="H20" s="6" t="s">
        <v>9</v>
      </c>
      <c r="I20" s="7" t="s">
        <v>9</v>
      </c>
      <c r="J20" s="8"/>
    </row>
    <row r="21" spans="1:10" ht="15.75">
      <c r="A21" s="5" t="s">
        <v>73</v>
      </c>
      <c r="B21" s="6">
        <v>4</v>
      </c>
      <c r="C21" s="6">
        <v>15</v>
      </c>
      <c r="D21" s="6">
        <v>17</v>
      </c>
      <c r="E21" s="6">
        <v>40</v>
      </c>
      <c r="F21" s="6" t="s">
        <v>9</v>
      </c>
      <c r="G21" s="6" t="s">
        <v>9</v>
      </c>
      <c r="H21" s="6" t="s">
        <v>9</v>
      </c>
      <c r="I21" s="7">
        <v>8</v>
      </c>
      <c r="J21" s="8"/>
    </row>
    <row r="22" spans="1:10">
      <c r="A22" s="2" t="s">
        <v>87</v>
      </c>
      <c r="B22" s="3">
        <f>SUM(B4:B21)</f>
        <v>9</v>
      </c>
      <c r="C22" s="3">
        <f t="shared" ref="C22:I22" si="0">SUM(C4:C21)</f>
        <v>119</v>
      </c>
      <c r="D22" s="2">
        <f t="shared" si="0"/>
        <v>357</v>
      </c>
      <c r="E22" s="3">
        <f t="shared" si="0"/>
        <v>214</v>
      </c>
      <c r="F22" s="3">
        <f t="shared" si="0"/>
        <v>5</v>
      </c>
      <c r="G22" s="2">
        <f t="shared" si="0"/>
        <v>1</v>
      </c>
      <c r="H22" s="3">
        <f t="shared" si="0"/>
        <v>55</v>
      </c>
      <c r="I22" s="3">
        <f t="shared" si="0"/>
        <v>31</v>
      </c>
    </row>
  </sheetData>
  <conditionalFormatting sqref="B4:I21">
    <cfRule type="colorScale" priority="1">
      <colorScale>
        <cfvo type="min"/>
        <cfvo type="max"/>
        <color rgb="FFFFEF9C"/>
        <color rgb="FF85B22C"/>
      </colorScale>
    </cfRule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1"/>
  <sheetViews>
    <sheetView workbookViewId="0">
      <selection activeCell="G17" sqref="G17"/>
    </sheetView>
  </sheetViews>
  <sheetFormatPr defaultColWidth="9.140625" defaultRowHeight="15"/>
  <cols>
    <col min="1" max="1" width="19.140625" style="169" customWidth="1"/>
    <col min="2" max="2" width="9.5703125" style="169" customWidth="1"/>
    <col min="3" max="3" width="6.85546875" style="169" customWidth="1"/>
    <col min="4" max="4" width="9.5703125" style="169" customWidth="1"/>
    <col min="5" max="5" width="6.85546875" style="169" customWidth="1"/>
    <col min="6" max="6" width="9.5703125" style="169" customWidth="1"/>
    <col min="7" max="7" width="7.7109375" style="169" customWidth="1"/>
    <col min="8" max="8" width="9.5703125" style="169" customWidth="1"/>
    <col min="9" max="9" width="7.7109375" style="169" customWidth="1"/>
    <col min="10" max="10" width="10.28515625" style="169" customWidth="1"/>
    <col min="11" max="11" width="7.7109375" style="169" customWidth="1"/>
    <col min="12" max="16384" width="9.140625" style="169"/>
  </cols>
  <sheetData>
    <row r="1" spans="1:16" ht="16.5">
      <c r="A1" s="320" t="s">
        <v>27</v>
      </c>
      <c r="B1" s="320"/>
    </row>
    <row r="3" spans="1:16" ht="18.75" customHeight="1">
      <c r="A3" s="399" t="s">
        <v>28</v>
      </c>
      <c r="B3" s="396">
        <v>2010</v>
      </c>
      <c r="C3" s="397"/>
      <c r="D3" s="396">
        <v>2011</v>
      </c>
      <c r="E3" s="397"/>
      <c r="F3" s="396">
        <v>2012</v>
      </c>
      <c r="G3" s="398"/>
      <c r="H3" s="396">
        <v>2013</v>
      </c>
      <c r="I3" s="398"/>
      <c r="J3" s="396">
        <v>2014</v>
      </c>
      <c r="K3" s="398"/>
      <c r="M3" s="311"/>
    </row>
    <row r="4" spans="1:16" ht="32.25" customHeight="1">
      <c r="A4" s="399"/>
      <c r="B4" s="321" t="s">
        <v>29</v>
      </c>
      <c r="C4" s="321" t="s">
        <v>30</v>
      </c>
      <c r="D4" s="321" t="s">
        <v>29</v>
      </c>
      <c r="E4" s="321" t="s">
        <v>30</v>
      </c>
      <c r="F4" s="321" t="s">
        <v>29</v>
      </c>
      <c r="G4" s="321" t="s">
        <v>30</v>
      </c>
      <c r="H4" s="321" t="s">
        <v>29</v>
      </c>
      <c r="I4" s="351" t="s">
        <v>30</v>
      </c>
      <c r="J4" s="321" t="s">
        <v>29</v>
      </c>
      <c r="K4" s="351" t="s">
        <v>30</v>
      </c>
    </row>
    <row r="5" spans="1:16" ht="28.5" customHeight="1">
      <c r="A5" s="322" t="s">
        <v>31</v>
      </c>
      <c r="B5" s="323">
        <v>5338</v>
      </c>
      <c r="C5" s="324">
        <f>B5/$B$14</f>
        <v>0.54642235643361659</v>
      </c>
      <c r="D5" s="325">
        <v>6997</v>
      </c>
      <c r="E5" s="324">
        <f>D5/$D$14</f>
        <v>0.54904268675455115</v>
      </c>
      <c r="F5" s="325">
        <v>8458</v>
      </c>
      <c r="G5" s="344">
        <f>F5/$F$14</f>
        <v>0.52248579194465039</v>
      </c>
      <c r="H5" s="345">
        <v>9632</v>
      </c>
      <c r="I5" s="352">
        <f>H5/$H$14</f>
        <v>0.53451720310765816</v>
      </c>
      <c r="J5" s="353">
        <v>10171</v>
      </c>
      <c r="K5" s="352">
        <f>J5/$J$14</f>
        <v>0.51961786042709712</v>
      </c>
      <c r="L5" s="167"/>
      <c r="M5" s="208"/>
      <c r="N5" s="208"/>
      <c r="O5" s="208"/>
      <c r="P5" s="208"/>
    </row>
    <row r="6" spans="1:16">
      <c r="A6" s="326" t="s">
        <v>32</v>
      </c>
      <c r="B6" s="327">
        <v>2552</v>
      </c>
      <c r="C6" s="324">
        <f t="shared" ref="C6:C14" si="0">B6/$B$14</f>
        <v>0.26123451735080355</v>
      </c>
      <c r="D6" s="328">
        <v>3797</v>
      </c>
      <c r="E6" s="324">
        <f t="shared" ref="E6:E14" si="1">D6/$D$14</f>
        <v>0.29794413057124919</v>
      </c>
      <c r="F6" s="328">
        <v>5053</v>
      </c>
      <c r="G6" s="344">
        <f t="shared" ref="G6:G14" si="2">F6/$F$14</f>
        <v>0.31214479861625893</v>
      </c>
      <c r="H6" s="346">
        <v>5371</v>
      </c>
      <c r="I6" s="352">
        <f t="shared" ref="I6:I14" si="3">H6/$H$14</f>
        <v>0.29805771365149836</v>
      </c>
      <c r="J6" s="354">
        <v>5643</v>
      </c>
      <c r="K6" s="352">
        <f t="shared" ref="K6:K13" si="4">J6/$J$14</f>
        <v>0.28829058955757636</v>
      </c>
      <c r="L6" s="167"/>
      <c r="M6" s="208"/>
      <c r="N6" s="208"/>
      <c r="O6" s="208"/>
      <c r="P6" s="208"/>
    </row>
    <row r="7" spans="1:16" ht="15" customHeight="1">
      <c r="A7" s="326" t="s">
        <v>33</v>
      </c>
      <c r="B7" s="327">
        <v>639</v>
      </c>
      <c r="C7" s="324">
        <f t="shared" si="0"/>
        <v>6.541099396048726E-2</v>
      </c>
      <c r="D7" s="328">
        <v>694</v>
      </c>
      <c r="E7" s="324">
        <f t="shared" si="1"/>
        <v>5.4456999372253609E-2</v>
      </c>
      <c r="F7" s="328">
        <v>595</v>
      </c>
      <c r="G7" s="344">
        <f t="shared" si="2"/>
        <v>3.6755621447986164E-2</v>
      </c>
      <c r="H7" s="346">
        <v>594</v>
      </c>
      <c r="I7" s="352">
        <f t="shared" si="3"/>
        <v>3.2963374028856823E-2</v>
      </c>
      <c r="J7" s="354">
        <v>770</v>
      </c>
      <c r="K7" s="352">
        <f t="shared" si="4"/>
        <v>3.9337897210585469E-2</v>
      </c>
      <c r="L7" s="167"/>
      <c r="M7" s="177"/>
    </row>
    <row r="8" spans="1:16">
      <c r="A8" s="326" t="s">
        <v>34</v>
      </c>
      <c r="B8" s="327">
        <v>402</v>
      </c>
      <c r="C8" s="324">
        <f t="shared" si="0"/>
        <v>4.1150578360118741E-2</v>
      </c>
      <c r="D8" s="328">
        <v>351</v>
      </c>
      <c r="E8" s="324">
        <f t="shared" si="1"/>
        <v>2.7542372881355932E-2</v>
      </c>
      <c r="F8" s="328">
        <v>749</v>
      </c>
      <c r="G8" s="344">
        <f t="shared" si="2"/>
        <v>4.6268841116876701E-2</v>
      </c>
      <c r="H8" s="346">
        <v>829</v>
      </c>
      <c r="I8" s="352">
        <f t="shared" si="3"/>
        <v>4.6004439511653721E-2</v>
      </c>
      <c r="J8" s="354">
        <v>1303</v>
      </c>
      <c r="K8" s="352">
        <f t="shared" si="4"/>
        <v>6.6567896188821904E-2</v>
      </c>
      <c r="L8" s="167"/>
    </row>
    <row r="9" spans="1:16">
      <c r="A9" s="326" t="s">
        <v>35</v>
      </c>
      <c r="B9" s="327" t="s">
        <v>9</v>
      </c>
      <c r="C9" s="324">
        <v>0</v>
      </c>
      <c r="D9" s="328">
        <v>32</v>
      </c>
      <c r="E9" s="324">
        <f t="shared" si="1"/>
        <v>2.5109855618330196E-3</v>
      </c>
      <c r="F9" s="328">
        <v>426</v>
      </c>
      <c r="G9" s="344">
        <f t="shared" si="2"/>
        <v>2.6315789473684209E-2</v>
      </c>
      <c r="H9" s="346">
        <v>678</v>
      </c>
      <c r="I9" s="352">
        <f t="shared" si="3"/>
        <v>3.7624861265260823E-2</v>
      </c>
      <c r="J9" s="354">
        <v>882</v>
      </c>
      <c r="K9" s="352">
        <f t="shared" si="4"/>
        <v>4.5059773168488811E-2</v>
      </c>
      <c r="L9" s="167"/>
    </row>
    <row r="10" spans="1:16">
      <c r="A10" s="329" t="s">
        <v>36</v>
      </c>
      <c r="B10" s="327">
        <v>81</v>
      </c>
      <c r="C10" s="324">
        <f t="shared" si="0"/>
        <v>8.291534445695567E-3</v>
      </c>
      <c r="D10" s="328">
        <v>94</v>
      </c>
      <c r="E10" s="324">
        <f t="shared" si="1"/>
        <v>7.3760200878844944E-3</v>
      </c>
      <c r="F10" s="328">
        <v>113</v>
      </c>
      <c r="G10" s="344">
        <f t="shared" si="2"/>
        <v>6.9804793674326663E-3</v>
      </c>
      <c r="H10" s="346">
        <v>134</v>
      </c>
      <c r="I10" s="352">
        <f t="shared" si="3"/>
        <v>7.4361820199778028E-3</v>
      </c>
      <c r="J10" s="353">
        <v>121</v>
      </c>
      <c r="K10" s="352">
        <f t="shared" si="4"/>
        <v>6.1816695616634309E-3</v>
      </c>
      <c r="L10" s="167"/>
      <c r="M10" s="177"/>
    </row>
    <row r="11" spans="1:16">
      <c r="A11" s="329" t="s">
        <v>37</v>
      </c>
      <c r="B11" s="327">
        <v>84</v>
      </c>
      <c r="C11" s="324">
        <f t="shared" si="0"/>
        <v>8.598628314054663E-3</v>
      </c>
      <c r="D11" s="328">
        <v>97</v>
      </c>
      <c r="E11" s="324">
        <f t="shared" si="1"/>
        <v>7.6114249843063399E-3</v>
      </c>
      <c r="F11" s="328">
        <v>107</v>
      </c>
      <c r="G11" s="344">
        <f t="shared" si="2"/>
        <v>6.6098344452680995E-3</v>
      </c>
      <c r="H11" s="346">
        <v>119</v>
      </c>
      <c r="I11" s="352">
        <f t="shared" si="3"/>
        <v>6.6037735849056606E-3</v>
      </c>
      <c r="J11" s="354">
        <v>48</v>
      </c>
      <c r="K11" s="352">
        <f t="shared" si="4"/>
        <v>2.4522325533871464E-3</v>
      </c>
      <c r="L11" s="167"/>
      <c r="M11" s="177"/>
      <c r="N11" s="177"/>
      <c r="O11" s="177"/>
    </row>
    <row r="12" spans="1:16" ht="15" customHeight="1">
      <c r="A12" s="329" t="s">
        <v>38</v>
      </c>
      <c r="B12" s="327">
        <v>26</v>
      </c>
      <c r="C12" s="324">
        <f t="shared" si="0"/>
        <v>2.6614801924454909E-3</v>
      </c>
      <c r="D12" s="328">
        <v>27</v>
      </c>
      <c r="E12" s="324">
        <f t="shared" si="1"/>
        <v>2.1186440677966102E-3</v>
      </c>
      <c r="F12" s="328">
        <v>24</v>
      </c>
      <c r="G12" s="344">
        <f t="shared" si="2"/>
        <v>1.4825796886582653E-3</v>
      </c>
      <c r="H12" s="346">
        <v>19</v>
      </c>
      <c r="I12" s="352">
        <f t="shared" si="3"/>
        <v>1.0543840177580466E-3</v>
      </c>
      <c r="J12" s="354">
        <v>3</v>
      </c>
      <c r="K12" s="352">
        <f t="shared" si="4"/>
        <v>1.5326453458669665E-4</v>
      </c>
      <c r="L12" s="167"/>
      <c r="M12" s="177"/>
      <c r="N12" s="177"/>
      <c r="O12" s="177"/>
    </row>
    <row r="13" spans="1:16">
      <c r="A13" s="330" t="s">
        <v>39</v>
      </c>
      <c r="B13" s="331">
        <v>647</v>
      </c>
      <c r="C13" s="332">
        <f t="shared" si="0"/>
        <v>6.6229910942778178E-2</v>
      </c>
      <c r="D13" s="333">
        <v>656</v>
      </c>
      <c r="E13" s="332">
        <f t="shared" si="1"/>
        <v>5.1475204017576902E-2</v>
      </c>
      <c r="F13" s="333">
        <v>665</v>
      </c>
      <c r="G13" s="347">
        <f t="shared" si="2"/>
        <v>4.1079812206572773E-2</v>
      </c>
      <c r="H13" s="348">
        <v>645</v>
      </c>
      <c r="I13" s="355">
        <f t="shared" si="3"/>
        <v>3.5793562708102106E-2</v>
      </c>
      <c r="J13" s="346">
        <f>J14-(J5+J6+J7+J8+J9+J10+J11+J12)</f>
        <v>633</v>
      </c>
      <c r="K13" s="352">
        <f t="shared" si="4"/>
        <v>3.2338816797792991E-2</v>
      </c>
      <c r="L13" s="167"/>
    </row>
    <row r="14" spans="1:16" ht="18.75" customHeight="1">
      <c r="A14" s="334" t="s">
        <v>40</v>
      </c>
      <c r="B14" s="335">
        <v>9769</v>
      </c>
      <c r="C14" s="336">
        <f t="shared" si="0"/>
        <v>1</v>
      </c>
      <c r="D14" s="337">
        <v>12744</v>
      </c>
      <c r="E14" s="336">
        <f t="shared" si="1"/>
        <v>1</v>
      </c>
      <c r="F14" s="349">
        <v>16188</v>
      </c>
      <c r="G14" s="350">
        <f t="shared" si="2"/>
        <v>1</v>
      </c>
      <c r="H14" s="349">
        <v>18020</v>
      </c>
      <c r="I14" s="356">
        <f t="shared" si="3"/>
        <v>1</v>
      </c>
      <c r="J14" s="349">
        <v>19574</v>
      </c>
      <c r="K14" s="356">
        <f>SUM(K5:K13)</f>
        <v>1</v>
      </c>
      <c r="L14" s="167"/>
      <c r="M14" s="208"/>
      <c r="N14" s="208"/>
      <c r="O14" s="208"/>
      <c r="P14" s="208"/>
    </row>
    <row r="15" spans="1:16">
      <c r="A15" s="167"/>
      <c r="B15" s="167"/>
      <c r="C15" s="167"/>
      <c r="G15" s="167"/>
      <c r="I15" s="167"/>
      <c r="K15" s="167"/>
      <c r="L15" s="167"/>
    </row>
    <row r="16" spans="1:16" ht="15" customHeight="1">
      <c r="A16" s="338" t="s">
        <v>41</v>
      </c>
      <c r="B16" s="339"/>
      <c r="K16" s="167"/>
    </row>
    <row r="17" spans="1:13">
      <c r="A17" s="340" t="s">
        <v>42</v>
      </c>
      <c r="B17" s="167"/>
      <c r="K17" s="167"/>
    </row>
    <row r="18" spans="1:13">
      <c r="A18" s="167"/>
      <c r="B18" s="167"/>
      <c r="K18" s="167"/>
    </row>
    <row r="19" spans="1:13">
      <c r="A19" s="167"/>
      <c r="B19" s="167"/>
      <c r="C19" s="341"/>
      <c r="D19" s="341"/>
      <c r="K19" s="167"/>
    </row>
    <row r="20" spans="1:13">
      <c r="A20" s="342"/>
      <c r="B20" s="343"/>
      <c r="K20" s="167"/>
    </row>
    <row r="21" spans="1:13">
      <c r="A21" s="167"/>
      <c r="B21" s="343"/>
      <c r="M21" s="358"/>
    </row>
    <row r="22" spans="1:13">
      <c r="B22" s="343"/>
      <c r="I22" s="357"/>
      <c r="M22" s="358"/>
    </row>
    <row r="23" spans="1:13">
      <c r="B23" s="343"/>
      <c r="I23" s="357"/>
    </row>
    <row r="24" spans="1:13">
      <c r="B24" s="343"/>
      <c r="I24" s="357"/>
    </row>
    <row r="25" spans="1:13">
      <c r="B25" s="343"/>
      <c r="I25" s="357"/>
    </row>
    <row r="26" spans="1:13">
      <c r="B26" s="343"/>
      <c r="I26" s="357"/>
    </row>
    <row r="27" spans="1:13">
      <c r="B27" s="343"/>
      <c r="I27" s="357"/>
    </row>
    <row r="28" spans="1:13">
      <c r="B28" s="343"/>
      <c r="I28" s="357"/>
    </row>
    <row r="29" spans="1:13">
      <c r="B29" s="343"/>
      <c r="I29" s="357"/>
    </row>
    <row r="30" spans="1:13">
      <c r="I30" s="357"/>
    </row>
    <row r="31" spans="1:13">
      <c r="I31" s="357"/>
    </row>
  </sheetData>
  <mergeCells count="6">
    <mergeCell ref="A3:A4"/>
    <mergeCell ref="B3:C3"/>
    <mergeCell ref="D3:E3"/>
    <mergeCell ref="F3:G3"/>
    <mergeCell ref="H3:I3"/>
    <mergeCell ref="J3:K3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workbookViewId="0">
      <selection activeCell="E30" sqref="E30"/>
    </sheetView>
  </sheetViews>
  <sheetFormatPr defaultColWidth="9.140625" defaultRowHeight="15"/>
  <cols>
    <col min="1" max="1" width="34.42578125" customWidth="1"/>
    <col min="2" max="2" width="16.7109375" customWidth="1"/>
    <col min="4" max="4" width="9.140625" customWidth="1"/>
    <col min="5" max="5" width="74.28515625" customWidth="1"/>
    <col min="8" max="8" width="30.85546875" customWidth="1"/>
  </cols>
  <sheetData>
    <row r="1" spans="1:1" ht="16.5">
      <c r="A1" s="9" t="s">
        <v>43</v>
      </c>
    </row>
    <row r="24" spans="1:4">
      <c r="C24" s="8"/>
    </row>
    <row r="25" spans="1:4">
      <c r="C25" s="8"/>
    </row>
    <row r="26" spans="1:4">
      <c r="A26" s="8"/>
      <c r="B26" s="8"/>
      <c r="C26" s="8"/>
    </row>
    <row r="27" spans="1:4">
      <c r="A27" s="312" t="s">
        <v>44</v>
      </c>
      <c r="B27" s="108" t="s">
        <v>45</v>
      </c>
      <c r="C27" s="313"/>
      <c r="D27" s="314"/>
    </row>
    <row r="28" spans="1:4" ht="15.75">
      <c r="A28" s="188" t="s">
        <v>46</v>
      </c>
      <c r="B28" s="315">
        <v>14</v>
      </c>
    </row>
    <row r="29" spans="1:4" ht="15.75">
      <c r="A29" s="188" t="s">
        <v>47</v>
      </c>
      <c r="B29" s="315">
        <v>11</v>
      </c>
    </row>
    <row r="30" spans="1:4" ht="15.75">
      <c r="A30" s="188" t="s">
        <v>48</v>
      </c>
      <c r="B30" s="315">
        <v>5</v>
      </c>
    </row>
    <row r="31" spans="1:4" ht="15.75">
      <c r="A31" s="188" t="s">
        <v>49</v>
      </c>
      <c r="B31" s="315">
        <v>4</v>
      </c>
    </row>
    <row r="32" spans="1:4" ht="15.75">
      <c r="A32" s="188" t="s">
        <v>50</v>
      </c>
      <c r="B32" s="315">
        <v>4</v>
      </c>
    </row>
    <row r="33" spans="1:2" ht="15.75">
      <c r="A33" s="188" t="s">
        <v>51</v>
      </c>
      <c r="B33" s="315">
        <v>3</v>
      </c>
    </row>
    <row r="34" spans="1:2" ht="15.75">
      <c r="A34" s="188" t="s">
        <v>52</v>
      </c>
      <c r="B34" s="315">
        <v>2</v>
      </c>
    </row>
    <row r="35" spans="1:2" ht="15.75">
      <c r="A35" s="188" t="s">
        <v>53</v>
      </c>
      <c r="B35" s="315">
        <v>25</v>
      </c>
    </row>
    <row r="36" spans="1:2" ht="15.75">
      <c r="A36" s="188" t="s">
        <v>54</v>
      </c>
      <c r="B36" s="315">
        <v>6</v>
      </c>
    </row>
    <row r="37" spans="1:2" ht="15.75">
      <c r="A37" s="188" t="s">
        <v>39</v>
      </c>
      <c r="B37" s="315">
        <v>21</v>
      </c>
    </row>
    <row r="38" spans="1:2" ht="15.75">
      <c r="A38" s="316" t="s">
        <v>55</v>
      </c>
    </row>
    <row r="39" spans="1:2" ht="15.75">
      <c r="A39" s="317"/>
    </row>
    <row r="40" spans="1:2" ht="15.75">
      <c r="A40" s="318"/>
      <c r="B40" s="319"/>
    </row>
  </sheetData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5"/>
  <sheetViews>
    <sheetView workbookViewId="0">
      <selection activeCell="H30" sqref="H30"/>
    </sheetView>
  </sheetViews>
  <sheetFormatPr defaultColWidth="9.140625" defaultRowHeight="15"/>
  <cols>
    <col min="1" max="1" width="13.42578125" customWidth="1"/>
    <col min="2" max="4" width="12.140625" customWidth="1"/>
    <col min="5" max="5" width="10.7109375" customWidth="1"/>
    <col min="12" max="12" width="11.85546875" customWidth="1"/>
    <col min="17" max="17" width="4.140625" customWidth="1"/>
  </cols>
  <sheetData>
    <row r="1" spans="1:12" ht="16.5">
      <c r="A1" s="298" t="s">
        <v>56</v>
      </c>
    </row>
    <row r="3" spans="1:12" ht="16.5">
      <c r="K3" s="1"/>
    </row>
    <row r="4" spans="1:12">
      <c r="L4" s="311"/>
    </row>
    <row r="26" spans="1:14">
      <c r="A26" s="303" t="s">
        <v>57</v>
      </c>
      <c r="B26" s="304">
        <v>41152</v>
      </c>
      <c r="C26" s="304">
        <v>41282</v>
      </c>
      <c r="D26" s="305">
        <v>41647</v>
      </c>
      <c r="E26" s="304">
        <v>42012</v>
      </c>
      <c r="F26" s="308"/>
      <c r="G26" s="142"/>
      <c r="H26" s="142"/>
      <c r="I26" s="142"/>
    </row>
    <row r="27" spans="1:14" ht="15.75">
      <c r="A27" s="188" t="s">
        <v>58</v>
      </c>
      <c r="B27" s="188">
        <v>3</v>
      </c>
      <c r="C27" s="188">
        <v>3</v>
      </c>
      <c r="D27" s="188">
        <v>3</v>
      </c>
      <c r="E27" s="188">
        <v>3</v>
      </c>
      <c r="F27" s="309"/>
      <c r="G27" s="142"/>
      <c r="H27" s="142"/>
      <c r="I27" s="142"/>
      <c r="J27" s="142"/>
      <c r="K27" s="142"/>
      <c r="L27" s="142"/>
      <c r="M27" s="142"/>
      <c r="N27" s="142"/>
    </row>
    <row r="28" spans="1:14" ht="15.75">
      <c r="A28" s="188" t="s">
        <v>59</v>
      </c>
      <c r="B28" s="188">
        <v>4</v>
      </c>
      <c r="C28" s="188">
        <v>4</v>
      </c>
      <c r="D28" s="188">
        <v>4</v>
      </c>
      <c r="E28" s="188">
        <v>4</v>
      </c>
      <c r="F28" s="309"/>
      <c r="H28" s="115"/>
      <c r="I28" s="115"/>
      <c r="J28" s="142"/>
      <c r="K28" s="142"/>
      <c r="L28" s="142"/>
      <c r="M28" s="142"/>
      <c r="N28" s="142"/>
    </row>
    <row r="29" spans="1:14" ht="15.75">
      <c r="A29" s="188" t="s">
        <v>60</v>
      </c>
      <c r="B29" s="188">
        <v>7</v>
      </c>
      <c r="C29" s="188">
        <v>12</v>
      </c>
      <c r="D29" s="188">
        <v>16</v>
      </c>
      <c r="E29" s="188">
        <v>15</v>
      </c>
      <c r="F29" s="309"/>
    </row>
    <row r="30" spans="1:14" ht="15.75">
      <c r="A30" s="188" t="s">
        <v>61</v>
      </c>
      <c r="B30" s="188">
        <v>13</v>
      </c>
      <c r="C30" s="188">
        <v>19</v>
      </c>
      <c r="D30" s="188">
        <v>23</v>
      </c>
      <c r="E30" s="188">
        <v>22</v>
      </c>
      <c r="F30" s="309"/>
    </row>
    <row r="31" spans="1:14">
      <c r="A31" s="306"/>
      <c r="B31" s="237"/>
      <c r="C31" s="237"/>
      <c r="D31" s="237"/>
      <c r="E31" s="237"/>
      <c r="F31" s="310"/>
    </row>
    <row r="33" spans="1:18">
      <c r="A33" s="307"/>
    </row>
    <row r="35" spans="1:18">
      <c r="R35" s="142"/>
    </row>
  </sheetData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3"/>
  <sheetViews>
    <sheetView workbookViewId="0">
      <selection activeCell="I19" sqref="I19"/>
    </sheetView>
  </sheetViews>
  <sheetFormatPr defaultColWidth="9.140625" defaultRowHeight="15"/>
  <cols>
    <col min="1" max="1" width="20.7109375" customWidth="1"/>
    <col min="2" max="3" width="15.140625" customWidth="1"/>
    <col min="4" max="4" width="8.5703125" customWidth="1"/>
    <col min="5" max="6" width="15.140625" customWidth="1"/>
    <col min="7" max="7" width="8.5703125" customWidth="1"/>
    <col min="8" max="8" width="12.140625" customWidth="1"/>
  </cols>
  <sheetData>
    <row r="1" spans="1:8" ht="16.5">
      <c r="A1" s="298" t="s">
        <v>62</v>
      </c>
    </row>
    <row r="3" spans="1:8" ht="27">
      <c r="A3" s="226" t="s">
        <v>63</v>
      </c>
      <c r="B3" s="32" t="s">
        <v>64</v>
      </c>
      <c r="C3" s="32" t="s">
        <v>65</v>
      </c>
      <c r="D3" s="32" t="s">
        <v>30</v>
      </c>
      <c r="E3" s="32" t="s">
        <v>66</v>
      </c>
      <c r="F3" s="32" t="s">
        <v>65</v>
      </c>
      <c r="G3" s="32" t="s">
        <v>30</v>
      </c>
    </row>
    <row r="4" spans="1:8">
      <c r="A4" s="81" t="s">
        <v>67</v>
      </c>
      <c r="B4" s="82">
        <v>338.586111111055</v>
      </c>
      <c r="C4" s="33">
        <f>B4/52</f>
        <v>6.5112713675202887</v>
      </c>
      <c r="D4" s="230">
        <v>0.94051697530863299</v>
      </c>
      <c r="E4" s="82">
        <v>21.413888888888899</v>
      </c>
      <c r="F4" s="33">
        <f>E4/52</f>
        <v>0.41180555555555576</v>
      </c>
      <c r="G4" s="230">
        <v>5.9483024691367299E-2</v>
      </c>
      <c r="H4" s="37"/>
    </row>
    <row r="5" spans="1:8">
      <c r="A5" s="83" t="s">
        <v>68</v>
      </c>
      <c r="B5" s="84">
        <v>316.95138888890102</v>
      </c>
      <c r="C5" s="33">
        <f t="shared" ref="C5:C24" si="0">B5/52</f>
        <v>6.0952190170942506</v>
      </c>
      <c r="D5" s="230">
        <v>0.88001311121394798</v>
      </c>
      <c r="E5" s="84">
        <v>43.2152777777778</v>
      </c>
      <c r="F5" s="33">
        <f t="shared" ref="F5:F24" si="1">E5/52</f>
        <v>0.83106303418803462</v>
      </c>
      <c r="G5" s="230">
        <v>0.119986888786052</v>
      </c>
      <c r="H5" s="37"/>
    </row>
    <row r="6" spans="1:8">
      <c r="A6" s="83" t="s">
        <v>69</v>
      </c>
      <c r="B6" s="84">
        <v>278.083333333317</v>
      </c>
      <c r="C6" s="33">
        <f t="shared" si="0"/>
        <v>5.3477564102560962</v>
      </c>
      <c r="D6" s="230">
        <v>0.77245370370369404</v>
      </c>
      <c r="E6" s="84">
        <v>81.916666666666401</v>
      </c>
      <c r="F6" s="33">
        <f t="shared" si="1"/>
        <v>1.5753205128205077</v>
      </c>
      <c r="G6" s="230">
        <v>0.22754629629630599</v>
      </c>
      <c r="H6" s="37"/>
    </row>
    <row r="7" spans="1:8">
      <c r="A7" s="83" t="s">
        <v>70</v>
      </c>
      <c r="B7" s="84">
        <v>269.49999999999199</v>
      </c>
      <c r="C7" s="33">
        <f t="shared" si="0"/>
        <v>5.1826923076921538</v>
      </c>
      <c r="D7" s="230">
        <v>0.74856779121578099</v>
      </c>
      <c r="E7" s="84">
        <v>90.520833333332902</v>
      </c>
      <c r="F7" s="33">
        <f t="shared" si="1"/>
        <v>1.7407852564102482</v>
      </c>
      <c r="G7" s="230">
        <v>0.25143220878421901</v>
      </c>
      <c r="H7" s="37"/>
    </row>
    <row r="8" spans="1:8">
      <c r="A8" s="81" t="s">
        <v>71</v>
      </c>
      <c r="B8" s="82">
        <v>215.936111111136</v>
      </c>
      <c r="C8" s="33">
        <f t="shared" si="0"/>
        <v>4.1526175213679997</v>
      </c>
      <c r="D8" s="230">
        <v>0.59978319323195195</v>
      </c>
      <c r="E8" s="82">
        <v>144.087500000001</v>
      </c>
      <c r="F8" s="33">
        <f t="shared" si="1"/>
        <v>2.7709134615384809</v>
      </c>
      <c r="G8" s="230">
        <v>0.40021680676804799</v>
      </c>
      <c r="H8" s="37"/>
    </row>
    <row r="9" spans="1:8">
      <c r="A9" s="83" t="s">
        <v>72</v>
      </c>
      <c r="B9" s="84">
        <v>191.33680555555401</v>
      </c>
      <c r="C9" s="33">
        <f t="shared" si="0"/>
        <v>3.6795539529914234</v>
      </c>
      <c r="D9" s="230">
        <v>0.53152701281914705</v>
      </c>
      <c r="E9" s="84">
        <v>168.63888888889099</v>
      </c>
      <c r="F9" s="33">
        <f t="shared" si="1"/>
        <v>3.2430555555555958</v>
      </c>
      <c r="G9" s="230">
        <v>0.46847298718085301</v>
      </c>
      <c r="H9" s="37"/>
    </row>
    <row r="10" spans="1:8">
      <c r="A10" s="83" t="s">
        <v>73</v>
      </c>
      <c r="B10" s="84">
        <v>132.54097222221901</v>
      </c>
      <c r="C10" s="33">
        <f t="shared" si="0"/>
        <v>2.5488648504272886</v>
      </c>
      <c r="D10" s="230">
        <v>0.36820132920488202</v>
      </c>
      <c r="E10" s="84">
        <v>227.427777777779</v>
      </c>
      <c r="F10" s="33">
        <f t="shared" si="1"/>
        <v>4.3736111111111349</v>
      </c>
      <c r="G10" s="230">
        <v>0.63179867079511798</v>
      </c>
      <c r="H10" s="37"/>
    </row>
    <row r="11" spans="1:8">
      <c r="A11" s="83" t="s">
        <v>74</v>
      </c>
      <c r="B11" s="84">
        <v>76.872222222222405</v>
      </c>
      <c r="C11" s="33">
        <f t="shared" si="0"/>
        <v>1.4783119658119692</v>
      </c>
      <c r="D11" s="230">
        <v>0.21354548470981999</v>
      </c>
      <c r="E11" s="84">
        <v>283.10833333333801</v>
      </c>
      <c r="F11" s="33">
        <f t="shared" si="1"/>
        <v>5.4443910256411154</v>
      </c>
      <c r="G11" s="230">
        <v>0.78645451529017996</v>
      </c>
      <c r="H11" s="37"/>
    </row>
    <row r="12" spans="1:8">
      <c r="A12" s="83" t="s">
        <v>75</v>
      </c>
      <c r="B12" s="84">
        <v>61.840277777778198</v>
      </c>
      <c r="C12" s="33">
        <f t="shared" si="0"/>
        <v>1.1892361111111192</v>
      </c>
      <c r="D12" s="230">
        <v>0.17177026570863799</v>
      </c>
      <c r="E12" s="84">
        <v>298.17708333333297</v>
      </c>
      <c r="F12" s="33">
        <f t="shared" si="1"/>
        <v>5.7341746794871726</v>
      </c>
      <c r="G12" s="230">
        <v>0.82822973429136204</v>
      </c>
      <c r="H12" s="37"/>
    </row>
    <row r="13" spans="1:8">
      <c r="A13" s="83" t="s">
        <v>76</v>
      </c>
      <c r="B13" s="84">
        <v>39.501388888889103</v>
      </c>
      <c r="C13" s="33">
        <f t="shared" si="0"/>
        <v>0.75964209401709815</v>
      </c>
      <c r="D13" s="230">
        <v>0.109737299531009</v>
      </c>
      <c r="E13" s="84">
        <v>320.46180555555799</v>
      </c>
      <c r="F13" s="33">
        <f t="shared" si="1"/>
        <v>6.1627270299145769</v>
      </c>
      <c r="G13" s="230">
        <v>0.89026270046899103</v>
      </c>
      <c r="H13" s="37"/>
    </row>
    <row r="14" spans="1:8">
      <c r="A14" s="83" t="s">
        <v>77</v>
      </c>
      <c r="B14" s="84">
        <v>39.1868055555559</v>
      </c>
      <c r="C14" s="33">
        <f t="shared" si="0"/>
        <v>0.7535924145299211</v>
      </c>
      <c r="D14" s="230">
        <v>0.108839640473712</v>
      </c>
      <c r="E14" s="84">
        <v>320.85486111110902</v>
      </c>
      <c r="F14" s="33">
        <f t="shared" si="1"/>
        <v>6.1702857905982507</v>
      </c>
      <c r="G14" s="230">
        <v>0.89116035952628803</v>
      </c>
      <c r="H14" s="37"/>
    </row>
    <row r="15" spans="1:8">
      <c r="A15" s="83" t="s">
        <v>78</v>
      </c>
      <c r="B15" s="84">
        <v>20.515277777777701</v>
      </c>
      <c r="C15" s="33">
        <f t="shared" si="0"/>
        <v>0.39452457264957119</v>
      </c>
      <c r="D15" s="230">
        <v>5.6989631058595801E-2</v>
      </c>
      <c r="E15" s="84">
        <v>339.46736111111397</v>
      </c>
      <c r="F15" s="33">
        <f t="shared" si="1"/>
        <v>6.5282184829060377</v>
      </c>
      <c r="G15" s="230">
        <v>0.943010368941404</v>
      </c>
      <c r="H15" s="37"/>
    </row>
    <row r="16" spans="1:8">
      <c r="A16" s="83" t="s">
        <v>79</v>
      </c>
      <c r="B16" s="84">
        <v>17.1111111111111</v>
      </c>
      <c r="C16" s="33">
        <f t="shared" si="0"/>
        <v>0.32905982905982883</v>
      </c>
      <c r="D16" s="230">
        <v>4.7538200339557697E-2</v>
      </c>
      <c r="E16" s="84">
        <v>342.833333333339</v>
      </c>
      <c r="F16" s="33">
        <f t="shared" si="1"/>
        <v>6.5929487179488273</v>
      </c>
      <c r="G16" s="230">
        <v>0.95246179966044198</v>
      </c>
      <c r="H16" s="37"/>
    </row>
    <row r="17" spans="1:8">
      <c r="A17" s="83" t="s">
        <v>80</v>
      </c>
      <c r="B17" s="84">
        <v>0.93055555555555503</v>
      </c>
      <c r="C17" s="33">
        <f t="shared" si="0"/>
        <v>1.7895299145299134E-2</v>
      </c>
      <c r="D17" s="230">
        <v>2.58487654320977E-3</v>
      </c>
      <c r="E17" s="84">
        <v>359.06944444445998</v>
      </c>
      <c r="F17" s="33">
        <f t="shared" si="1"/>
        <v>6.9051816239319228</v>
      </c>
      <c r="G17" s="230">
        <v>0.99741512345678995</v>
      </c>
      <c r="H17" s="37"/>
    </row>
    <row r="18" spans="1:8">
      <c r="A18" s="83" t="s">
        <v>81</v>
      </c>
      <c r="B18" s="84">
        <v>0.86458333333333304</v>
      </c>
      <c r="C18" s="33">
        <f t="shared" si="0"/>
        <v>1.6626602564102557E-2</v>
      </c>
      <c r="D18" s="230">
        <v>2.4020142191524198E-3</v>
      </c>
      <c r="E18" s="84">
        <v>359.07638888889301</v>
      </c>
      <c r="F18" s="33">
        <f t="shared" si="1"/>
        <v>6.9053151709402503</v>
      </c>
      <c r="G18" s="230">
        <v>0.99759798578084802</v>
      </c>
      <c r="H18" s="37"/>
    </row>
    <row r="19" spans="1:8">
      <c r="A19" s="83" t="s">
        <v>82</v>
      </c>
      <c r="B19" s="84">
        <v>0.84027777777777801</v>
      </c>
      <c r="C19" s="33">
        <f t="shared" si="0"/>
        <v>1.6159188034188039E-2</v>
      </c>
      <c r="D19" s="230">
        <v>2.3345102351873901E-3</v>
      </c>
      <c r="E19" s="84">
        <v>359.09722222222899</v>
      </c>
      <c r="F19" s="33">
        <f t="shared" si="1"/>
        <v>6.9057158119659423</v>
      </c>
      <c r="G19" s="230">
        <v>0.99766548976481295</v>
      </c>
      <c r="H19" s="37"/>
    </row>
    <row r="20" spans="1:8">
      <c r="A20" s="83" t="s">
        <v>83</v>
      </c>
      <c r="B20" s="84">
        <v>9.0277777777777804E-2</v>
      </c>
      <c r="C20" s="33">
        <f t="shared" si="0"/>
        <v>1.7361111111111117E-3</v>
      </c>
      <c r="D20" s="230">
        <v>2.50766767616364E-4</v>
      </c>
      <c r="E20" s="84">
        <v>359.91666666666902</v>
      </c>
      <c r="F20" s="33">
        <f t="shared" si="1"/>
        <v>6.9214743589744039</v>
      </c>
      <c r="G20" s="230">
        <v>0.99974923323238396</v>
      </c>
      <c r="H20" s="37"/>
    </row>
    <row r="21" spans="1:8">
      <c r="A21" s="83" t="s">
        <v>84</v>
      </c>
      <c r="B21" s="84">
        <v>7.2916666666666699E-2</v>
      </c>
      <c r="C21" s="33">
        <f t="shared" si="0"/>
        <v>1.4022435897435904E-3</v>
      </c>
      <c r="D21" s="230">
        <v>2.02583420958703E-4</v>
      </c>
      <c r="E21" s="84">
        <v>359.86111111110898</v>
      </c>
      <c r="F21" s="33">
        <f t="shared" si="1"/>
        <v>6.9204059829059421</v>
      </c>
      <c r="G21" s="230">
        <v>0.99979741657904098</v>
      </c>
      <c r="H21" s="37"/>
    </row>
    <row r="22" spans="1:8">
      <c r="A22" s="83" t="s">
        <v>85</v>
      </c>
      <c r="B22" s="84">
        <v>0</v>
      </c>
      <c r="C22" s="33">
        <f t="shared" si="0"/>
        <v>0</v>
      </c>
      <c r="D22" s="230">
        <v>0</v>
      </c>
      <c r="E22" s="84">
        <v>359.996527777778</v>
      </c>
      <c r="F22" s="33">
        <f t="shared" si="1"/>
        <v>6.9230101495726535</v>
      </c>
      <c r="G22" s="230">
        <v>1</v>
      </c>
      <c r="H22" s="37"/>
    </row>
    <row r="23" spans="1:8">
      <c r="A23" s="85" t="s">
        <v>86</v>
      </c>
      <c r="B23" s="86">
        <v>0</v>
      </c>
      <c r="C23" s="86">
        <f t="shared" si="0"/>
        <v>0</v>
      </c>
      <c r="D23" s="241">
        <v>0</v>
      </c>
      <c r="E23" s="86">
        <v>359.93055555555497</v>
      </c>
      <c r="F23" s="86">
        <f t="shared" si="1"/>
        <v>6.9217414529914416</v>
      </c>
      <c r="G23" s="241">
        <v>1</v>
      </c>
      <c r="H23" s="37"/>
    </row>
    <row r="24" spans="1:8">
      <c r="A24" s="11" t="s">
        <v>87</v>
      </c>
      <c r="B24" s="90">
        <v>2000.7604166666699</v>
      </c>
      <c r="C24" s="90">
        <f t="shared" si="0"/>
        <v>38.476161858974422</v>
      </c>
      <c r="D24" s="273">
        <v>0.27788987744505</v>
      </c>
      <c r="E24" s="90">
        <v>5199.0715277778199</v>
      </c>
      <c r="F24" s="90">
        <f t="shared" si="1"/>
        <v>99.982144764958079</v>
      </c>
      <c r="G24" s="236">
        <v>0.72211012255495</v>
      </c>
      <c r="H24" s="37"/>
    </row>
    <row r="25" spans="1:8">
      <c r="B25" s="37"/>
      <c r="C25" s="37"/>
      <c r="E25" s="37"/>
      <c r="F25" s="37"/>
    </row>
    <row r="26" spans="1:8">
      <c r="B26" s="36"/>
      <c r="C26" s="37"/>
      <c r="D26" s="140"/>
      <c r="E26" s="140"/>
      <c r="F26" s="140"/>
    </row>
    <row r="27" spans="1:8">
      <c r="B27" s="37"/>
      <c r="C27" s="37"/>
      <c r="D27" s="140"/>
      <c r="E27" s="140"/>
      <c r="F27" s="140"/>
    </row>
    <row r="28" spans="1:8">
      <c r="B28" s="37"/>
      <c r="C28" s="37"/>
      <c r="D28" s="140"/>
      <c r="E28" s="140"/>
      <c r="F28" s="140"/>
    </row>
    <row r="29" spans="1:8">
      <c r="B29" s="37"/>
      <c r="C29" s="37"/>
      <c r="D29" s="107"/>
      <c r="E29" s="140"/>
      <c r="F29" s="140"/>
    </row>
    <row r="30" spans="1:8">
      <c r="B30" s="37"/>
      <c r="C30" s="37"/>
      <c r="D30" s="140"/>
      <c r="E30" s="140"/>
      <c r="F30" s="140"/>
    </row>
    <row r="31" spans="1:8">
      <c r="B31" s="37"/>
      <c r="C31" s="37"/>
      <c r="D31" s="140"/>
      <c r="E31" s="140"/>
      <c r="F31" s="140"/>
    </row>
    <row r="32" spans="1:8">
      <c r="B32" s="37"/>
      <c r="C32" s="37"/>
      <c r="D32" s="140"/>
      <c r="E32" s="140"/>
      <c r="F32" s="140"/>
    </row>
    <row r="33" spans="2:6">
      <c r="B33" s="37"/>
      <c r="C33" s="37"/>
      <c r="D33" s="140"/>
      <c r="E33" s="140"/>
      <c r="F33" s="140"/>
    </row>
  </sheetData>
  <sortState xmlns:xlrd2="http://schemas.microsoft.com/office/spreadsheetml/2017/richdata2" ref="A4:F23">
    <sortCondition descending="1" ref="D4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3"/>
  <sheetViews>
    <sheetView workbookViewId="0">
      <selection activeCell="K23" sqref="K23"/>
    </sheetView>
  </sheetViews>
  <sheetFormatPr defaultColWidth="9" defaultRowHeight="15"/>
  <cols>
    <col min="1" max="1" width="20.7109375" customWidth="1"/>
    <col min="2" max="3" width="15.140625" customWidth="1"/>
    <col min="4" max="4" width="8.5703125" customWidth="1"/>
    <col min="5" max="6" width="15.140625" customWidth="1"/>
    <col min="7" max="7" width="8.5703125" customWidth="1"/>
    <col min="8" max="8" width="12.140625" customWidth="1"/>
    <col min="9" max="9" width="11.140625" customWidth="1"/>
  </cols>
  <sheetData>
    <row r="1" spans="1:13" ht="16.5">
      <c r="A1" s="298" t="s">
        <v>88</v>
      </c>
    </row>
    <row r="3" spans="1:13" ht="27">
      <c r="A3" s="226" t="s">
        <v>63</v>
      </c>
      <c r="B3" s="32" t="s">
        <v>64</v>
      </c>
      <c r="C3" s="32" t="s">
        <v>65</v>
      </c>
      <c r="D3" s="32" t="s">
        <v>30</v>
      </c>
      <c r="E3" s="32" t="s">
        <v>66</v>
      </c>
      <c r="F3" s="32" t="s">
        <v>65</v>
      </c>
      <c r="G3" s="32" t="s">
        <v>30</v>
      </c>
    </row>
    <row r="4" spans="1:13">
      <c r="A4" s="81" t="s">
        <v>67</v>
      </c>
      <c r="B4" s="82">
        <v>84.114583333330899</v>
      </c>
      <c r="C4" s="82">
        <f>B4/52</f>
        <v>1.6175881410255941</v>
      </c>
      <c r="D4" s="229">
        <v>0.93439018745660496</v>
      </c>
      <c r="E4" s="82">
        <v>5.9062500000000098</v>
      </c>
      <c r="F4" s="33">
        <f>E4/52</f>
        <v>0.11358173076923096</v>
      </c>
      <c r="G4" s="230">
        <v>6.5609812543394597E-2</v>
      </c>
      <c r="H4" s="37"/>
      <c r="J4" s="302"/>
    </row>
    <row r="5" spans="1:13">
      <c r="A5" s="83" t="s">
        <v>68</v>
      </c>
      <c r="B5" s="84">
        <v>77.294444444444196</v>
      </c>
      <c r="C5" s="82">
        <f t="shared" ref="C5:C24" si="0">B5/52</f>
        <v>1.4864316239316191</v>
      </c>
      <c r="D5" s="229">
        <v>0.85968950335985095</v>
      </c>
      <c r="E5" s="84">
        <v>12.6152777777778</v>
      </c>
      <c r="F5" s="33">
        <f t="shared" ref="F5:F24" si="1">E5/52</f>
        <v>0.24260149572649617</v>
      </c>
      <c r="G5" s="230">
        <v>0.140310496640149</v>
      </c>
      <c r="H5" s="37"/>
      <c r="J5" s="274"/>
    </row>
    <row r="6" spans="1:13">
      <c r="A6" s="83" t="s">
        <v>69</v>
      </c>
      <c r="B6" s="84">
        <v>68.354166666665805</v>
      </c>
      <c r="C6" s="82">
        <f t="shared" si="0"/>
        <v>1.3145032051281886</v>
      </c>
      <c r="D6" s="229">
        <v>0.75931497338578802</v>
      </c>
      <c r="E6" s="84">
        <v>21.6666666666666</v>
      </c>
      <c r="F6" s="33">
        <f t="shared" si="1"/>
        <v>0.41666666666666541</v>
      </c>
      <c r="G6" s="230">
        <v>0.24068502661421201</v>
      </c>
      <c r="H6" s="37"/>
    </row>
    <row r="7" spans="1:13">
      <c r="A7" s="83" t="s">
        <v>71</v>
      </c>
      <c r="B7" s="84">
        <v>50.584027777778502</v>
      </c>
      <c r="C7" s="82">
        <f t="shared" si="0"/>
        <v>0.97276976495727885</v>
      </c>
      <c r="D7" s="229">
        <v>0.56217488616192401</v>
      </c>
      <c r="E7" s="84">
        <v>39.395138888888901</v>
      </c>
      <c r="F7" s="33">
        <f t="shared" si="1"/>
        <v>0.75759882478632501</v>
      </c>
      <c r="G7" s="230">
        <v>0.43782511383807599</v>
      </c>
      <c r="H7" s="37"/>
    </row>
    <row r="8" spans="1:13">
      <c r="A8" s="81" t="s">
        <v>70</v>
      </c>
      <c r="B8" s="82">
        <v>50.374999999999503</v>
      </c>
      <c r="C8" s="82">
        <f t="shared" si="0"/>
        <v>0.96874999999999045</v>
      </c>
      <c r="D8" s="229">
        <v>0.55959268687803498</v>
      </c>
      <c r="E8" s="84">
        <v>39.6458333333334</v>
      </c>
      <c r="F8" s="33">
        <f t="shared" si="1"/>
        <v>0.76241987179487303</v>
      </c>
      <c r="G8" s="230">
        <v>0.44040731312196502</v>
      </c>
      <c r="H8" s="37"/>
    </row>
    <row r="9" spans="1:13">
      <c r="A9" s="83" t="s">
        <v>73</v>
      </c>
      <c r="B9" s="84">
        <v>37.177083333333201</v>
      </c>
      <c r="C9" s="82">
        <f t="shared" si="0"/>
        <v>0.71494391025640769</v>
      </c>
      <c r="D9" s="229">
        <v>0.41293532338308397</v>
      </c>
      <c r="E9" s="84">
        <v>52.8541666666667</v>
      </c>
      <c r="F9" s="33">
        <f t="shared" si="1"/>
        <v>1.0164262820512826</v>
      </c>
      <c r="G9" s="230">
        <v>0.58706467661691597</v>
      </c>
      <c r="H9" s="37"/>
    </row>
    <row r="10" spans="1:13">
      <c r="A10" s="83" t="s">
        <v>75</v>
      </c>
      <c r="B10" s="84">
        <v>27.013194444444501</v>
      </c>
      <c r="C10" s="82">
        <f t="shared" si="0"/>
        <v>0.51948450854700967</v>
      </c>
      <c r="D10" s="229">
        <v>0.30001928194053501</v>
      </c>
      <c r="E10" s="84">
        <v>63.024999999999899</v>
      </c>
      <c r="F10" s="33">
        <f t="shared" si="1"/>
        <v>1.2120192307692288</v>
      </c>
      <c r="G10" s="230">
        <v>0.69998071805946505</v>
      </c>
      <c r="H10" s="37"/>
      <c r="K10" s="8"/>
    </row>
    <row r="11" spans="1:13">
      <c r="A11" s="83" t="s">
        <v>72</v>
      </c>
      <c r="B11" s="84">
        <v>22.892361111111001</v>
      </c>
      <c r="C11" s="82">
        <f t="shared" si="0"/>
        <v>0.44023771367521153</v>
      </c>
      <c r="D11" s="229">
        <v>0.25443809817844898</v>
      </c>
      <c r="E11" s="84">
        <v>67.0798611111111</v>
      </c>
      <c r="F11" s="33">
        <f t="shared" si="1"/>
        <v>1.2899973290598288</v>
      </c>
      <c r="G11" s="230">
        <v>0.74556190182155102</v>
      </c>
      <c r="H11" s="37"/>
    </row>
    <row r="12" spans="1:13">
      <c r="A12" s="83" t="s">
        <v>76</v>
      </c>
      <c r="B12" s="84">
        <v>22.595138888888901</v>
      </c>
      <c r="C12" s="82">
        <f t="shared" si="0"/>
        <v>0.43452190170940191</v>
      </c>
      <c r="D12" s="229">
        <v>0.25114430164794899</v>
      </c>
      <c r="E12" s="84">
        <v>67.373611111111202</v>
      </c>
      <c r="F12" s="33">
        <f t="shared" si="1"/>
        <v>1.2956463675213692</v>
      </c>
      <c r="G12" s="230">
        <v>0.74885569835205101</v>
      </c>
      <c r="H12" s="37"/>
      <c r="L12" s="8"/>
      <c r="M12" s="8"/>
    </row>
    <row r="13" spans="1:13">
      <c r="A13" s="83" t="s">
        <v>77</v>
      </c>
      <c r="B13" s="84">
        <v>18.606944444444402</v>
      </c>
      <c r="C13" s="82">
        <f t="shared" si="0"/>
        <v>0.35782585470085387</v>
      </c>
      <c r="D13" s="229">
        <v>0.20693543404386799</v>
      </c>
      <c r="E13" s="84">
        <v>71.309722222222206</v>
      </c>
      <c r="F13" s="33">
        <f t="shared" si="1"/>
        <v>1.3713408119658117</v>
      </c>
      <c r="G13" s="230">
        <v>0.79306456595613195</v>
      </c>
      <c r="H13" s="37"/>
      <c r="L13" s="8"/>
      <c r="M13" s="8"/>
    </row>
    <row r="14" spans="1:13">
      <c r="A14" s="83" t="s">
        <v>74</v>
      </c>
      <c r="B14" s="84">
        <v>16.9597222222223</v>
      </c>
      <c r="C14" s="82">
        <f t="shared" si="0"/>
        <v>0.32614850427350578</v>
      </c>
      <c r="D14" s="229">
        <v>0.18841228205523899</v>
      </c>
      <c r="E14" s="84">
        <v>73.054166666666603</v>
      </c>
      <c r="F14" s="33">
        <f t="shared" si="1"/>
        <v>1.4048878205128192</v>
      </c>
      <c r="G14" s="230">
        <v>0.81158771794476103</v>
      </c>
      <c r="H14" s="37"/>
      <c r="L14" s="8"/>
      <c r="M14" s="8"/>
    </row>
    <row r="15" spans="1:13">
      <c r="A15" s="83" t="s">
        <v>79</v>
      </c>
      <c r="B15" s="84">
        <v>12.7743055555555</v>
      </c>
      <c r="C15" s="82">
        <f t="shared" si="0"/>
        <v>0.24565972222222116</v>
      </c>
      <c r="D15" s="229">
        <v>0.14188746191523</v>
      </c>
      <c r="E15" s="84">
        <v>77.256944444444201</v>
      </c>
      <c r="F15" s="33">
        <f t="shared" si="1"/>
        <v>1.4857104700854653</v>
      </c>
      <c r="G15" s="230">
        <v>0.85811253808476995</v>
      </c>
      <c r="H15" s="37"/>
      <c r="L15" s="8"/>
      <c r="M15" s="8"/>
    </row>
    <row r="16" spans="1:13">
      <c r="A16" s="83" t="s">
        <v>78</v>
      </c>
      <c r="B16" s="84">
        <v>3.7416666666666698</v>
      </c>
      <c r="C16" s="82">
        <f t="shared" si="0"/>
        <v>7.1955128205128269E-2</v>
      </c>
      <c r="D16" s="229">
        <v>4.1602965022006097E-2</v>
      </c>
      <c r="E16" s="84">
        <v>86.195833333333297</v>
      </c>
      <c r="F16" s="33">
        <f t="shared" si="1"/>
        <v>1.6576121794871788</v>
      </c>
      <c r="G16" s="230">
        <v>0.958397034977994</v>
      </c>
      <c r="H16" s="37"/>
      <c r="L16" s="8"/>
      <c r="M16" s="8"/>
    </row>
    <row r="17" spans="1:13">
      <c r="A17" s="83" t="s">
        <v>81</v>
      </c>
      <c r="B17" s="84">
        <v>0.28472222222222199</v>
      </c>
      <c r="C17" s="82">
        <f t="shared" si="0"/>
        <v>5.4754273504273457E-3</v>
      </c>
      <c r="D17" s="229">
        <v>3.1650455457773699E-3</v>
      </c>
      <c r="E17" s="84">
        <v>89.673611111110901</v>
      </c>
      <c r="F17" s="33">
        <f t="shared" si="1"/>
        <v>1.7244925213675173</v>
      </c>
      <c r="G17" s="230">
        <v>0.99683495445422299</v>
      </c>
      <c r="H17" s="37"/>
      <c r="L17" s="8"/>
      <c r="M17" s="8"/>
    </row>
    <row r="18" spans="1:13">
      <c r="A18" s="83" t="s">
        <v>82</v>
      </c>
      <c r="B18" s="84">
        <v>0.17361111111111099</v>
      </c>
      <c r="C18" s="82">
        <f t="shared" si="0"/>
        <v>3.3386752136752114E-3</v>
      </c>
      <c r="D18" s="229">
        <v>1.9299058205959601E-3</v>
      </c>
      <c r="E18" s="84">
        <v>89.784722222221902</v>
      </c>
      <c r="F18" s="33">
        <f t="shared" si="1"/>
        <v>1.7266292735042674</v>
      </c>
      <c r="G18" s="230">
        <v>0.99807009417940395</v>
      </c>
      <c r="H18" s="37"/>
    </row>
    <row r="19" spans="1:13">
      <c r="A19" s="83" t="s">
        <v>80</v>
      </c>
      <c r="B19" s="84">
        <v>0.10763888888888901</v>
      </c>
      <c r="C19" s="82">
        <f t="shared" si="0"/>
        <v>2.0699786324786347E-3</v>
      </c>
      <c r="D19" s="229">
        <v>1.1965416087694901E-3</v>
      </c>
      <c r="E19" s="84">
        <v>89.8506944444445</v>
      </c>
      <c r="F19" s="33">
        <f t="shared" si="1"/>
        <v>1.7278979700854711</v>
      </c>
      <c r="G19" s="230">
        <v>0.99880345839123097</v>
      </c>
      <c r="H19" s="37"/>
    </row>
    <row r="20" spans="1:13">
      <c r="A20" s="83" t="s">
        <v>83</v>
      </c>
      <c r="B20" s="84">
        <v>8.3333333333333301E-2</v>
      </c>
      <c r="C20" s="82">
        <f t="shared" si="0"/>
        <v>1.6025641025641019E-3</v>
      </c>
      <c r="D20" s="229">
        <v>9.26354793886059E-4</v>
      </c>
      <c r="E20" s="84">
        <v>89.874999999999901</v>
      </c>
      <c r="F20" s="33">
        <f t="shared" si="1"/>
        <v>1.7283653846153828</v>
      </c>
      <c r="G20" s="230">
        <v>0.99907364520611397</v>
      </c>
      <c r="H20" s="37"/>
    </row>
    <row r="21" spans="1:13">
      <c r="A21" s="83" t="s">
        <v>84</v>
      </c>
      <c r="B21" s="84">
        <v>0</v>
      </c>
      <c r="C21" s="82">
        <f t="shared" si="0"/>
        <v>0</v>
      </c>
      <c r="D21" s="229">
        <v>0</v>
      </c>
      <c r="E21" s="84">
        <v>89.9583333333333</v>
      </c>
      <c r="F21" s="33">
        <f t="shared" si="1"/>
        <v>1.729967948717948</v>
      </c>
      <c r="G21" s="230">
        <v>1</v>
      </c>
      <c r="H21" s="37"/>
    </row>
    <row r="22" spans="1:13">
      <c r="A22" s="83" t="s">
        <v>85</v>
      </c>
      <c r="B22" s="84">
        <v>0</v>
      </c>
      <c r="C22" s="82">
        <f t="shared" si="0"/>
        <v>0</v>
      </c>
      <c r="D22" s="229">
        <v>0</v>
      </c>
      <c r="E22" s="84">
        <v>90.031249999999702</v>
      </c>
      <c r="F22" s="33">
        <f t="shared" si="1"/>
        <v>1.7313701923076865</v>
      </c>
      <c r="G22" s="230">
        <v>1</v>
      </c>
      <c r="H22" s="37"/>
    </row>
    <row r="23" spans="1:13">
      <c r="A23" s="85" t="s">
        <v>86</v>
      </c>
      <c r="B23" s="86">
        <v>0</v>
      </c>
      <c r="C23" s="86">
        <f t="shared" si="0"/>
        <v>0</v>
      </c>
      <c r="D23" s="299">
        <v>0</v>
      </c>
      <c r="E23" s="86">
        <v>90.0347222222222</v>
      </c>
      <c r="F23" s="35">
        <f t="shared" si="1"/>
        <v>1.7314369658119655</v>
      </c>
      <c r="G23" s="241">
        <v>1</v>
      </c>
      <c r="H23" s="37"/>
    </row>
    <row r="24" spans="1:13">
      <c r="A24" s="226" t="s">
        <v>87</v>
      </c>
      <c r="B24" s="90">
        <v>493.13194444444099</v>
      </c>
      <c r="C24" s="90">
        <f t="shared" si="0"/>
        <v>9.4833066239315578</v>
      </c>
      <c r="D24" s="300">
        <v>0.27400500463999899</v>
      </c>
      <c r="E24" s="90">
        <v>1306.58680555555</v>
      </c>
      <c r="F24" s="90">
        <f t="shared" si="1"/>
        <v>25.126669337606732</v>
      </c>
      <c r="G24" s="301">
        <v>0.72599499536000101</v>
      </c>
      <c r="H24" s="37"/>
    </row>
    <row r="25" spans="1:13">
      <c r="G25" s="76"/>
      <c r="I25" s="8"/>
    </row>
    <row r="28" spans="1:13">
      <c r="B28" s="37"/>
      <c r="C28" s="37"/>
      <c r="D28" s="140"/>
      <c r="E28" s="140"/>
      <c r="F28" s="140"/>
    </row>
    <row r="29" spans="1:13">
      <c r="B29" s="37"/>
      <c r="C29" s="37"/>
      <c r="D29" s="140"/>
      <c r="E29" s="140"/>
      <c r="F29" s="140"/>
    </row>
    <row r="30" spans="1:13">
      <c r="B30" s="37"/>
      <c r="C30" s="247">
        <f>SUM(B6,B8,B11,B7)</f>
        <v>192.20555555555478</v>
      </c>
      <c r="D30" s="140">
        <f>SUM(B6,E6,B7,E7,B8,E8,B11,E11)</f>
        <v>359.99305555555475</v>
      </c>
      <c r="E30" s="140"/>
      <c r="F30" s="140"/>
    </row>
    <row r="31" spans="1:13">
      <c r="B31" s="37"/>
      <c r="C31" s="215">
        <f>C30/D30</f>
        <v>0.53391462026659364</v>
      </c>
      <c r="D31" s="140"/>
      <c r="E31" s="140"/>
      <c r="F31" s="140"/>
    </row>
    <row r="32" spans="1:13">
      <c r="B32" s="37"/>
      <c r="C32" s="37"/>
      <c r="D32" s="140"/>
      <c r="E32" s="140"/>
      <c r="F32" s="140"/>
    </row>
    <row r="33" spans="2:6">
      <c r="B33" s="37"/>
      <c r="C33" s="37"/>
      <c r="D33" s="140"/>
      <c r="E33" s="140"/>
      <c r="F33" s="140"/>
    </row>
    <row r="34" spans="2:6">
      <c r="B34" s="37"/>
      <c r="C34" s="37"/>
      <c r="D34" s="140"/>
      <c r="E34" s="140"/>
      <c r="F34" s="140"/>
    </row>
    <row r="35" spans="2:6">
      <c r="B35" s="37"/>
      <c r="C35" s="37"/>
      <c r="D35" s="140"/>
      <c r="E35" s="140"/>
      <c r="F35" s="140"/>
    </row>
    <row r="36" spans="2:6">
      <c r="B36" s="37"/>
      <c r="C36" s="37"/>
      <c r="D36" s="140"/>
      <c r="E36" s="140"/>
      <c r="F36" s="140"/>
    </row>
    <row r="37" spans="2:6">
      <c r="B37" s="37"/>
      <c r="C37" s="37"/>
      <c r="D37" s="140"/>
      <c r="E37" s="140"/>
      <c r="F37" s="140"/>
    </row>
    <row r="38" spans="2:6">
      <c r="B38" s="37"/>
      <c r="C38" s="37"/>
      <c r="D38" s="140"/>
      <c r="E38" s="140"/>
      <c r="F38" s="140"/>
    </row>
    <row r="39" spans="2:6">
      <c r="B39" s="37"/>
      <c r="C39" s="37"/>
      <c r="D39" s="140"/>
      <c r="E39" s="140"/>
      <c r="F39" s="140"/>
    </row>
    <row r="40" spans="2:6">
      <c r="B40" s="37"/>
      <c r="C40" s="37"/>
      <c r="D40" s="140"/>
      <c r="E40" s="140"/>
      <c r="F40" s="140"/>
    </row>
    <row r="41" spans="2:6">
      <c r="B41" s="37"/>
      <c r="C41" s="37"/>
      <c r="D41" s="140"/>
      <c r="E41" s="140"/>
      <c r="F41" s="140"/>
    </row>
    <row r="42" spans="2:6">
      <c r="B42" s="37"/>
      <c r="C42" s="37"/>
      <c r="D42" s="140"/>
      <c r="E42" s="140"/>
      <c r="F42" s="140"/>
    </row>
    <row r="43" spans="2:6">
      <c r="B43" s="37"/>
      <c r="C43" s="37"/>
      <c r="D43" s="140"/>
      <c r="E43" s="140"/>
      <c r="F43" s="140"/>
    </row>
  </sheetData>
  <sortState xmlns:xlrd2="http://schemas.microsoft.com/office/spreadsheetml/2017/richdata2" ref="A4:F23">
    <sortCondition descending="1" ref="D4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4"/>
  <sheetViews>
    <sheetView workbookViewId="0">
      <selection activeCell="C20" sqref="C20"/>
    </sheetView>
  </sheetViews>
  <sheetFormatPr defaultColWidth="9" defaultRowHeight="15"/>
  <cols>
    <col min="1" max="1" width="38.140625" customWidth="1"/>
    <col min="2" max="4" width="13.5703125" customWidth="1"/>
    <col min="5" max="5" width="9.85546875" customWidth="1"/>
    <col min="8" max="8" width="29.140625" customWidth="1"/>
    <col min="9" max="9" width="13.140625" customWidth="1"/>
  </cols>
  <sheetData>
    <row r="1" spans="1:7" ht="16.5">
      <c r="A1" s="267" t="s">
        <v>89</v>
      </c>
    </row>
    <row r="2" spans="1:7">
      <c r="A2" s="8"/>
    </row>
    <row r="3" spans="1:7" ht="40.5">
      <c r="A3" s="11" t="s">
        <v>90</v>
      </c>
      <c r="B3" s="12" t="s">
        <v>91</v>
      </c>
      <c r="C3" s="12" t="s">
        <v>65</v>
      </c>
      <c r="D3" s="12" t="s">
        <v>92</v>
      </c>
      <c r="E3" s="226" t="s">
        <v>30</v>
      </c>
    </row>
    <row r="4" spans="1:7">
      <c r="A4" s="292" t="s">
        <v>93</v>
      </c>
      <c r="B4" s="82">
        <v>5880.6305555578901</v>
      </c>
      <c r="C4" s="82">
        <f>B4/52</f>
        <v>113.08904914534403</v>
      </c>
      <c r="D4" s="82">
        <f>(B4/52)/20</f>
        <v>5.6544524572672019</v>
      </c>
      <c r="E4" s="277">
        <v>0.81677330817334703</v>
      </c>
    </row>
    <row r="5" spans="1:7">
      <c r="A5" s="293" t="s">
        <v>94</v>
      </c>
      <c r="B5" s="82">
        <v>423.14305555549902</v>
      </c>
      <c r="C5" s="82">
        <f t="shared" ref="C5:C16" si="0">B5/52</f>
        <v>8.1373664529903653</v>
      </c>
      <c r="D5" s="82">
        <f t="shared" ref="D5:D16" si="1">(B5/52)/20</f>
        <v>0.40686832264951828</v>
      </c>
      <c r="E5" s="277">
        <v>5.8771240609563499E-2</v>
      </c>
      <c r="G5" s="274"/>
    </row>
    <row r="6" spans="1:7">
      <c r="A6" s="293" t="s">
        <v>95</v>
      </c>
      <c r="B6" s="82">
        <v>280.23055555555197</v>
      </c>
      <c r="C6" s="82">
        <f t="shared" si="0"/>
        <v>5.3890491452990767</v>
      </c>
      <c r="D6" s="82">
        <f t="shared" si="1"/>
        <v>0.26945245726495382</v>
      </c>
      <c r="E6" s="277">
        <v>3.8921818969913001E-2</v>
      </c>
      <c r="G6" s="274"/>
    </row>
    <row r="7" spans="1:7">
      <c r="A7" s="293" t="s">
        <v>96</v>
      </c>
      <c r="B7" s="82">
        <v>215.23958333333499</v>
      </c>
      <c r="C7" s="82">
        <f t="shared" si="0"/>
        <v>4.1392227564102884</v>
      </c>
      <c r="D7" s="82">
        <f t="shared" si="1"/>
        <v>0.20696113782051442</v>
      </c>
      <c r="E7" s="277">
        <v>2.9895084356705098E-2</v>
      </c>
      <c r="G7" s="274"/>
    </row>
    <row r="8" spans="1:7">
      <c r="A8" s="83" t="s">
        <v>97</v>
      </c>
      <c r="B8" s="82">
        <v>164.40208333333101</v>
      </c>
      <c r="C8" s="82">
        <f t="shared" si="0"/>
        <v>3.161578525640981</v>
      </c>
      <c r="D8" s="82">
        <f t="shared" si="1"/>
        <v>0.15807892628204906</v>
      </c>
      <c r="E8" s="277">
        <v>2.2834155658332501E-2</v>
      </c>
      <c r="G8" s="274"/>
    </row>
    <row r="9" spans="1:7">
      <c r="A9" s="83" t="s">
        <v>98</v>
      </c>
      <c r="B9" s="82">
        <v>131.779166666668</v>
      </c>
      <c r="C9" s="82">
        <f t="shared" si="0"/>
        <v>2.5342147435897693</v>
      </c>
      <c r="D9" s="82">
        <f t="shared" si="1"/>
        <v>0.12671073717948847</v>
      </c>
      <c r="E9" s="277">
        <v>1.8303089250341499E-2</v>
      </c>
      <c r="G9" s="274"/>
    </row>
    <row r="10" spans="1:7">
      <c r="A10" s="83" t="s">
        <v>99</v>
      </c>
      <c r="B10" s="82">
        <v>45.003472222221397</v>
      </c>
      <c r="C10" s="82">
        <f t="shared" si="0"/>
        <v>0.86545138888887307</v>
      </c>
      <c r="D10" s="82">
        <f t="shared" si="1"/>
        <v>4.3272569444443652E-2</v>
      </c>
      <c r="E10" s="277">
        <v>6.2506281493046401E-3</v>
      </c>
      <c r="G10" s="274"/>
    </row>
    <row r="11" spans="1:7">
      <c r="A11" s="293" t="s">
        <v>100</v>
      </c>
      <c r="B11" s="82">
        <v>27.154861111110701</v>
      </c>
      <c r="C11" s="82">
        <f t="shared" si="0"/>
        <v>0.52220886752135964</v>
      </c>
      <c r="D11" s="82">
        <f t="shared" si="1"/>
        <v>2.6110443376067983E-2</v>
      </c>
      <c r="E11" s="277">
        <v>3.7715965206737202E-3</v>
      </c>
      <c r="G11" s="274"/>
    </row>
    <row r="12" spans="1:7">
      <c r="A12" s="83" t="s">
        <v>101</v>
      </c>
      <c r="B12" s="82">
        <v>14.468055555555599</v>
      </c>
      <c r="C12" s="82">
        <f t="shared" si="0"/>
        <v>0.27823183760683845</v>
      </c>
      <c r="D12" s="82">
        <f t="shared" si="1"/>
        <v>1.3911591880341922E-2</v>
      </c>
      <c r="E12" s="277">
        <v>2.0094990643100899E-3</v>
      </c>
      <c r="G12" s="274"/>
    </row>
    <row r="13" spans="1:7">
      <c r="A13" s="83" t="s">
        <v>102</v>
      </c>
      <c r="B13" s="82">
        <v>10.7444444444445</v>
      </c>
      <c r="C13" s="82">
        <f t="shared" si="0"/>
        <v>0.20662393162393269</v>
      </c>
      <c r="D13" s="82">
        <f t="shared" si="1"/>
        <v>1.0331196581196635E-2</v>
      </c>
      <c r="E13" s="277">
        <v>1.4923187829032299E-3</v>
      </c>
      <c r="G13" s="274"/>
    </row>
    <row r="14" spans="1:7">
      <c r="A14" s="83" t="s">
        <v>103</v>
      </c>
      <c r="B14" s="82">
        <v>5.6090277777777597</v>
      </c>
      <c r="C14" s="82">
        <f t="shared" si="0"/>
        <v>0.10786591880341846</v>
      </c>
      <c r="D14" s="82">
        <f t="shared" si="1"/>
        <v>5.3932959401709231E-3</v>
      </c>
      <c r="E14" s="277">
        <v>7.7904981964253296E-4</v>
      </c>
      <c r="G14" s="274"/>
    </row>
    <row r="15" spans="1:7">
      <c r="A15" s="85" t="s">
        <v>104</v>
      </c>
      <c r="B15" s="86">
        <v>1.4270833333333299</v>
      </c>
      <c r="C15" s="86">
        <f t="shared" si="0"/>
        <v>2.744391025641019E-2</v>
      </c>
      <c r="D15" s="86">
        <f t="shared" si="1"/>
        <v>1.3721955128205095E-3</v>
      </c>
      <c r="E15" s="295">
        <v>1.9821064496290799E-4</v>
      </c>
      <c r="G15" s="274"/>
    </row>
    <row r="16" spans="1:7">
      <c r="A16" s="294" t="s">
        <v>40</v>
      </c>
      <c r="B16" s="90">
        <v>7199.8319444467197</v>
      </c>
      <c r="C16" s="90">
        <f t="shared" si="0"/>
        <v>138.45830662397537</v>
      </c>
      <c r="D16" s="90">
        <f t="shared" si="1"/>
        <v>6.9229153311987686</v>
      </c>
      <c r="E16" s="236">
        <v>1</v>
      </c>
    </row>
    <row r="18" spans="1:10" ht="15" customHeight="1">
      <c r="A18" s="91"/>
    </row>
    <row r="19" spans="1:10" ht="15" customHeight="1">
      <c r="A19" s="8"/>
      <c r="H19" s="8"/>
      <c r="I19" s="8"/>
      <c r="J19" s="8"/>
    </row>
    <row r="20" spans="1:10">
      <c r="A20" s="27"/>
      <c r="B20" s="8"/>
    </row>
    <row r="21" spans="1:10">
      <c r="H21" s="159"/>
      <c r="I21" s="297"/>
      <c r="J21" s="8"/>
    </row>
    <row r="22" spans="1:10">
      <c r="H22" s="159"/>
      <c r="I22" s="36"/>
      <c r="J22" s="8"/>
    </row>
    <row r="23" spans="1:10">
      <c r="H23" s="296"/>
      <c r="I23" s="36"/>
      <c r="J23" s="8"/>
    </row>
    <row r="24" spans="1:10">
      <c r="H24" s="159"/>
      <c r="I24" s="297"/>
      <c r="J24" s="8"/>
    </row>
    <row r="25" spans="1:10">
      <c r="H25" s="159"/>
      <c r="I25" s="297"/>
      <c r="J25" s="8"/>
    </row>
    <row r="26" spans="1:10">
      <c r="H26" s="159"/>
      <c r="I26" s="36"/>
      <c r="J26" s="8"/>
    </row>
    <row r="27" spans="1:10">
      <c r="H27" s="296"/>
      <c r="I27" s="36"/>
      <c r="J27" s="8"/>
    </row>
    <row r="28" spans="1:10">
      <c r="H28" s="159"/>
      <c r="I28" s="297"/>
      <c r="J28" s="8"/>
    </row>
    <row r="29" spans="1:10">
      <c r="H29" s="159"/>
      <c r="I29" s="297"/>
      <c r="J29" s="8"/>
    </row>
    <row r="30" spans="1:10">
      <c r="H30" s="159"/>
      <c r="I30" s="36"/>
      <c r="J30" s="8"/>
    </row>
    <row r="31" spans="1:10">
      <c r="H31" s="296"/>
      <c r="I31" s="36"/>
      <c r="J31" s="8"/>
    </row>
    <row r="32" spans="1:10">
      <c r="H32" s="296" t="s">
        <v>105</v>
      </c>
      <c r="I32" s="36"/>
      <c r="J32" s="8"/>
    </row>
    <row r="33" spans="8:10">
      <c r="H33" s="8"/>
      <c r="I33" s="8"/>
      <c r="J33" s="8"/>
    </row>
    <row r="34" spans="8:10">
      <c r="H34" s="8"/>
      <c r="I34" s="8"/>
      <c r="J34" s="8"/>
    </row>
  </sheetData>
  <sortState xmlns:xlrd2="http://schemas.microsoft.com/office/spreadsheetml/2017/richdata2" ref="A4:E15">
    <sortCondition descending="1" ref="E4"/>
  </sortState>
  <printOptions horizontalCentered="1" verticalCentered="1"/>
  <pageMargins left="0.39370078740157499" right="0.39370078740157499" top="0.78740157480314998" bottom="0.39370078740157499" header="0.196850393700787" footer="0.196850393700787"/>
  <pageSetup paperSize="9" orientation="landscape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38</vt:i4>
      </vt:variant>
      <vt:variant>
        <vt:lpstr>Intervalos Nomeados</vt:lpstr>
      </vt:variant>
      <vt:variant>
        <vt:i4>5</vt:i4>
      </vt:variant>
    </vt:vector>
  </HeadingPairs>
  <TitlesOfParts>
    <vt:vector size="43" baseType="lpstr">
      <vt:lpstr>Gráfico 1</vt:lpstr>
      <vt:lpstr>Gráfico 2 </vt:lpstr>
      <vt:lpstr>Gráfico 3</vt:lpstr>
      <vt:lpstr>Tabela 1</vt:lpstr>
      <vt:lpstr>Gráfico 4</vt:lpstr>
      <vt:lpstr>Gráfico 5</vt:lpstr>
      <vt:lpstr>Tabela 2</vt:lpstr>
      <vt:lpstr>Tabela 3</vt:lpstr>
      <vt:lpstr>Tabela 4</vt:lpstr>
      <vt:lpstr>Gráfico 6</vt:lpstr>
      <vt:lpstr>Gráfico 7</vt:lpstr>
      <vt:lpstr>Gráfico 8</vt:lpstr>
      <vt:lpstr>Tabela 5</vt:lpstr>
      <vt:lpstr>Tabela 6</vt:lpstr>
      <vt:lpstr>Tabela 7</vt:lpstr>
      <vt:lpstr>Tabela 8</vt:lpstr>
      <vt:lpstr>Gráfico 9</vt:lpstr>
      <vt:lpstr>Gráfico 10</vt:lpstr>
      <vt:lpstr>Gráfico 11</vt:lpstr>
      <vt:lpstr>Gráfico 12</vt:lpstr>
      <vt:lpstr>Gráfico 13</vt:lpstr>
      <vt:lpstr>Gráfico 14</vt:lpstr>
      <vt:lpstr>Tabela 9</vt:lpstr>
      <vt:lpstr>Gráfico 15</vt:lpstr>
      <vt:lpstr>Tabela 10</vt:lpstr>
      <vt:lpstr>Tabela 11</vt:lpstr>
      <vt:lpstr>Gráfico 16</vt:lpstr>
      <vt:lpstr>Tabela 12</vt:lpstr>
      <vt:lpstr>Gráfico 17</vt:lpstr>
      <vt:lpstr>Gráfico 18</vt:lpstr>
      <vt:lpstr>Gráfico 19</vt:lpstr>
      <vt:lpstr>Gráfico 20</vt:lpstr>
      <vt:lpstr>Tabela 13</vt:lpstr>
      <vt:lpstr>Tabela 14</vt:lpstr>
      <vt:lpstr>Tabela 15</vt:lpstr>
      <vt:lpstr>Gráfico 21</vt:lpstr>
      <vt:lpstr>Tabela 16</vt:lpstr>
      <vt:lpstr>Tabela 17</vt:lpstr>
      <vt:lpstr>'Gráfico 1'!_Toc359935456</vt:lpstr>
      <vt:lpstr>'Gráfico 3'!_Toc359935457</vt:lpstr>
      <vt:lpstr>'Tabela 13'!_Toc405907807</vt:lpstr>
      <vt:lpstr>'Tabela 15'!_Toc405907808</vt:lpstr>
      <vt:lpstr>'Tabela 16'!_Toc405907809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Cesar Chinalia</dc:creator>
  <cp:lastModifiedBy>Felipe Correa Goretti</cp:lastModifiedBy>
  <cp:lastPrinted>2015-01-13T10:26:00Z</cp:lastPrinted>
  <dcterms:created xsi:type="dcterms:W3CDTF">2014-04-02T11:20:00Z</dcterms:created>
  <dcterms:modified xsi:type="dcterms:W3CDTF">2022-03-24T14:53:46Z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