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4982252B-8CA6-4138-8F35-4C4FF478EDF5}" xr6:coauthVersionLast="47" xr6:coauthVersionMax="47" xr10:uidLastSave="{00000000-0000-0000-0000-000000000000}"/>
  <bookViews>
    <workbookView xWindow="-120" yWindow="-120" windowWidth="20730" windowHeight="11040" tabRatio="870" xr2:uid="{00000000-000D-0000-FFFF-FFFF00000000}"/>
  </bookViews>
  <sheets>
    <sheet name="Tabela 1" sheetId="44" r:id="rId1"/>
    <sheet name="Gráfico 1" sheetId="2" r:id="rId2"/>
    <sheet name="Tabela 2" sheetId="45" r:id="rId3"/>
    <sheet name="Gráfico 2" sheetId="4" r:id="rId4"/>
    <sheet name="Tabela 3" sheetId="46" r:id="rId5"/>
    <sheet name="Gráfico 3" sheetId="48" r:id="rId6"/>
    <sheet name="Tabela 4" sheetId="102" r:id="rId7"/>
    <sheet name="Gráfico 4" sheetId="7" r:id="rId8"/>
    <sheet name="Gráfico 5" sheetId="103" r:id="rId9"/>
    <sheet name="Tabela 5" sheetId="47" r:id="rId10"/>
    <sheet name="Tabela 6" sheetId="10" r:id="rId11"/>
    <sheet name="Gráfico 6" sheetId="104" r:id="rId12"/>
    <sheet name="Gráfico 7" sheetId="11" r:id="rId13"/>
    <sheet name="Tabela 7" sheetId="14" r:id="rId14"/>
    <sheet name="Gráfico 8" sheetId="105" r:id="rId15"/>
    <sheet name="Gráfico 9 " sheetId="15" r:id="rId16"/>
    <sheet name="Tabela 8" sheetId="16" r:id="rId17"/>
    <sheet name="Gráfico 10" sheetId="106" r:id="rId18"/>
    <sheet name="Gráfico 11" sheetId="17" r:id="rId19"/>
    <sheet name="Tabela 9" sheetId="18" r:id="rId20"/>
    <sheet name="Gráfico 12" sheetId="107" r:id="rId21"/>
    <sheet name="Gráfico 13" sheetId="19" r:id="rId22"/>
    <sheet name="Tabela 10" sheetId="20" r:id="rId23"/>
    <sheet name="Gráfico 14" sheetId="108" r:id="rId24"/>
    <sheet name="Gráfico 15" sheetId="21" r:id="rId25"/>
    <sheet name="Tabela 11" sheetId="22" r:id="rId26"/>
    <sheet name="Gráfico 16" sheetId="109" r:id="rId27"/>
    <sheet name="Gráfico 17" sheetId="23" r:id="rId28"/>
    <sheet name="Tabela 12" sheetId="24" r:id="rId29"/>
    <sheet name="Gráfico 18" sheetId="110" r:id="rId30"/>
    <sheet name="Gráfico 19" sheetId="25" r:id="rId31"/>
    <sheet name="Tabela 13" sheetId="26" r:id="rId32"/>
    <sheet name="Gráfico 20" sheetId="111" r:id="rId33"/>
    <sheet name="Gráfico 21" sheetId="27" r:id="rId34"/>
    <sheet name="Tabela 14" sheetId="28" r:id="rId35"/>
    <sheet name="Gráfico 22" sheetId="112" r:id="rId36"/>
    <sheet name="Gráfico 23" sheetId="29" r:id="rId37"/>
    <sheet name="Tabela 15" sheetId="30" r:id="rId38"/>
    <sheet name="Gráfico 24" sheetId="66" r:id="rId39"/>
    <sheet name="Tabela 16" sheetId="32" r:id="rId40"/>
    <sheet name="Tabela 17" sheetId="114" r:id="rId41"/>
    <sheet name="Gráfico 25" sheetId="83" r:id="rId42"/>
    <sheet name="Gráfico 26" sheetId="85" r:id="rId43"/>
    <sheet name="Gráfico 27" sheetId="98" r:id="rId44"/>
    <sheet name="Gráfico 28" sheetId="91" r:id="rId45"/>
    <sheet name="Gráfico 29" sheetId="99" r:id="rId46"/>
    <sheet name="Gráfico 30" sheetId="100" r:id="rId47"/>
    <sheet name="Anexo A" sheetId="33" r:id="rId48"/>
    <sheet name="Anexo B" sheetId="87" r:id="rId49"/>
    <sheet name="Anexo C" sheetId="96" r:id="rId50"/>
  </sheets>
  <definedNames>
    <definedName name="_xlnm._FilterDatabase" localSheetId="48" hidden="1">'Anexo B'!$A$3:$U$116</definedName>
    <definedName name="_xlnm._FilterDatabase" localSheetId="49" hidden="1">'Anexo C'!$A$101:$W$171</definedName>
    <definedName name="_xlnm._FilterDatabase" localSheetId="21" hidden="1">'Gráfico 13'!$J$18:$K$38</definedName>
    <definedName name="_xlnm._FilterDatabase" localSheetId="44" hidden="1">'Gráfico 28'!#REF!</definedName>
    <definedName name="_xlnm.Print_Titles" localSheetId="47">'Anexo 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33" l="1"/>
  <c r="D12" i="83" l="1"/>
  <c r="M194" i="96" l="1"/>
  <c r="S194" i="96"/>
  <c r="R194" i="96"/>
  <c r="Q194" i="96"/>
  <c r="P194" i="96"/>
  <c r="O194" i="96"/>
  <c r="N194" i="96"/>
  <c r="A4" i="22" l="1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A17" i="22"/>
  <c r="C17" i="22"/>
  <c r="A18" i="22"/>
  <c r="B18" i="22"/>
  <c r="C18" i="22"/>
  <c r="D18" i="22" s="1"/>
  <c r="B19" i="22"/>
  <c r="C19" i="22"/>
  <c r="B20" i="22"/>
  <c r="C20" i="22"/>
  <c r="B21" i="22"/>
  <c r="C21" i="22"/>
  <c r="A22" i="22"/>
  <c r="C22" i="22"/>
  <c r="D22" i="22" s="1"/>
  <c r="A23" i="22"/>
  <c r="A25" i="22" s="1"/>
  <c r="B23" i="22"/>
  <c r="C23" i="22"/>
  <c r="A24" i="22"/>
  <c r="B24" i="22"/>
  <c r="C24" i="22"/>
  <c r="D24" i="22" s="1"/>
  <c r="C25" i="22"/>
  <c r="A26" i="22"/>
  <c r="A29" i="22" s="1"/>
  <c r="B26" i="22"/>
  <c r="C26" i="22"/>
  <c r="B27" i="22"/>
  <c r="C27" i="22"/>
  <c r="B28" i="22"/>
  <c r="C28" i="22"/>
  <c r="C29" i="22"/>
  <c r="D29" i="22" s="1"/>
  <c r="C30" i="22"/>
  <c r="D30" i="22" s="1"/>
  <c r="D13" i="22" l="1"/>
  <c r="D9" i="22"/>
  <c r="D5" i="22"/>
  <c r="D17" i="22"/>
  <c r="D27" i="22"/>
  <c r="D20" i="22"/>
  <c r="D23" i="22"/>
  <c r="D4" i="22"/>
  <c r="D6" i="22"/>
  <c r="D15" i="22"/>
  <c r="D11" i="22"/>
  <c r="D7" i="22"/>
  <c r="D21" i="22"/>
  <c r="D16" i="22"/>
  <c r="D12" i="22"/>
  <c r="D8" i="22"/>
  <c r="D28" i="22"/>
  <c r="D26" i="22"/>
  <c r="D25" i="22"/>
  <c r="D19" i="22"/>
  <c r="D14" i="22"/>
  <c r="D10" i="22"/>
  <c r="A27" i="16"/>
  <c r="A23" i="16"/>
  <c r="B3" i="46" l="1"/>
  <c r="D3" i="46"/>
  <c r="F3" i="46"/>
  <c r="H3" i="46"/>
  <c r="J3" i="46"/>
  <c r="A4" i="46"/>
  <c r="B4" i="46"/>
  <c r="D4" i="46"/>
  <c r="F4" i="46"/>
  <c r="H4" i="46"/>
  <c r="J4" i="46"/>
  <c r="A5" i="46"/>
  <c r="B5" i="46"/>
  <c r="D5" i="46"/>
  <c r="F5" i="46"/>
  <c r="H5" i="46"/>
  <c r="J5" i="46"/>
  <c r="A6" i="46"/>
  <c r="B6" i="46"/>
  <c r="D6" i="46"/>
  <c r="F6" i="46"/>
  <c r="H6" i="46"/>
  <c r="J6" i="46"/>
  <c r="A7" i="46"/>
  <c r="B7" i="46"/>
  <c r="C7" i="46" s="1"/>
  <c r="D7" i="46"/>
  <c r="F7" i="46"/>
  <c r="H7" i="46"/>
  <c r="J7" i="46"/>
  <c r="L7" i="46"/>
  <c r="A8" i="46"/>
  <c r="B8" i="46"/>
  <c r="D8" i="46"/>
  <c r="L8" i="46" s="1"/>
  <c r="F8" i="46"/>
  <c r="H8" i="46"/>
  <c r="J8" i="46"/>
  <c r="A9" i="46"/>
  <c r="B9" i="46"/>
  <c r="C9" i="46" s="1"/>
  <c r="D9" i="46"/>
  <c r="F9" i="46"/>
  <c r="L9" i="46" s="1"/>
  <c r="H9" i="46"/>
  <c r="J9" i="46"/>
  <c r="A10" i="46"/>
  <c r="B10" i="46"/>
  <c r="B13" i="46" s="1"/>
  <c r="D10" i="46"/>
  <c r="F10" i="46"/>
  <c r="H10" i="46"/>
  <c r="J10" i="46"/>
  <c r="A11" i="46"/>
  <c r="B11" i="46"/>
  <c r="D11" i="46"/>
  <c r="F11" i="46"/>
  <c r="H11" i="46"/>
  <c r="J11" i="46"/>
  <c r="A12" i="46"/>
  <c r="B12" i="46"/>
  <c r="D12" i="46"/>
  <c r="F12" i="46"/>
  <c r="H12" i="46"/>
  <c r="J12" i="46"/>
  <c r="F13" i="46"/>
  <c r="K7" i="46" l="1"/>
  <c r="C4" i="46"/>
  <c r="I7" i="46"/>
  <c r="L10" i="46"/>
  <c r="I10" i="46" s="1"/>
  <c r="K9" i="46"/>
  <c r="I8" i="46"/>
  <c r="G7" i="46"/>
  <c r="K8" i="46"/>
  <c r="G6" i="46"/>
  <c r="J13" i="46"/>
  <c r="K10" i="46"/>
  <c r="I9" i="46"/>
  <c r="G8" i="46"/>
  <c r="E7" i="46"/>
  <c r="L4" i="46"/>
  <c r="E4" i="46" s="1"/>
  <c r="K11" i="46"/>
  <c r="E8" i="46"/>
  <c r="K4" i="46"/>
  <c r="G9" i="46"/>
  <c r="L11" i="46"/>
  <c r="G11" i="46" s="1"/>
  <c r="E9" i="46"/>
  <c r="C8" i="46"/>
  <c r="C10" i="46"/>
  <c r="L6" i="46"/>
  <c r="K6" i="46" s="1"/>
  <c r="L5" i="46"/>
  <c r="K5" i="46" s="1"/>
  <c r="G4" i="46"/>
  <c r="E11" i="46"/>
  <c r="G5" i="46"/>
  <c r="E5" i="46"/>
  <c r="H13" i="46"/>
  <c r="D13" i="46"/>
  <c r="L12" i="46"/>
  <c r="K12" i="46" s="1"/>
  <c r="I11" i="46"/>
  <c r="I5" i="46"/>
  <c r="E7" i="109"/>
  <c r="E7" i="110"/>
  <c r="E9" i="110"/>
  <c r="J9" i="112"/>
  <c r="J7" i="112"/>
  <c r="E6" i="112" s="1"/>
  <c r="J5" i="112"/>
  <c r="E5" i="112" s="1"/>
  <c r="J10" i="104"/>
  <c r="I10" i="105"/>
  <c r="I10" i="106"/>
  <c r="I11" i="107"/>
  <c r="J7" i="107" s="1"/>
  <c r="E7" i="107" s="1"/>
  <c r="I9" i="108"/>
  <c r="J8" i="108" s="1"/>
  <c r="E6" i="108" s="1"/>
  <c r="I9" i="109"/>
  <c r="J7" i="109" s="1"/>
  <c r="I10" i="110"/>
  <c r="J7" i="110" s="1"/>
  <c r="E6" i="110" s="1"/>
  <c r="I9" i="111"/>
  <c r="J8" i="111" s="1"/>
  <c r="E8" i="111" s="1"/>
  <c r="J6" i="110"/>
  <c r="E5" i="110" s="1"/>
  <c r="J8" i="110"/>
  <c r="E8" i="110" s="1"/>
  <c r="J9" i="110"/>
  <c r="J10" i="110"/>
  <c r="J5" i="110"/>
  <c r="I4" i="46" l="1"/>
  <c r="J6" i="111"/>
  <c r="E5" i="111" s="1"/>
  <c r="I6" i="46"/>
  <c r="G10" i="46"/>
  <c r="C6" i="46"/>
  <c r="E6" i="46"/>
  <c r="J4" i="108"/>
  <c r="E8" i="108" s="1"/>
  <c r="J9" i="108"/>
  <c r="C5" i="46"/>
  <c r="C11" i="46"/>
  <c r="E10" i="46"/>
  <c r="E12" i="46"/>
  <c r="L13" i="46"/>
  <c r="E13" i="46" s="1"/>
  <c r="G12" i="46"/>
  <c r="I12" i="46"/>
  <c r="C12" i="46"/>
  <c r="J5" i="111"/>
  <c r="E4" i="111" s="1"/>
  <c r="J9" i="111"/>
  <c r="J7" i="111"/>
  <c r="E7" i="111" s="1"/>
  <c r="J4" i="111"/>
  <c r="E6" i="111" s="1"/>
  <c r="J4" i="109"/>
  <c r="J6" i="109"/>
  <c r="E6" i="109" s="1"/>
  <c r="J9" i="109"/>
  <c r="J5" i="109"/>
  <c r="E5" i="109" s="1"/>
  <c r="J8" i="109"/>
  <c r="E8" i="109" s="1"/>
  <c r="J7" i="108"/>
  <c r="E5" i="108" s="1"/>
  <c r="J6" i="108"/>
  <c r="E7" i="108" s="1"/>
  <c r="J5" i="108"/>
  <c r="E4" i="108" s="1"/>
  <c r="J6" i="107"/>
  <c r="E6" i="107" s="1"/>
  <c r="J11" i="107"/>
  <c r="J10" i="107"/>
  <c r="E10" i="107" s="1"/>
  <c r="J9" i="107"/>
  <c r="E9" i="107" s="1"/>
  <c r="J8" i="107"/>
  <c r="E8" i="107" s="1"/>
  <c r="J4" i="112"/>
  <c r="E8" i="112" s="1"/>
  <c r="J8" i="112"/>
  <c r="J6" i="112"/>
  <c r="E7" i="112" s="1"/>
  <c r="E10" i="110"/>
  <c r="E4" i="109" l="1"/>
  <c r="E9" i="109" s="1"/>
  <c r="E9" i="108"/>
  <c r="E4" i="112"/>
  <c r="E9" i="112" s="1"/>
  <c r="E9" i="111"/>
  <c r="C13" i="46"/>
  <c r="G13" i="46"/>
  <c r="K13" i="46"/>
  <c r="I13" i="46"/>
  <c r="E11" i="107"/>
  <c r="J6" i="106"/>
  <c r="E5" i="106" s="1"/>
  <c r="J7" i="106"/>
  <c r="E6" i="106" s="1"/>
  <c r="J8" i="106"/>
  <c r="E8" i="106" s="1"/>
  <c r="J9" i="106"/>
  <c r="E9" i="106" s="1"/>
  <c r="J10" i="106"/>
  <c r="J5" i="106"/>
  <c r="E7" i="106" s="1"/>
  <c r="E10" i="106" l="1"/>
  <c r="J10" i="105"/>
  <c r="J9" i="105"/>
  <c r="E7" i="105" s="1"/>
  <c r="J8" i="105"/>
  <c r="E5" i="105" s="1"/>
  <c r="J7" i="105"/>
  <c r="E8" i="105" s="1"/>
  <c r="J6" i="105"/>
  <c r="E6" i="105" s="1"/>
  <c r="J5" i="105"/>
  <c r="E9" i="105" s="1"/>
  <c r="K6" i="104"/>
  <c r="E5" i="104" s="1"/>
  <c r="K7" i="104"/>
  <c r="E7" i="104" s="1"/>
  <c r="K8" i="104"/>
  <c r="E6" i="104" s="1"/>
  <c r="K9" i="104"/>
  <c r="E8" i="104" s="1"/>
  <c r="K10" i="104"/>
  <c r="K5" i="104"/>
  <c r="E9" i="104" s="1"/>
  <c r="D26" i="114"/>
  <c r="B5" i="114"/>
  <c r="C5" i="114"/>
  <c r="D5" i="114" s="1"/>
  <c r="B6" i="114"/>
  <c r="C6" i="114"/>
  <c r="B7" i="114"/>
  <c r="C7" i="114"/>
  <c r="B8" i="114"/>
  <c r="C8" i="114"/>
  <c r="D8" i="114" s="1"/>
  <c r="B4" i="114"/>
  <c r="C4" i="114"/>
  <c r="C9" i="114" s="1"/>
  <c r="A5" i="114"/>
  <c r="A6" i="114"/>
  <c r="A7" i="114"/>
  <c r="A8" i="114"/>
  <c r="A4" i="114"/>
  <c r="C3" i="114"/>
  <c r="B3" i="114"/>
  <c r="B13" i="102"/>
  <c r="B12" i="102"/>
  <c r="B11" i="102"/>
  <c r="B10" i="102"/>
  <c r="B9" i="102"/>
  <c r="B8" i="102"/>
  <c r="B7" i="102"/>
  <c r="B6" i="102"/>
  <c r="B5" i="102"/>
  <c r="B4" i="102"/>
  <c r="C3" i="102"/>
  <c r="B3" i="102"/>
  <c r="A5" i="102"/>
  <c r="A6" i="102"/>
  <c r="A7" i="102"/>
  <c r="A8" i="102"/>
  <c r="A9" i="102"/>
  <c r="A10" i="102"/>
  <c r="A11" i="102"/>
  <c r="A12" i="102"/>
  <c r="A4" i="102"/>
  <c r="B9" i="114" l="1"/>
  <c r="D7" i="114"/>
  <c r="D6" i="114"/>
  <c r="E10" i="105"/>
  <c r="E10" i="104"/>
  <c r="A30" i="26"/>
  <c r="A26" i="26"/>
  <c r="A21" i="26"/>
  <c r="D8" i="100" l="1"/>
  <c r="D7" i="100"/>
  <c r="D6" i="100"/>
  <c r="D5" i="100"/>
  <c r="C5" i="100"/>
  <c r="D9" i="100" l="1"/>
  <c r="E7" i="100" s="1"/>
  <c r="C15" i="85"/>
  <c r="B15" i="85"/>
  <c r="O32" i="66"/>
  <c r="M32" i="66"/>
  <c r="O31" i="66"/>
  <c r="M31" i="66"/>
  <c r="O30" i="66"/>
  <c r="M30" i="66"/>
  <c r="O29" i="66"/>
  <c r="O28" i="66"/>
  <c r="M28" i="66"/>
  <c r="O27" i="66"/>
  <c r="M27" i="66"/>
  <c r="O26" i="66"/>
  <c r="M26" i="66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21" i="29"/>
  <c r="D9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20" i="27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20" i="25"/>
  <c r="D21" i="25"/>
  <c r="D22" i="25"/>
  <c r="D20" i="25"/>
  <c r="D8" i="25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22" i="23"/>
  <c r="D9" i="23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18" i="21"/>
  <c r="E8" i="21"/>
  <c r="E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19" i="19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C8" i="17"/>
  <c r="I20" i="17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22" i="15"/>
  <c r="C8" i="15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21" i="11"/>
  <c r="E8" i="11"/>
  <c r="E8" i="100" l="1"/>
  <c r="E6" i="100"/>
  <c r="D7" i="7"/>
  <c r="D8" i="7"/>
  <c r="D9" i="7"/>
  <c r="D10" i="7"/>
  <c r="I95" i="96"/>
  <c r="H95" i="96"/>
  <c r="G95" i="96"/>
  <c r="F95" i="96"/>
  <c r="E95" i="96"/>
  <c r="D95" i="96"/>
  <c r="C95" i="96"/>
  <c r="A94" i="96"/>
  <c r="B94" i="96"/>
  <c r="C94" i="96"/>
  <c r="D94" i="96"/>
  <c r="E94" i="96"/>
  <c r="F94" i="96"/>
  <c r="G94" i="96"/>
  <c r="H94" i="96"/>
  <c r="I94" i="96"/>
  <c r="A93" i="96"/>
  <c r="B93" i="96"/>
  <c r="C93" i="96"/>
  <c r="D93" i="96"/>
  <c r="E93" i="96"/>
  <c r="F93" i="96"/>
  <c r="G93" i="96"/>
  <c r="H93" i="96"/>
  <c r="I93" i="96"/>
  <c r="A4" i="96"/>
  <c r="B4" i="96"/>
  <c r="C4" i="96"/>
  <c r="D4" i="96"/>
  <c r="E4" i="96"/>
  <c r="F4" i="96"/>
  <c r="G4" i="96"/>
  <c r="H4" i="96"/>
  <c r="I4" i="96"/>
  <c r="A5" i="96"/>
  <c r="B5" i="96"/>
  <c r="C5" i="96"/>
  <c r="D5" i="96"/>
  <c r="E5" i="96"/>
  <c r="F5" i="96"/>
  <c r="G5" i="96"/>
  <c r="H5" i="96"/>
  <c r="I5" i="96"/>
  <c r="A6" i="96"/>
  <c r="B6" i="96"/>
  <c r="C6" i="96"/>
  <c r="D6" i="96"/>
  <c r="E6" i="96"/>
  <c r="F6" i="96"/>
  <c r="G6" i="96"/>
  <c r="H6" i="96"/>
  <c r="I6" i="96"/>
  <c r="A7" i="96"/>
  <c r="B7" i="96"/>
  <c r="C7" i="96"/>
  <c r="D7" i="96"/>
  <c r="E7" i="96"/>
  <c r="F7" i="96"/>
  <c r="G7" i="96"/>
  <c r="H7" i="96"/>
  <c r="I7" i="96"/>
  <c r="A8" i="96"/>
  <c r="B8" i="96"/>
  <c r="C8" i="96"/>
  <c r="D8" i="96"/>
  <c r="E8" i="96"/>
  <c r="F8" i="96"/>
  <c r="G8" i="96"/>
  <c r="H8" i="96"/>
  <c r="I8" i="96"/>
  <c r="A9" i="96"/>
  <c r="B9" i="96"/>
  <c r="C9" i="96"/>
  <c r="D9" i="96"/>
  <c r="E9" i="96"/>
  <c r="F9" i="96"/>
  <c r="G9" i="96"/>
  <c r="H9" i="96"/>
  <c r="I9" i="96"/>
  <c r="A10" i="96"/>
  <c r="B10" i="96"/>
  <c r="C10" i="96"/>
  <c r="D10" i="96"/>
  <c r="E10" i="96"/>
  <c r="F10" i="96"/>
  <c r="G10" i="96"/>
  <c r="H10" i="96"/>
  <c r="I10" i="96"/>
  <c r="A11" i="96"/>
  <c r="B11" i="96"/>
  <c r="C11" i="96"/>
  <c r="D11" i="96"/>
  <c r="E11" i="96"/>
  <c r="F11" i="96"/>
  <c r="G11" i="96"/>
  <c r="H11" i="96"/>
  <c r="I11" i="96"/>
  <c r="A12" i="96"/>
  <c r="B12" i="96"/>
  <c r="C12" i="96"/>
  <c r="D12" i="96"/>
  <c r="E12" i="96"/>
  <c r="F12" i="96"/>
  <c r="G12" i="96"/>
  <c r="H12" i="96"/>
  <c r="I12" i="96"/>
  <c r="A13" i="96"/>
  <c r="B13" i="96"/>
  <c r="C13" i="96"/>
  <c r="D13" i="96"/>
  <c r="E13" i="96"/>
  <c r="F13" i="96"/>
  <c r="G13" i="96"/>
  <c r="H13" i="96"/>
  <c r="I13" i="96"/>
  <c r="A14" i="96"/>
  <c r="B14" i="96"/>
  <c r="C14" i="96"/>
  <c r="D14" i="96"/>
  <c r="E14" i="96"/>
  <c r="F14" i="96"/>
  <c r="G14" i="96"/>
  <c r="H14" i="96"/>
  <c r="I14" i="96"/>
  <c r="A15" i="96"/>
  <c r="B15" i="96"/>
  <c r="C15" i="96"/>
  <c r="D15" i="96"/>
  <c r="E15" i="96"/>
  <c r="F15" i="96"/>
  <c r="G15" i="96"/>
  <c r="H15" i="96"/>
  <c r="I15" i="96"/>
  <c r="A16" i="96"/>
  <c r="B16" i="96"/>
  <c r="C16" i="96"/>
  <c r="D16" i="96"/>
  <c r="E16" i="96"/>
  <c r="F16" i="96"/>
  <c r="G16" i="96"/>
  <c r="H16" i="96"/>
  <c r="I16" i="96"/>
  <c r="A17" i="96"/>
  <c r="B17" i="96"/>
  <c r="C17" i="96"/>
  <c r="D17" i="96"/>
  <c r="E17" i="96"/>
  <c r="F17" i="96"/>
  <c r="G17" i="96"/>
  <c r="H17" i="96"/>
  <c r="I17" i="96"/>
  <c r="A18" i="96"/>
  <c r="B18" i="96"/>
  <c r="C18" i="96"/>
  <c r="D18" i="96"/>
  <c r="E18" i="96"/>
  <c r="F18" i="96"/>
  <c r="G18" i="96"/>
  <c r="H18" i="96"/>
  <c r="I18" i="96"/>
  <c r="A19" i="96"/>
  <c r="B19" i="96"/>
  <c r="C19" i="96"/>
  <c r="D19" i="96"/>
  <c r="E19" i="96"/>
  <c r="F19" i="96"/>
  <c r="G19" i="96"/>
  <c r="H19" i="96"/>
  <c r="I19" i="96"/>
  <c r="A20" i="96"/>
  <c r="B20" i="96"/>
  <c r="C20" i="96"/>
  <c r="D20" i="96"/>
  <c r="E20" i="96"/>
  <c r="F20" i="96"/>
  <c r="G20" i="96"/>
  <c r="H20" i="96"/>
  <c r="I20" i="96"/>
  <c r="A21" i="96"/>
  <c r="B21" i="96"/>
  <c r="C21" i="96"/>
  <c r="D21" i="96"/>
  <c r="E21" i="96"/>
  <c r="F21" i="96"/>
  <c r="G21" i="96"/>
  <c r="H21" i="96"/>
  <c r="I21" i="96"/>
  <c r="A22" i="96"/>
  <c r="B22" i="96"/>
  <c r="C22" i="96"/>
  <c r="D22" i="96"/>
  <c r="E22" i="96"/>
  <c r="F22" i="96"/>
  <c r="G22" i="96"/>
  <c r="H22" i="96"/>
  <c r="I22" i="96"/>
  <c r="A23" i="96"/>
  <c r="B23" i="96"/>
  <c r="C23" i="96"/>
  <c r="D23" i="96"/>
  <c r="E23" i="96"/>
  <c r="F23" i="96"/>
  <c r="G23" i="96"/>
  <c r="H23" i="96"/>
  <c r="I23" i="96"/>
  <c r="A24" i="96"/>
  <c r="B24" i="96"/>
  <c r="C24" i="96"/>
  <c r="D24" i="96"/>
  <c r="E24" i="96"/>
  <c r="F24" i="96"/>
  <c r="G24" i="96"/>
  <c r="H24" i="96"/>
  <c r="I24" i="96"/>
  <c r="A25" i="96"/>
  <c r="B25" i="96"/>
  <c r="C25" i="96"/>
  <c r="D25" i="96"/>
  <c r="E25" i="96"/>
  <c r="F25" i="96"/>
  <c r="G25" i="96"/>
  <c r="H25" i="96"/>
  <c r="I25" i="96"/>
  <c r="A26" i="96"/>
  <c r="B26" i="96"/>
  <c r="C26" i="96"/>
  <c r="D26" i="96"/>
  <c r="E26" i="96"/>
  <c r="F26" i="96"/>
  <c r="G26" i="96"/>
  <c r="H26" i="96"/>
  <c r="I26" i="96"/>
  <c r="A27" i="96"/>
  <c r="B27" i="96"/>
  <c r="C27" i="96"/>
  <c r="D27" i="96"/>
  <c r="E27" i="96"/>
  <c r="F27" i="96"/>
  <c r="G27" i="96"/>
  <c r="H27" i="96"/>
  <c r="I27" i="96"/>
  <c r="A28" i="96"/>
  <c r="B28" i="96"/>
  <c r="C28" i="96"/>
  <c r="D28" i="96"/>
  <c r="E28" i="96"/>
  <c r="F28" i="96"/>
  <c r="G28" i="96"/>
  <c r="H28" i="96"/>
  <c r="I28" i="96"/>
  <c r="A29" i="96"/>
  <c r="B29" i="96"/>
  <c r="C29" i="96"/>
  <c r="D29" i="96"/>
  <c r="E29" i="96"/>
  <c r="F29" i="96"/>
  <c r="G29" i="96"/>
  <c r="H29" i="96"/>
  <c r="I29" i="96"/>
  <c r="A30" i="96"/>
  <c r="B30" i="96"/>
  <c r="C30" i="96"/>
  <c r="D30" i="96"/>
  <c r="E30" i="96"/>
  <c r="F30" i="96"/>
  <c r="G30" i="96"/>
  <c r="H30" i="96"/>
  <c r="I30" i="96"/>
  <c r="A31" i="96"/>
  <c r="B31" i="96"/>
  <c r="C31" i="96"/>
  <c r="D31" i="96"/>
  <c r="E31" i="96"/>
  <c r="F31" i="96"/>
  <c r="G31" i="96"/>
  <c r="H31" i="96"/>
  <c r="I31" i="96"/>
  <c r="A32" i="96"/>
  <c r="B32" i="96"/>
  <c r="C32" i="96"/>
  <c r="D32" i="96"/>
  <c r="E32" i="96"/>
  <c r="F32" i="96"/>
  <c r="G32" i="96"/>
  <c r="H32" i="96"/>
  <c r="I32" i="96"/>
  <c r="A33" i="96"/>
  <c r="B33" i="96"/>
  <c r="C33" i="96"/>
  <c r="D33" i="96"/>
  <c r="E33" i="96"/>
  <c r="F33" i="96"/>
  <c r="G33" i="96"/>
  <c r="H33" i="96"/>
  <c r="I33" i="96"/>
  <c r="A34" i="96"/>
  <c r="B34" i="96"/>
  <c r="C34" i="96"/>
  <c r="D34" i="96"/>
  <c r="E34" i="96"/>
  <c r="F34" i="96"/>
  <c r="G34" i="96"/>
  <c r="H34" i="96"/>
  <c r="I34" i="96"/>
  <c r="A35" i="96"/>
  <c r="B35" i="96"/>
  <c r="C35" i="96"/>
  <c r="D35" i="96"/>
  <c r="E35" i="96"/>
  <c r="F35" i="96"/>
  <c r="G35" i="96"/>
  <c r="H35" i="96"/>
  <c r="I35" i="96"/>
  <c r="A36" i="96"/>
  <c r="B36" i="96"/>
  <c r="C36" i="96"/>
  <c r="D36" i="96"/>
  <c r="E36" i="96"/>
  <c r="F36" i="96"/>
  <c r="G36" i="96"/>
  <c r="H36" i="96"/>
  <c r="I36" i="96"/>
  <c r="A37" i="96"/>
  <c r="B37" i="96"/>
  <c r="C37" i="96"/>
  <c r="D37" i="96"/>
  <c r="E37" i="96"/>
  <c r="F37" i="96"/>
  <c r="G37" i="96"/>
  <c r="H37" i="96"/>
  <c r="I37" i="96"/>
  <c r="A38" i="96"/>
  <c r="B38" i="96"/>
  <c r="C38" i="96"/>
  <c r="D38" i="96"/>
  <c r="E38" i="96"/>
  <c r="F38" i="96"/>
  <c r="G38" i="96"/>
  <c r="H38" i="96"/>
  <c r="I38" i="96"/>
  <c r="A39" i="96"/>
  <c r="B39" i="96"/>
  <c r="C39" i="96"/>
  <c r="D39" i="96"/>
  <c r="E39" i="96"/>
  <c r="F39" i="96"/>
  <c r="G39" i="96"/>
  <c r="H39" i="96"/>
  <c r="I39" i="96"/>
  <c r="A40" i="96"/>
  <c r="B40" i="96"/>
  <c r="C40" i="96"/>
  <c r="D40" i="96"/>
  <c r="E40" i="96"/>
  <c r="F40" i="96"/>
  <c r="G40" i="96"/>
  <c r="H40" i="96"/>
  <c r="I40" i="96"/>
  <c r="A41" i="96"/>
  <c r="B41" i="96"/>
  <c r="C41" i="96"/>
  <c r="D41" i="96"/>
  <c r="E41" i="96"/>
  <c r="F41" i="96"/>
  <c r="G41" i="96"/>
  <c r="H41" i="96"/>
  <c r="I41" i="96"/>
  <c r="A42" i="96"/>
  <c r="B42" i="96"/>
  <c r="C42" i="96"/>
  <c r="D42" i="96"/>
  <c r="E42" i="96"/>
  <c r="F42" i="96"/>
  <c r="G42" i="96"/>
  <c r="H42" i="96"/>
  <c r="I42" i="96"/>
  <c r="A43" i="96"/>
  <c r="B43" i="96"/>
  <c r="C43" i="96"/>
  <c r="D43" i="96"/>
  <c r="E43" i="96"/>
  <c r="F43" i="96"/>
  <c r="G43" i="96"/>
  <c r="H43" i="96"/>
  <c r="I43" i="96"/>
  <c r="A44" i="96"/>
  <c r="B44" i="96"/>
  <c r="C44" i="96"/>
  <c r="D44" i="96"/>
  <c r="E44" i="96"/>
  <c r="F44" i="96"/>
  <c r="G44" i="96"/>
  <c r="H44" i="96"/>
  <c r="I44" i="96"/>
  <c r="A45" i="96"/>
  <c r="B45" i="96"/>
  <c r="C45" i="96"/>
  <c r="D45" i="96"/>
  <c r="E45" i="96"/>
  <c r="F45" i="96"/>
  <c r="G45" i="96"/>
  <c r="H45" i="96"/>
  <c r="I45" i="96"/>
  <c r="A46" i="96"/>
  <c r="B46" i="96"/>
  <c r="C46" i="96"/>
  <c r="D46" i="96"/>
  <c r="E46" i="96"/>
  <c r="F46" i="96"/>
  <c r="G46" i="96"/>
  <c r="H46" i="96"/>
  <c r="I46" i="96"/>
  <c r="A47" i="96"/>
  <c r="B47" i="96"/>
  <c r="C47" i="96"/>
  <c r="D47" i="96"/>
  <c r="E47" i="96"/>
  <c r="F47" i="96"/>
  <c r="G47" i="96"/>
  <c r="H47" i="96"/>
  <c r="I47" i="96"/>
  <c r="A48" i="96"/>
  <c r="B48" i="96"/>
  <c r="C48" i="96"/>
  <c r="D48" i="96"/>
  <c r="E48" i="96"/>
  <c r="F48" i="96"/>
  <c r="G48" i="96"/>
  <c r="H48" i="96"/>
  <c r="I48" i="96"/>
  <c r="A49" i="96"/>
  <c r="B49" i="96"/>
  <c r="C49" i="96"/>
  <c r="D49" i="96"/>
  <c r="E49" i="96"/>
  <c r="F49" i="96"/>
  <c r="G49" i="96"/>
  <c r="H49" i="96"/>
  <c r="I49" i="96"/>
  <c r="A50" i="96"/>
  <c r="B50" i="96"/>
  <c r="C50" i="96"/>
  <c r="D50" i="96"/>
  <c r="E50" i="96"/>
  <c r="F50" i="96"/>
  <c r="G50" i="96"/>
  <c r="H50" i="96"/>
  <c r="I50" i="96"/>
  <c r="A51" i="96"/>
  <c r="B51" i="96"/>
  <c r="C51" i="96"/>
  <c r="D51" i="96"/>
  <c r="E51" i="96"/>
  <c r="F51" i="96"/>
  <c r="G51" i="96"/>
  <c r="H51" i="96"/>
  <c r="I51" i="96"/>
  <c r="A52" i="96"/>
  <c r="B52" i="96"/>
  <c r="C52" i="96"/>
  <c r="D52" i="96"/>
  <c r="E52" i="96"/>
  <c r="F52" i="96"/>
  <c r="G52" i="96"/>
  <c r="H52" i="96"/>
  <c r="I52" i="96"/>
  <c r="A53" i="96"/>
  <c r="B53" i="96"/>
  <c r="C53" i="96"/>
  <c r="D53" i="96"/>
  <c r="E53" i="96"/>
  <c r="F53" i="96"/>
  <c r="G53" i="96"/>
  <c r="H53" i="96"/>
  <c r="I53" i="96"/>
  <c r="A54" i="96"/>
  <c r="B54" i="96"/>
  <c r="C54" i="96"/>
  <c r="D54" i="96"/>
  <c r="E54" i="96"/>
  <c r="F54" i="96"/>
  <c r="G54" i="96"/>
  <c r="H54" i="96"/>
  <c r="I54" i="96"/>
  <c r="A55" i="96"/>
  <c r="B55" i="96"/>
  <c r="C55" i="96"/>
  <c r="D55" i="96"/>
  <c r="E55" i="96"/>
  <c r="F55" i="96"/>
  <c r="G55" i="96"/>
  <c r="H55" i="96"/>
  <c r="I55" i="96"/>
  <c r="A56" i="96"/>
  <c r="B56" i="96"/>
  <c r="C56" i="96"/>
  <c r="D56" i="96"/>
  <c r="E56" i="96"/>
  <c r="F56" i="96"/>
  <c r="G56" i="96"/>
  <c r="H56" i="96"/>
  <c r="I56" i="96"/>
  <c r="A57" i="96"/>
  <c r="B57" i="96"/>
  <c r="C57" i="96"/>
  <c r="D57" i="96"/>
  <c r="E57" i="96"/>
  <c r="F57" i="96"/>
  <c r="G57" i="96"/>
  <c r="H57" i="96"/>
  <c r="I57" i="96"/>
  <c r="A58" i="96"/>
  <c r="B58" i="96"/>
  <c r="C58" i="96"/>
  <c r="D58" i="96"/>
  <c r="E58" i="96"/>
  <c r="F58" i="96"/>
  <c r="G58" i="96"/>
  <c r="H58" i="96"/>
  <c r="I58" i="96"/>
  <c r="A59" i="96"/>
  <c r="B59" i="96"/>
  <c r="C59" i="96"/>
  <c r="D59" i="96"/>
  <c r="E59" i="96"/>
  <c r="F59" i="96"/>
  <c r="G59" i="96"/>
  <c r="H59" i="96"/>
  <c r="I59" i="96"/>
  <c r="A60" i="96"/>
  <c r="B60" i="96"/>
  <c r="C60" i="96"/>
  <c r="D60" i="96"/>
  <c r="E60" i="96"/>
  <c r="F60" i="96"/>
  <c r="G60" i="96"/>
  <c r="H60" i="96"/>
  <c r="I60" i="96"/>
  <c r="A61" i="96"/>
  <c r="B61" i="96"/>
  <c r="C61" i="96"/>
  <c r="D61" i="96"/>
  <c r="E61" i="96"/>
  <c r="F61" i="96"/>
  <c r="G61" i="96"/>
  <c r="H61" i="96"/>
  <c r="I61" i="96"/>
  <c r="A62" i="96"/>
  <c r="B62" i="96"/>
  <c r="C62" i="96"/>
  <c r="D62" i="96"/>
  <c r="E62" i="96"/>
  <c r="F62" i="96"/>
  <c r="G62" i="96"/>
  <c r="H62" i="96"/>
  <c r="I62" i="96"/>
  <c r="A63" i="96"/>
  <c r="B63" i="96"/>
  <c r="C63" i="96"/>
  <c r="D63" i="96"/>
  <c r="E63" i="96"/>
  <c r="F63" i="96"/>
  <c r="G63" i="96"/>
  <c r="H63" i="96"/>
  <c r="I63" i="96"/>
  <c r="A64" i="96"/>
  <c r="B64" i="96"/>
  <c r="C64" i="96"/>
  <c r="D64" i="96"/>
  <c r="E64" i="96"/>
  <c r="F64" i="96"/>
  <c r="G64" i="96"/>
  <c r="H64" i="96"/>
  <c r="I64" i="96"/>
  <c r="A65" i="96"/>
  <c r="B65" i="96"/>
  <c r="C65" i="96"/>
  <c r="D65" i="96"/>
  <c r="E65" i="96"/>
  <c r="F65" i="96"/>
  <c r="G65" i="96"/>
  <c r="H65" i="96"/>
  <c r="I65" i="96"/>
  <c r="A66" i="96"/>
  <c r="B66" i="96"/>
  <c r="C66" i="96"/>
  <c r="D66" i="96"/>
  <c r="E66" i="96"/>
  <c r="F66" i="96"/>
  <c r="G66" i="96"/>
  <c r="H66" i="96"/>
  <c r="I66" i="96"/>
  <c r="A67" i="96"/>
  <c r="B67" i="96"/>
  <c r="C67" i="96"/>
  <c r="D67" i="96"/>
  <c r="E67" i="96"/>
  <c r="F67" i="96"/>
  <c r="G67" i="96"/>
  <c r="H67" i="96"/>
  <c r="I67" i="96"/>
  <c r="A68" i="96"/>
  <c r="B68" i="96"/>
  <c r="C68" i="96"/>
  <c r="D68" i="96"/>
  <c r="E68" i="96"/>
  <c r="F68" i="96"/>
  <c r="G68" i="96"/>
  <c r="H68" i="96"/>
  <c r="I68" i="96"/>
  <c r="A69" i="96"/>
  <c r="B69" i="96"/>
  <c r="C69" i="96"/>
  <c r="D69" i="96"/>
  <c r="E69" i="96"/>
  <c r="F69" i="96"/>
  <c r="G69" i="96"/>
  <c r="H69" i="96"/>
  <c r="I69" i="96"/>
  <c r="A70" i="96"/>
  <c r="B70" i="96"/>
  <c r="C70" i="96"/>
  <c r="D70" i="96"/>
  <c r="E70" i="96"/>
  <c r="F70" i="96"/>
  <c r="G70" i="96"/>
  <c r="H70" i="96"/>
  <c r="I70" i="96"/>
  <c r="A71" i="96"/>
  <c r="B71" i="96"/>
  <c r="C71" i="96"/>
  <c r="D71" i="96"/>
  <c r="E71" i="96"/>
  <c r="F71" i="96"/>
  <c r="G71" i="96"/>
  <c r="H71" i="96"/>
  <c r="I71" i="96"/>
  <c r="A72" i="96"/>
  <c r="B72" i="96"/>
  <c r="C72" i="96"/>
  <c r="D72" i="96"/>
  <c r="E72" i="96"/>
  <c r="F72" i="96"/>
  <c r="G72" i="96"/>
  <c r="H72" i="96"/>
  <c r="I72" i="96"/>
  <c r="A73" i="96"/>
  <c r="B73" i="96"/>
  <c r="C73" i="96"/>
  <c r="D73" i="96"/>
  <c r="E73" i="96"/>
  <c r="F73" i="96"/>
  <c r="G73" i="96"/>
  <c r="H73" i="96"/>
  <c r="I73" i="96"/>
  <c r="A74" i="96"/>
  <c r="B74" i="96"/>
  <c r="C74" i="96"/>
  <c r="D74" i="96"/>
  <c r="E74" i="96"/>
  <c r="F74" i="96"/>
  <c r="G74" i="96"/>
  <c r="H74" i="96"/>
  <c r="I74" i="96"/>
  <c r="A75" i="96"/>
  <c r="B75" i="96"/>
  <c r="C75" i="96"/>
  <c r="D75" i="96"/>
  <c r="E75" i="96"/>
  <c r="F75" i="96"/>
  <c r="G75" i="96"/>
  <c r="H75" i="96"/>
  <c r="I75" i="96"/>
  <c r="A76" i="96"/>
  <c r="B76" i="96"/>
  <c r="C76" i="96"/>
  <c r="D76" i="96"/>
  <c r="E76" i="96"/>
  <c r="F76" i="96"/>
  <c r="G76" i="96"/>
  <c r="H76" i="96"/>
  <c r="I76" i="96"/>
  <c r="A77" i="96"/>
  <c r="B77" i="96"/>
  <c r="C77" i="96"/>
  <c r="D77" i="96"/>
  <c r="E77" i="96"/>
  <c r="F77" i="96"/>
  <c r="G77" i="96"/>
  <c r="H77" i="96"/>
  <c r="I77" i="96"/>
  <c r="A78" i="96"/>
  <c r="B78" i="96"/>
  <c r="C78" i="96"/>
  <c r="D78" i="96"/>
  <c r="E78" i="96"/>
  <c r="F78" i="96"/>
  <c r="G78" i="96"/>
  <c r="H78" i="96"/>
  <c r="I78" i="96"/>
  <c r="A79" i="96"/>
  <c r="B79" i="96"/>
  <c r="C79" i="96"/>
  <c r="D79" i="96"/>
  <c r="E79" i="96"/>
  <c r="F79" i="96"/>
  <c r="G79" i="96"/>
  <c r="H79" i="96"/>
  <c r="I79" i="96"/>
  <c r="A80" i="96"/>
  <c r="B80" i="96"/>
  <c r="C80" i="96"/>
  <c r="D80" i="96"/>
  <c r="E80" i="96"/>
  <c r="F80" i="96"/>
  <c r="G80" i="96"/>
  <c r="H80" i="96"/>
  <c r="I80" i="96"/>
  <c r="A81" i="96"/>
  <c r="B81" i="96"/>
  <c r="C81" i="96"/>
  <c r="D81" i="96"/>
  <c r="E81" i="96"/>
  <c r="F81" i="96"/>
  <c r="G81" i="96"/>
  <c r="H81" i="96"/>
  <c r="I81" i="96"/>
  <c r="A82" i="96"/>
  <c r="B82" i="96"/>
  <c r="C82" i="96"/>
  <c r="D82" i="96"/>
  <c r="E82" i="96"/>
  <c r="F82" i="96"/>
  <c r="G82" i="96"/>
  <c r="H82" i="96"/>
  <c r="I82" i="96"/>
  <c r="A83" i="96"/>
  <c r="B83" i="96"/>
  <c r="C83" i="96"/>
  <c r="D83" i="96"/>
  <c r="E83" i="96"/>
  <c r="F83" i="96"/>
  <c r="G83" i="96"/>
  <c r="H83" i="96"/>
  <c r="I83" i="96"/>
  <c r="A84" i="96"/>
  <c r="B84" i="96"/>
  <c r="C84" i="96"/>
  <c r="D84" i="96"/>
  <c r="E84" i="96"/>
  <c r="F84" i="96"/>
  <c r="G84" i="96"/>
  <c r="H84" i="96"/>
  <c r="I84" i="96"/>
  <c r="A85" i="96"/>
  <c r="B85" i="96"/>
  <c r="C85" i="96"/>
  <c r="D85" i="96"/>
  <c r="E85" i="96"/>
  <c r="F85" i="96"/>
  <c r="G85" i="96"/>
  <c r="H85" i="96"/>
  <c r="I85" i="96"/>
  <c r="A86" i="96"/>
  <c r="B86" i="96"/>
  <c r="C86" i="96"/>
  <c r="D86" i="96"/>
  <c r="E86" i="96"/>
  <c r="F86" i="96"/>
  <c r="G86" i="96"/>
  <c r="H86" i="96"/>
  <c r="I86" i="96"/>
  <c r="A87" i="96"/>
  <c r="B87" i="96"/>
  <c r="C87" i="96"/>
  <c r="D87" i="96"/>
  <c r="E87" i="96"/>
  <c r="F87" i="96"/>
  <c r="G87" i="96"/>
  <c r="H87" i="96"/>
  <c r="I87" i="96"/>
  <c r="A88" i="96"/>
  <c r="B88" i="96"/>
  <c r="C88" i="96"/>
  <c r="D88" i="96"/>
  <c r="E88" i="96"/>
  <c r="F88" i="96"/>
  <c r="G88" i="96"/>
  <c r="H88" i="96"/>
  <c r="I88" i="96"/>
  <c r="A89" i="96"/>
  <c r="B89" i="96"/>
  <c r="C89" i="96"/>
  <c r="D89" i="96"/>
  <c r="E89" i="96"/>
  <c r="F89" i="96"/>
  <c r="G89" i="96"/>
  <c r="H89" i="96"/>
  <c r="I89" i="96"/>
  <c r="A90" i="96"/>
  <c r="B90" i="96"/>
  <c r="C90" i="96"/>
  <c r="D90" i="96"/>
  <c r="E90" i="96"/>
  <c r="F90" i="96"/>
  <c r="G90" i="96"/>
  <c r="H90" i="96"/>
  <c r="I90" i="96"/>
  <c r="A91" i="96"/>
  <c r="B91" i="96"/>
  <c r="C91" i="96"/>
  <c r="D91" i="96"/>
  <c r="E91" i="96"/>
  <c r="F91" i="96"/>
  <c r="G91" i="96"/>
  <c r="H91" i="96"/>
  <c r="I91" i="96"/>
  <c r="A92" i="96"/>
  <c r="B92" i="96"/>
  <c r="C92" i="96"/>
  <c r="D92" i="96"/>
  <c r="E92" i="96"/>
  <c r="F92" i="96"/>
  <c r="G92" i="96"/>
  <c r="H92" i="96"/>
  <c r="I92" i="96"/>
  <c r="E2" i="96"/>
  <c r="F2" i="96"/>
  <c r="G2" i="96"/>
  <c r="H2" i="96"/>
  <c r="I2" i="96"/>
  <c r="D2" i="96"/>
  <c r="D3" i="96"/>
  <c r="E3" i="96"/>
  <c r="F3" i="96"/>
  <c r="G3" i="96"/>
  <c r="H3" i="96"/>
  <c r="I3" i="96"/>
  <c r="B3" i="96"/>
  <c r="A3" i="96"/>
  <c r="C5" i="33"/>
  <c r="D5" i="33"/>
  <c r="E5" i="33"/>
  <c r="F5" i="33"/>
  <c r="G5" i="33"/>
  <c r="H5" i="33"/>
  <c r="C6" i="33"/>
  <c r="D6" i="33"/>
  <c r="E6" i="33"/>
  <c r="F6" i="33"/>
  <c r="G6" i="33"/>
  <c r="H6" i="33"/>
  <c r="C7" i="33"/>
  <c r="D7" i="33"/>
  <c r="E7" i="33"/>
  <c r="F7" i="33"/>
  <c r="G7" i="33"/>
  <c r="H7" i="33"/>
  <c r="C8" i="33"/>
  <c r="D8" i="33"/>
  <c r="E8" i="33"/>
  <c r="F8" i="33"/>
  <c r="G8" i="33"/>
  <c r="H8" i="33"/>
  <c r="C9" i="33"/>
  <c r="D9" i="33"/>
  <c r="E9" i="33"/>
  <c r="F9" i="33"/>
  <c r="G9" i="33"/>
  <c r="H9" i="33"/>
  <c r="C10" i="33"/>
  <c r="D10" i="33"/>
  <c r="E10" i="33"/>
  <c r="F10" i="33"/>
  <c r="G10" i="33"/>
  <c r="H10" i="33"/>
  <c r="C11" i="33"/>
  <c r="D11" i="33"/>
  <c r="E11" i="33"/>
  <c r="F11" i="33"/>
  <c r="G11" i="33"/>
  <c r="H11" i="33"/>
  <c r="C12" i="33"/>
  <c r="D12" i="33"/>
  <c r="E12" i="33"/>
  <c r="F12" i="33"/>
  <c r="G12" i="33"/>
  <c r="H12" i="33"/>
  <c r="C13" i="33"/>
  <c r="D13" i="33"/>
  <c r="E13" i="33"/>
  <c r="F13" i="33"/>
  <c r="G13" i="33"/>
  <c r="H13" i="33"/>
  <c r="C14" i="33"/>
  <c r="D14" i="33"/>
  <c r="E14" i="33"/>
  <c r="F14" i="33"/>
  <c r="G14" i="33"/>
  <c r="H14" i="33"/>
  <c r="C15" i="33"/>
  <c r="D15" i="33"/>
  <c r="E15" i="33"/>
  <c r="F15" i="33"/>
  <c r="G15" i="33"/>
  <c r="H15" i="33"/>
  <c r="C16" i="33"/>
  <c r="D16" i="33"/>
  <c r="E16" i="33"/>
  <c r="F16" i="33"/>
  <c r="G16" i="33"/>
  <c r="H16" i="33"/>
  <c r="C17" i="33"/>
  <c r="D17" i="33"/>
  <c r="E17" i="33"/>
  <c r="F17" i="33"/>
  <c r="G17" i="33"/>
  <c r="H17" i="33"/>
  <c r="C18" i="33"/>
  <c r="D18" i="33"/>
  <c r="E18" i="33"/>
  <c r="F18" i="33"/>
  <c r="G18" i="33"/>
  <c r="H18" i="33"/>
  <c r="C19" i="33"/>
  <c r="D19" i="33"/>
  <c r="E19" i="33"/>
  <c r="F19" i="33"/>
  <c r="G19" i="33"/>
  <c r="H19" i="33"/>
  <c r="C20" i="33"/>
  <c r="D20" i="33"/>
  <c r="E20" i="33"/>
  <c r="F20" i="33"/>
  <c r="G20" i="33"/>
  <c r="H20" i="33"/>
  <c r="C21" i="33"/>
  <c r="D21" i="33"/>
  <c r="E21" i="33"/>
  <c r="F21" i="33"/>
  <c r="G21" i="33"/>
  <c r="H21" i="33"/>
  <c r="C22" i="33"/>
  <c r="D22" i="33"/>
  <c r="E22" i="33"/>
  <c r="F22" i="33"/>
  <c r="G22" i="33"/>
  <c r="H22" i="33"/>
  <c r="C23" i="33"/>
  <c r="D23" i="33"/>
  <c r="E23" i="33"/>
  <c r="F23" i="33"/>
  <c r="G23" i="33"/>
  <c r="H23" i="33"/>
  <c r="C24" i="33"/>
  <c r="D24" i="33"/>
  <c r="E24" i="33"/>
  <c r="F24" i="33"/>
  <c r="G24" i="33"/>
  <c r="H24" i="33"/>
  <c r="C25" i="33"/>
  <c r="D25" i="33"/>
  <c r="E25" i="33"/>
  <c r="F25" i="33"/>
  <c r="G25" i="33"/>
  <c r="H25" i="33"/>
  <c r="C26" i="33"/>
  <c r="D26" i="33"/>
  <c r="E26" i="33"/>
  <c r="F26" i="33"/>
  <c r="G26" i="33"/>
  <c r="H26" i="33"/>
  <c r="C27" i="33"/>
  <c r="D27" i="33"/>
  <c r="E27" i="33"/>
  <c r="F27" i="33"/>
  <c r="G27" i="33"/>
  <c r="H27" i="33"/>
  <c r="C28" i="33"/>
  <c r="D28" i="33"/>
  <c r="E28" i="33"/>
  <c r="F28" i="33"/>
  <c r="G28" i="33"/>
  <c r="H28" i="33"/>
  <c r="C29" i="33"/>
  <c r="D29" i="33"/>
  <c r="E29" i="33"/>
  <c r="F29" i="33"/>
  <c r="G29" i="33"/>
  <c r="H29" i="33"/>
  <c r="C30" i="33"/>
  <c r="D30" i="33"/>
  <c r="E30" i="33"/>
  <c r="F30" i="33"/>
  <c r="G30" i="33"/>
  <c r="H30" i="33"/>
  <c r="C31" i="33"/>
  <c r="D31" i="33"/>
  <c r="E31" i="33"/>
  <c r="F31" i="33"/>
  <c r="G31" i="33"/>
  <c r="H31" i="33"/>
  <c r="C32" i="33"/>
  <c r="D32" i="33"/>
  <c r="E32" i="33"/>
  <c r="F32" i="33"/>
  <c r="G32" i="33"/>
  <c r="H32" i="33"/>
  <c r="C33" i="33"/>
  <c r="D33" i="33"/>
  <c r="E33" i="33"/>
  <c r="F33" i="33"/>
  <c r="G33" i="33"/>
  <c r="H33" i="33"/>
  <c r="C34" i="33"/>
  <c r="D34" i="33"/>
  <c r="E34" i="33"/>
  <c r="F34" i="33"/>
  <c r="G34" i="33"/>
  <c r="H34" i="33"/>
  <c r="C35" i="33"/>
  <c r="D35" i="33"/>
  <c r="E35" i="33"/>
  <c r="F35" i="33"/>
  <c r="G35" i="33"/>
  <c r="H35" i="33"/>
  <c r="C36" i="33"/>
  <c r="D36" i="33"/>
  <c r="E36" i="33"/>
  <c r="F36" i="33"/>
  <c r="G36" i="33"/>
  <c r="H36" i="33"/>
  <c r="C37" i="33"/>
  <c r="D37" i="33"/>
  <c r="E37" i="33"/>
  <c r="F37" i="33"/>
  <c r="G37" i="33"/>
  <c r="H37" i="33"/>
  <c r="C38" i="33"/>
  <c r="D38" i="33"/>
  <c r="E38" i="33"/>
  <c r="F38" i="33"/>
  <c r="G38" i="33"/>
  <c r="H38" i="33"/>
  <c r="C39" i="33"/>
  <c r="D39" i="33"/>
  <c r="E39" i="33"/>
  <c r="F39" i="33"/>
  <c r="G39" i="33"/>
  <c r="H39" i="33"/>
  <c r="C40" i="33"/>
  <c r="D40" i="33"/>
  <c r="E40" i="33"/>
  <c r="F40" i="33"/>
  <c r="G40" i="33"/>
  <c r="H40" i="33"/>
  <c r="C41" i="33"/>
  <c r="D41" i="33"/>
  <c r="E41" i="33"/>
  <c r="F41" i="33"/>
  <c r="G41" i="33"/>
  <c r="H41" i="33"/>
  <c r="C42" i="33"/>
  <c r="D42" i="33"/>
  <c r="E42" i="33"/>
  <c r="F42" i="33"/>
  <c r="G42" i="33"/>
  <c r="H42" i="33"/>
  <c r="C43" i="33"/>
  <c r="D43" i="33"/>
  <c r="E43" i="33"/>
  <c r="F43" i="33"/>
  <c r="G43" i="33"/>
  <c r="H43" i="33"/>
  <c r="C44" i="33"/>
  <c r="D44" i="33"/>
  <c r="E44" i="33"/>
  <c r="F44" i="33"/>
  <c r="G44" i="33"/>
  <c r="H44" i="33"/>
  <c r="C45" i="33"/>
  <c r="D45" i="33"/>
  <c r="E45" i="33"/>
  <c r="F45" i="33"/>
  <c r="G45" i="33"/>
  <c r="H45" i="33"/>
  <c r="C46" i="33"/>
  <c r="D46" i="33"/>
  <c r="E46" i="33"/>
  <c r="F46" i="33"/>
  <c r="G46" i="33"/>
  <c r="H46" i="33"/>
  <c r="C47" i="33"/>
  <c r="D47" i="33"/>
  <c r="E47" i="33"/>
  <c r="F47" i="33"/>
  <c r="G47" i="33"/>
  <c r="H47" i="33"/>
  <c r="C48" i="33"/>
  <c r="D48" i="33"/>
  <c r="E48" i="33"/>
  <c r="F48" i="33"/>
  <c r="G48" i="33"/>
  <c r="H48" i="33"/>
  <c r="C49" i="33"/>
  <c r="D49" i="33"/>
  <c r="E49" i="33"/>
  <c r="F49" i="33"/>
  <c r="G49" i="33"/>
  <c r="H49" i="33"/>
  <c r="C50" i="33"/>
  <c r="D50" i="33"/>
  <c r="E50" i="33"/>
  <c r="F50" i="33"/>
  <c r="G50" i="33"/>
  <c r="H50" i="33"/>
  <c r="C51" i="33"/>
  <c r="D51" i="33"/>
  <c r="E51" i="33"/>
  <c r="F51" i="33"/>
  <c r="G51" i="33"/>
  <c r="H51" i="33"/>
  <c r="C52" i="33"/>
  <c r="D52" i="33"/>
  <c r="E52" i="33"/>
  <c r="F52" i="33"/>
  <c r="G52" i="33"/>
  <c r="H52" i="33"/>
  <c r="C53" i="33"/>
  <c r="D53" i="33"/>
  <c r="E53" i="33"/>
  <c r="F53" i="33"/>
  <c r="G53" i="33"/>
  <c r="H53" i="33"/>
  <c r="C54" i="33"/>
  <c r="D54" i="33"/>
  <c r="E54" i="33"/>
  <c r="F54" i="33"/>
  <c r="G54" i="33"/>
  <c r="H54" i="33"/>
  <c r="C55" i="33"/>
  <c r="D55" i="33"/>
  <c r="E55" i="33"/>
  <c r="F55" i="33"/>
  <c r="G55" i="33"/>
  <c r="H55" i="33"/>
  <c r="C56" i="33"/>
  <c r="D56" i="33"/>
  <c r="E56" i="33"/>
  <c r="F56" i="33"/>
  <c r="G56" i="33"/>
  <c r="H56" i="33"/>
  <c r="C57" i="33"/>
  <c r="D57" i="33"/>
  <c r="E57" i="33"/>
  <c r="F57" i="33"/>
  <c r="G57" i="33"/>
  <c r="H57" i="33"/>
  <c r="C58" i="33"/>
  <c r="D58" i="33"/>
  <c r="E58" i="33"/>
  <c r="F58" i="33"/>
  <c r="G58" i="33"/>
  <c r="H58" i="33"/>
  <c r="C59" i="33"/>
  <c r="D59" i="33"/>
  <c r="E59" i="33"/>
  <c r="F59" i="33"/>
  <c r="G59" i="33"/>
  <c r="H59" i="33"/>
  <c r="C60" i="33"/>
  <c r="D60" i="33"/>
  <c r="E60" i="33"/>
  <c r="F60" i="33"/>
  <c r="G60" i="33"/>
  <c r="H60" i="33"/>
  <c r="C61" i="33"/>
  <c r="D61" i="33"/>
  <c r="E61" i="33"/>
  <c r="F61" i="33"/>
  <c r="G61" i="33"/>
  <c r="H61" i="33"/>
  <c r="C62" i="33"/>
  <c r="D62" i="33"/>
  <c r="E62" i="33"/>
  <c r="F62" i="33"/>
  <c r="G62" i="33"/>
  <c r="H62" i="33"/>
  <c r="C63" i="33"/>
  <c r="D63" i="33"/>
  <c r="E63" i="33"/>
  <c r="F63" i="33"/>
  <c r="G63" i="33"/>
  <c r="H63" i="33"/>
  <c r="C64" i="33"/>
  <c r="D64" i="33"/>
  <c r="E64" i="33"/>
  <c r="F64" i="33"/>
  <c r="G64" i="33"/>
  <c r="H64" i="33"/>
  <c r="C65" i="33"/>
  <c r="D65" i="33"/>
  <c r="E65" i="33"/>
  <c r="F65" i="33"/>
  <c r="G65" i="33"/>
  <c r="H65" i="33"/>
  <c r="C66" i="33"/>
  <c r="D66" i="33"/>
  <c r="E66" i="33"/>
  <c r="F66" i="33"/>
  <c r="G66" i="33"/>
  <c r="H66" i="33"/>
  <c r="C67" i="33"/>
  <c r="D67" i="33"/>
  <c r="E67" i="33"/>
  <c r="F67" i="33"/>
  <c r="G67" i="33"/>
  <c r="H67" i="33"/>
  <c r="C68" i="33"/>
  <c r="D68" i="33"/>
  <c r="E68" i="33"/>
  <c r="F68" i="33"/>
  <c r="G68" i="33"/>
  <c r="H68" i="33"/>
  <c r="C69" i="33"/>
  <c r="D69" i="33"/>
  <c r="E69" i="33"/>
  <c r="F69" i="33"/>
  <c r="G69" i="33"/>
  <c r="H69" i="33"/>
  <c r="C70" i="33"/>
  <c r="D70" i="33"/>
  <c r="E70" i="33"/>
  <c r="F70" i="33"/>
  <c r="G70" i="33"/>
  <c r="H70" i="33"/>
  <c r="C71" i="33"/>
  <c r="D71" i="33"/>
  <c r="E71" i="33"/>
  <c r="F71" i="33"/>
  <c r="G71" i="33"/>
  <c r="H71" i="33"/>
  <c r="C72" i="33"/>
  <c r="D72" i="33"/>
  <c r="E72" i="33"/>
  <c r="F72" i="33"/>
  <c r="G72" i="33"/>
  <c r="H72" i="33"/>
  <c r="C73" i="33"/>
  <c r="D73" i="33"/>
  <c r="E73" i="33"/>
  <c r="F73" i="33"/>
  <c r="G73" i="33"/>
  <c r="H73" i="33"/>
  <c r="C74" i="33"/>
  <c r="D74" i="33"/>
  <c r="E74" i="33"/>
  <c r="F74" i="33"/>
  <c r="G74" i="33"/>
  <c r="H74" i="33"/>
  <c r="C75" i="33"/>
  <c r="D75" i="33"/>
  <c r="E75" i="33"/>
  <c r="F75" i="33"/>
  <c r="G75" i="33"/>
  <c r="H75" i="33"/>
  <c r="C76" i="33"/>
  <c r="D76" i="33"/>
  <c r="E76" i="33"/>
  <c r="F76" i="33"/>
  <c r="G76" i="33"/>
  <c r="H76" i="33"/>
  <c r="C77" i="33"/>
  <c r="D77" i="33"/>
  <c r="E77" i="33"/>
  <c r="F77" i="33"/>
  <c r="G77" i="33"/>
  <c r="H77" i="33"/>
  <c r="C78" i="33"/>
  <c r="D78" i="33"/>
  <c r="E78" i="33"/>
  <c r="F78" i="33"/>
  <c r="G78" i="33"/>
  <c r="H78" i="33"/>
  <c r="C79" i="33"/>
  <c r="D79" i="33"/>
  <c r="E79" i="33"/>
  <c r="F79" i="33"/>
  <c r="G79" i="33"/>
  <c r="H79" i="33"/>
  <c r="C80" i="33"/>
  <c r="D80" i="33"/>
  <c r="E80" i="33"/>
  <c r="F80" i="33"/>
  <c r="G80" i="33"/>
  <c r="H80" i="33"/>
  <c r="C81" i="33"/>
  <c r="D81" i="33"/>
  <c r="E81" i="33"/>
  <c r="F81" i="33"/>
  <c r="G81" i="33"/>
  <c r="H81" i="33"/>
  <c r="C82" i="33"/>
  <c r="D82" i="33"/>
  <c r="E82" i="33"/>
  <c r="F82" i="33"/>
  <c r="G82" i="33"/>
  <c r="H82" i="33"/>
  <c r="C83" i="33"/>
  <c r="D83" i="33"/>
  <c r="E83" i="33"/>
  <c r="F83" i="33"/>
  <c r="G83" i="33"/>
  <c r="H83" i="33"/>
  <c r="C84" i="33"/>
  <c r="D84" i="33"/>
  <c r="E84" i="33"/>
  <c r="F84" i="33"/>
  <c r="G84" i="33"/>
  <c r="H84" i="33"/>
  <c r="C85" i="33"/>
  <c r="D85" i="33"/>
  <c r="E85" i="33"/>
  <c r="F85" i="33"/>
  <c r="G85" i="33"/>
  <c r="H85" i="33"/>
  <c r="C86" i="33"/>
  <c r="D86" i="33"/>
  <c r="E86" i="33"/>
  <c r="F86" i="33"/>
  <c r="G86" i="33"/>
  <c r="H86" i="33"/>
  <c r="C87" i="33"/>
  <c r="D87" i="33"/>
  <c r="E87" i="33"/>
  <c r="F87" i="33"/>
  <c r="G87" i="33"/>
  <c r="H87" i="33"/>
  <c r="C88" i="33"/>
  <c r="D88" i="33"/>
  <c r="E88" i="33"/>
  <c r="F88" i="33"/>
  <c r="G88" i="33"/>
  <c r="H88" i="33"/>
  <c r="C89" i="33"/>
  <c r="D89" i="33"/>
  <c r="E89" i="33"/>
  <c r="F89" i="33"/>
  <c r="G89" i="33"/>
  <c r="H89" i="33"/>
  <c r="C90" i="33"/>
  <c r="D90" i="33"/>
  <c r="E90" i="33"/>
  <c r="F90" i="33"/>
  <c r="G90" i="33"/>
  <c r="H90" i="33"/>
  <c r="C91" i="33"/>
  <c r="D91" i="33"/>
  <c r="E91" i="33"/>
  <c r="F91" i="33"/>
  <c r="G91" i="33"/>
  <c r="H91" i="33"/>
  <c r="C92" i="33"/>
  <c r="D92" i="33"/>
  <c r="E92" i="33"/>
  <c r="F92" i="33"/>
  <c r="G92" i="33"/>
  <c r="H92" i="33"/>
  <c r="C93" i="33"/>
  <c r="D93" i="33"/>
  <c r="E93" i="33"/>
  <c r="F93" i="33"/>
  <c r="G93" i="33"/>
  <c r="H93" i="33"/>
  <c r="C94" i="33"/>
  <c r="D94" i="33"/>
  <c r="E94" i="33"/>
  <c r="F94" i="33"/>
  <c r="G94" i="33"/>
  <c r="H94" i="33"/>
  <c r="C95" i="33"/>
  <c r="D95" i="33"/>
  <c r="E95" i="33"/>
  <c r="F95" i="33"/>
  <c r="G95" i="33"/>
  <c r="H95" i="33"/>
  <c r="C96" i="33"/>
  <c r="D96" i="33"/>
  <c r="E96" i="33"/>
  <c r="F96" i="33"/>
  <c r="G96" i="33"/>
  <c r="H96" i="33"/>
  <c r="C97" i="33"/>
  <c r="D97" i="33"/>
  <c r="E97" i="33"/>
  <c r="F97" i="33"/>
  <c r="G97" i="33"/>
  <c r="H97" i="33"/>
  <c r="C98" i="33"/>
  <c r="D98" i="33"/>
  <c r="E98" i="33"/>
  <c r="F98" i="33"/>
  <c r="G98" i="33"/>
  <c r="H98" i="33"/>
  <c r="C99" i="33"/>
  <c r="D99" i="33"/>
  <c r="E99" i="33"/>
  <c r="F99" i="33"/>
  <c r="G99" i="33"/>
  <c r="H99" i="33"/>
  <c r="C100" i="33"/>
  <c r="D100" i="33"/>
  <c r="E100" i="33"/>
  <c r="F100" i="33"/>
  <c r="G100" i="33"/>
  <c r="H100" i="33"/>
  <c r="C101" i="33"/>
  <c r="D101" i="33"/>
  <c r="E101" i="33"/>
  <c r="F101" i="33"/>
  <c r="G101" i="33"/>
  <c r="H101" i="33"/>
  <c r="C102" i="33"/>
  <c r="D102" i="33"/>
  <c r="E102" i="33"/>
  <c r="F102" i="33"/>
  <c r="G102" i="33"/>
  <c r="H102" i="33"/>
  <c r="C103" i="33"/>
  <c r="D103" i="33"/>
  <c r="E103" i="33"/>
  <c r="F103" i="33"/>
  <c r="G103" i="33"/>
  <c r="H103" i="33"/>
  <c r="C104" i="33"/>
  <c r="D104" i="33"/>
  <c r="E104" i="33"/>
  <c r="F104" i="33"/>
  <c r="G104" i="33"/>
  <c r="H104" i="33"/>
  <c r="C105" i="33"/>
  <c r="D105" i="33"/>
  <c r="E105" i="33"/>
  <c r="F105" i="33"/>
  <c r="G105" i="33"/>
  <c r="H105" i="33"/>
  <c r="C106" i="33"/>
  <c r="D106" i="33"/>
  <c r="E106" i="33"/>
  <c r="F106" i="33"/>
  <c r="G106" i="33"/>
  <c r="H106" i="33"/>
  <c r="C107" i="33"/>
  <c r="D107" i="33"/>
  <c r="E107" i="33"/>
  <c r="F107" i="33"/>
  <c r="G107" i="33"/>
  <c r="H107" i="33"/>
  <c r="C108" i="33"/>
  <c r="D108" i="33"/>
  <c r="E108" i="33"/>
  <c r="F108" i="33"/>
  <c r="G108" i="33"/>
  <c r="H108" i="33"/>
  <c r="C109" i="33"/>
  <c r="D109" i="33"/>
  <c r="E109" i="33"/>
  <c r="F109" i="33"/>
  <c r="G109" i="33"/>
  <c r="H109" i="33"/>
  <c r="C110" i="33"/>
  <c r="D110" i="33"/>
  <c r="E110" i="33"/>
  <c r="F110" i="33"/>
  <c r="G110" i="33"/>
  <c r="H110" i="33"/>
  <c r="C111" i="33"/>
  <c r="D111" i="33"/>
  <c r="E111" i="33"/>
  <c r="F111" i="33"/>
  <c r="G111" i="33"/>
  <c r="H111" i="33"/>
  <c r="C112" i="33"/>
  <c r="D112" i="33"/>
  <c r="E112" i="33"/>
  <c r="F112" i="33"/>
  <c r="G112" i="33"/>
  <c r="H112" i="33"/>
  <c r="C113" i="33"/>
  <c r="D113" i="33"/>
  <c r="E113" i="33"/>
  <c r="F113" i="33"/>
  <c r="G113" i="33"/>
  <c r="H113" i="33"/>
  <c r="C114" i="33"/>
  <c r="D114" i="33"/>
  <c r="E114" i="33"/>
  <c r="F114" i="33"/>
  <c r="G114" i="33"/>
  <c r="H114" i="33"/>
  <c r="C115" i="33"/>
  <c r="D115" i="33"/>
  <c r="E115" i="33"/>
  <c r="F115" i="33"/>
  <c r="G115" i="33"/>
  <c r="H115" i="33"/>
  <c r="C116" i="33"/>
  <c r="D116" i="33"/>
  <c r="E116" i="33"/>
  <c r="F116" i="33"/>
  <c r="G116" i="33"/>
  <c r="H116" i="33"/>
  <c r="C117" i="33"/>
  <c r="D117" i="33"/>
  <c r="E117" i="33"/>
  <c r="F117" i="33"/>
  <c r="G117" i="33"/>
  <c r="H117" i="33"/>
  <c r="C118" i="33"/>
  <c r="D118" i="33"/>
  <c r="E118" i="33"/>
  <c r="F118" i="33"/>
  <c r="G118" i="33"/>
  <c r="H118" i="33"/>
  <c r="C119" i="33"/>
  <c r="D119" i="33"/>
  <c r="E119" i="33"/>
  <c r="F119" i="33"/>
  <c r="G119" i="33"/>
  <c r="H119" i="33"/>
  <c r="C120" i="33"/>
  <c r="D120" i="33"/>
  <c r="E120" i="33"/>
  <c r="F120" i="33"/>
  <c r="G120" i="33"/>
  <c r="H120" i="33"/>
  <c r="C121" i="33"/>
  <c r="D121" i="33"/>
  <c r="E121" i="33"/>
  <c r="F121" i="33"/>
  <c r="G121" i="33"/>
  <c r="H121" i="33"/>
  <c r="C122" i="33"/>
  <c r="D122" i="33"/>
  <c r="E122" i="33"/>
  <c r="F122" i="33"/>
  <c r="G122" i="33"/>
  <c r="H122" i="33"/>
  <c r="C123" i="33"/>
  <c r="D123" i="33"/>
  <c r="E123" i="33"/>
  <c r="F123" i="33"/>
  <c r="G123" i="33"/>
  <c r="H123" i="33"/>
  <c r="C124" i="33"/>
  <c r="D124" i="33"/>
  <c r="E124" i="33"/>
  <c r="F124" i="33"/>
  <c r="G124" i="33"/>
  <c r="H124" i="33"/>
  <c r="C125" i="33"/>
  <c r="D125" i="33"/>
  <c r="E125" i="33"/>
  <c r="F125" i="33"/>
  <c r="G125" i="33"/>
  <c r="H125" i="33"/>
  <c r="C126" i="33"/>
  <c r="D126" i="33"/>
  <c r="E126" i="33"/>
  <c r="F126" i="33"/>
  <c r="G126" i="33"/>
  <c r="H126" i="33"/>
  <c r="C127" i="33"/>
  <c r="D127" i="33"/>
  <c r="E127" i="33"/>
  <c r="F127" i="33"/>
  <c r="G127" i="33"/>
  <c r="H127" i="33"/>
  <c r="C128" i="33"/>
  <c r="D128" i="33"/>
  <c r="E128" i="33"/>
  <c r="F128" i="33"/>
  <c r="G128" i="33"/>
  <c r="H128" i="33"/>
  <c r="C129" i="33"/>
  <c r="D129" i="33"/>
  <c r="E129" i="33"/>
  <c r="F129" i="33"/>
  <c r="G129" i="33"/>
  <c r="H129" i="33"/>
  <c r="C130" i="33"/>
  <c r="D130" i="33"/>
  <c r="E130" i="33"/>
  <c r="F130" i="33"/>
  <c r="G130" i="33"/>
  <c r="H130" i="33"/>
  <c r="C131" i="33"/>
  <c r="D131" i="33"/>
  <c r="E131" i="33"/>
  <c r="F131" i="33"/>
  <c r="G131" i="33"/>
  <c r="H131" i="33"/>
  <c r="C132" i="33"/>
  <c r="D132" i="33"/>
  <c r="E132" i="33"/>
  <c r="F132" i="33"/>
  <c r="G132" i="33"/>
  <c r="H132" i="33"/>
  <c r="C133" i="33"/>
  <c r="D133" i="33"/>
  <c r="E133" i="33"/>
  <c r="F133" i="33"/>
  <c r="G133" i="33"/>
  <c r="H133" i="33"/>
  <c r="C134" i="33"/>
  <c r="D134" i="33"/>
  <c r="E134" i="33"/>
  <c r="F134" i="33"/>
  <c r="G134" i="33"/>
  <c r="H134" i="33"/>
  <c r="C135" i="33"/>
  <c r="D135" i="33"/>
  <c r="E135" i="33"/>
  <c r="F135" i="33"/>
  <c r="G135" i="33"/>
  <c r="H135" i="33"/>
  <c r="C136" i="33"/>
  <c r="D136" i="33"/>
  <c r="E136" i="33"/>
  <c r="F136" i="33"/>
  <c r="G136" i="33"/>
  <c r="H136" i="33"/>
  <c r="C137" i="33"/>
  <c r="D137" i="33"/>
  <c r="E137" i="33"/>
  <c r="F137" i="33"/>
  <c r="G137" i="33"/>
  <c r="H137" i="33"/>
  <c r="C138" i="33"/>
  <c r="D138" i="33"/>
  <c r="E138" i="33"/>
  <c r="F138" i="33"/>
  <c r="G138" i="33"/>
  <c r="H138" i="33"/>
  <c r="C139" i="33"/>
  <c r="D139" i="33"/>
  <c r="E139" i="33"/>
  <c r="F139" i="33"/>
  <c r="G139" i="33"/>
  <c r="H139" i="33"/>
  <c r="C140" i="33"/>
  <c r="D140" i="33"/>
  <c r="E140" i="33"/>
  <c r="F140" i="33"/>
  <c r="G140" i="33"/>
  <c r="H140" i="33"/>
  <c r="C141" i="33"/>
  <c r="D141" i="33"/>
  <c r="E141" i="33"/>
  <c r="F141" i="33"/>
  <c r="G141" i="33"/>
  <c r="H141" i="33"/>
  <c r="C142" i="33"/>
  <c r="D142" i="33"/>
  <c r="E142" i="33"/>
  <c r="F142" i="33"/>
  <c r="G142" i="33"/>
  <c r="H142" i="33"/>
  <c r="C143" i="33"/>
  <c r="D143" i="33"/>
  <c r="E143" i="33"/>
  <c r="F143" i="33"/>
  <c r="G143" i="33"/>
  <c r="H143" i="33"/>
  <c r="C144" i="33"/>
  <c r="D144" i="33"/>
  <c r="E144" i="33"/>
  <c r="F144" i="33"/>
  <c r="G144" i="33"/>
  <c r="H144" i="33"/>
  <c r="C145" i="33"/>
  <c r="D145" i="33"/>
  <c r="E145" i="33"/>
  <c r="F145" i="33"/>
  <c r="G145" i="33"/>
  <c r="H145" i="33"/>
  <c r="C146" i="33"/>
  <c r="D146" i="33"/>
  <c r="E146" i="33"/>
  <c r="F146" i="33"/>
  <c r="G146" i="33"/>
  <c r="H146" i="33"/>
  <c r="C147" i="33"/>
  <c r="D147" i="33"/>
  <c r="E147" i="33"/>
  <c r="F147" i="33"/>
  <c r="G147" i="33"/>
  <c r="H147" i="33"/>
  <c r="C148" i="33"/>
  <c r="D148" i="33"/>
  <c r="E148" i="33"/>
  <c r="F148" i="33"/>
  <c r="G148" i="33"/>
  <c r="H148" i="33"/>
  <c r="C149" i="33"/>
  <c r="D149" i="33"/>
  <c r="E149" i="33"/>
  <c r="F149" i="33"/>
  <c r="G149" i="33"/>
  <c r="H149" i="33"/>
  <c r="C150" i="33"/>
  <c r="D150" i="33"/>
  <c r="E150" i="33"/>
  <c r="F150" i="33"/>
  <c r="G150" i="33"/>
  <c r="H150" i="33"/>
  <c r="C151" i="33"/>
  <c r="D151" i="33"/>
  <c r="E151" i="33"/>
  <c r="F151" i="33"/>
  <c r="G151" i="33"/>
  <c r="H151" i="33"/>
  <c r="C152" i="33"/>
  <c r="D152" i="33"/>
  <c r="E152" i="33"/>
  <c r="F152" i="33"/>
  <c r="G152" i="33"/>
  <c r="H152" i="33"/>
  <c r="C153" i="33"/>
  <c r="D153" i="33"/>
  <c r="E153" i="33"/>
  <c r="F153" i="33"/>
  <c r="G153" i="33"/>
  <c r="H153" i="33"/>
  <c r="C154" i="33"/>
  <c r="D154" i="33"/>
  <c r="E154" i="33"/>
  <c r="F154" i="33"/>
  <c r="G154" i="33"/>
  <c r="H154" i="33"/>
  <c r="C155" i="33"/>
  <c r="D155" i="33"/>
  <c r="E155" i="33"/>
  <c r="F155" i="33"/>
  <c r="G155" i="33"/>
  <c r="H155" i="33"/>
  <c r="C156" i="33"/>
  <c r="D156" i="33"/>
  <c r="E156" i="33"/>
  <c r="F156" i="33"/>
  <c r="G156" i="33"/>
  <c r="H156" i="33"/>
  <c r="C157" i="33"/>
  <c r="D157" i="33"/>
  <c r="E157" i="33"/>
  <c r="F157" i="33"/>
  <c r="G157" i="33"/>
  <c r="H157" i="33"/>
  <c r="C158" i="33"/>
  <c r="D158" i="33"/>
  <c r="E158" i="33"/>
  <c r="F158" i="33"/>
  <c r="G158" i="33"/>
  <c r="H158" i="33"/>
  <c r="C159" i="33"/>
  <c r="D159" i="33"/>
  <c r="E159" i="33"/>
  <c r="F159" i="33"/>
  <c r="G159" i="33"/>
  <c r="H159" i="33"/>
  <c r="C160" i="33"/>
  <c r="D160" i="33"/>
  <c r="E160" i="33"/>
  <c r="F160" i="33"/>
  <c r="G160" i="33"/>
  <c r="H160" i="33"/>
  <c r="C161" i="33"/>
  <c r="D161" i="33"/>
  <c r="E161" i="33"/>
  <c r="F161" i="33"/>
  <c r="G161" i="33"/>
  <c r="H161" i="33"/>
  <c r="C162" i="33"/>
  <c r="D162" i="33"/>
  <c r="E162" i="33"/>
  <c r="F162" i="33"/>
  <c r="G162" i="33"/>
  <c r="H162" i="33"/>
  <c r="C163" i="33"/>
  <c r="D163" i="33"/>
  <c r="E163" i="33"/>
  <c r="F163" i="33"/>
  <c r="G163" i="33"/>
  <c r="H163" i="33"/>
  <c r="C164" i="33"/>
  <c r="D164" i="33"/>
  <c r="E164" i="33"/>
  <c r="F164" i="33"/>
  <c r="G164" i="33"/>
  <c r="H164" i="33"/>
  <c r="C165" i="33"/>
  <c r="D165" i="33"/>
  <c r="E165" i="33"/>
  <c r="F165" i="33"/>
  <c r="G165" i="33"/>
  <c r="H165" i="33"/>
  <c r="C166" i="33"/>
  <c r="D166" i="33"/>
  <c r="E166" i="33"/>
  <c r="F166" i="33"/>
  <c r="G166" i="33"/>
  <c r="H166" i="33"/>
  <c r="C167" i="33"/>
  <c r="D167" i="33"/>
  <c r="E167" i="33"/>
  <c r="F167" i="33"/>
  <c r="G167" i="33"/>
  <c r="H167" i="33"/>
  <c r="C168" i="33"/>
  <c r="D168" i="33"/>
  <c r="E168" i="33"/>
  <c r="F168" i="33"/>
  <c r="G168" i="33"/>
  <c r="H168" i="33"/>
  <c r="C169" i="33"/>
  <c r="D169" i="33"/>
  <c r="E169" i="33"/>
  <c r="F169" i="33"/>
  <c r="G169" i="33"/>
  <c r="H169" i="33"/>
  <c r="C170" i="33"/>
  <c r="D170" i="33"/>
  <c r="E170" i="33"/>
  <c r="F170" i="33"/>
  <c r="G170" i="33"/>
  <c r="H170" i="33"/>
  <c r="C171" i="33"/>
  <c r="D171" i="33"/>
  <c r="E171" i="33"/>
  <c r="F171" i="33"/>
  <c r="G171" i="33"/>
  <c r="H171" i="33"/>
  <c r="C172" i="33"/>
  <c r="D172" i="33"/>
  <c r="E172" i="33"/>
  <c r="F172" i="33"/>
  <c r="G172" i="33"/>
  <c r="H172" i="33"/>
  <c r="C173" i="33"/>
  <c r="D173" i="33"/>
  <c r="E173" i="33"/>
  <c r="F173" i="33"/>
  <c r="G173" i="33"/>
  <c r="H173" i="33"/>
  <c r="C174" i="33"/>
  <c r="D174" i="33"/>
  <c r="E174" i="33"/>
  <c r="F174" i="33"/>
  <c r="G174" i="33"/>
  <c r="H174" i="33"/>
  <c r="C175" i="33"/>
  <c r="D175" i="33"/>
  <c r="E175" i="33"/>
  <c r="F175" i="33"/>
  <c r="G175" i="33"/>
  <c r="H175" i="33"/>
  <c r="C176" i="33"/>
  <c r="D176" i="33"/>
  <c r="E176" i="33"/>
  <c r="F176" i="33"/>
  <c r="G176" i="33"/>
  <c r="H176" i="33"/>
  <c r="C177" i="33"/>
  <c r="D177" i="33"/>
  <c r="E177" i="33"/>
  <c r="F177" i="33"/>
  <c r="G177" i="33"/>
  <c r="H177" i="33"/>
  <c r="C178" i="33"/>
  <c r="D178" i="33"/>
  <c r="E178" i="33"/>
  <c r="F178" i="33"/>
  <c r="G178" i="33"/>
  <c r="H178" i="33"/>
  <c r="C179" i="33"/>
  <c r="D179" i="33"/>
  <c r="E179" i="33"/>
  <c r="F179" i="33"/>
  <c r="G179" i="33"/>
  <c r="H179" i="33"/>
  <c r="C180" i="33"/>
  <c r="D180" i="33"/>
  <c r="E180" i="33"/>
  <c r="F180" i="33"/>
  <c r="G180" i="33"/>
  <c r="H180" i="33"/>
  <c r="C181" i="33"/>
  <c r="D181" i="33"/>
  <c r="E181" i="33"/>
  <c r="F181" i="33"/>
  <c r="G181" i="33"/>
  <c r="H181" i="33"/>
  <c r="C182" i="33"/>
  <c r="D182" i="33"/>
  <c r="E182" i="33"/>
  <c r="F182" i="33"/>
  <c r="G182" i="33"/>
  <c r="H182" i="33"/>
  <c r="C183" i="33"/>
  <c r="D183" i="33"/>
  <c r="E183" i="33"/>
  <c r="F183" i="33"/>
  <c r="G183" i="33"/>
  <c r="H183" i="33"/>
  <c r="C184" i="33"/>
  <c r="D184" i="33"/>
  <c r="E184" i="33"/>
  <c r="F184" i="33"/>
  <c r="G184" i="33"/>
  <c r="H184" i="33"/>
  <c r="C185" i="33"/>
  <c r="D185" i="33"/>
  <c r="E185" i="33"/>
  <c r="F185" i="33"/>
  <c r="G185" i="33"/>
  <c r="H185" i="33"/>
  <c r="C186" i="33"/>
  <c r="D186" i="33"/>
  <c r="E186" i="33"/>
  <c r="F186" i="33"/>
  <c r="G186" i="33"/>
  <c r="H186" i="33"/>
  <c r="C187" i="33"/>
  <c r="D187" i="33"/>
  <c r="E187" i="33"/>
  <c r="F187" i="33"/>
  <c r="G187" i="33"/>
  <c r="H187" i="33"/>
  <c r="C188" i="33"/>
  <c r="D188" i="33"/>
  <c r="E188" i="33"/>
  <c r="F188" i="33"/>
  <c r="G188" i="33"/>
  <c r="H188" i="33"/>
  <c r="C189" i="33"/>
  <c r="D189" i="33"/>
  <c r="E189" i="33"/>
  <c r="F189" i="33"/>
  <c r="G189" i="33"/>
  <c r="H189" i="33"/>
  <c r="C190" i="33"/>
  <c r="D190" i="33"/>
  <c r="E190" i="33"/>
  <c r="F190" i="33"/>
  <c r="G190" i="33"/>
  <c r="H190" i="33"/>
  <c r="C191" i="33"/>
  <c r="D191" i="33"/>
  <c r="E191" i="33"/>
  <c r="F191" i="33"/>
  <c r="G191" i="33"/>
  <c r="H191" i="33"/>
  <c r="C192" i="33"/>
  <c r="D192" i="33"/>
  <c r="E192" i="33"/>
  <c r="F192" i="33"/>
  <c r="G192" i="33"/>
  <c r="H192" i="33"/>
  <c r="C193" i="33"/>
  <c r="D193" i="33"/>
  <c r="E193" i="33"/>
  <c r="F193" i="33"/>
  <c r="G193" i="33"/>
  <c r="H193" i="33"/>
  <c r="C194" i="33"/>
  <c r="D194" i="33"/>
  <c r="E194" i="33"/>
  <c r="F194" i="33"/>
  <c r="G194" i="33"/>
  <c r="H194" i="33"/>
  <c r="C195" i="33"/>
  <c r="D195" i="33"/>
  <c r="E195" i="33"/>
  <c r="F195" i="33"/>
  <c r="G195" i="33"/>
  <c r="H195" i="33"/>
  <c r="C196" i="33"/>
  <c r="D196" i="33"/>
  <c r="E196" i="33"/>
  <c r="F196" i="33"/>
  <c r="G196" i="33"/>
  <c r="H196" i="33"/>
  <c r="C197" i="33"/>
  <c r="D197" i="33"/>
  <c r="E197" i="33"/>
  <c r="F197" i="33"/>
  <c r="G197" i="33"/>
  <c r="H197" i="33"/>
  <c r="C198" i="33"/>
  <c r="D198" i="33"/>
  <c r="E198" i="33"/>
  <c r="F198" i="33"/>
  <c r="G198" i="33"/>
  <c r="H198" i="33"/>
  <c r="C199" i="33"/>
  <c r="D199" i="33"/>
  <c r="E199" i="33"/>
  <c r="F199" i="33"/>
  <c r="G199" i="33"/>
  <c r="H199" i="33"/>
  <c r="C200" i="33"/>
  <c r="D200" i="33"/>
  <c r="E200" i="33"/>
  <c r="F200" i="33"/>
  <c r="G200" i="33"/>
  <c r="H200" i="33"/>
  <c r="C201" i="33"/>
  <c r="D201" i="33"/>
  <c r="E201" i="33"/>
  <c r="F201" i="33"/>
  <c r="G201" i="33"/>
  <c r="H201" i="33"/>
  <c r="C202" i="33"/>
  <c r="D202" i="33"/>
  <c r="E202" i="33"/>
  <c r="F202" i="33"/>
  <c r="G202" i="33"/>
  <c r="H202" i="33"/>
  <c r="C203" i="33"/>
  <c r="D203" i="33"/>
  <c r="E203" i="33"/>
  <c r="F203" i="33"/>
  <c r="G203" i="33"/>
  <c r="H203" i="33"/>
  <c r="C204" i="33"/>
  <c r="D204" i="33"/>
  <c r="E204" i="33"/>
  <c r="F204" i="33"/>
  <c r="G204" i="33"/>
  <c r="H204" i="33"/>
  <c r="C205" i="33"/>
  <c r="D205" i="33"/>
  <c r="E205" i="33"/>
  <c r="F205" i="33"/>
  <c r="G205" i="33"/>
  <c r="H205" i="33"/>
  <c r="C206" i="33"/>
  <c r="D206" i="33"/>
  <c r="E206" i="33"/>
  <c r="F206" i="33"/>
  <c r="G206" i="33"/>
  <c r="H206" i="33"/>
  <c r="C207" i="33"/>
  <c r="D207" i="33"/>
  <c r="E207" i="33"/>
  <c r="F207" i="33"/>
  <c r="G207" i="33"/>
  <c r="H207" i="33"/>
  <c r="C208" i="33"/>
  <c r="D208" i="33"/>
  <c r="E208" i="33"/>
  <c r="F208" i="33"/>
  <c r="G208" i="33"/>
  <c r="H208" i="33"/>
  <c r="C209" i="33"/>
  <c r="D209" i="33"/>
  <c r="E209" i="33"/>
  <c r="F209" i="33"/>
  <c r="G209" i="33"/>
  <c r="H209" i="33"/>
  <c r="C210" i="33"/>
  <c r="D210" i="33"/>
  <c r="E210" i="33"/>
  <c r="F210" i="33"/>
  <c r="G210" i="33"/>
  <c r="H210" i="33"/>
  <c r="C211" i="33"/>
  <c r="D211" i="33"/>
  <c r="E211" i="33"/>
  <c r="F211" i="33"/>
  <c r="G211" i="33"/>
  <c r="H211" i="33"/>
  <c r="C212" i="33"/>
  <c r="D212" i="33"/>
  <c r="E212" i="33"/>
  <c r="F212" i="33"/>
  <c r="G212" i="33"/>
  <c r="H212" i="33"/>
  <c r="C213" i="33"/>
  <c r="D213" i="33"/>
  <c r="E213" i="33"/>
  <c r="F213" i="33"/>
  <c r="G213" i="33"/>
  <c r="H213" i="33"/>
  <c r="C214" i="33"/>
  <c r="D214" i="33"/>
  <c r="E214" i="33"/>
  <c r="F214" i="33"/>
  <c r="G214" i="33"/>
  <c r="H214" i="33"/>
  <c r="C215" i="33"/>
  <c r="D215" i="33"/>
  <c r="E215" i="33"/>
  <c r="F215" i="33"/>
  <c r="G215" i="33"/>
  <c r="H215" i="33"/>
  <c r="C216" i="33"/>
  <c r="D216" i="33"/>
  <c r="E216" i="33"/>
  <c r="F216" i="33"/>
  <c r="G216" i="33"/>
  <c r="H216" i="33"/>
  <c r="C217" i="33"/>
  <c r="D217" i="33"/>
  <c r="E217" i="33"/>
  <c r="F217" i="33"/>
  <c r="G217" i="33"/>
  <c r="H217" i="33"/>
  <c r="C218" i="33"/>
  <c r="D218" i="33"/>
  <c r="E218" i="33"/>
  <c r="F218" i="33"/>
  <c r="G218" i="33"/>
  <c r="H218" i="33"/>
  <c r="C219" i="33"/>
  <c r="D219" i="33"/>
  <c r="E219" i="33"/>
  <c r="F219" i="33"/>
  <c r="G219" i="33"/>
  <c r="H219" i="33"/>
  <c r="C220" i="33"/>
  <c r="D220" i="33"/>
  <c r="E220" i="33"/>
  <c r="F220" i="33"/>
  <c r="G220" i="33"/>
  <c r="H220" i="33"/>
  <c r="C221" i="33"/>
  <c r="D221" i="33"/>
  <c r="E221" i="33"/>
  <c r="F221" i="33"/>
  <c r="G221" i="33"/>
  <c r="H221" i="33"/>
  <c r="C222" i="33"/>
  <c r="D222" i="33"/>
  <c r="E222" i="33"/>
  <c r="F222" i="33"/>
  <c r="G222" i="33"/>
  <c r="H222" i="33"/>
  <c r="C223" i="33"/>
  <c r="D223" i="33"/>
  <c r="E223" i="33"/>
  <c r="F223" i="33"/>
  <c r="G223" i="33"/>
  <c r="H223" i="33"/>
  <c r="C224" i="33"/>
  <c r="D224" i="33"/>
  <c r="E224" i="33"/>
  <c r="F224" i="33"/>
  <c r="G224" i="33"/>
  <c r="H224" i="33"/>
  <c r="C225" i="33"/>
  <c r="D225" i="33"/>
  <c r="E225" i="33"/>
  <c r="F225" i="33"/>
  <c r="G225" i="33"/>
  <c r="H225" i="33"/>
  <c r="C226" i="33"/>
  <c r="D226" i="33"/>
  <c r="E226" i="33"/>
  <c r="F226" i="33"/>
  <c r="G226" i="33"/>
  <c r="H226" i="33"/>
  <c r="C227" i="33"/>
  <c r="D227" i="33"/>
  <c r="E227" i="33"/>
  <c r="F227" i="33"/>
  <c r="G227" i="33"/>
  <c r="H227" i="33"/>
  <c r="C228" i="33"/>
  <c r="D228" i="33"/>
  <c r="E228" i="33"/>
  <c r="F228" i="33"/>
  <c r="G228" i="33"/>
  <c r="H228" i="33"/>
  <c r="C229" i="33"/>
  <c r="D229" i="33"/>
  <c r="E229" i="33"/>
  <c r="F229" i="33"/>
  <c r="G229" i="33"/>
  <c r="H229" i="33"/>
  <c r="C230" i="33"/>
  <c r="D230" i="33"/>
  <c r="E230" i="33"/>
  <c r="F230" i="33"/>
  <c r="G230" i="33"/>
  <c r="H230" i="33"/>
  <c r="C231" i="33"/>
  <c r="D231" i="33"/>
  <c r="E231" i="33"/>
  <c r="F231" i="33"/>
  <c r="G231" i="33"/>
  <c r="H231" i="33"/>
  <c r="C232" i="33"/>
  <c r="D232" i="33"/>
  <c r="E232" i="33"/>
  <c r="F232" i="33"/>
  <c r="G232" i="33"/>
  <c r="H232" i="33"/>
  <c r="C233" i="33"/>
  <c r="D233" i="33"/>
  <c r="E233" i="33"/>
  <c r="F233" i="33"/>
  <c r="G233" i="33"/>
  <c r="H233" i="33"/>
  <c r="C234" i="33"/>
  <c r="D234" i="33"/>
  <c r="E234" i="33"/>
  <c r="F234" i="33"/>
  <c r="G234" i="33"/>
  <c r="H234" i="33"/>
  <c r="C235" i="33"/>
  <c r="D235" i="33"/>
  <c r="E235" i="33"/>
  <c r="F235" i="33"/>
  <c r="G235" i="33"/>
  <c r="H235" i="33"/>
  <c r="C236" i="33"/>
  <c r="D236" i="33"/>
  <c r="E236" i="33"/>
  <c r="F236" i="33"/>
  <c r="G236" i="33"/>
  <c r="H236" i="33"/>
  <c r="C237" i="33"/>
  <c r="D237" i="33"/>
  <c r="E237" i="33"/>
  <c r="F237" i="33"/>
  <c r="G237" i="33"/>
  <c r="H237" i="33"/>
  <c r="C238" i="33"/>
  <c r="D238" i="33"/>
  <c r="E238" i="33"/>
  <c r="F238" i="33"/>
  <c r="G238" i="33"/>
  <c r="H238" i="33"/>
  <c r="C239" i="33"/>
  <c r="D239" i="33"/>
  <c r="E239" i="33"/>
  <c r="F239" i="33"/>
  <c r="G239" i="33"/>
  <c r="H239" i="33"/>
  <c r="C240" i="33"/>
  <c r="D240" i="33"/>
  <c r="E240" i="33"/>
  <c r="F240" i="33"/>
  <c r="G240" i="33"/>
  <c r="H240" i="33"/>
  <c r="C241" i="33"/>
  <c r="D241" i="33"/>
  <c r="E241" i="33"/>
  <c r="F241" i="33"/>
  <c r="G241" i="33"/>
  <c r="H241" i="33"/>
  <c r="C242" i="33"/>
  <c r="D242" i="33"/>
  <c r="E242" i="33"/>
  <c r="F242" i="33"/>
  <c r="G242" i="33"/>
  <c r="H242" i="33"/>
  <c r="C243" i="33"/>
  <c r="D243" i="33"/>
  <c r="E243" i="33"/>
  <c r="F243" i="33"/>
  <c r="G243" i="33"/>
  <c r="H243" i="33"/>
  <c r="C244" i="33"/>
  <c r="D244" i="33"/>
  <c r="E244" i="33"/>
  <c r="F244" i="33"/>
  <c r="G244" i="33"/>
  <c r="H244" i="33"/>
  <c r="C245" i="33"/>
  <c r="D245" i="33"/>
  <c r="E245" i="33"/>
  <c r="F245" i="33"/>
  <c r="G245" i="33"/>
  <c r="H245" i="33"/>
  <c r="C246" i="33"/>
  <c r="D246" i="33"/>
  <c r="E246" i="33"/>
  <c r="F246" i="33"/>
  <c r="G246" i="33"/>
  <c r="H246" i="33"/>
  <c r="C247" i="33"/>
  <c r="D247" i="33"/>
  <c r="E247" i="33"/>
  <c r="F247" i="33"/>
  <c r="G247" i="33"/>
  <c r="H247" i="33"/>
  <c r="C248" i="33"/>
  <c r="D248" i="33"/>
  <c r="E248" i="33"/>
  <c r="F248" i="33"/>
  <c r="G248" i="33"/>
  <c r="H248" i="33"/>
  <c r="C249" i="33"/>
  <c r="D249" i="33"/>
  <c r="E249" i="33"/>
  <c r="F249" i="33"/>
  <c r="G249" i="33"/>
  <c r="H249" i="33"/>
  <c r="C250" i="33"/>
  <c r="D250" i="33"/>
  <c r="E250" i="33"/>
  <c r="F250" i="33"/>
  <c r="G250" i="33"/>
  <c r="H250" i="33"/>
  <c r="C251" i="33"/>
  <c r="D251" i="33"/>
  <c r="E251" i="33"/>
  <c r="F251" i="33"/>
  <c r="G251" i="33"/>
  <c r="H251" i="33"/>
  <c r="C252" i="33"/>
  <c r="D252" i="33"/>
  <c r="E252" i="33"/>
  <c r="F252" i="33"/>
  <c r="G252" i="33"/>
  <c r="H252" i="33"/>
  <c r="C253" i="33"/>
  <c r="D253" i="33"/>
  <c r="E253" i="33"/>
  <c r="F253" i="33"/>
  <c r="G253" i="33"/>
  <c r="H253" i="33"/>
  <c r="C254" i="33"/>
  <c r="D254" i="33"/>
  <c r="E254" i="33"/>
  <c r="F254" i="33"/>
  <c r="G254" i="33"/>
  <c r="H254" i="33"/>
  <c r="C255" i="33"/>
  <c r="D255" i="33"/>
  <c r="E255" i="33"/>
  <c r="F255" i="33"/>
  <c r="G255" i="33"/>
  <c r="H255" i="33"/>
  <c r="C256" i="33"/>
  <c r="D256" i="33"/>
  <c r="E256" i="33"/>
  <c r="F256" i="33"/>
  <c r="G256" i="33"/>
  <c r="H256" i="33"/>
  <c r="C257" i="33"/>
  <c r="D257" i="33"/>
  <c r="E257" i="33"/>
  <c r="F257" i="33"/>
  <c r="G257" i="33"/>
  <c r="H257" i="33"/>
  <c r="C258" i="33"/>
  <c r="D258" i="33"/>
  <c r="E258" i="33"/>
  <c r="F258" i="33"/>
  <c r="G258" i="33"/>
  <c r="H258" i="33"/>
  <c r="C259" i="33"/>
  <c r="D259" i="33"/>
  <c r="E259" i="33"/>
  <c r="F259" i="33"/>
  <c r="G259" i="33"/>
  <c r="H259" i="33"/>
  <c r="C260" i="33"/>
  <c r="D260" i="33"/>
  <c r="E260" i="33"/>
  <c r="F260" i="33"/>
  <c r="G260" i="33"/>
  <c r="H260" i="33"/>
  <c r="C261" i="33"/>
  <c r="D261" i="33"/>
  <c r="E261" i="33"/>
  <c r="F261" i="33"/>
  <c r="G261" i="33"/>
  <c r="H261" i="33"/>
  <c r="C262" i="33"/>
  <c r="D262" i="33"/>
  <c r="E262" i="33"/>
  <c r="F262" i="33"/>
  <c r="G262" i="33"/>
  <c r="H262" i="33"/>
  <c r="C263" i="33"/>
  <c r="D263" i="33"/>
  <c r="E263" i="33"/>
  <c r="F263" i="33"/>
  <c r="G263" i="33"/>
  <c r="H263" i="33"/>
  <c r="C264" i="33"/>
  <c r="D264" i="33"/>
  <c r="E264" i="33"/>
  <c r="F264" i="33"/>
  <c r="G264" i="33"/>
  <c r="H264" i="33"/>
  <c r="C265" i="33"/>
  <c r="D265" i="33"/>
  <c r="E265" i="33"/>
  <c r="F265" i="33"/>
  <c r="G265" i="33"/>
  <c r="H265" i="33"/>
  <c r="C266" i="33"/>
  <c r="D266" i="33"/>
  <c r="E266" i="33"/>
  <c r="F266" i="33"/>
  <c r="G266" i="33"/>
  <c r="H266" i="33"/>
  <c r="C267" i="33"/>
  <c r="D267" i="33"/>
  <c r="E267" i="33"/>
  <c r="F267" i="33"/>
  <c r="G267" i="33"/>
  <c r="H267" i="33"/>
  <c r="C268" i="33"/>
  <c r="D268" i="33"/>
  <c r="E268" i="33"/>
  <c r="F268" i="33"/>
  <c r="G268" i="33"/>
  <c r="H268" i="33"/>
  <c r="C269" i="33"/>
  <c r="D269" i="33"/>
  <c r="E269" i="33"/>
  <c r="F269" i="33"/>
  <c r="G269" i="33"/>
  <c r="H269" i="33"/>
  <c r="C270" i="33"/>
  <c r="D270" i="33"/>
  <c r="E270" i="33"/>
  <c r="F270" i="33"/>
  <c r="G270" i="33"/>
  <c r="H270" i="33"/>
  <c r="C271" i="33"/>
  <c r="D271" i="33"/>
  <c r="E271" i="33"/>
  <c r="F271" i="33"/>
  <c r="G271" i="33"/>
  <c r="H271" i="33"/>
  <c r="C272" i="33"/>
  <c r="D272" i="33"/>
  <c r="E272" i="33"/>
  <c r="F272" i="33"/>
  <c r="G272" i="33"/>
  <c r="H272" i="33"/>
  <c r="C273" i="33"/>
  <c r="D273" i="33"/>
  <c r="E273" i="33"/>
  <c r="F273" i="33"/>
  <c r="G273" i="33"/>
  <c r="H273" i="33"/>
  <c r="C274" i="33"/>
  <c r="D274" i="33"/>
  <c r="E274" i="33"/>
  <c r="F274" i="33"/>
  <c r="G274" i="33"/>
  <c r="H274" i="33"/>
  <c r="C275" i="33"/>
  <c r="D275" i="33"/>
  <c r="E275" i="33"/>
  <c r="F275" i="33"/>
  <c r="G275" i="33"/>
  <c r="H275" i="33"/>
  <c r="D4" i="33"/>
  <c r="E4" i="33"/>
  <c r="F4" i="33"/>
  <c r="G4" i="33"/>
  <c r="H4" i="33"/>
  <c r="E3" i="33"/>
  <c r="F3" i="33"/>
  <c r="G3" i="33"/>
  <c r="H3" i="33"/>
  <c r="F64" i="16"/>
  <c r="D180" i="87"/>
  <c r="E180" i="87"/>
  <c r="C180" i="87"/>
  <c r="C5" i="87"/>
  <c r="D5" i="87"/>
  <c r="E5" i="87"/>
  <c r="C6" i="87"/>
  <c r="D6" i="87"/>
  <c r="E6" i="87"/>
  <c r="C7" i="87"/>
  <c r="D7" i="87"/>
  <c r="E7" i="87"/>
  <c r="C8" i="87"/>
  <c r="D8" i="87"/>
  <c r="E8" i="87"/>
  <c r="C9" i="87"/>
  <c r="D9" i="87"/>
  <c r="E9" i="87"/>
  <c r="C10" i="87"/>
  <c r="D10" i="87"/>
  <c r="E10" i="87"/>
  <c r="C11" i="87"/>
  <c r="D11" i="87"/>
  <c r="E11" i="87"/>
  <c r="C12" i="87"/>
  <c r="D12" i="87"/>
  <c r="E12" i="87"/>
  <c r="C13" i="87"/>
  <c r="D13" i="87"/>
  <c r="E13" i="87"/>
  <c r="C14" i="87"/>
  <c r="D14" i="87"/>
  <c r="E14" i="87"/>
  <c r="C15" i="87"/>
  <c r="D15" i="87"/>
  <c r="E15" i="87"/>
  <c r="C16" i="87"/>
  <c r="D16" i="87"/>
  <c r="E16" i="87"/>
  <c r="C17" i="87"/>
  <c r="D17" i="87"/>
  <c r="E17" i="87"/>
  <c r="C18" i="87"/>
  <c r="D18" i="87"/>
  <c r="E18" i="87"/>
  <c r="C19" i="87"/>
  <c r="D19" i="87"/>
  <c r="E19" i="87"/>
  <c r="C20" i="87"/>
  <c r="D20" i="87"/>
  <c r="E20" i="87"/>
  <c r="C21" i="87"/>
  <c r="D21" i="87"/>
  <c r="E21" i="87"/>
  <c r="C22" i="87"/>
  <c r="D22" i="87"/>
  <c r="E22" i="87"/>
  <c r="C23" i="87"/>
  <c r="D23" i="87"/>
  <c r="E23" i="87"/>
  <c r="C24" i="87"/>
  <c r="D24" i="87"/>
  <c r="E24" i="87"/>
  <c r="C25" i="87"/>
  <c r="D25" i="87"/>
  <c r="E25" i="87"/>
  <c r="C26" i="87"/>
  <c r="D26" i="87"/>
  <c r="E26" i="87"/>
  <c r="C27" i="87"/>
  <c r="D27" i="87"/>
  <c r="E27" i="87"/>
  <c r="C28" i="87"/>
  <c r="D28" i="87"/>
  <c r="E28" i="87"/>
  <c r="C29" i="87"/>
  <c r="D29" i="87"/>
  <c r="E29" i="87"/>
  <c r="C30" i="87"/>
  <c r="D30" i="87"/>
  <c r="E30" i="87"/>
  <c r="C31" i="87"/>
  <c r="D31" i="87"/>
  <c r="E31" i="87"/>
  <c r="C32" i="87"/>
  <c r="D32" i="87"/>
  <c r="E32" i="87"/>
  <c r="C33" i="87"/>
  <c r="D33" i="87"/>
  <c r="E33" i="87"/>
  <c r="C34" i="87"/>
  <c r="D34" i="87"/>
  <c r="E34" i="87"/>
  <c r="C35" i="87"/>
  <c r="D35" i="87"/>
  <c r="E35" i="87"/>
  <c r="C36" i="87"/>
  <c r="D36" i="87"/>
  <c r="E36" i="87"/>
  <c r="C37" i="87"/>
  <c r="D37" i="87"/>
  <c r="E37" i="87"/>
  <c r="C38" i="87"/>
  <c r="D38" i="87"/>
  <c r="E38" i="87"/>
  <c r="C39" i="87"/>
  <c r="D39" i="87"/>
  <c r="E39" i="87"/>
  <c r="C40" i="87"/>
  <c r="D40" i="87"/>
  <c r="E40" i="87"/>
  <c r="C41" i="87"/>
  <c r="D41" i="87"/>
  <c r="E41" i="87"/>
  <c r="C42" i="87"/>
  <c r="D42" i="87"/>
  <c r="E42" i="87"/>
  <c r="C43" i="87"/>
  <c r="D43" i="87"/>
  <c r="E43" i="87"/>
  <c r="C44" i="87"/>
  <c r="D44" i="87"/>
  <c r="E44" i="87"/>
  <c r="C45" i="87"/>
  <c r="D45" i="87"/>
  <c r="E45" i="87"/>
  <c r="C46" i="87"/>
  <c r="D46" i="87"/>
  <c r="E46" i="87"/>
  <c r="C47" i="87"/>
  <c r="D47" i="87"/>
  <c r="E47" i="87"/>
  <c r="C48" i="87"/>
  <c r="D48" i="87"/>
  <c r="E48" i="87"/>
  <c r="C49" i="87"/>
  <c r="D49" i="87"/>
  <c r="E49" i="87"/>
  <c r="C50" i="87"/>
  <c r="D50" i="87"/>
  <c r="E50" i="87"/>
  <c r="C51" i="87"/>
  <c r="D51" i="87"/>
  <c r="E51" i="87"/>
  <c r="C52" i="87"/>
  <c r="D52" i="87"/>
  <c r="E52" i="87"/>
  <c r="C53" i="87"/>
  <c r="D53" i="87"/>
  <c r="E53" i="87"/>
  <c r="C54" i="87"/>
  <c r="D54" i="87"/>
  <c r="E54" i="87"/>
  <c r="C55" i="87"/>
  <c r="D55" i="87"/>
  <c r="E55" i="87"/>
  <c r="C56" i="87"/>
  <c r="D56" i="87"/>
  <c r="E56" i="87"/>
  <c r="C57" i="87"/>
  <c r="D57" i="87"/>
  <c r="E57" i="87"/>
  <c r="C58" i="87"/>
  <c r="D58" i="87"/>
  <c r="E58" i="87"/>
  <c r="C59" i="87"/>
  <c r="D59" i="87"/>
  <c r="E59" i="87"/>
  <c r="C60" i="87"/>
  <c r="D60" i="87"/>
  <c r="E60" i="87"/>
  <c r="C61" i="87"/>
  <c r="D61" i="87"/>
  <c r="E61" i="87"/>
  <c r="C62" i="87"/>
  <c r="D62" i="87"/>
  <c r="E62" i="87"/>
  <c r="C63" i="87"/>
  <c r="D63" i="87"/>
  <c r="E63" i="87"/>
  <c r="C64" i="87"/>
  <c r="D64" i="87"/>
  <c r="E64" i="87"/>
  <c r="C65" i="87"/>
  <c r="D65" i="87"/>
  <c r="E65" i="87"/>
  <c r="C66" i="87"/>
  <c r="D66" i="87"/>
  <c r="E66" i="87"/>
  <c r="C67" i="87"/>
  <c r="D67" i="87"/>
  <c r="E67" i="87"/>
  <c r="C68" i="87"/>
  <c r="D68" i="87"/>
  <c r="E68" i="87"/>
  <c r="C69" i="87"/>
  <c r="D69" i="87"/>
  <c r="E69" i="87"/>
  <c r="C70" i="87"/>
  <c r="D70" i="87"/>
  <c r="E70" i="87"/>
  <c r="C71" i="87"/>
  <c r="D71" i="87"/>
  <c r="E71" i="87"/>
  <c r="C72" i="87"/>
  <c r="D72" i="87"/>
  <c r="E72" i="87"/>
  <c r="C73" i="87"/>
  <c r="D73" i="87"/>
  <c r="E73" i="87"/>
  <c r="C74" i="87"/>
  <c r="D74" i="87"/>
  <c r="E74" i="87"/>
  <c r="C75" i="87"/>
  <c r="D75" i="87"/>
  <c r="E75" i="87"/>
  <c r="C76" i="87"/>
  <c r="D76" i="87"/>
  <c r="E76" i="87"/>
  <c r="C77" i="87"/>
  <c r="D77" i="87"/>
  <c r="E77" i="87"/>
  <c r="C78" i="87"/>
  <c r="D78" i="87"/>
  <c r="E78" i="87"/>
  <c r="C79" i="87"/>
  <c r="D79" i="87"/>
  <c r="E79" i="87"/>
  <c r="C80" i="87"/>
  <c r="D80" i="87"/>
  <c r="E80" i="87"/>
  <c r="C81" i="87"/>
  <c r="D81" i="87"/>
  <c r="E81" i="87"/>
  <c r="C82" i="87"/>
  <c r="D82" i="87"/>
  <c r="E82" i="87"/>
  <c r="C83" i="87"/>
  <c r="D83" i="87"/>
  <c r="E83" i="87"/>
  <c r="C84" i="87"/>
  <c r="D84" i="87"/>
  <c r="E84" i="87"/>
  <c r="C85" i="87"/>
  <c r="D85" i="87"/>
  <c r="E85" i="87"/>
  <c r="C86" i="87"/>
  <c r="D86" i="87"/>
  <c r="E86" i="87"/>
  <c r="C87" i="87"/>
  <c r="D87" i="87"/>
  <c r="E87" i="87"/>
  <c r="C88" i="87"/>
  <c r="D88" i="87"/>
  <c r="E88" i="87"/>
  <c r="C89" i="87"/>
  <c r="D89" i="87"/>
  <c r="E89" i="87"/>
  <c r="C90" i="87"/>
  <c r="D90" i="87"/>
  <c r="E90" i="87"/>
  <c r="C91" i="87"/>
  <c r="D91" i="87"/>
  <c r="E91" i="87"/>
  <c r="C92" i="87"/>
  <c r="D92" i="87"/>
  <c r="E92" i="87"/>
  <c r="C93" i="87"/>
  <c r="D93" i="87"/>
  <c r="E93" i="87"/>
  <c r="C94" i="87"/>
  <c r="D94" i="87"/>
  <c r="E94" i="87"/>
  <c r="C95" i="87"/>
  <c r="D95" i="87"/>
  <c r="E95" i="87"/>
  <c r="C96" i="87"/>
  <c r="D96" i="87"/>
  <c r="E96" i="87"/>
  <c r="C97" i="87"/>
  <c r="D97" i="87"/>
  <c r="E97" i="87"/>
  <c r="C98" i="87"/>
  <c r="D98" i="87"/>
  <c r="E98" i="87"/>
  <c r="C99" i="87"/>
  <c r="D99" i="87"/>
  <c r="E99" i="87"/>
  <c r="C100" i="87"/>
  <c r="D100" i="87"/>
  <c r="E100" i="87"/>
  <c r="C101" i="87"/>
  <c r="D101" i="87"/>
  <c r="E101" i="87"/>
  <c r="C102" i="87"/>
  <c r="D102" i="87"/>
  <c r="E102" i="87"/>
  <c r="C103" i="87"/>
  <c r="D103" i="87"/>
  <c r="E103" i="87"/>
  <c r="C104" i="87"/>
  <c r="D104" i="87"/>
  <c r="E104" i="87"/>
  <c r="C105" i="87"/>
  <c r="D105" i="87"/>
  <c r="E105" i="87"/>
  <c r="C106" i="87"/>
  <c r="D106" i="87"/>
  <c r="E106" i="87"/>
  <c r="C107" i="87"/>
  <c r="D107" i="87"/>
  <c r="E107" i="87"/>
  <c r="C108" i="87"/>
  <c r="D108" i="87"/>
  <c r="E108" i="87"/>
  <c r="C109" i="87"/>
  <c r="D109" i="87"/>
  <c r="E109" i="87"/>
  <c r="C110" i="87"/>
  <c r="D110" i="87"/>
  <c r="E110" i="87"/>
  <c r="C111" i="87"/>
  <c r="D111" i="87"/>
  <c r="E111" i="87"/>
  <c r="C112" i="87"/>
  <c r="D112" i="87"/>
  <c r="E112" i="87"/>
  <c r="C113" i="87"/>
  <c r="D113" i="87"/>
  <c r="E113" i="87"/>
  <c r="C114" i="87"/>
  <c r="D114" i="87"/>
  <c r="E114" i="87"/>
  <c r="C115" i="87"/>
  <c r="D115" i="87"/>
  <c r="E115" i="87"/>
  <c r="C116" i="87"/>
  <c r="D116" i="87"/>
  <c r="E116" i="87"/>
  <c r="C117" i="87"/>
  <c r="D117" i="87"/>
  <c r="E117" i="87"/>
  <c r="C118" i="87"/>
  <c r="D118" i="87"/>
  <c r="E118" i="87"/>
  <c r="C119" i="87"/>
  <c r="D119" i="87"/>
  <c r="E119" i="87"/>
  <c r="C120" i="87"/>
  <c r="D120" i="87"/>
  <c r="E120" i="87"/>
  <c r="C121" i="87"/>
  <c r="D121" i="87"/>
  <c r="E121" i="87"/>
  <c r="C122" i="87"/>
  <c r="D122" i="87"/>
  <c r="E122" i="87"/>
  <c r="C123" i="87"/>
  <c r="D123" i="87"/>
  <c r="E123" i="87"/>
  <c r="C124" i="87"/>
  <c r="D124" i="87"/>
  <c r="E124" i="87"/>
  <c r="C125" i="87"/>
  <c r="D125" i="87"/>
  <c r="E125" i="87"/>
  <c r="C126" i="87"/>
  <c r="D126" i="87"/>
  <c r="E126" i="87"/>
  <c r="C127" i="87"/>
  <c r="D127" i="87"/>
  <c r="E127" i="87"/>
  <c r="C128" i="87"/>
  <c r="D128" i="87"/>
  <c r="E128" i="87"/>
  <c r="C129" i="87"/>
  <c r="D129" i="87"/>
  <c r="E129" i="87"/>
  <c r="C130" i="87"/>
  <c r="D130" i="87"/>
  <c r="E130" i="87"/>
  <c r="C131" i="87"/>
  <c r="D131" i="87"/>
  <c r="E131" i="87"/>
  <c r="C132" i="87"/>
  <c r="D132" i="87"/>
  <c r="E132" i="87"/>
  <c r="C133" i="87"/>
  <c r="D133" i="87"/>
  <c r="E133" i="87"/>
  <c r="C134" i="87"/>
  <c r="D134" i="87"/>
  <c r="E134" i="87"/>
  <c r="C135" i="87"/>
  <c r="D135" i="87"/>
  <c r="E135" i="87"/>
  <c r="C136" i="87"/>
  <c r="D136" i="87"/>
  <c r="E136" i="87"/>
  <c r="C137" i="87"/>
  <c r="D137" i="87"/>
  <c r="E137" i="87"/>
  <c r="C138" i="87"/>
  <c r="D138" i="87"/>
  <c r="E138" i="87"/>
  <c r="C139" i="87"/>
  <c r="D139" i="87"/>
  <c r="E139" i="87"/>
  <c r="C140" i="87"/>
  <c r="D140" i="87"/>
  <c r="E140" i="87"/>
  <c r="C141" i="87"/>
  <c r="D141" i="87"/>
  <c r="E141" i="87"/>
  <c r="C142" i="87"/>
  <c r="D142" i="87"/>
  <c r="E142" i="87"/>
  <c r="C143" i="87"/>
  <c r="D143" i="87"/>
  <c r="E143" i="87"/>
  <c r="C144" i="87"/>
  <c r="D144" i="87"/>
  <c r="E144" i="87"/>
  <c r="C145" i="87"/>
  <c r="D145" i="87"/>
  <c r="E145" i="87"/>
  <c r="C146" i="87"/>
  <c r="D146" i="87"/>
  <c r="E146" i="87"/>
  <c r="C147" i="87"/>
  <c r="D147" i="87"/>
  <c r="E147" i="87"/>
  <c r="C148" i="87"/>
  <c r="D148" i="87"/>
  <c r="E148" i="87"/>
  <c r="C149" i="87"/>
  <c r="D149" i="87"/>
  <c r="E149" i="87"/>
  <c r="C150" i="87"/>
  <c r="D150" i="87"/>
  <c r="E150" i="87"/>
  <c r="C151" i="87"/>
  <c r="D151" i="87"/>
  <c r="E151" i="87"/>
  <c r="C152" i="87"/>
  <c r="D152" i="87"/>
  <c r="E152" i="87"/>
  <c r="C153" i="87"/>
  <c r="D153" i="87"/>
  <c r="E153" i="87"/>
  <c r="C154" i="87"/>
  <c r="D154" i="87"/>
  <c r="E154" i="87"/>
  <c r="C155" i="87"/>
  <c r="D155" i="87"/>
  <c r="E155" i="87"/>
  <c r="C156" i="87"/>
  <c r="D156" i="87"/>
  <c r="E156" i="87"/>
  <c r="C157" i="87"/>
  <c r="D157" i="87"/>
  <c r="E157" i="87"/>
  <c r="C158" i="87"/>
  <c r="D158" i="87"/>
  <c r="E158" i="87"/>
  <c r="C159" i="87"/>
  <c r="D159" i="87"/>
  <c r="E159" i="87"/>
  <c r="C160" i="87"/>
  <c r="D160" i="87"/>
  <c r="E160" i="87"/>
  <c r="C161" i="87"/>
  <c r="D161" i="87"/>
  <c r="E161" i="87"/>
  <c r="C162" i="87"/>
  <c r="D162" i="87"/>
  <c r="E162" i="87"/>
  <c r="C163" i="87"/>
  <c r="D163" i="87"/>
  <c r="E163" i="87"/>
  <c r="C164" i="87"/>
  <c r="D164" i="87"/>
  <c r="E164" i="87"/>
  <c r="C165" i="87"/>
  <c r="D165" i="87"/>
  <c r="E165" i="87"/>
  <c r="C166" i="87"/>
  <c r="D166" i="87"/>
  <c r="E166" i="87"/>
  <c r="C167" i="87"/>
  <c r="D167" i="87"/>
  <c r="E167" i="87"/>
  <c r="C168" i="87"/>
  <c r="D168" i="87"/>
  <c r="E168" i="87"/>
  <c r="C169" i="87"/>
  <c r="D169" i="87"/>
  <c r="E169" i="87"/>
  <c r="C170" i="87"/>
  <c r="D170" i="87"/>
  <c r="E170" i="87"/>
  <c r="C171" i="87"/>
  <c r="D171" i="87"/>
  <c r="E171" i="87"/>
  <c r="C172" i="87"/>
  <c r="D172" i="87"/>
  <c r="E172" i="87"/>
  <c r="C173" i="87"/>
  <c r="D173" i="87"/>
  <c r="E173" i="87"/>
  <c r="C174" i="87"/>
  <c r="D174" i="87"/>
  <c r="E174" i="87"/>
  <c r="C175" i="87"/>
  <c r="D175" i="87"/>
  <c r="E175" i="87"/>
  <c r="C176" i="87"/>
  <c r="D176" i="87"/>
  <c r="E176" i="87"/>
  <c r="C177" i="87"/>
  <c r="D177" i="87"/>
  <c r="E177" i="87"/>
  <c r="C178" i="87"/>
  <c r="D178" i="87"/>
  <c r="E178" i="87"/>
  <c r="C179" i="87"/>
  <c r="D179" i="87"/>
  <c r="E179" i="87"/>
  <c r="D4" i="87"/>
  <c r="E4" i="87"/>
  <c r="E3" i="87"/>
  <c r="D3" i="87"/>
  <c r="A5" i="87"/>
  <c r="B5" i="87"/>
  <c r="A6" i="87"/>
  <c r="B6" i="87"/>
  <c r="A7" i="87"/>
  <c r="B7" i="87"/>
  <c r="A8" i="87"/>
  <c r="B8" i="87"/>
  <c r="A9" i="87"/>
  <c r="B9" i="87"/>
  <c r="A10" i="87"/>
  <c r="B10" i="87"/>
  <c r="A11" i="87"/>
  <c r="B11" i="87"/>
  <c r="A12" i="87"/>
  <c r="B12" i="87"/>
  <c r="A13" i="87"/>
  <c r="B13" i="87"/>
  <c r="A14" i="87"/>
  <c r="B14" i="87"/>
  <c r="A15" i="87"/>
  <c r="B15" i="87"/>
  <c r="A16" i="87"/>
  <c r="B16" i="87"/>
  <c r="A17" i="87"/>
  <c r="B17" i="87"/>
  <c r="A18" i="87"/>
  <c r="B18" i="87"/>
  <c r="A19" i="87"/>
  <c r="B19" i="87"/>
  <c r="A20" i="87"/>
  <c r="B20" i="87"/>
  <c r="A21" i="87"/>
  <c r="B21" i="87"/>
  <c r="A22" i="87"/>
  <c r="B22" i="87"/>
  <c r="A23" i="87"/>
  <c r="B23" i="87"/>
  <c r="A24" i="87"/>
  <c r="B24" i="87"/>
  <c r="A25" i="87"/>
  <c r="B25" i="87"/>
  <c r="A26" i="87"/>
  <c r="B26" i="87"/>
  <c r="A27" i="87"/>
  <c r="B27" i="87"/>
  <c r="A28" i="87"/>
  <c r="B28" i="87"/>
  <c r="A29" i="87"/>
  <c r="B29" i="87"/>
  <c r="A30" i="87"/>
  <c r="B30" i="87"/>
  <c r="A31" i="87"/>
  <c r="B31" i="87"/>
  <c r="A32" i="87"/>
  <c r="B32" i="87"/>
  <c r="A33" i="87"/>
  <c r="B33" i="87"/>
  <c r="A34" i="87"/>
  <c r="B34" i="87"/>
  <c r="A35" i="87"/>
  <c r="B35" i="87"/>
  <c r="A36" i="87"/>
  <c r="B36" i="87"/>
  <c r="A37" i="87"/>
  <c r="B37" i="87"/>
  <c r="A38" i="87"/>
  <c r="B38" i="87"/>
  <c r="A39" i="87"/>
  <c r="B39" i="87"/>
  <c r="A40" i="87"/>
  <c r="B40" i="87"/>
  <c r="A41" i="87"/>
  <c r="B41" i="87"/>
  <c r="A42" i="87"/>
  <c r="B42" i="87"/>
  <c r="A43" i="87"/>
  <c r="B43" i="87"/>
  <c r="A44" i="87"/>
  <c r="B44" i="87"/>
  <c r="A45" i="87"/>
  <c r="B45" i="87"/>
  <c r="A46" i="87"/>
  <c r="B46" i="87"/>
  <c r="A47" i="87"/>
  <c r="B47" i="87"/>
  <c r="A48" i="87"/>
  <c r="B48" i="87"/>
  <c r="A49" i="87"/>
  <c r="B49" i="87"/>
  <c r="A50" i="87"/>
  <c r="B50" i="87"/>
  <c r="A51" i="87"/>
  <c r="B51" i="87"/>
  <c r="A52" i="87"/>
  <c r="B52" i="87"/>
  <c r="A53" i="87"/>
  <c r="B53" i="87"/>
  <c r="A54" i="87"/>
  <c r="B54" i="87"/>
  <c r="A55" i="87"/>
  <c r="B55" i="87"/>
  <c r="A56" i="87"/>
  <c r="B56" i="87"/>
  <c r="A57" i="87"/>
  <c r="B57" i="87"/>
  <c r="A58" i="87"/>
  <c r="B58" i="87"/>
  <c r="A59" i="87"/>
  <c r="B59" i="87"/>
  <c r="A60" i="87"/>
  <c r="B60" i="87"/>
  <c r="A61" i="87"/>
  <c r="B61" i="87"/>
  <c r="A62" i="87"/>
  <c r="B62" i="87"/>
  <c r="A63" i="87"/>
  <c r="B63" i="87"/>
  <c r="A64" i="87"/>
  <c r="B64" i="87"/>
  <c r="A65" i="87"/>
  <c r="B65" i="87"/>
  <c r="A66" i="87"/>
  <c r="B66" i="87"/>
  <c r="A67" i="87"/>
  <c r="B67" i="87"/>
  <c r="A68" i="87"/>
  <c r="B68" i="87"/>
  <c r="A69" i="87"/>
  <c r="B69" i="87"/>
  <c r="A70" i="87"/>
  <c r="B70" i="87"/>
  <c r="A71" i="87"/>
  <c r="B71" i="87"/>
  <c r="A72" i="87"/>
  <c r="B72" i="87"/>
  <c r="A73" i="87"/>
  <c r="B73" i="87"/>
  <c r="A74" i="87"/>
  <c r="B74" i="87"/>
  <c r="A75" i="87"/>
  <c r="B75" i="87"/>
  <c r="A76" i="87"/>
  <c r="B76" i="87"/>
  <c r="A77" i="87"/>
  <c r="B77" i="87"/>
  <c r="A78" i="87"/>
  <c r="B78" i="87"/>
  <c r="A79" i="87"/>
  <c r="B79" i="87"/>
  <c r="A80" i="87"/>
  <c r="B80" i="87"/>
  <c r="A81" i="87"/>
  <c r="B81" i="87"/>
  <c r="A82" i="87"/>
  <c r="B82" i="87"/>
  <c r="A83" i="87"/>
  <c r="B83" i="87"/>
  <c r="A84" i="87"/>
  <c r="B84" i="87"/>
  <c r="A85" i="87"/>
  <c r="B85" i="87"/>
  <c r="A86" i="87"/>
  <c r="B86" i="87"/>
  <c r="A87" i="87"/>
  <c r="B87" i="87"/>
  <c r="A88" i="87"/>
  <c r="B88" i="87"/>
  <c r="A89" i="87"/>
  <c r="B89" i="87"/>
  <c r="A90" i="87"/>
  <c r="B90" i="87"/>
  <c r="A91" i="87"/>
  <c r="B91" i="87"/>
  <c r="A92" i="87"/>
  <c r="B92" i="87"/>
  <c r="A93" i="87"/>
  <c r="B93" i="87"/>
  <c r="A94" i="87"/>
  <c r="B94" i="87"/>
  <c r="A95" i="87"/>
  <c r="B95" i="87"/>
  <c r="A96" i="87"/>
  <c r="B96" i="87"/>
  <c r="A97" i="87"/>
  <c r="B97" i="87"/>
  <c r="A98" i="87"/>
  <c r="B98" i="87"/>
  <c r="A99" i="87"/>
  <c r="B99" i="87"/>
  <c r="A100" i="87"/>
  <c r="B100" i="87"/>
  <c r="A101" i="87"/>
  <c r="B101" i="87"/>
  <c r="A102" i="87"/>
  <c r="B102" i="87"/>
  <c r="A103" i="87"/>
  <c r="B103" i="87"/>
  <c r="A104" i="87"/>
  <c r="B104" i="87"/>
  <c r="A105" i="87"/>
  <c r="B105" i="87"/>
  <c r="A106" i="87"/>
  <c r="B106" i="87"/>
  <c r="A107" i="87"/>
  <c r="B107" i="87"/>
  <c r="A108" i="87"/>
  <c r="B108" i="87"/>
  <c r="A109" i="87"/>
  <c r="B109" i="87"/>
  <c r="A110" i="87"/>
  <c r="B110" i="87"/>
  <c r="A111" i="87"/>
  <c r="B111" i="87"/>
  <c r="A112" i="87"/>
  <c r="B112" i="87"/>
  <c r="A113" i="87"/>
  <c r="B113" i="87"/>
  <c r="A114" i="87"/>
  <c r="B114" i="87"/>
  <c r="A115" i="87"/>
  <c r="B115" i="87"/>
  <c r="A116" i="87"/>
  <c r="B116" i="87"/>
  <c r="A117" i="87"/>
  <c r="B117" i="87"/>
  <c r="A118" i="87"/>
  <c r="B118" i="87"/>
  <c r="A119" i="87"/>
  <c r="B119" i="87"/>
  <c r="A120" i="87"/>
  <c r="B120" i="87"/>
  <c r="A121" i="87"/>
  <c r="B121" i="87"/>
  <c r="A122" i="87"/>
  <c r="B122" i="87"/>
  <c r="A123" i="87"/>
  <c r="B123" i="87"/>
  <c r="A124" i="87"/>
  <c r="B124" i="87"/>
  <c r="A125" i="87"/>
  <c r="B125" i="87"/>
  <c r="A126" i="87"/>
  <c r="B126" i="87"/>
  <c r="A127" i="87"/>
  <c r="B127" i="87"/>
  <c r="A128" i="87"/>
  <c r="B128" i="87"/>
  <c r="A129" i="87"/>
  <c r="B129" i="87"/>
  <c r="A130" i="87"/>
  <c r="B130" i="87"/>
  <c r="A131" i="87"/>
  <c r="B131" i="87"/>
  <c r="A132" i="87"/>
  <c r="B132" i="87"/>
  <c r="A133" i="87"/>
  <c r="B133" i="87"/>
  <c r="A134" i="87"/>
  <c r="B134" i="87"/>
  <c r="A135" i="87"/>
  <c r="B135" i="87"/>
  <c r="A136" i="87"/>
  <c r="B136" i="87"/>
  <c r="A137" i="87"/>
  <c r="B137" i="87"/>
  <c r="A138" i="87"/>
  <c r="B138" i="87"/>
  <c r="A139" i="87"/>
  <c r="B139" i="87"/>
  <c r="A140" i="87"/>
  <c r="B140" i="87"/>
  <c r="A141" i="87"/>
  <c r="B141" i="87"/>
  <c r="A142" i="87"/>
  <c r="B142" i="87"/>
  <c r="A143" i="87"/>
  <c r="B143" i="87"/>
  <c r="A144" i="87"/>
  <c r="B144" i="87"/>
  <c r="A145" i="87"/>
  <c r="B145" i="87"/>
  <c r="A146" i="87"/>
  <c r="B146" i="87"/>
  <c r="A147" i="87"/>
  <c r="B147" i="87"/>
  <c r="A148" i="87"/>
  <c r="B148" i="87"/>
  <c r="A149" i="87"/>
  <c r="B149" i="87"/>
  <c r="A150" i="87"/>
  <c r="B150" i="87"/>
  <c r="A151" i="87"/>
  <c r="B151" i="87"/>
  <c r="A152" i="87"/>
  <c r="B152" i="87"/>
  <c r="A153" i="87"/>
  <c r="B153" i="87"/>
  <c r="A154" i="87"/>
  <c r="B154" i="87"/>
  <c r="A155" i="87"/>
  <c r="B155" i="87"/>
  <c r="A156" i="87"/>
  <c r="B156" i="87"/>
  <c r="A157" i="87"/>
  <c r="B157" i="87"/>
  <c r="A158" i="87"/>
  <c r="B158" i="87"/>
  <c r="A159" i="87"/>
  <c r="B159" i="87"/>
  <c r="A160" i="87"/>
  <c r="B160" i="87"/>
  <c r="A161" i="87"/>
  <c r="B161" i="87"/>
  <c r="A162" i="87"/>
  <c r="B162" i="87"/>
  <c r="A163" i="87"/>
  <c r="B163" i="87"/>
  <c r="A164" i="87"/>
  <c r="B164" i="87"/>
  <c r="A165" i="87"/>
  <c r="B165" i="87"/>
  <c r="A166" i="87"/>
  <c r="B166" i="87"/>
  <c r="A167" i="87"/>
  <c r="B167" i="87"/>
  <c r="A168" i="87"/>
  <c r="B168" i="87"/>
  <c r="A169" i="87"/>
  <c r="B169" i="87"/>
  <c r="A170" i="87"/>
  <c r="B170" i="87"/>
  <c r="A171" i="87"/>
  <c r="B171" i="87"/>
  <c r="A172" i="87"/>
  <c r="B172" i="87"/>
  <c r="A173" i="87"/>
  <c r="B173" i="87"/>
  <c r="A174" i="87"/>
  <c r="B174" i="87"/>
  <c r="A175" i="87"/>
  <c r="B175" i="87"/>
  <c r="A176" i="87"/>
  <c r="B176" i="87"/>
  <c r="A177" i="87"/>
  <c r="B177" i="87"/>
  <c r="A178" i="87"/>
  <c r="B178" i="87"/>
  <c r="A179" i="87"/>
  <c r="B179" i="87"/>
  <c r="C4" i="87"/>
  <c r="B4" i="87"/>
  <c r="A4" i="87"/>
  <c r="K180" i="87"/>
  <c r="L180" i="87"/>
  <c r="J180" i="87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B103" i="33"/>
  <c r="B104" i="33"/>
  <c r="B105" i="33"/>
  <c r="B106" i="33"/>
  <c r="B107" i="33"/>
  <c r="B108" i="33"/>
  <c r="B109" i="33"/>
  <c r="B110" i="33"/>
  <c r="B111" i="33"/>
  <c r="B112" i="33"/>
  <c r="B113" i="33"/>
  <c r="B114" i="33"/>
  <c r="B115" i="33"/>
  <c r="B116" i="33"/>
  <c r="B117" i="33"/>
  <c r="B118" i="33"/>
  <c r="B119" i="33"/>
  <c r="B120" i="33"/>
  <c r="B121" i="33"/>
  <c r="B122" i="33"/>
  <c r="B123" i="33"/>
  <c r="B124" i="33"/>
  <c r="B125" i="33"/>
  <c r="B126" i="33"/>
  <c r="B127" i="33"/>
  <c r="B128" i="33"/>
  <c r="B129" i="33"/>
  <c r="B130" i="33"/>
  <c r="B131" i="33"/>
  <c r="B132" i="33"/>
  <c r="B133" i="33"/>
  <c r="B134" i="33"/>
  <c r="B135" i="33"/>
  <c r="B136" i="33"/>
  <c r="B137" i="33"/>
  <c r="B138" i="33"/>
  <c r="B139" i="33"/>
  <c r="B140" i="33"/>
  <c r="B141" i="33"/>
  <c r="B142" i="33"/>
  <c r="B143" i="33"/>
  <c r="B144" i="33"/>
  <c r="B145" i="33"/>
  <c r="B146" i="33"/>
  <c r="B147" i="33"/>
  <c r="B148" i="33"/>
  <c r="B149" i="33"/>
  <c r="B150" i="33"/>
  <c r="B151" i="33"/>
  <c r="B152" i="33"/>
  <c r="B153" i="33"/>
  <c r="B154" i="33"/>
  <c r="B155" i="33"/>
  <c r="B156" i="33"/>
  <c r="B157" i="33"/>
  <c r="B158" i="33"/>
  <c r="B159" i="33"/>
  <c r="B160" i="33"/>
  <c r="B161" i="33"/>
  <c r="B162" i="33"/>
  <c r="B163" i="33"/>
  <c r="B164" i="33"/>
  <c r="B165" i="33"/>
  <c r="B166" i="33"/>
  <c r="B167" i="33"/>
  <c r="B168" i="33"/>
  <c r="B169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B211" i="33"/>
  <c r="B212" i="33"/>
  <c r="B213" i="33"/>
  <c r="B214" i="33"/>
  <c r="B215" i="33"/>
  <c r="B216" i="33"/>
  <c r="B217" i="33"/>
  <c r="B218" i="33"/>
  <c r="B219" i="33"/>
  <c r="B220" i="33"/>
  <c r="B221" i="33"/>
  <c r="B222" i="33"/>
  <c r="B223" i="33"/>
  <c r="B224" i="33"/>
  <c r="B225" i="33"/>
  <c r="B226" i="33"/>
  <c r="B227" i="33"/>
  <c r="B228" i="33"/>
  <c r="B229" i="33"/>
  <c r="B230" i="33"/>
  <c r="B231" i="33"/>
  <c r="B232" i="33"/>
  <c r="B233" i="33"/>
  <c r="B234" i="33"/>
  <c r="B235" i="33"/>
  <c r="B236" i="33"/>
  <c r="B237" i="33"/>
  <c r="B238" i="33"/>
  <c r="B239" i="33"/>
  <c r="B240" i="33"/>
  <c r="B241" i="33"/>
  <c r="B242" i="33"/>
  <c r="B243" i="33"/>
  <c r="B244" i="33"/>
  <c r="B245" i="33"/>
  <c r="B246" i="33"/>
  <c r="B247" i="33"/>
  <c r="B248" i="33"/>
  <c r="B249" i="33"/>
  <c r="B250" i="33"/>
  <c r="B251" i="33"/>
  <c r="B252" i="33"/>
  <c r="B253" i="33"/>
  <c r="B254" i="33"/>
  <c r="B255" i="33"/>
  <c r="B256" i="33"/>
  <c r="B257" i="33"/>
  <c r="B258" i="33"/>
  <c r="B259" i="33"/>
  <c r="B260" i="33"/>
  <c r="B261" i="33"/>
  <c r="B262" i="33"/>
  <c r="B263" i="33"/>
  <c r="B264" i="33"/>
  <c r="B265" i="33"/>
  <c r="B266" i="33"/>
  <c r="B267" i="33"/>
  <c r="B268" i="33"/>
  <c r="B269" i="33"/>
  <c r="B270" i="33"/>
  <c r="B271" i="33"/>
  <c r="B272" i="33"/>
  <c r="B273" i="33"/>
  <c r="B274" i="33"/>
  <c r="B275" i="33"/>
  <c r="B4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5" i="33"/>
  <c r="A6" i="33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B8" i="32"/>
  <c r="G8" i="30"/>
  <c r="M29" i="28" l="1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28" i="28"/>
  <c r="N38" i="26" l="1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E65" i="26"/>
  <c r="C32" i="26"/>
  <c r="D32" i="26" s="1"/>
  <c r="C31" i="26"/>
  <c r="C29" i="26"/>
  <c r="C25" i="26"/>
  <c r="C20" i="26"/>
  <c r="F20" i="26" s="1"/>
  <c r="C6" i="26"/>
  <c r="C30" i="26"/>
  <c r="F30" i="26" s="1"/>
  <c r="B30" i="26"/>
  <c r="C28" i="26"/>
  <c r="F28" i="26" s="1"/>
  <c r="B28" i="26"/>
  <c r="C27" i="26"/>
  <c r="B27" i="26"/>
  <c r="C26" i="26"/>
  <c r="F26" i="26" s="1"/>
  <c r="B26" i="26"/>
  <c r="C24" i="26"/>
  <c r="B24" i="26"/>
  <c r="C23" i="26"/>
  <c r="F23" i="26" s="1"/>
  <c r="B23" i="26"/>
  <c r="C22" i="26"/>
  <c r="F22" i="26" s="1"/>
  <c r="B22" i="26"/>
  <c r="C21" i="26"/>
  <c r="F21" i="26" s="1"/>
  <c r="B21" i="26"/>
  <c r="C19" i="26"/>
  <c r="B19" i="26"/>
  <c r="C18" i="26"/>
  <c r="F18" i="26" s="1"/>
  <c r="B18" i="26"/>
  <c r="C17" i="26"/>
  <c r="B17" i="26"/>
  <c r="C16" i="26"/>
  <c r="F16" i="26" s="1"/>
  <c r="B16" i="26"/>
  <c r="C15" i="26"/>
  <c r="B15" i="26"/>
  <c r="C14" i="26"/>
  <c r="F14" i="26" s="1"/>
  <c r="B14" i="26"/>
  <c r="C13" i="26"/>
  <c r="B13" i="26"/>
  <c r="C12" i="26"/>
  <c r="F12" i="26" s="1"/>
  <c r="B12" i="26"/>
  <c r="C11" i="26"/>
  <c r="F11" i="26" s="1"/>
  <c r="B11" i="26"/>
  <c r="C10" i="26"/>
  <c r="F10" i="26" s="1"/>
  <c r="B10" i="26"/>
  <c r="C9" i="26"/>
  <c r="F9" i="26" s="1"/>
  <c r="B9" i="26"/>
  <c r="C8" i="26"/>
  <c r="F8" i="26" s="1"/>
  <c r="B8" i="26"/>
  <c r="C7" i="26"/>
  <c r="F7" i="26" s="1"/>
  <c r="B7" i="26"/>
  <c r="C5" i="26"/>
  <c r="F5" i="26" s="1"/>
  <c r="B5" i="26"/>
  <c r="N37" i="26"/>
  <c r="A19" i="24"/>
  <c r="A23" i="24" s="1"/>
  <c r="A28" i="24"/>
  <c r="A29" i="24" s="1"/>
  <c r="A24" i="24"/>
  <c r="A27" i="24" s="1"/>
  <c r="C30" i="24"/>
  <c r="D30" i="24" s="1"/>
  <c r="C29" i="24"/>
  <c r="C28" i="24"/>
  <c r="B28" i="24"/>
  <c r="C27" i="24"/>
  <c r="C26" i="24"/>
  <c r="F26" i="24" s="1"/>
  <c r="B26" i="24"/>
  <c r="C25" i="24"/>
  <c r="B25" i="24"/>
  <c r="C24" i="24"/>
  <c r="B24" i="24"/>
  <c r="C23" i="24"/>
  <c r="F23" i="24" s="1"/>
  <c r="C22" i="24"/>
  <c r="B22" i="24"/>
  <c r="C21" i="24"/>
  <c r="F21" i="24" s="1"/>
  <c r="B21" i="24"/>
  <c r="C20" i="24"/>
  <c r="F20" i="24" s="1"/>
  <c r="B20" i="24"/>
  <c r="C19" i="24"/>
  <c r="B19" i="24"/>
  <c r="C18" i="24"/>
  <c r="F18" i="24" s="1"/>
  <c r="C17" i="24"/>
  <c r="F17" i="24" s="1"/>
  <c r="B17" i="24"/>
  <c r="C16" i="24"/>
  <c r="B16" i="24"/>
  <c r="C15" i="24"/>
  <c r="B15" i="24"/>
  <c r="C14" i="24"/>
  <c r="F14" i="24" s="1"/>
  <c r="B14" i="24"/>
  <c r="C13" i="24"/>
  <c r="F13" i="24" s="1"/>
  <c r="B13" i="24"/>
  <c r="C12" i="24"/>
  <c r="B12" i="24"/>
  <c r="C11" i="24"/>
  <c r="B11" i="24"/>
  <c r="C10" i="24"/>
  <c r="F10" i="24" s="1"/>
  <c r="B10" i="24"/>
  <c r="C9" i="24"/>
  <c r="F9" i="24" s="1"/>
  <c r="B9" i="24"/>
  <c r="C8" i="24"/>
  <c r="F8" i="24" s="1"/>
  <c r="B8" i="24"/>
  <c r="C7" i="24"/>
  <c r="F7" i="24" s="1"/>
  <c r="B7" i="24"/>
  <c r="C6" i="24"/>
  <c r="F6" i="24" s="1"/>
  <c r="C5" i="24"/>
  <c r="F5" i="24" s="1"/>
  <c r="B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35" i="24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34" i="22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39" i="20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31" i="18"/>
  <c r="F26" i="22"/>
  <c r="F60" i="22"/>
  <c r="F16" i="22"/>
  <c r="F15" i="22"/>
  <c r="F14" i="22"/>
  <c r="F13" i="22"/>
  <c r="F12" i="22"/>
  <c r="F11" i="22"/>
  <c r="F10" i="22"/>
  <c r="F9" i="22"/>
  <c r="F8" i="22"/>
  <c r="F7" i="22"/>
  <c r="F6" i="22"/>
  <c r="F5" i="22"/>
  <c r="C33" i="20"/>
  <c r="C32" i="20"/>
  <c r="B32" i="20"/>
  <c r="C31" i="20"/>
  <c r="B31" i="20"/>
  <c r="C30" i="20"/>
  <c r="B30" i="20"/>
  <c r="C29" i="20"/>
  <c r="C28" i="20"/>
  <c r="B28" i="20"/>
  <c r="C27" i="20"/>
  <c r="B27" i="20"/>
  <c r="C26" i="20"/>
  <c r="B26" i="20"/>
  <c r="C25" i="20"/>
  <c r="C24" i="20"/>
  <c r="B24" i="20"/>
  <c r="C23" i="20"/>
  <c r="B23" i="20"/>
  <c r="C22" i="20"/>
  <c r="B22" i="20"/>
  <c r="C5" i="20"/>
  <c r="C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A30" i="20"/>
  <c r="A26" i="20"/>
  <c r="A22" i="20"/>
  <c r="C24" i="18"/>
  <c r="C20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31" i="18"/>
  <c r="A21" i="18"/>
  <c r="A25" i="18"/>
  <c r="C25" i="18"/>
  <c r="B25" i="18"/>
  <c r="C23" i="18"/>
  <c r="B23" i="18"/>
  <c r="C22" i="18"/>
  <c r="B22" i="18"/>
  <c r="C21" i="18"/>
  <c r="B21" i="18"/>
  <c r="C15" i="18"/>
  <c r="C19" i="18"/>
  <c r="B19" i="18"/>
  <c r="C18" i="18"/>
  <c r="B18" i="18"/>
  <c r="C17" i="18"/>
  <c r="B17" i="18"/>
  <c r="C16" i="18"/>
  <c r="B16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C8" i="18"/>
  <c r="B8" i="18"/>
  <c r="C7" i="18"/>
  <c r="B7" i="18"/>
  <c r="C6" i="18"/>
  <c r="B6" i="18"/>
  <c r="C5" i="18"/>
  <c r="B5" i="18"/>
  <c r="B28" i="16"/>
  <c r="B27" i="16"/>
  <c r="B25" i="16"/>
  <c r="B24" i="16"/>
  <c r="B23" i="16"/>
  <c r="B21" i="16"/>
  <c r="B20" i="16"/>
  <c r="B19" i="16"/>
  <c r="B17" i="16"/>
  <c r="B16" i="16"/>
  <c r="B15" i="16"/>
  <c r="B14" i="16"/>
  <c r="B13" i="16"/>
  <c r="B12" i="16"/>
  <c r="B11" i="16"/>
  <c r="B10" i="16"/>
  <c r="B9" i="16"/>
  <c r="B8" i="16"/>
  <c r="B7" i="16"/>
  <c r="B5" i="16"/>
  <c r="C30" i="16"/>
  <c r="D30" i="16" s="1"/>
  <c r="C29" i="16"/>
  <c r="C28" i="16"/>
  <c r="C27" i="16"/>
  <c r="C26" i="16"/>
  <c r="D26" i="16" s="1"/>
  <c r="C25" i="16"/>
  <c r="C24" i="16"/>
  <c r="D24" i="16" s="1"/>
  <c r="C23" i="16"/>
  <c r="C22" i="16"/>
  <c r="D22" i="16" s="1"/>
  <c r="C21" i="16"/>
  <c r="C20" i="16"/>
  <c r="D20" i="16" s="1"/>
  <c r="C19" i="16"/>
  <c r="C18" i="16"/>
  <c r="D18" i="16" s="1"/>
  <c r="C17" i="16"/>
  <c r="C16" i="16"/>
  <c r="D16" i="16" s="1"/>
  <c r="C15" i="16"/>
  <c r="C14" i="16"/>
  <c r="D14" i="16" s="1"/>
  <c r="C13" i="16"/>
  <c r="D13" i="16" s="1"/>
  <c r="C12" i="16"/>
  <c r="D12" i="16" s="1"/>
  <c r="C11" i="16"/>
  <c r="C10" i="16"/>
  <c r="D10" i="16" s="1"/>
  <c r="C9" i="16"/>
  <c r="D9" i="16" s="1"/>
  <c r="C8" i="16"/>
  <c r="D8" i="16" s="1"/>
  <c r="C7" i="16"/>
  <c r="C6" i="16"/>
  <c r="D6" i="16" s="1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38" i="16"/>
  <c r="A19" i="16"/>
  <c r="A24" i="14"/>
  <c r="A21" i="14"/>
  <c r="A16" i="14"/>
  <c r="A20" i="14" s="1"/>
  <c r="A7" i="14"/>
  <c r="A15" i="14" s="1"/>
  <c r="C28" i="14"/>
  <c r="C27" i="14"/>
  <c r="C23" i="14"/>
  <c r="F23" i="14" s="1"/>
  <c r="C6" i="14"/>
  <c r="C15" i="14"/>
  <c r="D15" i="14" s="1"/>
  <c r="C26" i="14"/>
  <c r="B26" i="14"/>
  <c r="C25" i="14"/>
  <c r="B25" i="14"/>
  <c r="C24" i="14"/>
  <c r="D24" i="14" s="1"/>
  <c r="B24" i="14"/>
  <c r="C22" i="14"/>
  <c r="D22" i="14" s="1"/>
  <c r="B22" i="14"/>
  <c r="C21" i="14"/>
  <c r="B21" i="14"/>
  <c r="C20" i="14"/>
  <c r="F20" i="14" s="1"/>
  <c r="C19" i="14"/>
  <c r="F19" i="14" s="1"/>
  <c r="B19" i="14"/>
  <c r="C18" i="14"/>
  <c r="F18" i="14" s="1"/>
  <c r="B18" i="14"/>
  <c r="C17" i="14"/>
  <c r="B17" i="14"/>
  <c r="B20" i="14"/>
  <c r="C16" i="14"/>
  <c r="F16" i="14" s="1"/>
  <c r="B16" i="14"/>
  <c r="C14" i="14"/>
  <c r="F14" i="14" s="1"/>
  <c r="B14" i="14"/>
  <c r="C13" i="14"/>
  <c r="F13" i="14" s="1"/>
  <c r="B13" i="14"/>
  <c r="C12" i="14"/>
  <c r="F12" i="14" s="1"/>
  <c r="B12" i="14"/>
  <c r="C11" i="14"/>
  <c r="F11" i="14" s="1"/>
  <c r="B11" i="14"/>
  <c r="C10" i="14"/>
  <c r="F10" i="14" s="1"/>
  <c r="B10" i="14"/>
  <c r="C9" i="14"/>
  <c r="F9" i="14" s="1"/>
  <c r="B9" i="14"/>
  <c r="C8" i="14"/>
  <c r="F8" i="14" s="1"/>
  <c r="B8" i="14"/>
  <c r="C7" i="14"/>
  <c r="F7" i="14" s="1"/>
  <c r="B7" i="14"/>
  <c r="B5" i="14"/>
  <c r="C5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32" i="14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F27" i="14" l="1"/>
  <c r="F22" i="24"/>
  <c r="F27" i="24"/>
  <c r="F19" i="24"/>
  <c r="F28" i="24"/>
  <c r="F11" i="24"/>
  <c r="F15" i="24"/>
  <c r="F24" i="24"/>
  <c r="D29" i="24"/>
  <c r="F6" i="14"/>
  <c r="F12" i="24"/>
  <c r="F16" i="24"/>
  <c r="F25" i="24"/>
  <c r="D17" i="16"/>
  <c r="D21" i="16"/>
  <c r="D25" i="16"/>
  <c r="D28" i="16"/>
  <c r="D31" i="26"/>
  <c r="F6" i="26"/>
  <c r="F25" i="26"/>
  <c r="F13" i="26"/>
  <c r="F15" i="26"/>
  <c r="F17" i="26"/>
  <c r="F19" i="26"/>
  <c r="F24" i="26"/>
  <c r="F27" i="26"/>
  <c r="F29" i="26"/>
  <c r="F32" i="26"/>
  <c r="F22" i="22"/>
  <c r="F18" i="22"/>
  <c r="F30" i="22"/>
  <c r="F18" i="16"/>
  <c r="F30" i="16"/>
  <c r="F14" i="16"/>
  <c r="F26" i="16"/>
  <c r="F10" i="16"/>
  <c r="F22" i="16"/>
  <c r="F6" i="16"/>
  <c r="F26" i="14"/>
  <c r="F31" i="26"/>
  <c r="F29" i="24"/>
  <c r="F30" i="24"/>
  <c r="F27" i="22"/>
  <c r="F23" i="22"/>
  <c r="F19" i="22"/>
  <c r="F29" i="22"/>
  <c r="F25" i="22"/>
  <c r="F21" i="22"/>
  <c r="F17" i="22"/>
  <c r="F28" i="22"/>
  <c r="F24" i="22"/>
  <c r="F20" i="22"/>
  <c r="D29" i="16"/>
  <c r="F29" i="16"/>
  <c r="F25" i="16"/>
  <c r="F21" i="16"/>
  <c r="F17" i="16"/>
  <c r="F13" i="16"/>
  <c r="F9" i="16"/>
  <c r="F28" i="16"/>
  <c r="F24" i="16"/>
  <c r="F20" i="16"/>
  <c r="F16" i="16"/>
  <c r="F12" i="16"/>
  <c r="F8" i="16"/>
  <c r="D7" i="16"/>
  <c r="D11" i="16"/>
  <c r="D15" i="16"/>
  <c r="D19" i="16"/>
  <c r="D23" i="16"/>
  <c r="D27" i="16"/>
  <c r="F27" i="16"/>
  <c r="F23" i="16"/>
  <c r="F19" i="16"/>
  <c r="F15" i="16"/>
  <c r="F11" i="16"/>
  <c r="F7" i="16"/>
  <c r="F21" i="14"/>
  <c r="F5" i="14"/>
  <c r="F28" i="14"/>
  <c r="F24" i="14"/>
  <c r="F25" i="14"/>
  <c r="F17" i="14"/>
  <c r="D21" i="14"/>
  <c r="F15" i="14"/>
  <c r="F22" i="14"/>
  <c r="D25" i="14"/>
  <c r="D26" i="14"/>
  <c r="B16" i="45"/>
  <c r="C16" i="45"/>
  <c r="D16" i="45"/>
  <c r="I16" i="45" s="1"/>
  <c r="E16" i="45"/>
  <c r="B17" i="45"/>
  <c r="C17" i="45"/>
  <c r="H17" i="45" s="1"/>
  <c r="D17" i="45"/>
  <c r="I17" i="45" s="1"/>
  <c r="E17" i="45"/>
  <c r="H18" i="45"/>
  <c r="I18" i="45"/>
  <c r="G15" i="45"/>
  <c r="H15" i="45"/>
  <c r="I15" i="45"/>
  <c r="G16" i="45"/>
  <c r="H16" i="45"/>
  <c r="G17" i="45"/>
  <c r="G18" i="45"/>
  <c r="E14" i="45"/>
  <c r="D14" i="45"/>
  <c r="C14" i="45"/>
  <c r="B14" i="45"/>
  <c r="B19" i="45" s="1"/>
  <c r="G19" i="45" s="1"/>
  <c r="E19" i="45" l="1"/>
  <c r="C19" i="45"/>
  <c r="H19" i="45" s="1"/>
  <c r="D19" i="45"/>
  <c r="I19" i="45" s="1"/>
  <c r="AA44" i="47"/>
  <c r="AB44" i="47"/>
  <c r="AC44" i="47"/>
  <c r="AD44" i="47"/>
  <c r="AE44" i="47"/>
  <c r="AF44" i="47"/>
  <c r="AG44" i="47"/>
  <c r="AH44" i="47"/>
  <c r="AA45" i="47"/>
  <c r="AB45" i="47"/>
  <c r="AC45" i="47"/>
  <c r="AD45" i="47"/>
  <c r="AE45" i="47"/>
  <c r="AF45" i="47"/>
  <c r="AG45" i="47"/>
  <c r="AH45" i="47"/>
  <c r="AA46" i="47"/>
  <c r="AB46" i="47"/>
  <c r="AC46" i="47"/>
  <c r="AD46" i="47"/>
  <c r="AE46" i="47"/>
  <c r="AF46" i="47"/>
  <c r="AG46" i="47"/>
  <c r="AH46" i="47"/>
  <c r="AA47" i="47"/>
  <c r="AB47" i="47"/>
  <c r="AC47" i="47"/>
  <c r="AD47" i="47"/>
  <c r="AE47" i="47"/>
  <c r="AF47" i="47"/>
  <c r="AG47" i="47"/>
  <c r="AH47" i="47"/>
  <c r="AA48" i="47"/>
  <c r="AB48" i="47"/>
  <c r="AC48" i="47"/>
  <c r="AD48" i="47"/>
  <c r="AE48" i="47"/>
  <c r="AF48" i="47"/>
  <c r="AG48" i="47"/>
  <c r="AH48" i="47"/>
  <c r="AA49" i="47"/>
  <c r="AB49" i="47"/>
  <c r="AC49" i="47"/>
  <c r="AD49" i="47"/>
  <c r="AE49" i="47"/>
  <c r="AF49" i="47"/>
  <c r="AG49" i="47"/>
  <c r="AH49" i="47"/>
  <c r="AA50" i="47"/>
  <c r="AB50" i="47"/>
  <c r="AC50" i="47"/>
  <c r="AD50" i="47"/>
  <c r="AE50" i="47"/>
  <c r="AF50" i="47"/>
  <c r="AG50" i="47"/>
  <c r="AH50" i="47"/>
  <c r="AA51" i="47"/>
  <c r="AB51" i="47"/>
  <c r="AC51" i="47"/>
  <c r="AD51" i="47"/>
  <c r="AE51" i="47"/>
  <c r="AF51" i="47"/>
  <c r="AG51" i="47"/>
  <c r="AH51" i="47"/>
  <c r="AA52" i="47"/>
  <c r="AB52" i="47"/>
  <c r="AC52" i="47"/>
  <c r="AD52" i="47"/>
  <c r="AE52" i="47"/>
  <c r="AF52" i="47"/>
  <c r="AG52" i="47"/>
  <c r="AH52" i="47"/>
  <c r="AA53" i="47"/>
  <c r="AB53" i="47"/>
  <c r="AC53" i="47"/>
  <c r="AD53" i="47"/>
  <c r="AE53" i="47"/>
  <c r="AF53" i="47"/>
  <c r="AG53" i="47"/>
  <c r="AH53" i="47"/>
  <c r="AA54" i="47"/>
  <c r="AB54" i="47"/>
  <c r="AC54" i="47"/>
  <c r="AD54" i="47"/>
  <c r="AE54" i="47"/>
  <c r="AF54" i="47"/>
  <c r="AG54" i="47"/>
  <c r="AH54" i="47"/>
  <c r="AA55" i="47"/>
  <c r="AB55" i="47"/>
  <c r="AC55" i="47"/>
  <c r="AD55" i="47"/>
  <c r="AE55" i="47"/>
  <c r="AF55" i="47"/>
  <c r="AG55" i="47"/>
  <c r="AH55" i="47"/>
  <c r="AA56" i="47"/>
  <c r="AB56" i="47"/>
  <c r="AC56" i="47"/>
  <c r="AD56" i="47"/>
  <c r="AE56" i="47"/>
  <c r="AF56" i="47"/>
  <c r="AG56" i="47"/>
  <c r="AH56" i="47"/>
  <c r="AA57" i="47"/>
  <c r="AB57" i="47"/>
  <c r="AC57" i="47"/>
  <c r="AD57" i="47"/>
  <c r="AE57" i="47"/>
  <c r="AF57" i="47"/>
  <c r="AG57" i="47"/>
  <c r="AH57" i="47"/>
  <c r="AA58" i="47"/>
  <c r="AB58" i="47"/>
  <c r="AC58" i="47"/>
  <c r="AD58" i="47"/>
  <c r="AE58" i="47"/>
  <c r="AF58" i="47"/>
  <c r="AG58" i="47"/>
  <c r="AH58" i="47"/>
  <c r="AA59" i="47"/>
  <c r="AB59" i="47"/>
  <c r="AC59" i="47"/>
  <c r="AD59" i="47"/>
  <c r="AE59" i="47"/>
  <c r="AF59" i="47"/>
  <c r="AG59" i="47"/>
  <c r="AH59" i="47"/>
  <c r="AA60" i="47"/>
  <c r="AB60" i="47"/>
  <c r="AC60" i="47"/>
  <c r="AD60" i="47"/>
  <c r="AE60" i="47"/>
  <c r="AF60" i="47"/>
  <c r="AG60" i="47"/>
  <c r="AH60" i="47"/>
  <c r="AA61" i="47"/>
  <c r="AB61" i="47"/>
  <c r="AC61" i="47"/>
  <c r="AD61" i="47"/>
  <c r="AE61" i="47"/>
  <c r="AF61" i="47"/>
  <c r="AG61" i="47"/>
  <c r="AH61" i="47"/>
  <c r="AA62" i="47"/>
  <c r="AB62" i="47"/>
  <c r="AC62" i="47"/>
  <c r="AD62" i="47"/>
  <c r="AE62" i="47"/>
  <c r="AF62" i="47"/>
  <c r="AG62" i="47"/>
  <c r="AH62" i="47"/>
  <c r="AA63" i="47"/>
  <c r="AB63" i="47"/>
  <c r="AC63" i="47"/>
  <c r="AD63" i="47"/>
  <c r="AE63" i="47"/>
  <c r="AF63" i="47"/>
  <c r="AG63" i="47"/>
  <c r="AH63" i="47"/>
  <c r="AA64" i="47"/>
  <c r="AB64" i="47"/>
  <c r="AC64" i="47"/>
  <c r="AD64" i="47"/>
  <c r="AE64" i="47"/>
  <c r="AF64" i="47"/>
  <c r="AG64" i="47"/>
  <c r="AH64" i="47"/>
  <c r="AA65" i="47"/>
  <c r="AB65" i="47"/>
  <c r="AC65" i="47"/>
  <c r="AD65" i="47"/>
  <c r="AE65" i="47"/>
  <c r="AF65" i="47"/>
  <c r="AG65" i="47"/>
  <c r="AH65" i="47"/>
  <c r="AA66" i="47"/>
  <c r="AB66" i="47"/>
  <c r="AC66" i="47"/>
  <c r="AD66" i="47"/>
  <c r="AE66" i="47"/>
  <c r="AF66" i="47"/>
  <c r="AG66" i="47"/>
  <c r="AH66" i="47"/>
  <c r="AA67" i="47"/>
  <c r="AB67" i="47"/>
  <c r="AC67" i="47"/>
  <c r="AD67" i="47"/>
  <c r="AE67" i="47"/>
  <c r="AF67" i="47"/>
  <c r="AG67" i="47"/>
  <c r="AH67" i="47"/>
  <c r="AA68" i="47"/>
  <c r="AB68" i="47"/>
  <c r="AC68" i="47"/>
  <c r="AD68" i="47"/>
  <c r="AE68" i="47"/>
  <c r="AF68" i="47"/>
  <c r="AG68" i="47"/>
  <c r="AH68" i="47"/>
  <c r="AA69" i="47"/>
  <c r="AB69" i="47"/>
  <c r="AC69" i="47"/>
  <c r="AD69" i="47"/>
  <c r="AE69" i="47"/>
  <c r="AF69" i="47"/>
  <c r="AG69" i="47"/>
  <c r="AH69" i="47"/>
  <c r="AA70" i="47"/>
  <c r="AB70" i="47"/>
  <c r="AC70" i="47"/>
  <c r="AD70" i="47"/>
  <c r="AE70" i="47"/>
  <c r="AF70" i="47"/>
  <c r="AG70" i="47"/>
  <c r="AH70" i="47"/>
  <c r="AA71" i="47"/>
  <c r="AB71" i="47"/>
  <c r="AC71" i="47"/>
  <c r="AD71" i="47"/>
  <c r="AE71" i="47"/>
  <c r="AF71" i="47"/>
  <c r="AG71" i="47"/>
  <c r="AH71" i="47"/>
  <c r="AA72" i="47"/>
  <c r="AB72" i="47"/>
  <c r="AC72" i="47"/>
  <c r="AD72" i="47"/>
  <c r="AE72" i="47"/>
  <c r="AF72" i="47"/>
  <c r="AG72" i="47"/>
  <c r="AH72" i="47"/>
  <c r="AA73" i="47"/>
  <c r="AB73" i="47"/>
  <c r="AC73" i="47"/>
  <c r="AD73" i="47"/>
  <c r="AE73" i="47"/>
  <c r="AF73" i="47"/>
  <c r="AG73" i="47"/>
  <c r="AH73" i="47"/>
  <c r="AA74" i="47"/>
  <c r="AB74" i="47"/>
  <c r="AC74" i="47"/>
  <c r="AD74" i="47"/>
  <c r="AE74" i="47"/>
  <c r="AF74" i="47"/>
  <c r="AG74" i="47"/>
  <c r="AH74" i="47"/>
  <c r="AA75" i="47"/>
  <c r="AB75" i="47"/>
  <c r="AC75" i="47"/>
  <c r="AD75" i="47"/>
  <c r="AE75" i="47"/>
  <c r="AF75" i="47"/>
  <c r="AG75" i="47"/>
  <c r="AH75" i="47"/>
  <c r="AA76" i="47"/>
  <c r="AB76" i="47"/>
  <c r="AC76" i="47"/>
  <c r="AD76" i="47"/>
  <c r="AE76" i="47"/>
  <c r="AF76" i="47"/>
  <c r="AG76" i="47"/>
  <c r="AH76" i="47"/>
  <c r="AA77" i="47"/>
  <c r="AB77" i="47"/>
  <c r="AC77" i="47"/>
  <c r="AD77" i="47"/>
  <c r="AE77" i="47"/>
  <c r="AF77" i="47"/>
  <c r="AG77" i="47"/>
  <c r="AH77" i="47"/>
  <c r="AA78" i="47"/>
  <c r="AB78" i="47"/>
  <c r="AC78" i="47"/>
  <c r="AD78" i="47"/>
  <c r="AE78" i="47"/>
  <c r="AF78" i="47"/>
  <c r="AG78" i="47"/>
  <c r="AH78" i="47"/>
  <c r="AH43" i="47"/>
  <c r="AG43" i="47"/>
  <c r="AF43" i="47"/>
  <c r="AF79" i="47" s="1"/>
  <c r="AE43" i="47"/>
  <c r="AD43" i="47"/>
  <c r="AC43" i="47"/>
  <c r="AB43" i="47"/>
  <c r="AA43" i="47"/>
  <c r="Z44" i="47"/>
  <c r="Z45" i="47"/>
  <c r="Z46" i="47"/>
  <c r="Z47" i="47"/>
  <c r="Z48" i="47"/>
  <c r="Z49" i="47"/>
  <c r="Z50" i="47"/>
  <c r="Z51" i="47"/>
  <c r="Z52" i="47"/>
  <c r="Z53" i="47"/>
  <c r="Z54" i="47"/>
  <c r="Z55" i="47"/>
  <c r="Z56" i="47"/>
  <c r="Z57" i="47"/>
  <c r="Z58" i="47"/>
  <c r="Z59" i="47"/>
  <c r="Z60" i="47"/>
  <c r="Z61" i="47"/>
  <c r="Z62" i="47"/>
  <c r="Z63" i="47"/>
  <c r="Z64" i="47"/>
  <c r="Z65" i="47"/>
  <c r="Z66" i="47"/>
  <c r="Z67" i="47"/>
  <c r="Z68" i="47"/>
  <c r="Z69" i="47"/>
  <c r="Z70" i="47"/>
  <c r="Z71" i="47"/>
  <c r="Z72" i="47"/>
  <c r="Z73" i="47"/>
  <c r="Z74" i="47"/>
  <c r="Z75" i="47"/>
  <c r="Z76" i="47"/>
  <c r="Z77" i="47"/>
  <c r="Z78" i="47"/>
  <c r="Z43" i="47"/>
  <c r="Y44" i="47"/>
  <c r="Y45" i="47"/>
  <c r="Y46" i="47"/>
  <c r="Y47" i="47"/>
  <c r="Y48" i="47"/>
  <c r="Y49" i="47"/>
  <c r="Y50" i="47"/>
  <c r="Y51" i="47"/>
  <c r="Y52" i="47"/>
  <c r="Y53" i="47"/>
  <c r="Y54" i="47"/>
  <c r="Y55" i="47"/>
  <c r="Y56" i="47"/>
  <c r="Y57" i="47"/>
  <c r="Y58" i="47"/>
  <c r="Y59" i="47"/>
  <c r="Y60" i="47"/>
  <c r="Y61" i="47"/>
  <c r="Y62" i="47"/>
  <c r="Y63" i="47"/>
  <c r="Y64" i="47"/>
  <c r="Y65" i="47"/>
  <c r="Y66" i="47"/>
  <c r="Y67" i="47"/>
  <c r="Y68" i="47"/>
  <c r="Y69" i="47"/>
  <c r="Y70" i="47"/>
  <c r="Y71" i="47"/>
  <c r="Y72" i="47"/>
  <c r="Y73" i="47"/>
  <c r="Y74" i="47"/>
  <c r="Y75" i="47"/>
  <c r="Y76" i="47"/>
  <c r="Y77" i="47"/>
  <c r="Y78" i="47"/>
  <c r="Y43" i="47"/>
  <c r="AB79" i="47" l="1"/>
  <c r="AC79" i="47"/>
  <c r="Y79" i="47"/>
  <c r="AA79" i="47"/>
  <c r="AE79" i="47"/>
  <c r="Z79" i="47"/>
  <c r="AG79" i="47"/>
  <c r="AD79" i="47"/>
  <c r="AH79" i="47"/>
  <c r="U43" i="10"/>
  <c r="F44" i="10" l="1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43" i="10"/>
  <c r="A31" i="10"/>
  <c r="A27" i="10"/>
  <c r="A22" i="10"/>
  <c r="C35" i="10"/>
  <c r="D35" i="10" s="1"/>
  <c r="C34" i="10"/>
  <c r="C33" i="10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B32" i="10"/>
  <c r="B33" i="10"/>
  <c r="B31" i="10"/>
  <c r="B28" i="10"/>
  <c r="B29" i="10"/>
  <c r="B27" i="10"/>
  <c r="B23" i="10"/>
  <c r="B24" i="10"/>
  <c r="B25" i="10"/>
  <c r="B22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D33" i="10" l="1"/>
  <c r="D34" i="10"/>
  <c r="C3" i="96"/>
  <c r="C7" i="91"/>
  <c r="F4" i="22" l="1"/>
  <c r="G10" i="30" l="1"/>
  <c r="G9" i="30"/>
  <c r="G6" i="30"/>
  <c r="G7" i="30"/>
  <c r="G5" i="30"/>
  <c r="E11" i="30"/>
  <c r="D6" i="11" l="1"/>
  <c r="D7" i="11"/>
  <c r="D5" i="11"/>
  <c r="E5" i="11"/>
  <c r="E6" i="11"/>
  <c r="E7" i="11"/>
  <c r="C5" i="16"/>
  <c r="F5" i="16" s="1"/>
  <c r="F39" i="16"/>
  <c r="H39" i="16"/>
  <c r="D9" i="85" l="1"/>
  <c r="D10" i="85"/>
  <c r="D11" i="85"/>
  <c r="D12" i="85"/>
  <c r="D13" i="85"/>
  <c r="D14" i="85"/>
  <c r="D15" i="85"/>
  <c r="D8" i="85"/>
  <c r="D9" i="83"/>
  <c r="D10" i="83"/>
  <c r="D11" i="83"/>
  <c r="D13" i="83"/>
  <c r="D11" i="7"/>
  <c r="H38" i="16"/>
  <c r="H43" i="10" l="1"/>
  <c r="C4" i="10"/>
  <c r="D4" i="10" l="1"/>
  <c r="B6" i="10"/>
  <c r="B4" i="10"/>
  <c r="P22" i="11" l="1"/>
  <c r="P23" i="11"/>
  <c r="P24" i="11"/>
  <c r="P25" i="11"/>
  <c r="P26" i="11"/>
  <c r="P27" i="11"/>
  <c r="P28" i="11"/>
  <c r="P29" i="11"/>
  <c r="P30" i="11"/>
  <c r="P31" i="11"/>
  <c r="P32" i="11"/>
  <c r="P21" i="11"/>
  <c r="D35" i="85" l="1"/>
  <c r="D37" i="85"/>
  <c r="D36" i="85"/>
  <c r="D38" i="85"/>
  <c r="D39" i="85"/>
  <c r="D33" i="85"/>
  <c r="D34" i="85"/>
  <c r="A34" i="10" l="1"/>
  <c r="C31" i="46"/>
  <c r="D31" i="46"/>
  <c r="E31" i="46"/>
  <c r="F31" i="46"/>
  <c r="G31" i="46"/>
  <c r="I17" i="32" l="1"/>
  <c r="Z65" i="30"/>
  <c r="F6" i="66"/>
  <c r="F7" i="66"/>
  <c r="F8" i="66"/>
  <c r="F9" i="66"/>
  <c r="F10" i="66"/>
  <c r="F5" i="66"/>
  <c r="E6" i="66"/>
  <c r="E7" i="66"/>
  <c r="E9" i="66"/>
  <c r="E10" i="66"/>
  <c r="E5" i="66"/>
  <c r="D6" i="66"/>
  <c r="D7" i="66"/>
  <c r="D8" i="66"/>
  <c r="D9" i="66"/>
  <c r="D10" i="66"/>
  <c r="D5" i="66"/>
  <c r="E8" i="29"/>
  <c r="D6" i="32" l="1"/>
  <c r="D7" i="32"/>
  <c r="D8" i="32"/>
  <c r="D9" i="32"/>
  <c r="F9" i="32" s="1"/>
  <c r="D10" i="32"/>
  <c r="B6" i="32"/>
  <c r="B7" i="32"/>
  <c r="B10" i="32"/>
  <c r="B5" i="32"/>
  <c r="F10" i="30"/>
  <c r="F9" i="30"/>
  <c r="F8" i="30"/>
  <c r="F7" i="30"/>
  <c r="F6" i="30"/>
  <c r="F5" i="30"/>
  <c r="D10" i="30"/>
  <c r="D9" i="30"/>
  <c r="D7" i="30"/>
  <c r="D6" i="30"/>
  <c r="D5" i="30"/>
  <c r="C8" i="30"/>
  <c r="C11" i="30" s="1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28" i="28"/>
  <c r="A19" i="28"/>
  <c r="A16" i="28"/>
  <c r="A11" i="28"/>
  <c r="C21" i="28"/>
  <c r="B21" i="28"/>
  <c r="C20" i="28"/>
  <c r="B20" i="28"/>
  <c r="C19" i="28"/>
  <c r="B19" i="28"/>
  <c r="C17" i="28"/>
  <c r="B17" i="28"/>
  <c r="C16" i="28"/>
  <c r="B16" i="28"/>
  <c r="C14" i="28"/>
  <c r="B14" i="28"/>
  <c r="C13" i="28"/>
  <c r="B13" i="28"/>
  <c r="C12" i="28"/>
  <c r="B12" i="28"/>
  <c r="C11" i="28"/>
  <c r="B11" i="28"/>
  <c r="C9" i="28"/>
  <c r="B9" i="28"/>
  <c r="C8" i="28"/>
  <c r="B8" i="28"/>
  <c r="C7" i="28"/>
  <c r="B7" i="28"/>
  <c r="C6" i="28"/>
  <c r="B6" i="28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37" i="26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35" i="24"/>
  <c r="D8" i="30" l="1"/>
  <c r="F8" i="32"/>
  <c r="C8" i="32" s="1"/>
  <c r="F7" i="32"/>
  <c r="E7" i="32" s="1"/>
  <c r="F6" i="32"/>
  <c r="E6" i="32" s="1"/>
  <c r="C7" i="32"/>
  <c r="F10" i="32"/>
  <c r="E10" i="32" s="1"/>
  <c r="C6" i="32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39" i="20"/>
  <c r="A33" i="20"/>
  <c r="A16" i="18"/>
  <c r="A20" i="18" s="1"/>
  <c r="A26" i="18"/>
  <c r="C4" i="18"/>
  <c r="C26" i="18"/>
  <c r="B4" i="18"/>
  <c r="A4" i="18"/>
  <c r="A15" i="18" s="1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D20" i="14"/>
  <c r="D27" i="14"/>
  <c r="D23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32" i="14"/>
  <c r="A23" i="14"/>
  <c r="E8" i="32" l="1"/>
  <c r="D17" i="14"/>
  <c r="D18" i="14"/>
  <c r="D19" i="14"/>
  <c r="D5" i="14"/>
  <c r="D28" i="14"/>
  <c r="D8" i="14"/>
  <c r="D7" i="14"/>
  <c r="D11" i="14"/>
  <c r="D10" i="14"/>
  <c r="D14" i="14"/>
  <c r="D16" i="14"/>
  <c r="D12" i="14"/>
  <c r="D13" i="14"/>
  <c r="D9" i="14"/>
  <c r="C10" i="32"/>
  <c r="E9" i="32"/>
  <c r="T5" i="47" l="1"/>
  <c r="T6" i="47"/>
  <c r="T7" i="47"/>
  <c r="T8" i="47"/>
  <c r="T9" i="47"/>
  <c r="T10" i="47"/>
  <c r="T11" i="47"/>
  <c r="T12" i="47"/>
  <c r="T13" i="47"/>
  <c r="T14" i="47"/>
  <c r="T15" i="47"/>
  <c r="T16" i="47"/>
  <c r="T17" i="47"/>
  <c r="T18" i="47"/>
  <c r="T19" i="47"/>
  <c r="T20" i="47"/>
  <c r="T21" i="47"/>
  <c r="T22" i="47"/>
  <c r="T23" i="47"/>
  <c r="T24" i="47"/>
  <c r="T25" i="47"/>
  <c r="T26" i="47"/>
  <c r="T27" i="47"/>
  <c r="T28" i="47"/>
  <c r="T29" i="47"/>
  <c r="T30" i="47"/>
  <c r="T31" i="47"/>
  <c r="T32" i="47"/>
  <c r="T33" i="47"/>
  <c r="T34" i="47"/>
  <c r="T35" i="47"/>
  <c r="T36" i="47"/>
  <c r="T37" i="47"/>
  <c r="T38" i="47"/>
  <c r="T4" i="47"/>
  <c r="D5" i="47"/>
  <c r="F5" i="47"/>
  <c r="H5" i="47"/>
  <c r="J5" i="47"/>
  <c r="L5" i="47"/>
  <c r="N5" i="47"/>
  <c r="P5" i="47"/>
  <c r="R5" i="47"/>
  <c r="D6" i="47"/>
  <c r="F6" i="47"/>
  <c r="H6" i="47"/>
  <c r="J6" i="47"/>
  <c r="L6" i="47"/>
  <c r="N6" i="47"/>
  <c r="P6" i="47"/>
  <c r="R6" i="47"/>
  <c r="D7" i="47"/>
  <c r="F7" i="47"/>
  <c r="H7" i="47"/>
  <c r="J7" i="47"/>
  <c r="L7" i="47"/>
  <c r="N7" i="47"/>
  <c r="P7" i="47"/>
  <c r="R7" i="47"/>
  <c r="D8" i="47"/>
  <c r="F8" i="47"/>
  <c r="G8" i="47" s="1"/>
  <c r="H8" i="47"/>
  <c r="I8" i="47" s="1"/>
  <c r="J8" i="47"/>
  <c r="L8" i="47"/>
  <c r="N8" i="47"/>
  <c r="P8" i="47"/>
  <c r="R8" i="47"/>
  <c r="D9" i="47"/>
  <c r="F9" i="47"/>
  <c r="H9" i="47"/>
  <c r="J9" i="47"/>
  <c r="L9" i="47"/>
  <c r="N9" i="47"/>
  <c r="P9" i="47"/>
  <c r="R9" i="47"/>
  <c r="D10" i="47"/>
  <c r="F10" i="47"/>
  <c r="H10" i="47"/>
  <c r="J10" i="47"/>
  <c r="L10" i="47"/>
  <c r="N10" i="47"/>
  <c r="P10" i="47"/>
  <c r="R10" i="47"/>
  <c r="D11" i="47"/>
  <c r="F11" i="47"/>
  <c r="H11" i="47"/>
  <c r="J11" i="47"/>
  <c r="L11" i="47"/>
  <c r="N11" i="47"/>
  <c r="P11" i="47"/>
  <c r="R11" i="47"/>
  <c r="D12" i="47"/>
  <c r="F12" i="47"/>
  <c r="H12" i="47"/>
  <c r="J12" i="47"/>
  <c r="L12" i="47"/>
  <c r="N12" i="47"/>
  <c r="P12" i="47"/>
  <c r="R12" i="47"/>
  <c r="D13" i="47"/>
  <c r="F13" i="47"/>
  <c r="H13" i="47"/>
  <c r="J13" i="47"/>
  <c r="L13" i="47"/>
  <c r="N13" i="47"/>
  <c r="P13" i="47"/>
  <c r="R13" i="47"/>
  <c r="D14" i="47"/>
  <c r="F14" i="47"/>
  <c r="H14" i="47"/>
  <c r="J14" i="47"/>
  <c r="L14" i="47"/>
  <c r="N14" i="47"/>
  <c r="P14" i="47"/>
  <c r="R14" i="47"/>
  <c r="D15" i="47"/>
  <c r="F15" i="47"/>
  <c r="H15" i="47"/>
  <c r="J15" i="47"/>
  <c r="L15" i="47"/>
  <c r="N15" i="47"/>
  <c r="P15" i="47"/>
  <c r="R15" i="47"/>
  <c r="D16" i="47"/>
  <c r="F16" i="47"/>
  <c r="H16" i="47"/>
  <c r="J16" i="47"/>
  <c r="L16" i="47"/>
  <c r="N16" i="47"/>
  <c r="P16" i="47"/>
  <c r="R16" i="47"/>
  <c r="D17" i="47"/>
  <c r="F17" i="47"/>
  <c r="H17" i="47"/>
  <c r="J17" i="47"/>
  <c r="L17" i="47"/>
  <c r="N17" i="47"/>
  <c r="P17" i="47"/>
  <c r="R17" i="47"/>
  <c r="D18" i="47"/>
  <c r="F18" i="47"/>
  <c r="H18" i="47"/>
  <c r="J18" i="47"/>
  <c r="L18" i="47"/>
  <c r="N18" i="47"/>
  <c r="P18" i="47"/>
  <c r="R18" i="47"/>
  <c r="D19" i="47"/>
  <c r="F19" i="47"/>
  <c r="H19" i="47"/>
  <c r="J19" i="47"/>
  <c r="L19" i="47"/>
  <c r="N19" i="47"/>
  <c r="P19" i="47"/>
  <c r="R19" i="47"/>
  <c r="D20" i="47"/>
  <c r="F20" i="47"/>
  <c r="H20" i="47"/>
  <c r="J20" i="47"/>
  <c r="L20" i="47"/>
  <c r="N20" i="47"/>
  <c r="P20" i="47"/>
  <c r="R20" i="47"/>
  <c r="D21" i="47"/>
  <c r="F21" i="47"/>
  <c r="G21" i="47" s="1"/>
  <c r="H21" i="47"/>
  <c r="J21" i="47"/>
  <c r="K21" i="47" s="1"/>
  <c r="L21" i="47"/>
  <c r="N21" i="47"/>
  <c r="P21" i="47"/>
  <c r="R21" i="47"/>
  <c r="D22" i="47"/>
  <c r="F22" i="47"/>
  <c r="H22" i="47"/>
  <c r="J22" i="47"/>
  <c r="L22" i="47"/>
  <c r="N22" i="47"/>
  <c r="P22" i="47"/>
  <c r="R22" i="47"/>
  <c r="D23" i="47"/>
  <c r="E23" i="47" s="1"/>
  <c r="F23" i="47"/>
  <c r="H23" i="47"/>
  <c r="J23" i="47"/>
  <c r="L23" i="47"/>
  <c r="N23" i="47"/>
  <c r="P23" i="47"/>
  <c r="R23" i="47"/>
  <c r="S23" i="47" s="1"/>
  <c r="D24" i="47"/>
  <c r="E24" i="47" s="1"/>
  <c r="F24" i="47"/>
  <c r="H24" i="47"/>
  <c r="J24" i="47"/>
  <c r="L24" i="47"/>
  <c r="N24" i="47"/>
  <c r="P24" i="47"/>
  <c r="R24" i="47"/>
  <c r="D25" i="47"/>
  <c r="E25" i="47" s="1"/>
  <c r="F25" i="47"/>
  <c r="H25" i="47"/>
  <c r="J25" i="47"/>
  <c r="L25" i="47"/>
  <c r="N25" i="47"/>
  <c r="O25" i="47" s="1"/>
  <c r="P25" i="47"/>
  <c r="R25" i="47"/>
  <c r="S25" i="47" s="1"/>
  <c r="D26" i="47"/>
  <c r="F26" i="47"/>
  <c r="H26" i="47"/>
  <c r="J26" i="47"/>
  <c r="L26" i="47"/>
  <c r="N26" i="47"/>
  <c r="P26" i="47"/>
  <c r="R26" i="47"/>
  <c r="S26" i="47" s="1"/>
  <c r="D27" i="47"/>
  <c r="F27" i="47"/>
  <c r="H27" i="47"/>
  <c r="J27" i="47"/>
  <c r="L27" i="47"/>
  <c r="N27" i="47"/>
  <c r="P27" i="47"/>
  <c r="R27" i="47"/>
  <c r="S27" i="47" s="1"/>
  <c r="D28" i="47"/>
  <c r="F28" i="47"/>
  <c r="H28" i="47"/>
  <c r="J28" i="47"/>
  <c r="L28" i="47"/>
  <c r="N28" i="47"/>
  <c r="P28" i="47"/>
  <c r="R28" i="47"/>
  <c r="D29" i="47"/>
  <c r="F29" i="47"/>
  <c r="H29" i="47"/>
  <c r="J29" i="47"/>
  <c r="L29" i="47"/>
  <c r="N29" i="47"/>
  <c r="P29" i="47"/>
  <c r="R29" i="47"/>
  <c r="D30" i="47"/>
  <c r="F30" i="47"/>
  <c r="H30" i="47"/>
  <c r="J30" i="47"/>
  <c r="L30" i="47"/>
  <c r="N30" i="47"/>
  <c r="P30" i="47"/>
  <c r="R30" i="47"/>
  <c r="D31" i="47"/>
  <c r="F31" i="47"/>
  <c r="H31" i="47"/>
  <c r="J31" i="47"/>
  <c r="L31" i="47"/>
  <c r="N31" i="47"/>
  <c r="P31" i="47"/>
  <c r="R31" i="47"/>
  <c r="D32" i="47"/>
  <c r="F32" i="47"/>
  <c r="H32" i="47"/>
  <c r="J32" i="47"/>
  <c r="L32" i="47"/>
  <c r="N32" i="47"/>
  <c r="P32" i="47"/>
  <c r="R32" i="47"/>
  <c r="D33" i="47"/>
  <c r="F33" i="47"/>
  <c r="H33" i="47"/>
  <c r="J33" i="47"/>
  <c r="L33" i="47"/>
  <c r="N33" i="47"/>
  <c r="P33" i="47"/>
  <c r="R33" i="47"/>
  <c r="D34" i="47"/>
  <c r="F34" i="47"/>
  <c r="G34" i="47" s="1"/>
  <c r="H34" i="47"/>
  <c r="I34" i="47" s="1"/>
  <c r="J34" i="47"/>
  <c r="L34" i="47"/>
  <c r="N34" i="47"/>
  <c r="O34" i="47" s="1"/>
  <c r="P34" i="47"/>
  <c r="R34" i="47"/>
  <c r="D35" i="47"/>
  <c r="E35" i="47" s="1"/>
  <c r="F35" i="47"/>
  <c r="G35" i="47" s="1"/>
  <c r="H35" i="47"/>
  <c r="I35" i="47" s="1"/>
  <c r="J35" i="47"/>
  <c r="L35" i="47"/>
  <c r="N35" i="47"/>
  <c r="O35" i="47" s="1"/>
  <c r="P35" i="47"/>
  <c r="R35" i="47"/>
  <c r="D36" i="47"/>
  <c r="F36" i="47"/>
  <c r="G36" i="47" s="1"/>
  <c r="H36" i="47"/>
  <c r="I36" i="47" s="1"/>
  <c r="J36" i="47"/>
  <c r="L36" i="47"/>
  <c r="N36" i="47"/>
  <c r="O36" i="47" s="1"/>
  <c r="P36" i="47"/>
  <c r="R36" i="47"/>
  <c r="D37" i="47"/>
  <c r="F37" i="47"/>
  <c r="H37" i="47"/>
  <c r="J37" i="47"/>
  <c r="L37" i="47"/>
  <c r="N37" i="47"/>
  <c r="P37" i="47"/>
  <c r="R37" i="47"/>
  <c r="D38" i="47"/>
  <c r="F38" i="47"/>
  <c r="H38" i="47"/>
  <c r="J38" i="47"/>
  <c r="L38" i="47"/>
  <c r="N38" i="47"/>
  <c r="O38" i="47" s="1"/>
  <c r="P38" i="47"/>
  <c r="R38" i="47"/>
  <c r="A33" i="47"/>
  <c r="B33" i="47"/>
  <c r="A34" i="47"/>
  <c r="B34" i="47"/>
  <c r="A35" i="47"/>
  <c r="B35" i="47"/>
  <c r="A36" i="47"/>
  <c r="B36" i="47"/>
  <c r="A37" i="47"/>
  <c r="B37" i="47"/>
  <c r="A38" i="47"/>
  <c r="B38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4" i="47"/>
  <c r="B39" i="47" l="1"/>
  <c r="C35" i="47" s="1"/>
  <c r="T39" i="47"/>
  <c r="U24" i="47" s="1"/>
  <c r="G21" i="44"/>
  <c r="G22" i="44"/>
  <c r="G23" i="44"/>
  <c r="G24" i="44"/>
  <c r="G25" i="44"/>
  <c r="G26" i="44"/>
  <c r="G27" i="44"/>
  <c r="G28" i="44"/>
  <c r="G29" i="44"/>
  <c r="F6" i="44"/>
  <c r="F7" i="44"/>
  <c r="F8" i="44"/>
  <c r="F9" i="44"/>
  <c r="F10" i="44"/>
  <c r="F11" i="44"/>
  <c r="F12" i="44"/>
  <c r="F13" i="44"/>
  <c r="F5" i="44"/>
  <c r="D6" i="44"/>
  <c r="D7" i="44"/>
  <c r="D8" i="44"/>
  <c r="D9" i="44"/>
  <c r="D10" i="44"/>
  <c r="D11" i="44"/>
  <c r="D12" i="44"/>
  <c r="D13" i="44"/>
  <c r="D5" i="44"/>
  <c r="D14" i="44" l="1"/>
  <c r="F14" i="44"/>
  <c r="U9" i="47"/>
  <c r="U25" i="47"/>
  <c r="U10" i="47"/>
  <c r="U26" i="47"/>
  <c r="U11" i="47"/>
  <c r="U27" i="47"/>
  <c r="U12" i="47"/>
  <c r="U28" i="47"/>
  <c r="U13" i="47"/>
  <c r="U29" i="47"/>
  <c r="U14" i="47"/>
  <c r="U30" i="47"/>
  <c r="U15" i="47"/>
  <c r="U31" i="47"/>
  <c r="U16" i="47"/>
  <c r="U32" i="47"/>
  <c r="U17" i="47"/>
  <c r="U33" i="47"/>
  <c r="U18" i="47"/>
  <c r="U34" i="47"/>
  <c r="U19" i="47"/>
  <c r="U35" i="47"/>
  <c r="U20" i="47"/>
  <c r="U36" i="47"/>
  <c r="U5" i="47"/>
  <c r="U21" i="47"/>
  <c r="U37" i="47"/>
  <c r="U6" i="47"/>
  <c r="U22" i="47"/>
  <c r="U38" i="47"/>
  <c r="U7" i="47"/>
  <c r="U23" i="47"/>
  <c r="U4" i="47"/>
  <c r="U8" i="47"/>
  <c r="F8" i="45" l="1"/>
  <c r="F6" i="45"/>
  <c r="F9" i="45" l="1"/>
  <c r="B6" i="44" l="1"/>
  <c r="H6" i="44" s="1"/>
  <c r="B7" i="44"/>
  <c r="B8" i="44"/>
  <c r="B9" i="44"/>
  <c r="H9" i="44" s="1"/>
  <c r="C9" i="44" s="1"/>
  <c r="B10" i="44"/>
  <c r="B11" i="44"/>
  <c r="B12" i="44"/>
  <c r="B13" i="44"/>
  <c r="H10" i="44" l="1"/>
  <c r="C10" i="44" s="1"/>
  <c r="E9" i="44"/>
  <c r="H8" i="44"/>
  <c r="E8" i="44" s="1"/>
  <c r="H11" i="44"/>
  <c r="E11" i="44" s="1"/>
  <c r="H7" i="44"/>
  <c r="E7" i="44" s="1"/>
  <c r="H13" i="44"/>
  <c r="E13" i="44" s="1"/>
  <c r="H12" i="44"/>
  <c r="E12" i="44" s="1"/>
  <c r="E10" i="44"/>
  <c r="D6" i="29"/>
  <c r="E6" i="29"/>
  <c r="D7" i="29"/>
  <c r="E7" i="29"/>
  <c r="E5" i="29"/>
  <c r="D5" i="29"/>
  <c r="C7" i="27"/>
  <c r="D7" i="27"/>
  <c r="C8" i="27"/>
  <c r="D8" i="27"/>
  <c r="D6" i="27"/>
  <c r="C6" i="27"/>
  <c r="C6" i="25"/>
  <c r="D6" i="25"/>
  <c r="C7" i="25"/>
  <c r="D7" i="25"/>
  <c r="D5" i="25"/>
  <c r="C5" i="25"/>
  <c r="C7" i="23"/>
  <c r="D7" i="23"/>
  <c r="C8" i="23"/>
  <c r="D8" i="23"/>
  <c r="D6" i="23"/>
  <c r="C6" i="23"/>
  <c r="D6" i="21"/>
  <c r="E6" i="21"/>
  <c r="D7" i="21"/>
  <c r="E7" i="21"/>
  <c r="E5" i="21"/>
  <c r="D5" i="21"/>
  <c r="D7" i="19"/>
  <c r="E7" i="19"/>
  <c r="D8" i="19"/>
  <c r="E8" i="19"/>
  <c r="E6" i="19"/>
  <c r="D6" i="19"/>
  <c r="B6" i="17"/>
  <c r="B7" i="17"/>
  <c r="B5" i="17"/>
  <c r="C6" i="17"/>
  <c r="C7" i="17"/>
  <c r="C5" i="17"/>
  <c r="B6" i="15"/>
  <c r="C6" i="15"/>
  <c r="B7" i="15"/>
  <c r="C7" i="15"/>
  <c r="C5" i="15"/>
  <c r="B5" i="15"/>
  <c r="C7" i="44" l="1"/>
  <c r="C12" i="44"/>
  <c r="C13" i="44"/>
  <c r="C11" i="44"/>
  <c r="C8" i="44"/>
  <c r="C9" i="17"/>
  <c r="F17" i="32" l="1"/>
  <c r="F18" i="32"/>
  <c r="F19" i="32"/>
  <c r="F20" i="32"/>
  <c r="F21" i="32"/>
  <c r="F22" i="32"/>
  <c r="F16" i="32"/>
  <c r="A6" i="30"/>
  <c r="A7" i="30"/>
  <c r="A8" i="30"/>
  <c r="A9" i="30"/>
  <c r="A10" i="30"/>
  <c r="A5" i="30"/>
  <c r="G11" i="30" l="1"/>
  <c r="D11" i="30" s="1"/>
  <c r="F40" i="16" l="1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38" i="16"/>
  <c r="A20" i="16"/>
  <c r="A22" i="16" s="1"/>
  <c r="C27" i="18" l="1"/>
  <c r="D24" i="18" s="1"/>
  <c r="D25" i="18" l="1"/>
  <c r="F7" i="18"/>
  <c r="F11" i="18"/>
  <c r="F15" i="18"/>
  <c r="F19" i="18"/>
  <c r="F23" i="18"/>
  <c r="F27" i="18"/>
  <c r="F8" i="18"/>
  <c r="F12" i="18"/>
  <c r="F16" i="18"/>
  <c r="F20" i="18"/>
  <c r="F24" i="18"/>
  <c r="F4" i="18"/>
  <c r="F5" i="18"/>
  <c r="F9" i="18"/>
  <c r="F13" i="18"/>
  <c r="F17" i="18"/>
  <c r="F21" i="18"/>
  <c r="F25" i="18"/>
  <c r="F6" i="18"/>
  <c r="F10" i="18"/>
  <c r="F14" i="18"/>
  <c r="F18" i="18"/>
  <c r="F22" i="18"/>
  <c r="F26" i="18"/>
  <c r="D20" i="18"/>
  <c r="D15" i="18"/>
  <c r="D21" i="18"/>
  <c r="D22" i="18"/>
  <c r="D23" i="18"/>
  <c r="D17" i="18"/>
  <c r="D18" i="18"/>
  <c r="D16" i="18"/>
  <c r="D19" i="18"/>
  <c r="D5" i="18"/>
  <c r="D9" i="18"/>
  <c r="D13" i="18"/>
  <c r="D7" i="18"/>
  <c r="D10" i="18"/>
  <c r="D11" i="18"/>
  <c r="D12" i="18"/>
  <c r="D6" i="18"/>
  <c r="D14" i="18"/>
  <c r="D8" i="18"/>
  <c r="D27" i="18"/>
  <c r="D4" i="18"/>
  <c r="D26" i="18"/>
  <c r="R4" i="47" l="1"/>
  <c r="P4" i="47"/>
  <c r="N4" i="47"/>
  <c r="L4" i="47"/>
  <c r="J4" i="47"/>
  <c r="H4" i="47"/>
  <c r="F4" i="47"/>
  <c r="D4" i="47"/>
  <c r="A4" i="47"/>
  <c r="R3" i="47"/>
  <c r="P3" i="47"/>
  <c r="N3" i="47"/>
  <c r="L3" i="47"/>
  <c r="J3" i="47"/>
  <c r="H3" i="47"/>
  <c r="F3" i="47"/>
  <c r="D3" i="47"/>
  <c r="B3" i="47"/>
  <c r="B31" i="46"/>
  <c r="E21" i="45"/>
  <c r="D21" i="45"/>
  <c r="C21" i="45"/>
  <c r="B21" i="45"/>
  <c r="I14" i="45"/>
  <c r="H14" i="45"/>
  <c r="G14" i="45"/>
  <c r="D8" i="45"/>
  <c r="B8" i="45"/>
  <c r="A8" i="45"/>
  <c r="D7" i="45"/>
  <c r="B7" i="45"/>
  <c r="A7" i="45"/>
  <c r="D6" i="45"/>
  <c r="B6" i="45"/>
  <c r="A6" i="45"/>
  <c r="D5" i="45"/>
  <c r="B5" i="45"/>
  <c r="A5" i="45"/>
  <c r="F4" i="45"/>
  <c r="D4" i="45"/>
  <c r="B4" i="45"/>
  <c r="H4" i="45" s="1"/>
  <c r="A4" i="45"/>
  <c r="E32" i="44"/>
  <c r="D32" i="44"/>
  <c r="C32" i="44"/>
  <c r="B32" i="44"/>
  <c r="G20" i="44"/>
  <c r="A13" i="44"/>
  <c r="A12" i="44"/>
  <c r="A11" i="44"/>
  <c r="A10" i="44"/>
  <c r="A9" i="44"/>
  <c r="A8" i="44"/>
  <c r="A7" i="44"/>
  <c r="A6" i="44"/>
  <c r="B5" i="44"/>
  <c r="H5" i="44" s="1"/>
  <c r="A5" i="44"/>
  <c r="D24" i="102" l="1"/>
  <c r="C9" i="102" s="1"/>
  <c r="D9" i="102" s="1"/>
  <c r="D25" i="102"/>
  <c r="C10" i="102" s="1"/>
  <c r="D10" i="102" s="1"/>
  <c r="D19" i="102"/>
  <c r="D20" i="102"/>
  <c r="C5" i="102" s="1"/>
  <c r="D5" i="102" s="1"/>
  <c r="D21" i="102"/>
  <c r="C6" i="102" s="1"/>
  <c r="D6" i="102" s="1"/>
  <c r="D27" i="102"/>
  <c r="C12" i="102" s="1"/>
  <c r="D12" i="102" s="1"/>
  <c r="D23" i="102"/>
  <c r="C8" i="102" s="1"/>
  <c r="D8" i="102" s="1"/>
  <c r="D22" i="102"/>
  <c r="C7" i="102" s="1"/>
  <c r="D7" i="102" s="1"/>
  <c r="D26" i="102"/>
  <c r="C11" i="102" s="1"/>
  <c r="D11" i="102" s="1"/>
  <c r="H5" i="45"/>
  <c r="H7" i="45"/>
  <c r="C7" i="45" s="1"/>
  <c r="H6" i="45"/>
  <c r="E6" i="45" s="1"/>
  <c r="H8" i="45"/>
  <c r="G5" i="44"/>
  <c r="E6" i="44"/>
  <c r="F39" i="47"/>
  <c r="G29" i="47" s="1"/>
  <c r="G10" i="44"/>
  <c r="B14" i="44"/>
  <c r="G30" i="44"/>
  <c r="B9" i="45"/>
  <c r="E5" i="44"/>
  <c r="G9" i="44"/>
  <c r="D9" i="45"/>
  <c r="P39" i="47"/>
  <c r="H39" i="47"/>
  <c r="D39" i="47"/>
  <c r="L39" i="47"/>
  <c r="J39" i="47"/>
  <c r="N39" i="47"/>
  <c r="R39" i="47"/>
  <c r="E9" i="29"/>
  <c r="D10" i="27"/>
  <c r="D10" i="23"/>
  <c r="E9" i="21"/>
  <c r="E10" i="19"/>
  <c r="C9" i="15"/>
  <c r="D9" i="15" s="1"/>
  <c r="C4" i="102" l="1"/>
  <c r="D4" i="102" s="1"/>
  <c r="D28" i="102"/>
  <c r="C13" i="102" s="1"/>
  <c r="D13" i="102" s="1"/>
  <c r="E5" i="45"/>
  <c r="K12" i="47"/>
  <c r="K27" i="47"/>
  <c r="M24" i="47"/>
  <c r="M8" i="47"/>
  <c r="M16" i="47"/>
  <c r="E30" i="47"/>
  <c r="E22" i="47"/>
  <c r="Q36" i="47"/>
  <c r="Q27" i="47"/>
  <c r="Q25" i="47"/>
  <c r="O29" i="47"/>
  <c r="O27" i="47"/>
  <c r="O22" i="47"/>
  <c r="H9" i="45"/>
  <c r="C9" i="45" s="1"/>
  <c r="F7" i="19"/>
  <c r="F10" i="19"/>
  <c r="F8" i="19"/>
  <c r="F9" i="19"/>
  <c r="E16" i="47"/>
  <c r="E10" i="47"/>
  <c r="I29" i="47"/>
  <c r="I24" i="47"/>
  <c r="C29" i="47"/>
  <c r="C34" i="47"/>
  <c r="S33" i="47"/>
  <c r="S30" i="47"/>
  <c r="S10" i="47"/>
  <c r="S18" i="47"/>
  <c r="S9" i="47"/>
  <c r="S35" i="47"/>
  <c r="S12" i="47"/>
  <c r="S6" i="47"/>
  <c r="O19" i="47"/>
  <c r="O7" i="47"/>
  <c r="E8" i="45"/>
  <c r="G8" i="45"/>
  <c r="K37" i="47"/>
  <c r="K28" i="47"/>
  <c r="K38" i="47"/>
  <c r="K31" i="47"/>
  <c r="K35" i="47"/>
  <c r="K10" i="47"/>
  <c r="K18" i="47"/>
  <c r="K36" i="47"/>
  <c r="K26" i="47"/>
  <c r="I26" i="47"/>
  <c r="I38" i="47"/>
  <c r="I27" i="47"/>
  <c r="I16" i="47"/>
  <c r="I37" i="47"/>
  <c r="I33" i="47"/>
  <c r="I22" i="47"/>
  <c r="I23" i="47"/>
  <c r="I28" i="47"/>
  <c r="I18" i="47"/>
  <c r="I15" i="47"/>
  <c r="C33" i="47"/>
  <c r="C38" i="47"/>
  <c r="C22" i="47"/>
  <c r="C24" i="47"/>
  <c r="C18" i="47"/>
  <c r="C27" i="47"/>
  <c r="C36" i="47"/>
  <c r="C37" i="47"/>
  <c r="C26" i="47"/>
  <c r="Q22" i="47"/>
  <c r="Q8" i="47"/>
  <c r="Q38" i="47"/>
  <c r="Q33" i="47"/>
  <c r="Q24" i="47"/>
  <c r="Q29" i="47"/>
  <c r="Q23" i="47"/>
  <c r="Q26" i="47"/>
  <c r="Q28" i="47"/>
  <c r="Q12" i="47"/>
  <c r="Q13" i="47"/>
  <c r="M35" i="47"/>
  <c r="M34" i="47"/>
  <c r="M30" i="47"/>
  <c r="M23" i="47"/>
  <c r="M20" i="47"/>
  <c r="M33" i="47"/>
  <c r="M38" i="47"/>
  <c r="M37" i="47"/>
  <c r="M28" i="47"/>
  <c r="M27" i="47"/>
  <c r="M15" i="47"/>
  <c r="M18" i="47"/>
  <c r="G37" i="47"/>
  <c r="G24" i="47"/>
  <c r="G33" i="47"/>
  <c r="G15" i="47"/>
  <c r="G26" i="47"/>
  <c r="G28" i="47"/>
  <c r="G23" i="47"/>
  <c r="G22" i="47"/>
  <c r="S38" i="47"/>
  <c r="S37" i="47"/>
  <c r="S13" i="47"/>
  <c r="S24" i="47"/>
  <c r="S34" i="47"/>
  <c r="S36" i="47"/>
  <c r="S28" i="47"/>
  <c r="S22" i="47"/>
  <c r="S14" i="47"/>
  <c r="O23" i="47"/>
  <c r="O28" i="47"/>
  <c r="O37" i="47"/>
  <c r="O26" i="47"/>
  <c r="O33" i="47"/>
  <c r="O12" i="47"/>
  <c r="O24" i="47"/>
  <c r="O8" i="47"/>
  <c r="E38" i="47"/>
  <c r="E12" i="47"/>
  <c r="E26" i="47"/>
  <c r="E19" i="47"/>
  <c r="E28" i="47"/>
  <c r="E33" i="47"/>
  <c r="E34" i="47"/>
  <c r="E36" i="47"/>
  <c r="E31" i="47"/>
  <c r="S29" i="47"/>
  <c r="S31" i="47"/>
  <c r="S32" i="47"/>
  <c r="S21" i="47"/>
  <c r="S8" i="47"/>
  <c r="S20" i="47"/>
  <c r="S17" i="47"/>
  <c r="S15" i="47"/>
  <c r="S11" i="47"/>
  <c r="S5" i="47"/>
  <c r="S7" i="47"/>
  <c r="S19" i="47"/>
  <c r="S16" i="47"/>
  <c r="I30" i="47"/>
  <c r="I31" i="47"/>
  <c r="I32" i="47"/>
  <c r="I21" i="47"/>
  <c r="I19" i="47"/>
  <c r="I13" i="47"/>
  <c r="I12" i="47"/>
  <c r="I10" i="47"/>
  <c r="I7" i="47"/>
  <c r="I5" i="47"/>
  <c r="I20" i="47"/>
  <c r="I25" i="47"/>
  <c r="I17" i="47"/>
  <c r="I14" i="47"/>
  <c r="I11" i="47"/>
  <c r="I9" i="47"/>
  <c r="I6" i="47"/>
  <c r="M26" i="47"/>
  <c r="M29" i="47"/>
  <c r="M31" i="47"/>
  <c r="M32" i="47"/>
  <c r="M36" i="47"/>
  <c r="M21" i="47"/>
  <c r="M17" i="47"/>
  <c r="M11" i="47"/>
  <c r="M6" i="47"/>
  <c r="M10" i="47"/>
  <c r="M5" i="47"/>
  <c r="M13" i="47"/>
  <c r="M25" i="47"/>
  <c r="M19" i="47"/>
  <c r="M7" i="47"/>
  <c r="M22" i="47"/>
  <c r="M14" i="47"/>
  <c r="M12" i="47"/>
  <c r="M9" i="47"/>
  <c r="Q30" i="47"/>
  <c r="Q31" i="47"/>
  <c r="Q32" i="47"/>
  <c r="Q34" i="47"/>
  <c r="Q35" i="47"/>
  <c r="Q37" i="47"/>
  <c r="Q16" i="47"/>
  <c r="Q10" i="47"/>
  <c r="Q7" i="47"/>
  <c r="Q5" i="47"/>
  <c r="Q20" i="47"/>
  <c r="Q18" i="47"/>
  <c r="Q15" i="47"/>
  <c r="Q17" i="47"/>
  <c r="Q14" i="47"/>
  <c r="Q11" i="47"/>
  <c r="Q9" i="47"/>
  <c r="Q6" i="47"/>
  <c r="Q19" i="47"/>
  <c r="Q21" i="47"/>
  <c r="O30" i="47"/>
  <c r="O31" i="47"/>
  <c r="O32" i="47"/>
  <c r="O21" i="47"/>
  <c r="O18" i="47"/>
  <c r="O16" i="47"/>
  <c r="O11" i="47"/>
  <c r="O9" i="47"/>
  <c r="O20" i="47"/>
  <c r="O13" i="47"/>
  <c r="O5" i="47"/>
  <c r="O17" i="47"/>
  <c r="O15" i="47"/>
  <c r="O10" i="47"/>
  <c r="O14" i="47"/>
  <c r="O6" i="47"/>
  <c r="G25" i="47"/>
  <c r="G27" i="47"/>
  <c r="G30" i="47"/>
  <c r="G31" i="47"/>
  <c r="G32" i="47"/>
  <c r="G38" i="47"/>
  <c r="G14" i="47"/>
  <c r="G6" i="47"/>
  <c r="G5" i="47"/>
  <c r="G18" i="47"/>
  <c r="G16" i="47"/>
  <c r="G11" i="47"/>
  <c r="G9" i="47"/>
  <c r="G20" i="47"/>
  <c r="G13" i="47"/>
  <c r="G7" i="47"/>
  <c r="G19" i="47"/>
  <c r="G17" i="47"/>
  <c r="G12" i="47"/>
  <c r="G10" i="47"/>
  <c r="K33" i="47"/>
  <c r="K29" i="47"/>
  <c r="K30" i="47"/>
  <c r="K32" i="47"/>
  <c r="K34" i="47"/>
  <c r="K22" i="47"/>
  <c r="K19" i="47"/>
  <c r="K16" i="47"/>
  <c r="K13" i="47"/>
  <c r="K6" i="47"/>
  <c r="K23" i="47"/>
  <c r="K8" i="47"/>
  <c r="K25" i="47"/>
  <c r="K20" i="47"/>
  <c r="K17" i="47"/>
  <c r="K15" i="47"/>
  <c r="K11" i="47"/>
  <c r="K5" i="47"/>
  <c r="K24" i="47"/>
  <c r="K14" i="47"/>
  <c r="K9" i="47"/>
  <c r="K7" i="47"/>
  <c r="E27" i="47"/>
  <c r="E29" i="47"/>
  <c r="E32" i="47"/>
  <c r="E37" i="47"/>
  <c r="E21" i="47"/>
  <c r="E14" i="47"/>
  <c r="E9" i="47"/>
  <c r="E13" i="47"/>
  <c r="E20" i="47"/>
  <c r="E17" i="47"/>
  <c r="E11" i="47"/>
  <c r="E8" i="47"/>
  <c r="E6" i="47"/>
  <c r="E15" i="47"/>
  <c r="E18" i="47"/>
  <c r="E7" i="47"/>
  <c r="E5" i="47"/>
  <c r="C28" i="47"/>
  <c r="C31" i="47"/>
  <c r="C11" i="47"/>
  <c r="C6" i="47"/>
  <c r="C13" i="47"/>
  <c r="C19" i="47"/>
  <c r="C16" i="47"/>
  <c r="C20" i="47"/>
  <c r="C23" i="47"/>
  <c r="C7" i="47"/>
  <c r="C32" i="47"/>
  <c r="C25" i="47"/>
  <c r="C5" i="47"/>
  <c r="C8" i="47"/>
  <c r="C15" i="47"/>
  <c r="C10" i="47"/>
  <c r="C30" i="47"/>
  <c r="C17" i="47"/>
  <c r="C9" i="47"/>
  <c r="C12" i="47"/>
  <c r="C14" i="47"/>
  <c r="C21" i="47"/>
  <c r="E4" i="47"/>
  <c r="C4" i="47"/>
  <c r="G7" i="44"/>
  <c r="E7" i="45"/>
  <c r="G13" i="44"/>
  <c r="C6" i="44"/>
  <c r="G11" i="44"/>
  <c r="G6" i="44"/>
  <c r="S4" i="47"/>
  <c r="C6" i="45"/>
  <c r="F6" i="29"/>
  <c r="F5" i="29"/>
  <c r="F7" i="29"/>
  <c r="F9" i="29"/>
  <c r="F8" i="29"/>
  <c r="E8" i="27"/>
  <c r="E10" i="27"/>
  <c r="E7" i="27"/>
  <c r="E6" i="27"/>
  <c r="E9" i="27"/>
  <c r="D9" i="25"/>
  <c r="E9" i="25" s="1"/>
  <c r="E6" i="23"/>
  <c r="E10" i="23"/>
  <c r="E7" i="23"/>
  <c r="E8" i="23"/>
  <c r="E9" i="23"/>
  <c r="F7" i="21"/>
  <c r="F9" i="21"/>
  <c r="F6" i="21"/>
  <c r="F5" i="21"/>
  <c r="F8" i="21"/>
  <c r="F6" i="19"/>
  <c r="D9" i="17"/>
  <c r="D5" i="17"/>
  <c r="D6" i="17"/>
  <c r="D7" i="17"/>
  <c r="D8" i="17"/>
  <c r="D8" i="15"/>
  <c r="D7" i="15"/>
  <c r="D6" i="15"/>
  <c r="D5" i="15"/>
  <c r="E9" i="11"/>
  <c r="O4" i="47"/>
  <c r="C8" i="45"/>
  <c r="Q4" i="47"/>
  <c r="G12" i="44"/>
  <c r="K4" i="47"/>
  <c r="M4" i="47"/>
  <c r="I4" i="47"/>
  <c r="H14" i="44"/>
  <c r="G8" i="44"/>
  <c r="G4" i="47"/>
  <c r="D6" i="7"/>
  <c r="F9" i="11" l="1"/>
  <c r="F6" i="11"/>
  <c r="F8" i="11"/>
  <c r="F7" i="11"/>
  <c r="E9" i="45"/>
  <c r="G9" i="45"/>
  <c r="E14" i="44"/>
  <c r="C14" i="44"/>
  <c r="E6" i="25"/>
  <c r="E7" i="25"/>
  <c r="E5" i="25"/>
  <c r="E8" i="25"/>
  <c r="F5" i="11"/>
  <c r="S39" i="47"/>
  <c r="C39" i="47"/>
  <c r="O39" i="47"/>
  <c r="K39" i="47"/>
  <c r="Q39" i="47"/>
  <c r="E39" i="47"/>
  <c r="U39" i="47"/>
  <c r="G39" i="47"/>
  <c r="G14" i="44"/>
  <c r="I39" i="47"/>
  <c r="M39" i="47"/>
  <c r="C4" i="33"/>
  <c r="D3" i="33"/>
  <c r="A4" i="33"/>
  <c r="D5" i="32"/>
  <c r="A10" i="32"/>
  <c r="A9" i="32"/>
  <c r="A8" i="32"/>
  <c r="A7" i="32"/>
  <c r="A6" i="32"/>
  <c r="A5" i="32"/>
  <c r="B11" i="32"/>
  <c r="F5" i="32" l="1"/>
  <c r="D11" i="32"/>
  <c r="F11" i="30"/>
  <c r="C10" i="28"/>
  <c r="C4" i="28"/>
  <c r="B4" i="28"/>
  <c r="A22" i="28"/>
  <c r="A18" i="28"/>
  <c r="A15" i="28"/>
  <c r="A6" i="28"/>
  <c r="A10" i="28" s="1"/>
  <c r="A4" i="28"/>
  <c r="A5" i="28" s="1"/>
  <c r="C22" i="28"/>
  <c r="B4" i="26"/>
  <c r="C4" i="26"/>
  <c r="F4" i="26" s="1"/>
  <c r="A31" i="26"/>
  <c r="A29" i="26"/>
  <c r="A25" i="26"/>
  <c r="A7" i="26"/>
  <c r="A20" i="26" s="1"/>
  <c r="A4" i="26"/>
  <c r="A6" i="26" s="1"/>
  <c r="C4" i="24"/>
  <c r="F4" i="24" s="1"/>
  <c r="B4" i="24"/>
  <c r="A7" i="24"/>
  <c r="A18" i="24" s="1"/>
  <c r="A4" i="24"/>
  <c r="A6" i="24" s="1"/>
  <c r="C4" i="20"/>
  <c r="B4" i="20"/>
  <c r="A29" i="20"/>
  <c r="A25" i="20"/>
  <c r="A6" i="20"/>
  <c r="A21" i="20" s="1"/>
  <c r="A4" i="20"/>
  <c r="A5" i="20" s="1"/>
  <c r="A24" i="18"/>
  <c r="C4" i="16"/>
  <c r="F4" i="16" s="1"/>
  <c r="B4" i="16"/>
  <c r="A29" i="16"/>
  <c r="A26" i="16"/>
  <c r="A7" i="16"/>
  <c r="A18" i="16" s="1"/>
  <c r="A4" i="16"/>
  <c r="A6" i="16" s="1"/>
  <c r="C4" i="14"/>
  <c r="B4" i="14"/>
  <c r="A4" i="14"/>
  <c r="A6" i="14" s="1"/>
  <c r="A30" i="10"/>
  <c r="A6" i="10"/>
  <c r="A21" i="10" s="1"/>
  <c r="A4" i="10"/>
  <c r="A5" i="10" s="1"/>
  <c r="A26" i="10"/>
  <c r="C5" i="28" l="1"/>
  <c r="C34" i="20"/>
  <c r="F4" i="20" s="1"/>
  <c r="D30" i="20"/>
  <c r="D32" i="20"/>
  <c r="D25" i="20"/>
  <c r="D26" i="20"/>
  <c r="D28" i="20"/>
  <c r="D22" i="20"/>
  <c r="D24" i="20"/>
  <c r="D21" i="20"/>
  <c r="D5" i="20"/>
  <c r="D20" i="20"/>
  <c r="D16" i="20"/>
  <c r="D12" i="20"/>
  <c r="D8" i="20"/>
  <c r="D18" i="20"/>
  <c r="D14" i="20"/>
  <c r="D10" i="20"/>
  <c r="D6" i="20"/>
  <c r="D9" i="20"/>
  <c r="D17" i="20"/>
  <c r="D11" i="20"/>
  <c r="D19" i="20"/>
  <c r="D13" i="20"/>
  <c r="D7" i="20"/>
  <c r="D15" i="20"/>
  <c r="D5" i="16"/>
  <c r="D6" i="14"/>
  <c r="F4" i="14"/>
  <c r="F11" i="32"/>
  <c r="C11" i="32" s="1"/>
  <c r="C5" i="32"/>
  <c r="E5" i="32"/>
  <c r="C18" i="28"/>
  <c r="C15" i="28"/>
  <c r="D29" i="20" l="1"/>
  <c r="D23" i="20"/>
  <c r="D27" i="20"/>
  <c r="D31" i="20"/>
  <c r="D33" i="20"/>
  <c r="F34" i="20"/>
  <c r="F31" i="20"/>
  <c r="F7" i="20"/>
  <c r="F15" i="20"/>
  <c r="F23" i="20"/>
  <c r="F28" i="20"/>
  <c r="F10" i="20"/>
  <c r="F18" i="20"/>
  <c r="F29" i="20"/>
  <c r="F9" i="20"/>
  <c r="F17" i="20"/>
  <c r="F30" i="20"/>
  <c r="F33" i="20"/>
  <c r="F12" i="20"/>
  <c r="F20" i="20"/>
  <c r="F21" i="20"/>
  <c r="F11" i="20"/>
  <c r="F19" i="20"/>
  <c r="F32" i="20"/>
  <c r="F6" i="20"/>
  <c r="F14" i="20"/>
  <c r="F22" i="20"/>
  <c r="F25" i="20"/>
  <c r="F13" i="20"/>
  <c r="F5" i="20"/>
  <c r="F26" i="20"/>
  <c r="F8" i="20"/>
  <c r="F16" i="20"/>
  <c r="F24" i="20"/>
  <c r="F27" i="20"/>
  <c r="E11" i="32"/>
  <c r="C23" i="28"/>
  <c r="D29" i="26"/>
  <c r="D4" i="20"/>
  <c r="D4" i="16"/>
  <c r="F23" i="28" l="1"/>
  <c r="F11" i="28"/>
  <c r="F19" i="28"/>
  <c r="F17" i="28"/>
  <c r="F9" i="28"/>
  <c r="F21" i="28"/>
  <c r="F7" i="28"/>
  <c r="F20" i="28"/>
  <c r="F6" i="28"/>
  <c r="F12" i="28"/>
  <c r="F8" i="28"/>
  <c r="F13" i="28"/>
  <c r="F14" i="28"/>
  <c r="F16" i="28"/>
  <c r="F10" i="28"/>
  <c r="F22" i="28"/>
  <c r="F4" i="28"/>
  <c r="F15" i="28"/>
  <c r="F5" i="28"/>
  <c r="F18" i="28"/>
  <c r="D20" i="26"/>
  <c r="D25" i="26"/>
  <c r="D30" i="26"/>
  <c r="D6" i="26"/>
  <c r="D26" i="26"/>
  <c r="D27" i="26"/>
  <c r="D28" i="26"/>
  <c r="D22" i="26"/>
  <c r="D21" i="26"/>
  <c r="D23" i="26"/>
  <c r="D24" i="26"/>
  <c r="D16" i="26"/>
  <c r="D12" i="26"/>
  <c r="D8" i="26"/>
  <c r="D14" i="26"/>
  <c r="D10" i="26"/>
  <c r="D18" i="26"/>
  <c r="D13" i="26"/>
  <c r="D7" i="26"/>
  <c r="D15" i="26"/>
  <c r="D9" i="26"/>
  <c r="D17" i="26"/>
  <c r="D11" i="26"/>
  <c r="D19" i="26"/>
  <c r="D5" i="26"/>
  <c r="D27" i="24"/>
  <c r="D28" i="24"/>
  <c r="D23" i="24"/>
  <c r="D24" i="24"/>
  <c r="D25" i="24"/>
  <c r="D26" i="24"/>
  <c r="D18" i="24"/>
  <c r="D20" i="24"/>
  <c r="D19" i="24"/>
  <c r="D21" i="24"/>
  <c r="D22" i="24"/>
  <c r="D12" i="24"/>
  <c r="D8" i="24"/>
  <c r="D10" i="24"/>
  <c r="D9" i="24"/>
  <c r="D17" i="24"/>
  <c r="D13" i="24"/>
  <c r="D7" i="24"/>
  <c r="D14" i="24"/>
  <c r="D11" i="24"/>
  <c r="D15" i="24"/>
  <c r="D16" i="24"/>
  <c r="D5" i="24"/>
  <c r="D6" i="24"/>
  <c r="D19" i="28"/>
  <c r="D20" i="28"/>
  <c r="D21" i="28"/>
  <c r="D16" i="28"/>
  <c r="D18" i="28" s="1"/>
  <c r="D17" i="28"/>
  <c r="D12" i="28"/>
  <c r="D13" i="28"/>
  <c r="D14" i="28"/>
  <c r="D11" i="28"/>
  <c r="D8" i="28"/>
  <c r="D9" i="28"/>
  <c r="D7" i="28"/>
  <c r="D6" i="28"/>
  <c r="D4" i="28"/>
  <c r="D5" i="28" s="1"/>
  <c r="D4" i="24"/>
  <c r="D4" i="14"/>
  <c r="D4" i="26"/>
  <c r="D10" i="28" l="1"/>
  <c r="D22" i="28"/>
  <c r="D15" i="28"/>
  <c r="D34" i="20"/>
  <c r="D23" i="28" l="1"/>
</calcChain>
</file>

<file path=xl/sharedStrings.xml><?xml version="1.0" encoding="utf-8"?>
<sst xmlns="http://schemas.openxmlformats.org/spreadsheetml/2006/main" count="4341" uniqueCount="807">
  <si>
    <t>Emissoras</t>
  </si>
  <si>
    <t>%</t>
  </si>
  <si>
    <t xml:space="preserve">Total </t>
  </si>
  <si>
    <t>BAND</t>
  </si>
  <si>
    <t>SBT</t>
  </si>
  <si>
    <t>-</t>
  </si>
  <si>
    <t>Total</t>
  </si>
  <si>
    <t>Categoria</t>
  </si>
  <si>
    <t>Entretenimento</t>
  </si>
  <si>
    <t>Informação</t>
  </si>
  <si>
    <t>Outros</t>
  </si>
  <si>
    <t>Publicidade</t>
  </si>
  <si>
    <t>Educação</t>
  </si>
  <si>
    <t>Fonte: Grade de Programação das Emissoras. Jornais, site das emissoras e sites especializados.</t>
  </si>
  <si>
    <t>Religioso</t>
  </si>
  <si>
    <t>Variedades</t>
  </si>
  <si>
    <t>Telejornal</t>
  </si>
  <si>
    <t>Série</t>
  </si>
  <si>
    <t>Musical</t>
  </si>
  <si>
    <t>Filme</t>
  </si>
  <si>
    <t>Esportivo</t>
  </si>
  <si>
    <t>Infantil</t>
  </si>
  <si>
    <t>Novela</t>
  </si>
  <si>
    <t>Auditório</t>
  </si>
  <si>
    <t>Quiz Show</t>
  </si>
  <si>
    <t>Debate</t>
  </si>
  <si>
    <t>Educativo</t>
  </si>
  <si>
    <t>Instrutivo</t>
  </si>
  <si>
    <t>Humorístico</t>
  </si>
  <si>
    <t>Entrevista</t>
  </si>
  <si>
    <t>Docudrama</t>
  </si>
  <si>
    <t>Documentário</t>
  </si>
  <si>
    <t>Reality Show</t>
  </si>
  <si>
    <t>Revista</t>
  </si>
  <si>
    <t>Interativo</t>
  </si>
  <si>
    <t>Talk show</t>
  </si>
  <si>
    <t>Game show</t>
  </si>
  <si>
    <t>Culinário</t>
  </si>
  <si>
    <t>Político</t>
  </si>
  <si>
    <t>Eventos</t>
  </si>
  <si>
    <t>Especial</t>
  </si>
  <si>
    <t>Sorteio</t>
  </si>
  <si>
    <t>Chamada</t>
  </si>
  <si>
    <t>Gênero</t>
  </si>
  <si>
    <t>Telecompra</t>
  </si>
  <si>
    <t xml:space="preserve">% </t>
  </si>
  <si>
    <t>Número de Horas</t>
  </si>
  <si>
    <t>Colunismo social</t>
  </si>
  <si>
    <t>Emissora</t>
  </si>
  <si>
    <t>Longas-metragens Brasileiros</t>
  </si>
  <si>
    <t>Longas-metragens Estrangeiros</t>
  </si>
  <si>
    <t>Total de Exibições</t>
  </si>
  <si>
    <t>Número de Títulos</t>
  </si>
  <si>
    <t>Número de exibições</t>
  </si>
  <si>
    <t>% de Exibições</t>
  </si>
  <si>
    <t>Longas Metragens Brasileiros</t>
  </si>
  <si>
    <t>Longas Metragens Estrangeiros</t>
  </si>
  <si>
    <t>Número de horas</t>
  </si>
  <si>
    <t>Título</t>
  </si>
  <si>
    <t>Nº de Exibições</t>
  </si>
  <si>
    <t>TV Brasil</t>
  </si>
  <si>
    <t>TV Cultura</t>
  </si>
  <si>
    <t>Rede Globo</t>
  </si>
  <si>
    <t>Uma Aventura do Zico</t>
  </si>
  <si>
    <t>Rede CNT</t>
  </si>
  <si>
    <t>Rede Record</t>
  </si>
  <si>
    <t>Rede TV!</t>
  </si>
  <si>
    <t>TV Gazeta</t>
  </si>
  <si>
    <t>Desenho animado</t>
  </si>
  <si>
    <t>Brasileira</t>
  </si>
  <si>
    <t>Estrangeira</t>
  </si>
  <si>
    <t>Total Geral</t>
  </si>
  <si>
    <t>Subcategoria</t>
  </si>
  <si>
    <t>Entretenimento Total</t>
  </si>
  <si>
    <t>Outros Total</t>
  </si>
  <si>
    <t>Informação Total</t>
  </si>
  <si>
    <t>Publicidade Total</t>
  </si>
  <si>
    <t>Educação Total</t>
  </si>
  <si>
    <t>Título/Nome da Obra/Programa (em português)</t>
  </si>
  <si>
    <t>Jean Charles</t>
  </si>
  <si>
    <t>O Contador de Histórias</t>
  </si>
  <si>
    <t>Se Eu Fosse Você 2</t>
  </si>
  <si>
    <t>As Vidas de Maria</t>
  </si>
  <si>
    <t>Insolação</t>
  </si>
  <si>
    <t>Eu Eu Eu José Lewgoy</t>
  </si>
  <si>
    <t>Feliz Ano Velho</t>
  </si>
  <si>
    <t>Pé na Tábua</t>
  </si>
  <si>
    <t>Zé do Periquito</t>
  </si>
  <si>
    <t>% Horas</t>
  </si>
  <si>
    <t>Demais Gêneros</t>
  </si>
  <si>
    <t xml:space="preserve"> </t>
  </si>
  <si>
    <t>Horas e Percentual de Tempo Veiculado</t>
  </si>
  <si>
    <t xml:space="preserve"> Brasileira</t>
  </si>
  <si>
    <t>Indefinido</t>
  </si>
  <si>
    <t xml:space="preserve">  </t>
  </si>
  <si>
    <t>FORA DO AR</t>
  </si>
  <si>
    <t>Metragem</t>
  </si>
  <si>
    <t>Longa</t>
  </si>
  <si>
    <t>5 Frações de Uma Quase História</t>
  </si>
  <si>
    <t>A Queda</t>
  </si>
  <si>
    <t>Amor?</t>
  </si>
  <si>
    <t>Batismo de Sangue</t>
  </si>
  <si>
    <t>Bendito Fruto</t>
  </si>
  <si>
    <t>Bicho de Sete Cabeças</t>
  </si>
  <si>
    <t>Edifício Master</t>
  </si>
  <si>
    <t>O Corintiano</t>
  </si>
  <si>
    <t>O Jeca Macumbeiro</t>
  </si>
  <si>
    <t>O Lamparina</t>
  </si>
  <si>
    <t>Chega de Saudade</t>
  </si>
  <si>
    <t>De Pernas Pro Ar</t>
  </si>
  <si>
    <t>Entre Lençóis</t>
  </si>
  <si>
    <t>Eu e Meu Guarda-Chuva</t>
  </si>
  <si>
    <t>Muita Calma Nessa Hora</t>
  </si>
  <si>
    <t>Tropa de Elite 2 - O Inimigo Agora é Outro</t>
  </si>
  <si>
    <t>As Aventuras de Gui &amp; Estopa</t>
  </si>
  <si>
    <t>E o Bicho não Deu</t>
  </si>
  <si>
    <t>Metido a Bacana</t>
  </si>
  <si>
    <t>Portugal¿ Minha Saudade</t>
  </si>
  <si>
    <t>Tristeza do Jeca</t>
  </si>
  <si>
    <t>Estrangeiras</t>
  </si>
  <si>
    <t>Brasileiras</t>
  </si>
  <si>
    <t>Títulos</t>
  </si>
  <si>
    <t>Exibições</t>
  </si>
  <si>
    <t>% de reprises</t>
  </si>
  <si>
    <t>Anteriores a 1990</t>
  </si>
  <si>
    <t>Entre 1990 e 1999</t>
  </si>
  <si>
    <t>Entre 2000 e 2009</t>
  </si>
  <si>
    <t>A partir de 2010</t>
  </si>
  <si>
    <t>Faixa de Público</t>
  </si>
  <si>
    <t>Entre 10.001 e 100.000</t>
  </si>
  <si>
    <t>Entre 100.001 e 1.000.000</t>
  </si>
  <si>
    <t>Mais de 1.000.000</t>
  </si>
  <si>
    <t>Mais de 10.000.000</t>
  </si>
  <si>
    <t>Menos de 10.000</t>
  </si>
  <si>
    <t>Telefilmes</t>
  </si>
  <si>
    <t>Ficção</t>
  </si>
  <si>
    <t>Gameshow</t>
  </si>
  <si>
    <t>1 sem 2014</t>
  </si>
  <si>
    <t xml:space="preserve">Cidade de Deus </t>
  </si>
  <si>
    <t>O Tempo e O Vento</t>
  </si>
  <si>
    <t>Até Que a Sorte nos Separe</t>
  </si>
  <si>
    <t>Amanhã Nunca Mais</t>
  </si>
  <si>
    <t>O Cheiro do Ralo</t>
  </si>
  <si>
    <t>Não Por Acaso</t>
  </si>
  <si>
    <t>Assalto ao Banco Central</t>
  </si>
  <si>
    <t xml:space="preserve">Ó Paí, Ó </t>
  </si>
  <si>
    <t xml:space="preserve">Podecrer! </t>
  </si>
  <si>
    <t xml:space="preserve">Sal de Prata </t>
  </si>
  <si>
    <t xml:space="preserve">Sonhos Roubados </t>
  </si>
  <si>
    <t xml:space="preserve">Bróder </t>
  </si>
  <si>
    <t xml:space="preserve">Carandiru </t>
  </si>
  <si>
    <t>O Homem do Futuro</t>
  </si>
  <si>
    <t xml:space="preserve">Os Normais 2: A Noite mais Maluca de Todas </t>
  </si>
  <si>
    <t xml:space="preserve">Chico Xavier  </t>
  </si>
  <si>
    <t>Quincas Berro D'água</t>
  </si>
  <si>
    <t xml:space="preserve">Cidade Baixa </t>
  </si>
  <si>
    <t xml:space="preserve">Se Eu Fosse Você </t>
  </si>
  <si>
    <t xml:space="preserve">Cilada.Com </t>
  </si>
  <si>
    <t xml:space="preserve">Última Parada 174 </t>
  </si>
  <si>
    <t>Coisa Mais Linda - Histórias e Casos da Bossa Nova</t>
  </si>
  <si>
    <t>Meu Nome não é Johnny</t>
  </si>
  <si>
    <t xml:space="preserve">O Bem Amado  </t>
  </si>
  <si>
    <t xml:space="preserve">Divã  </t>
  </si>
  <si>
    <t xml:space="preserve">Dona Flor e Seus Dois Maridos </t>
  </si>
  <si>
    <t xml:space="preserve">O Outro Lado da Rua </t>
  </si>
  <si>
    <t>E Aí, Comeu?</t>
  </si>
  <si>
    <t xml:space="preserve">A Mulher Invisível </t>
  </si>
  <si>
    <t>O Palhaço</t>
  </si>
  <si>
    <t>É Proibido Fumar</t>
  </si>
  <si>
    <t>Paraísos Artificiais</t>
  </si>
  <si>
    <t>Qualquer Gato Vira-Lata</t>
  </si>
  <si>
    <t>Romance</t>
  </si>
  <si>
    <t xml:space="preserve">Eu, Tu, Eles </t>
  </si>
  <si>
    <t xml:space="preserve">Saneamento Básico - O Filme </t>
  </si>
  <si>
    <t xml:space="preserve">Família Vende Tudo </t>
  </si>
  <si>
    <t>Giovanni Improtta</t>
  </si>
  <si>
    <t xml:space="preserve">Heleno </t>
  </si>
  <si>
    <t>Um Show de Verão</t>
  </si>
  <si>
    <t xml:space="preserve">Homens de Bem  </t>
  </si>
  <si>
    <t xml:space="preserve">A Mulher do Meu Amigo </t>
  </si>
  <si>
    <t>Linha de Passe</t>
  </si>
  <si>
    <t>Um Caipira em Bariloche</t>
  </si>
  <si>
    <t>No Paraíso das Solteironas</t>
  </si>
  <si>
    <t>Metas do Milênio</t>
  </si>
  <si>
    <t xml:space="preserve">O Jeca e a Égua Milagrosa </t>
  </si>
  <si>
    <t>Macunaíma</t>
  </si>
  <si>
    <t>Quase Dois Irmãos</t>
  </si>
  <si>
    <t xml:space="preserve">Os Últimos Cangaceiros </t>
  </si>
  <si>
    <t xml:space="preserve">Os Inconfidentes </t>
  </si>
  <si>
    <t xml:space="preserve">Jeca e Seu Filho Preto </t>
  </si>
  <si>
    <t>Quanto Vale ou é por Quilo?</t>
  </si>
  <si>
    <t xml:space="preserve">A Banda das Velhas Virgens </t>
  </si>
  <si>
    <t>Meu Japão Brasileiro</t>
  </si>
  <si>
    <t>O que é isso, Companheiro?</t>
  </si>
  <si>
    <t>O Grande Xerife</t>
  </si>
  <si>
    <t xml:space="preserve">Quem matou Pixote? </t>
  </si>
  <si>
    <t>Ciclo 50 Anos do Golpe: As Asas Invisíveis do Padre Renzo</t>
  </si>
  <si>
    <t xml:space="preserve">Como Fazer um Filme de Amor </t>
  </si>
  <si>
    <t xml:space="preserve">Para Viver Um Grande Amor </t>
  </si>
  <si>
    <t>Copacabana Mon Amour</t>
  </si>
  <si>
    <t xml:space="preserve">Corumbiara </t>
  </si>
  <si>
    <t>Amor &amp; Cia.</t>
  </si>
  <si>
    <t xml:space="preserve">Dias de Nietzsche em Turim </t>
  </si>
  <si>
    <t>O Padre e a Moça</t>
  </si>
  <si>
    <t>A Guerra dos Pelados</t>
  </si>
  <si>
    <t>Cafuné</t>
  </si>
  <si>
    <t xml:space="preserve">Guerra Conjugal </t>
  </si>
  <si>
    <t>Se Segura, Malandro!</t>
  </si>
  <si>
    <t>Cartola, Música Para Os Olhos</t>
  </si>
  <si>
    <t>Isto é Pelé!</t>
  </si>
  <si>
    <t xml:space="preserve">O Homem do Pau-Brasil </t>
  </si>
  <si>
    <t xml:space="preserve">Janela da Alma </t>
  </si>
  <si>
    <t>O Jeca e a Freira</t>
  </si>
  <si>
    <t xml:space="preserve">Jogo de Cena </t>
  </si>
  <si>
    <t xml:space="preserve">O Puritano da Rua Augusta </t>
  </si>
  <si>
    <t>Vinicius de Moraes</t>
  </si>
  <si>
    <t>O Rap do Pequeno Príncipe Contra as Almas Sebosas</t>
  </si>
  <si>
    <t>Pequenas Histórias</t>
  </si>
  <si>
    <t>A Maldição de Sanpaku</t>
  </si>
  <si>
    <t>Camponeses do Araguaia – A Guerrilha Vista Por Dentro</t>
  </si>
  <si>
    <t xml:space="preserve">As Doze Estrelas </t>
  </si>
  <si>
    <t xml:space="preserve">Romance da Empregada </t>
  </si>
  <si>
    <t>Bela Donna</t>
  </si>
  <si>
    <t xml:space="preserve">O Beijo No Asfalto </t>
  </si>
  <si>
    <t>Uma Pistola para Djeca</t>
  </si>
  <si>
    <t>O Diabo a Quatro</t>
  </si>
  <si>
    <t>Zuzu Angel</t>
  </si>
  <si>
    <t>Marighella</t>
  </si>
  <si>
    <t>Memória Para Uso Diário</t>
  </si>
  <si>
    <t>Carmem Miranda - Banana Is My Business</t>
  </si>
  <si>
    <t xml:space="preserve">Os Xeretas </t>
  </si>
  <si>
    <t>O Sobrado</t>
  </si>
  <si>
    <t xml:space="preserve">Jeca Tatu </t>
  </si>
  <si>
    <t>Terra É Sempre Terra</t>
  </si>
  <si>
    <t>A Pensão De Dona Stela</t>
  </si>
  <si>
    <t>O Comprador De Fazendas</t>
  </si>
  <si>
    <t>Alma Corsária</t>
  </si>
  <si>
    <t xml:space="preserve">Appassionata </t>
  </si>
  <si>
    <t xml:space="preserve">Musicagen </t>
  </si>
  <si>
    <t>As aventuras de Pedro Malasartes</t>
  </si>
  <si>
    <t xml:space="preserve">Bom Mesmo É Carnaval </t>
  </si>
  <si>
    <t xml:space="preserve">A Marvada Carne </t>
  </si>
  <si>
    <t>Cara ou Coroa</t>
  </si>
  <si>
    <t>Suzana e O Presidente</t>
  </si>
  <si>
    <t>A Guerra dos Vizinhos</t>
  </si>
  <si>
    <t>Carnival No Meu Quintal</t>
  </si>
  <si>
    <t>Casei-me Com Um Xavante</t>
  </si>
  <si>
    <t xml:space="preserve">Casinha Pequenina </t>
  </si>
  <si>
    <t xml:space="preserve">O Cangaceiro </t>
  </si>
  <si>
    <t>Chofer de praça</t>
  </si>
  <si>
    <t xml:space="preserve">De Passagem </t>
  </si>
  <si>
    <t xml:space="preserve">De Pernas Pro Ar </t>
  </si>
  <si>
    <t xml:space="preserve">O Vendedor de Linguiças </t>
  </si>
  <si>
    <t xml:space="preserve">Onde Andará Dulce Veiga? </t>
  </si>
  <si>
    <t>Osso amor e papagaio</t>
  </si>
  <si>
    <t xml:space="preserve">Dois Córregos </t>
  </si>
  <si>
    <t xml:space="preserve">É de Chuá </t>
  </si>
  <si>
    <t>Simão, O Caolho</t>
  </si>
  <si>
    <t>Tempo de Resistência</t>
  </si>
  <si>
    <t>Em Teu Nome...</t>
  </si>
  <si>
    <t>Tico-tico no Fubá</t>
  </si>
  <si>
    <t>Um Certo Capitão Rodrigo</t>
  </si>
  <si>
    <t xml:space="preserve">Vou Te Contá  </t>
  </si>
  <si>
    <t>Floradas na Serra</t>
  </si>
  <si>
    <t>A Família Lero Lero</t>
  </si>
  <si>
    <t xml:space="preserve">Garota Enxuta </t>
  </si>
  <si>
    <t>BAND Total</t>
  </si>
  <si>
    <t>Gênero SAD</t>
  </si>
  <si>
    <t>Obra Adiovisual do Tipo Televenda ou Infomercial</t>
  </si>
  <si>
    <t>Obra Audiovisual do Tipo Animação</t>
  </si>
  <si>
    <t>Obra Audiovisual do Tipo Documentário</t>
  </si>
  <si>
    <t>Obra Audiovisual do Tipo Ficção</t>
  </si>
  <si>
    <t>Obra Audiovisual do Tipo Jornalística</t>
  </si>
  <si>
    <t>Obra Audiovisual do Tipo Propaganda Política</t>
  </si>
  <si>
    <t>Obra Audiovisual do Tipo Reality Show</t>
  </si>
  <si>
    <t>Obra Audiovisual do Tipo Variedades</t>
  </si>
  <si>
    <t>Programa de Auditório Ancorado por Apresentador</t>
  </si>
  <si>
    <t>Registro/Transmissão de Evento Esportivo</t>
  </si>
  <si>
    <t>Registro/Transmissão de Evento Não Esportivo</t>
  </si>
  <si>
    <t>Rede CNT Total</t>
  </si>
  <si>
    <t>Videoaula</t>
  </si>
  <si>
    <t>Obra Audivisual Tipo Concurso</t>
  </si>
  <si>
    <t>Obra Audiovisual do Tipo Videomusical</t>
  </si>
  <si>
    <t>Rede Globo Total</t>
  </si>
  <si>
    <t>Rede Record Total</t>
  </si>
  <si>
    <t>Rede TV! Total</t>
  </si>
  <si>
    <t>SBT Total</t>
  </si>
  <si>
    <t>TV Brasil Total</t>
  </si>
  <si>
    <t>TV Cultura Total</t>
  </si>
  <si>
    <t>TV Gazeta Total</t>
  </si>
  <si>
    <t>Soma de Nº Exibição</t>
  </si>
  <si>
    <t>Animação</t>
  </si>
  <si>
    <t>Confissões de Adolescente</t>
  </si>
  <si>
    <t>O Povo Brasileiro</t>
  </si>
  <si>
    <t>50 Por 1</t>
  </si>
  <si>
    <t>Expresso Brasil</t>
  </si>
  <si>
    <t>Conexão Brasil</t>
  </si>
  <si>
    <t>Cocoricó</t>
  </si>
  <si>
    <t>Sagrado</t>
  </si>
  <si>
    <t>Peixonauta</t>
  </si>
  <si>
    <t>Vida de Estagiário</t>
  </si>
  <si>
    <t>Brilhante Futebol Clube</t>
  </si>
  <si>
    <t>Autor Por Autor</t>
  </si>
  <si>
    <t>Malhação</t>
  </si>
  <si>
    <t>Anabel</t>
  </si>
  <si>
    <t>Tromba Trem</t>
  </si>
  <si>
    <t>Nilba e os Desastronautas</t>
  </si>
  <si>
    <t>Conhecendo Museus</t>
  </si>
  <si>
    <t>Carrapatos e Catapultas</t>
  </si>
  <si>
    <t>Meu Amigãozão</t>
  </si>
  <si>
    <t>Capoeira</t>
  </si>
  <si>
    <t>Figuras Da Dança</t>
  </si>
  <si>
    <t>Caminhos da Democracia</t>
  </si>
  <si>
    <t>A Mansão Maluca do Professor Ambrósio</t>
  </si>
  <si>
    <t>Sábados Azuis</t>
  </si>
  <si>
    <t>Tapas e Beijos</t>
  </si>
  <si>
    <t>O Milagre De Santa Luzia</t>
  </si>
  <si>
    <t>Escola pra Cachorro</t>
  </si>
  <si>
    <t>Teimosia da Imaginação</t>
  </si>
  <si>
    <t>Nova África</t>
  </si>
  <si>
    <t>Reis Da Rua</t>
  </si>
  <si>
    <t>Caçadores da Alma</t>
  </si>
  <si>
    <t>Historietas Assombradas para Crianças Malcriadas</t>
  </si>
  <si>
    <t>Pé na Cova</t>
  </si>
  <si>
    <t>A Lei e o Crime</t>
  </si>
  <si>
    <t>A Grande Família</t>
  </si>
  <si>
    <t>Pedro e Bianca</t>
  </si>
  <si>
    <t>Sítio do Pica-Pau Amarelo</t>
  </si>
  <si>
    <t>O Mundo Segundo os Brasileiros</t>
  </si>
  <si>
    <t>O Brasil de Darcy Ribeiro</t>
  </si>
  <si>
    <t>O Teco Teco</t>
  </si>
  <si>
    <t>Salvos da Extinção</t>
  </si>
  <si>
    <t>Memória do Brasil</t>
  </si>
  <si>
    <t>Dango Balango</t>
  </si>
  <si>
    <t>Brichos</t>
  </si>
  <si>
    <t>Serra Pelada</t>
  </si>
  <si>
    <t>Zica e os Camaleões</t>
  </si>
  <si>
    <t>Igarapé Mágico</t>
  </si>
  <si>
    <t>A Teia</t>
  </si>
  <si>
    <t>Doce de Mãe</t>
  </si>
  <si>
    <t>Amores Roubados</t>
  </si>
  <si>
    <t>Visceral Brasil</t>
  </si>
  <si>
    <t>Resistir é Preciso</t>
  </si>
  <si>
    <t>(vazio)</t>
  </si>
  <si>
    <t>A Segunda Dama</t>
  </si>
  <si>
    <t>BR 14: A Rota dos Imigrantes</t>
  </si>
  <si>
    <t>O Caçador</t>
  </si>
  <si>
    <t>A Saga da Terra Vermelha Brotou Sangue</t>
  </si>
  <si>
    <t>Advogados Contra a Ditadura</t>
  </si>
  <si>
    <t>Antunes Em Preto e Branco</t>
  </si>
  <si>
    <t>Contos da Meia Noite</t>
  </si>
  <si>
    <t>Direções</t>
  </si>
  <si>
    <t>Expedições Burle Marx</t>
  </si>
  <si>
    <t>História da Arte no Brasil</t>
  </si>
  <si>
    <t>Lalá</t>
  </si>
  <si>
    <t>Milagres de Jesus</t>
  </si>
  <si>
    <t>Militares pela Democracia</t>
  </si>
  <si>
    <t>Patrulha Salvadora</t>
  </si>
  <si>
    <t>Todos os Brasileiros do Mundo</t>
  </si>
  <si>
    <t>Vivi Viravento</t>
  </si>
  <si>
    <t>Média</t>
  </si>
  <si>
    <t>Média Total</t>
  </si>
  <si>
    <t>Labirinto Glauber, o Filme do Brasil</t>
  </si>
  <si>
    <t>O Aleijadinho</t>
  </si>
  <si>
    <t>A Civilização do Cacau</t>
  </si>
  <si>
    <t>Person</t>
  </si>
  <si>
    <t>Cidadão Jacaré</t>
  </si>
  <si>
    <t>O velho, o mar e o lago</t>
  </si>
  <si>
    <t>Continente dos Viajantes</t>
  </si>
  <si>
    <t>Eretz Amazônia</t>
  </si>
  <si>
    <t>Tumbalalá - Tupinambá - Irmãos no Mundo</t>
  </si>
  <si>
    <t>Cadê Profiro?</t>
  </si>
  <si>
    <t>Mbyá Guarani – Guerreiros da Liberdade</t>
  </si>
  <si>
    <t>Passagem</t>
  </si>
  <si>
    <t>Do Lado de Fora</t>
  </si>
  <si>
    <t>Acidente</t>
  </si>
  <si>
    <t>Paulo Companheiro João</t>
  </si>
  <si>
    <t>História brasileira da Infâmia</t>
  </si>
  <si>
    <t>Pericles Leal, o Criador Esquecido</t>
  </si>
  <si>
    <t>A Descoberta Da Amazônia Pelos Turcos Encantados</t>
  </si>
  <si>
    <t>Mandinga em Manhattan</t>
  </si>
  <si>
    <t>Assim Caminha a Regência</t>
  </si>
  <si>
    <t>Reis Negros</t>
  </si>
  <si>
    <t>Epopéia Euclydeacreana</t>
  </si>
  <si>
    <t>Mário Gusmão, o Anjo Negro da Bahia</t>
  </si>
  <si>
    <t>Tocantins - Rio Afogado</t>
  </si>
  <si>
    <t>Santa Dica de Guerra e Fé (GO)</t>
  </si>
  <si>
    <t>O Massacre de Alto Alegre</t>
  </si>
  <si>
    <t>Mapulawache: Festa do Pequi</t>
  </si>
  <si>
    <t>Café com Pão Manteiga Não</t>
  </si>
  <si>
    <t>As Cores da Caatinga</t>
  </si>
  <si>
    <t>Brasília: contradições de uma cidade nova</t>
  </si>
  <si>
    <t>Gui E Estopa Em Bichos Do Brasil</t>
  </si>
  <si>
    <t>Gui e Estopa no Fundo Do Mar</t>
  </si>
  <si>
    <t>Dom Hélder Câmara - Em Busca da Profecia</t>
  </si>
  <si>
    <t>Um Lugar ao Sol</t>
  </si>
  <si>
    <t>A Luz Que Surgiu Por Trás da Colina</t>
  </si>
  <si>
    <t>Doce Brasil Holandês</t>
  </si>
  <si>
    <t>O Samba Que Mora Em Mim</t>
  </si>
  <si>
    <t>Duplo Território</t>
  </si>
  <si>
    <t>Histórias do Brasil</t>
  </si>
  <si>
    <t>Angeli 24 horas</t>
  </si>
  <si>
    <t>Galeno, Curumim Arteiro</t>
  </si>
  <si>
    <t>Camisa de Onze Varas</t>
  </si>
  <si>
    <t>Mulheres de Peito</t>
  </si>
  <si>
    <t>Contos Gauchescos</t>
  </si>
  <si>
    <t>Paragem do Tempo</t>
  </si>
  <si>
    <t>Bagatela</t>
  </si>
  <si>
    <t>O homem do balão extravagante ou As atribulações de um paraense que quase voou (PA)</t>
  </si>
  <si>
    <t>Simãosinho Sonhador</t>
  </si>
  <si>
    <t>Sangue do Barro</t>
  </si>
  <si>
    <t>Profissão Perigo: a história dos Bandeirantes que abriram o Brasil</t>
  </si>
  <si>
    <t>Pinacoteca: Um Pedaço de Sonho</t>
  </si>
  <si>
    <t>Espelho Nativo</t>
  </si>
  <si>
    <t>Arte e Cultura - Olho de Gato Perdido</t>
  </si>
  <si>
    <t>Saudades da Minha Terra</t>
  </si>
  <si>
    <t>A Trama do Olhar</t>
  </si>
  <si>
    <t>Divino Encanto</t>
  </si>
  <si>
    <t>Paraíso Utópico</t>
  </si>
  <si>
    <t>Artistas Brasileiros Contemporâneos</t>
  </si>
  <si>
    <t>Filhos de Jaú</t>
  </si>
  <si>
    <t>O Retorno do Filho</t>
  </si>
  <si>
    <t>Uma Festa Para Jorge</t>
  </si>
  <si>
    <t>Oito ou Oitenta – Alguma Coisa Começou Aqui</t>
  </si>
  <si>
    <t>Na Proa do Barco Hacker</t>
  </si>
  <si>
    <t>Cityados</t>
  </si>
  <si>
    <t>O Caminho do Meio</t>
  </si>
  <si>
    <t>Audácia</t>
  </si>
  <si>
    <t>O Mistério do Globo Ocular</t>
  </si>
  <si>
    <t>Mudernage</t>
  </si>
  <si>
    <t>Victor Brecheret</t>
  </si>
  <si>
    <t>Sorôco, Sua Mãe, Sua Filha</t>
  </si>
  <si>
    <t>Caldeirão Antropofágico</t>
  </si>
  <si>
    <t>Arquitetura do Lugar</t>
  </si>
  <si>
    <t>Menotti Del Picchia</t>
  </si>
  <si>
    <t>Carlos Drummond de Andrade – A Partilha da Poesia</t>
  </si>
  <si>
    <t>Edward Hopper e a Tela em Branco</t>
  </si>
  <si>
    <t>Caatinga Viva</t>
  </si>
  <si>
    <t>Bachianas Brasileiras: Meu nome é Villa-Lobos</t>
  </si>
  <si>
    <t>Dom Paulo, Coragem e Fé</t>
  </si>
  <si>
    <t>Período</t>
  </si>
  <si>
    <t>Contagem de Título/Nome da Obra/Programa (em português)</t>
  </si>
  <si>
    <t>dos 25 títulos , 21 são cinematograficos</t>
  </si>
  <si>
    <t>Telefilme</t>
  </si>
  <si>
    <t>Soma de Total Geral</t>
  </si>
  <si>
    <t xml:space="preserve"> Exibições</t>
  </si>
  <si>
    <t>Nº de Títulos</t>
  </si>
  <si>
    <t>1 semestre</t>
  </si>
  <si>
    <t>1 sem</t>
  </si>
  <si>
    <t>O Diabo á Quatro</t>
  </si>
  <si>
    <t>O Puritano da Rua Augusta</t>
  </si>
  <si>
    <t>Os Xeretas</t>
  </si>
  <si>
    <t>A Banda das Velhas Virgens</t>
  </si>
  <si>
    <t>Avenida Brasília Formosa</t>
  </si>
  <si>
    <t>Dona Flor e Seus Dois Maridos</t>
  </si>
  <si>
    <t>O Jeca e a Égua Milagrosa</t>
  </si>
  <si>
    <t>A Guerra dos Rocha</t>
  </si>
  <si>
    <t>Cidade Baixa</t>
  </si>
  <si>
    <t>Dzi Croquettes</t>
  </si>
  <si>
    <t>Guerra Conjugal</t>
  </si>
  <si>
    <t>Jeca e Seu Filho Preto</t>
  </si>
  <si>
    <t>Jeca Tatu</t>
  </si>
  <si>
    <t>O casamento de Louise</t>
  </si>
  <si>
    <t>O Homem do Pau-Brasil</t>
  </si>
  <si>
    <t>O Vendedor de Linguiças</t>
  </si>
  <si>
    <t>Os Inconfidentes</t>
  </si>
  <si>
    <t>Os Últimos Cangaceiros</t>
  </si>
  <si>
    <t>Para Viver Um Grande Amor</t>
  </si>
  <si>
    <t>Quem matou Pixote?</t>
  </si>
  <si>
    <t>Sábado à Noite</t>
  </si>
  <si>
    <t>Saneamento Básico - O Filme</t>
  </si>
  <si>
    <t>Um Corpo Subterrâneo</t>
  </si>
  <si>
    <t>Vlado - 30 Anos Depois</t>
  </si>
  <si>
    <t>Vou Te Contá</t>
  </si>
  <si>
    <t>2 Filhos de Francisco</t>
  </si>
  <si>
    <t>24 Horas de Sonho</t>
  </si>
  <si>
    <t>400 Contra 1 - Uma História do Crime Organizado</t>
  </si>
  <si>
    <t>A Alegria</t>
  </si>
  <si>
    <t>A Árvore da Música</t>
  </si>
  <si>
    <t>A Casa de Alice</t>
  </si>
  <si>
    <t>A Dona da História</t>
  </si>
  <si>
    <t>A Erva do Rato</t>
  </si>
  <si>
    <t>A Fuga da Mulher Gorila</t>
  </si>
  <si>
    <t>A Idade da Terra</t>
  </si>
  <si>
    <t>A Marvada Carne</t>
  </si>
  <si>
    <t>A Mulher do Meu Amigo</t>
  </si>
  <si>
    <t>A Mulher Invisível</t>
  </si>
  <si>
    <t>A Partilha</t>
  </si>
  <si>
    <t>Achados e Perdidos</t>
  </si>
  <si>
    <t>Amor por Acaso</t>
  </si>
  <si>
    <t>Aparecida - O Milagre</t>
  </si>
  <si>
    <t>Appassionata</t>
  </si>
  <si>
    <t>As Aventuras de Agamenon, O Repórter</t>
  </si>
  <si>
    <t>As Doze Estrelas</t>
  </si>
  <si>
    <t>As Mães de Chico Xavier</t>
  </si>
  <si>
    <t>As Melhores Coisas do Mundo</t>
  </si>
  <si>
    <t>Barravento</t>
  </si>
  <si>
    <t>Billi Pig</t>
  </si>
  <si>
    <t>Boleiros - Era uma Vez o Futebol</t>
  </si>
  <si>
    <t>Boleiros 2 - Vencedores e Vencidos</t>
  </si>
  <si>
    <t>Bom Mesmo É Carnaval</t>
  </si>
  <si>
    <t>Bróder</t>
  </si>
  <si>
    <t>Bruna Surfistinha</t>
  </si>
  <si>
    <t>Canção de Baal</t>
  </si>
  <si>
    <t>Candinho</t>
  </si>
  <si>
    <t>Caramuru, A Invenção Do Brasil</t>
  </si>
  <si>
    <t>Carandiru</t>
  </si>
  <si>
    <t>Caro Francis</t>
  </si>
  <si>
    <t>Casa de Areia</t>
  </si>
  <si>
    <t>Casa-Grande</t>
  </si>
  <si>
    <t>Casinha Pequenina</t>
  </si>
  <si>
    <t>Casseta &amp; Planeta - Seus Problemas Acabaram</t>
  </si>
  <si>
    <t>Chico Xavier</t>
  </si>
  <si>
    <t>Cidadão Boilesen</t>
  </si>
  <si>
    <t>Cidade de Deus</t>
  </si>
  <si>
    <t>Cilada.Com</t>
  </si>
  <si>
    <t>Como Fazer um Filme de Amor</t>
  </si>
  <si>
    <t>Corumbiara</t>
  </si>
  <si>
    <t>Crítico</t>
  </si>
  <si>
    <t>De Passagem</t>
  </si>
  <si>
    <t>De Pernas Pro Ar- 2010</t>
  </si>
  <si>
    <t>Desenrola</t>
  </si>
  <si>
    <t>Deus e o Diabo na Terra do Sol</t>
  </si>
  <si>
    <t>Dias de Nietzsche em Turim</t>
  </si>
  <si>
    <t>Didi, O Peregrino</t>
  </si>
  <si>
    <t>Divã</t>
  </si>
  <si>
    <t>Dois Córregos</t>
  </si>
  <si>
    <t>Dois Perdidos Numa Noite Suja</t>
  </si>
  <si>
    <t>É de Chuá</t>
  </si>
  <si>
    <t>Entrei de Gaiato</t>
  </si>
  <si>
    <t>Estamos Juntos</t>
  </si>
  <si>
    <t>Estômago</t>
  </si>
  <si>
    <t>Eu, Tu, Eles</t>
  </si>
  <si>
    <t>Família Vende Tudo</t>
  </si>
  <si>
    <t>Festa</t>
  </si>
  <si>
    <t>Filhos de João – admirável mundo novo baiano</t>
  </si>
  <si>
    <t>Garota Enxuta</t>
  </si>
  <si>
    <t>Garrincha, a Alegria do Povo</t>
  </si>
  <si>
    <t>Getúlio</t>
  </si>
  <si>
    <t>Golias contra o Homem das Bolinhas</t>
  </si>
  <si>
    <t>Heleno</t>
  </si>
  <si>
    <t>Homens de Bem</t>
  </si>
  <si>
    <t>Inesquecível</t>
  </si>
  <si>
    <t>Inocência</t>
  </si>
  <si>
    <t>Janela da Alma</t>
  </si>
  <si>
    <t>Jeca Contra o Capeta</t>
  </si>
  <si>
    <t>Jogo de Cena</t>
  </si>
  <si>
    <t>Lição de Amor</t>
  </si>
  <si>
    <t>Luzia, Homem</t>
  </si>
  <si>
    <t>Marido de Mulher Boa</t>
  </si>
  <si>
    <t>Menino Maluquinho - O Filme</t>
  </si>
  <si>
    <t>Menino Maluquinho 2 – A Aventura</t>
  </si>
  <si>
    <t>Militares da Democracia</t>
  </si>
  <si>
    <t>Minha Mãe é uma Peça - O Filme</t>
  </si>
  <si>
    <t>Muito Gelo e Dois Dedos D'Água</t>
  </si>
  <si>
    <t>Mulheres à Vista</t>
  </si>
  <si>
    <t>Musicagen</t>
  </si>
  <si>
    <t>Nadando em Dinheiro</t>
  </si>
  <si>
    <t>Nem Tudo É Verdade</t>
  </si>
  <si>
    <t>Noel - Poeta da Vila</t>
  </si>
  <si>
    <t>Nosso Lar</t>
  </si>
  <si>
    <t>O Beijo da Mulher-Aranha</t>
  </si>
  <si>
    <t>O Beijo No Asfalto</t>
  </si>
  <si>
    <t>O Bem Amado</t>
  </si>
  <si>
    <t>O Cangaceiro</t>
  </si>
  <si>
    <t>O Coronel e o Lobisomem</t>
  </si>
  <si>
    <t>O Dono da Bola</t>
  </si>
  <si>
    <t>O Dragão da Maldade Contra o Santo Guerreiro</t>
  </si>
  <si>
    <t>O Engenho de Zé Lins</t>
  </si>
  <si>
    <t>O Gato de Madame</t>
  </si>
  <si>
    <t>O Guerreiro Didi e a Ninja Lili</t>
  </si>
  <si>
    <t>O Homem do Ano</t>
  </si>
  <si>
    <t>O Homem Que Virou Suco</t>
  </si>
  <si>
    <t>O Leão de Sete Cabeças</t>
  </si>
  <si>
    <t>O Mineiro e o Queijo</t>
  </si>
  <si>
    <t>O Outro Lado da Rua</t>
  </si>
  <si>
    <t>Ó Paí, Ó</t>
  </si>
  <si>
    <t>O Quatrilho</t>
  </si>
  <si>
    <t>O Xangô de Baker Street</t>
  </si>
  <si>
    <t>Olga</t>
  </si>
  <si>
    <t>Onde Andará Dulce Veiga?</t>
  </si>
  <si>
    <t>Onde Está a Felicidade? </t>
  </si>
  <si>
    <t>Os Cosmonautas</t>
  </si>
  <si>
    <t>Os Desafinados</t>
  </si>
  <si>
    <t>Os Normais 2: A Noite mais Maluca de Todas</t>
  </si>
  <si>
    <t>Os Penetras</t>
  </si>
  <si>
    <t>Os Pobres Diabos</t>
  </si>
  <si>
    <t>Os Três Cangaceiros</t>
  </si>
  <si>
    <t>Pacific</t>
  </si>
  <si>
    <t>Pistoleiro Bossa Nova</t>
  </si>
  <si>
    <t>Pixote - A Lei do Mais Fraco</t>
  </si>
  <si>
    <t>Podecrer!</t>
  </si>
  <si>
    <t>Redentor</t>
  </si>
  <si>
    <t>Romance da Empregada</t>
  </si>
  <si>
    <t>Sábado</t>
  </si>
  <si>
    <t>Sai da Frente</t>
  </si>
  <si>
    <t>Sal de Prata</t>
  </si>
  <si>
    <t>Se Eu Fosse Você</t>
  </si>
  <si>
    <t>Sherlock de Araque</t>
  </si>
  <si>
    <t>Silêncio das Inocentes</t>
  </si>
  <si>
    <t>Sonhos Roubados</t>
  </si>
  <si>
    <t>Stelinha</t>
  </si>
  <si>
    <t>Tati, a Garota</t>
  </si>
  <si>
    <t>Terra em Transe</t>
  </si>
  <si>
    <t>Terra Estrangeira</t>
  </si>
  <si>
    <t>Tolerância</t>
  </si>
  <si>
    <t>Trair e Coçar é Só Começar</t>
  </si>
  <si>
    <t>Tropa de Elite</t>
  </si>
  <si>
    <t>Última Parada 174</t>
  </si>
  <si>
    <t>Um Candango na Belacap</t>
  </si>
  <si>
    <t>Uma Longa Viagem</t>
  </si>
  <si>
    <t>Uma Onda no Ar</t>
  </si>
  <si>
    <t>Uma Professora Muito Maluquinha</t>
  </si>
  <si>
    <t>Vai Que dá Certo</t>
  </si>
  <si>
    <t>Vai Que é Mole</t>
  </si>
  <si>
    <t>FILME</t>
  </si>
  <si>
    <t>Estrangeiros</t>
  </si>
  <si>
    <t>Genero</t>
  </si>
  <si>
    <t>Nº Exibição</t>
  </si>
  <si>
    <t>Capivara</t>
  </si>
  <si>
    <t>Os Negativos</t>
  </si>
  <si>
    <t>A Saga do Piabeiro</t>
  </si>
  <si>
    <t>O Construtor de Sonhos</t>
  </si>
  <si>
    <t>Anita Garibaldi, Amores e Guerras</t>
  </si>
  <si>
    <t>Máquina de Fazer Democracia: Vida e Obra de Anísio Teixeira</t>
  </si>
  <si>
    <t>Maestro Jorge Antunes - Polêmica e Modernidade</t>
  </si>
  <si>
    <t>Entremundos a Bioceânica do Brasil Central</t>
  </si>
  <si>
    <t>Mestre Leopoldina, A Fina Flor da Malandragem</t>
  </si>
  <si>
    <t>Lutzenberger: For Ever Gaia</t>
  </si>
  <si>
    <t>O Vôo Silenciado Do Jucurutu</t>
  </si>
  <si>
    <t>Raimunda, a Quebradeira</t>
  </si>
  <si>
    <t>Bicicletas de Nhanderú</t>
  </si>
  <si>
    <t>Uma Encruzilhada Aprazível</t>
  </si>
  <si>
    <t>Piano e Ganzá - O Mundo Musical de Mário de Andrade</t>
  </si>
  <si>
    <t>Presente dos Antigos</t>
  </si>
  <si>
    <t>Câmara Cascudo, O Provinciano Incurável</t>
  </si>
  <si>
    <t>Henry Sobel, Luz e Sombras de um Rabino</t>
  </si>
  <si>
    <t>A Invenção de Brasília</t>
  </si>
  <si>
    <t>Aldir Blanc - Dois Pra Lá, Dois Pra Cá</t>
  </si>
  <si>
    <t>As vilas volantes - o verbo contra o vento</t>
  </si>
  <si>
    <t>O Zero Não é Vazio</t>
  </si>
  <si>
    <t>O Continente de Erico</t>
  </si>
  <si>
    <t>Zequinha Grande Gala</t>
  </si>
  <si>
    <t>Paraíso</t>
  </si>
  <si>
    <t>Ensolarado Byte</t>
  </si>
  <si>
    <t>Vila Bela - Terra de Colores</t>
  </si>
  <si>
    <t>Alô, Alô Amazônia</t>
  </si>
  <si>
    <t>Calabar</t>
  </si>
  <si>
    <t>Nas Trilhas de Makunaima</t>
  </si>
  <si>
    <t>O Crime Da Ulen</t>
  </si>
  <si>
    <t>Chupa Chupa, a História Que Veio Do Céu</t>
  </si>
  <si>
    <t>Nação Lascada de Véio: A Glória do Sertão</t>
  </si>
  <si>
    <t>A Rota Do Pacífico</t>
  </si>
  <si>
    <t>Uma Cruz, Uma História E Uma Estrada</t>
  </si>
  <si>
    <t>A Visão de Dentro – O Homem e a Terra</t>
  </si>
  <si>
    <t>Bianchetti</t>
  </si>
  <si>
    <t>O Boto e o Homem</t>
  </si>
  <si>
    <t>O Brasil Que Começa No Rio</t>
  </si>
  <si>
    <t>América, o Grande Acerto de Vespúcio</t>
  </si>
  <si>
    <t>Horizontes Mínimos</t>
  </si>
  <si>
    <t>Nelson Rodrigues, Personagem de si Mesmo</t>
  </si>
  <si>
    <t>Ivo Pitanguy, o Outro Lado do Espelho</t>
  </si>
  <si>
    <t>Miramar De Andrade</t>
  </si>
  <si>
    <t>A Revolta</t>
  </si>
  <si>
    <t>Coluna Prestes</t>
  </si>
  <si>
    <t>De Barra a Barra</t>
  </si>
  <si>
    <t>Dr. Zerbini - O Operário Do Coração</t>
  </si>
  <si>
    <t>A História dos Bandeirantes que Abriram o Brasil</t>
  </si>
  <si>
    <t>Gilbertianas - Parte 1</t>
  </si>
  <si>
    <t>Brasil em Todas as Telas</t>
  </si>
  <si>
    <t>Gilbertianas - Parte 2</t>
  </si>
  <si>
    <t>Mário de Andrade: Reinventando o Brasil</t>
  </si>
  <si>
    <t>Prestes, A Última Coluna</t>
  </si>
  <si>
    <t>Sou Feia Mas Tô Na Moda</t>
  </si>
  <si>
    <t>Uma Outra Cidade</t>
  </si>
  <si>
    <t>Borracha Para a Vitória</t>
  </si>
  <si>
    <t>Antonina, Morretes e Paranaguá - Unidas Pela História</t>
  </si>
  <si>
    <t>Candelária Aquela que Conduz à luz</t>
  </si>
  <si>
    <t>Manoel Monteiro – Em Vídeo, Verso e Prosa</t>
  </si>
  <si>
    <t>20 Anos de Suvaco</t>
  </si>
  <si>
    <t>O Saber Tradicional</t>
  </si>
  <si>
    <t>Tambores Do Maranhão</t>
  </si>
  <si>
    <t>Negros</t>
  </si>
  <si>
    <t>O Rei do Carimã</t>
  </si>
  <si>
    <t>Barão Olavo, o horrível</t>
  </si>
  <si>
    <t>Desassossego</t>
  </si>
  <si>
    <t>Os Magníficos</t>
  </si>
  <si>
    <t>Vaqueiros Encantados</t>
  </si>
  <si>
    <t>O Lenço do Samba</t>
  </si>
  <si>
    <t>A Santa de Casa e o Povo de Santo</t>
  </si>
  <si>
    <t>D'Ouro</t>
  </si>
  <si>
    <t>Paisagens do Conhecimento</t>
  </si>
  <si>
    <t>No Próximo Frio, Eu Ferro</t>
  </si>
  <si>
    <t>Ongamira – O tempo não existe</t>
  </si>
  <si>
    <t>O Canto da Lona</t>
  </si>
  <si>
    <t>Aids: As Respostas das ONGs no Mundo</t>
  </si>
  <si>
    <t>Sou Negro, Não Sei Sambar</t>
  </si>
  <si>
    <t>A Sandália de Lampião</t>
  </si>
  <si>
    <t>Cuaracy Ra’Angaba – O Céu Tupi-Guarani</t>
  </si>
  <si>
    <t>Manoel Chiquitano Brasileiro</t>
  </si>
  <si>
    <t>Ópera Cabocla</t>
  </si>
  <si>
    <t>Do Bugre ao Terena</t>
  </si>
  <si>
    <t>Da Invisibilidade à Cidadania: Os Caminhos da Pessoa com Deficiência</t>
  </si>
  <si>
    <t>Batuque Gaúcho</t>
  </si>
  <si>
    <t>E agora, José, Maria, João…?</t>
  </si>
  <si>
    <t>Timor Leste: o Nascimento de uma Nação</t>
  </si>
  <si>
    <t>Reescrevendo Ci-da-dão</t>
  </si>
  <si>
    <t>Corpo Fechado</t>
  </si>
  <si>
    <t>Monteiro Lobato - Furacão Na Botocundia</t>
  </si>
  <si>
    <t>Yerma</t>
  </si>
  <si>
    <t>Ética Alguém Viu Por Aí?</t>
  </si>
  <si>
    <t>História da Moda - Parte 1</t>
  </si>
  <si>
    <t>Pré-Histórias de Pedra Furada</t>
  </si>
  <si>
    <t>Gilbertianas</t>
  </si>
  <si>
    <t>História da Moda - Parte 2</t>
  </si>
  <si>
    <t>A Ilha das Cabras</t>
  </si>
  <si>
    <t>Refugiados na América Latina – A Saída é a Fuga</t>
  </si>
  <si>
    <t>O Sol Sangra</t>
  </si>
  <si>
    <t>A Cama</t>
  </si>
  <si>
    <t>MASP, a Aventura do Olhar</t>
  </si>
  <si>
    <t>Castelo Rá Tim Bum</t>
  </si>
  <si>
    <t>José do Egito</t>
  </si>
  <si>
    <t>Que Monstro Te Mordeu?</t>
  </si>
  <si>
    <t>O que é que eu Vou Fazer da Minha Vida?</t>
  </si>
  <si>
    <t>O Rebu</t>
  </si>
  <si>
    <t>Julie e Os Fantasmas</t>
  </si>
  <si>
    <t>Artesãos da Cultura Baiana</t>
  </si>
  <si>
    <t>Plano Alto</t>
  </si>
  <si>
    <t>Dupla Identidade</t>
  </si>
  <si>
    <t>Sexo e as Negas</t>
  </si>
  <si>
    <t>Os Cupins</t>
  </si>
  <si>
    <t>Jarau</t>
  </si>
  <si>
    <t>Especial Fim de Ano: Conselho Tutelar</t>
  </si>
  <si>
    <t>Entre o Céu e a Terra</t>
  </si>
  <si>
    <t xml:space="preserve">Passa Lá Em Casa </t>
  </si>
  <si>
    <t xml:space="preserve">Filhos Nunca Mais </t>
  </si>
  <si>
    <t>Mama África</t>
  </si>
  <si>
    <t>De Virada</t>
  </si>
  <si>
    <t>Na Mira do Crime</t>
  </si>
  <si>
    <t>Ilha Rá Tim Bum</t>
  </si>
  <si>
    <t>Estrada Natural: de Bituca a Milton Nascimento</t>
  </si>
  <si>
    <t>Oscar Niemeyer - O Arquiteto da Invenção</t>
  </si>
  <si>
    <t>CATEGORIA2</t>
  </si>
  <si>
    <t>BRASILEIRA CONSTITUINTE DE ESPAÇO QUALIFICADO</t>
  </si>
  <si>
    <t>BRASILEIRA INDEPENDENTE CONSTITUINTE DE ESPAÇO QUALIFICADO</t>
  </si>
  <si>
    <t>COMUM</t>
  </si>
  <si>
    <t>NÃO INFORMADO</t>
  </si>
  <si>
    <r>
      <rPr>
        <b/>
        <sz val="9"/>
        <color theme="1"/>
        <rFont val="Symbol"/>
        <family val="1"/>
        <charset val="2"/>
      </rPr>
      <t>D</t>
    </r>
    <r>
      <rPr>
        <b/>
        <sz val="9"/>
        <color theme="1"/>
        <rFont val="Century Gothic"/>
        <family val="2"/>
      </rPr>
      <t>%</t>
    </r>
  </si>
  <si>
    <t>Tabela 9: Rede Record - Programação por Categoria e Gênero</t>
  </si>
  <si>
    <t xml:space="preserve">Fonte: Grades de programação das emissoras, jornais de circulação nacional, site das emissoras e sites especializados. </t>
  </si>
  <si>
    <t>Sítio do Picapau Amarelo Cultura</t>
  </si>
  <si>
    <t>MAR SEM FIM - REVISITANDO A COSTA BRASILEIRA</t>
  </si>
  <si>
    <t>TRAVESSIA - A SÉRIE</t>
  </si>
  <si>
    <t>OBCEQ</t>
  </si>
  <si>
    <t>OBCEQ - Independente</t>
  </si>
  <si>
    <t xml:space="preserve">Fontes: Grades de programação das emissoras, jornais de circulação nacional, site das emissoras e sites especializados. </t>
  </si>
  <si>
    <t>Tabela 1 - Tempo de Programação das Emissoras por Origem do Conteúdo - 2014</t>
  </si>
  <si>
    <t>Gráfico 1 - Percentual de Horas de Programação das Emissoras por Origem do Conteúdo - 2014</t>
  </si>
  <si>
    <t>Tabela 2: Tempo de Veiculação das Categorias de Programação por Origem do Conteúdo - 2014</t>
  </si>
  <si>
    <t>Gráfico 2 - Percentual de Horas de Programação de TV Aberta por Origem e Categoria - 2014</t>
  </si>
  <si>
    <t>Tabela 3 -  Tempo e Percentual de Horas de Veiculação das Categorias de Programação por Emissora - 2014</t>
  </si>
  <si>
    <t>Gráfico 3 - Percentual de Horas de Programação das Emissoras por Categoria - 2014</t>
  </si>
  <si>
    <t>Tabela 4 - Tempo de Veiculação de Programação Brasileira por Emissora - 2013 x 2014</t>
  </si>
  <si>
    <t>Δ % 2013 - 2014</t>
  </si>
  <si>
    <t>Gráfico 4 - Percentual de Horas de Programação da TV Aberta por Categoria - 2014</t>
  </si>
  <si>
    <t xml:space="preserve">Gráfico 5: Série Temporal da  Programação da TV Aberta por Categoria - 2012 a 2014 </t>
  </si>
  <si>
    <t>Tabela 5 - Horas e Percentual de Veiculação de Programas de Diferentes Gêneros por Emissora - 2014</t>
  </si>
  <si>
    <t>Tabela 6: BAND - Programação por Categoria e Gênero - 2014</t>
  </si>
  <si>
    <t>Gráfico 6: BAND - Comparativo da Programação por Categoria - 2012 a 2014</t>
  </si>
  <si>
    <t>Gráfico 7 - BAND - Três Maiores Gêneros da Emissora por Tempo de Programação - 2014</t>
  </si>
  <si>
    <t>Gráfico 29: Tempo Percentual de Exibição das Séries e Seriados Brasileiros por Gênero</t>
  </si>
  <si>
    <t>Tabela 7 - Rede CNT - Programação por Categoria e Gênero - 2014</t>
  </si>
  <si>
    <t>Gráfico 8: Rede CNT - Comparativo da Programação por Categoria - 2012 a 2014</t>
  </si>
  <si>
    <t>Gráfico 9 - Rede CNT - Três Maiores Gêneros da Emissora por Tempo de Programação - 2014</t>
  </si>
  <si>
    <t>Tabela 8 - Rede Globo - Programação por Categoria e Gênero - 2014</t>
  </si>
  <si>
    <t>Gráfico 10 - Rede Globo - Comparativo da Programação por Categoria - 2012 a 2014</t>
  </si>
  <si>
    <t>Gráfico 11 - Rede Globo - Três Maiores Gêneros da Emissora por Tempo de Programação - 2014</t>
  </si>
  <si>
    <t>Gráfico 12 - Rede Record - Comparativo da Programação por Categoria - 2012 a 2014</t>
  </si>
  <si>
    <t>Gráfico 13 - Rede Record - Três Maiores Gêneros da Emissora por Tempo de Programação - 2014</t>
  </si>
  <si>
    <t>Gráfico 14 - Rede TV! - Comparativo da Programação por Categoria - 2012 a 2014</t>
  </si>
  <si>
    <t>Tabela 10: Rede TV! - Programação por Categoria e Gênero - 2014</t>
  </si>
  <si>
    <t>Gráfico 15 - Rede TV! - Três Maiores Gêneros da Emissora por Tempo de Programação - 2014</t>
  </si>
  <si>
    <t>Tabela 11 - SBT - Programação por Categoria e Gênero - 2014</t>
  </si>
  <si>
    <t>Gráfico 16 - SBT - Comparativo da Programação por Categoria - 2012 a 2014</t>
  </si>
  <si>
    <t>Gráfico 17 - SBT - Três Maiores Gêneros da Emissora por Tempo de Programação - 2014</t>
  </si>
  <si>
    <t>Tabela 12 - TV Brasil - Programação por Categoria e Gênero - 2014</t>
  </si>
  <si>
    <t>Gráfico 18 - TV Brasil - Comparativo da Programação por Categoria - 2012 a 2014</t>
  </si>
  <si>
    <t>Gráfico 19 - TV Brasil - Três Maiores Gêneros da Emissora por Tempo de Programação - 2014</t>
  </si>
  <si>
    <t>Tabela 13 - TV Cultura - Programação por Categoria e Gênero - 2014</t>
  </si>
  <si>
    <t>Gráfico 20 - TV Cultura - Comparativo da Programação por Categoria - 2012 a 2014</t>
  </si>
  <si>
    <t>Gráfico 21 - TV Cultura - Três Maiores Gêneros da Emissora por Tempo de Programação - 2014</t>
  </si>
  <si>
    <t>Tabela 14 - TV Gazeta - Programação por Categoria e Gênero - 2014</t>
  </si>
  <si>
    <t>Gráfico 22 - TV Gazeta - Comparativo da Programação por Categoria - 2012 a 2014</t>
  </si>
  <si>
    <t>Gráfico 23 - TV Gazeta - Três Maiores Gêneros da Emissora por Tempo de Programação - 2014</t>
  </si>
  <si>
    <t>Tabela 15 - Número de Exibições de Filmes Brasileiros e Estrangeiros de Longa-metragem por Emissora - 2014</t>
  </si>
  <si>
    <t>Gráfico 24 - Exibição de Longas-Metragens por Emissora e por Origem - 2014</t>
  </si>
  <si>
    <t>Tabela 16 - Tempo e Percentual dos Longas-metragens Programados por Origem - 2014</t>
  </si>
  <si>
    <t xml:space="preserve"> -</t>
  </si>
  <si>
    <t>Tabela 17: Comparativo do Tempo de Veiculação de Longas-Metragens Brasileiros por Emissora - 2013 x 2014</t>
  </si>
  <si>
    <t>Gráfico 25 - Exibição de Longas-Metragens Brasileiros por Década de Produção - 2014</t>
  </si>
  <si>
    <t>Gráfico 26 - Longas-Metragens Brasileiros Veiculados na TV Aberta por Faixa de Público nas Salas de Cinema - 2014</t>
  </si>
  <si>
    <t>Gráfico 27 - Exibição de Longas-Metragens Brasileiros por Gênero - 2014</t>
  </si>
  <si>
    <t>Anexo A - Títulos de Filmes Brasileiros de Longa-Metragem Exibidos na TV Aberta por Emissora - 2014</t>
  </si>
  <si>
    <t>Anexo B - Títulos dos Filmes Brasileiros de Média-Metragem Exibidos na TV Aberta por Emissora - 2014</t>
  </si>
  <si>
    <t>Gráfico 28 - Exibição de Médias-Metragens Brasileiros por Gênero - 2014</t>
  </si>
  <si>
    <t>Anexo C - Tempo de Exibição das Séries e Seriados Brasileiros na TV Aberta por Emissora - 2014</t>
  </si>
  <si>
    <t>Gráfico 30 - Tempo Percentual de Exibição de Séries e Seriados Brasileiros por Classificação de Independência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</si>
</sst>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h]:mm:ss;@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i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rgb="FF000000"/>
      <name val="Calibri"/>
      <family val="2"/>
      <scheme val="minor"/>
    </font>
    <font>
      <b/>
      <sz val="9"/>
      <color theme="1"/>
      <name val="Symbol"/>
      <family val="1"/>
      <charset val="2"/>
    </font>
    <font>
      <sz val="9"/>
      <color rgb="FFFF0000"/>
      <name val="Century Gothic"/>
      <family val="2"/>
    </font>
    <font>
      <sz val="11"/>
      <color rgb="FF000000"/>
      <name val="Century Gothic"/>
      <family val="2"/>
    </font>
    <font>
      <sz val="12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5B22C"/>
        <bgColor indexed="64"/>
      </patternFill>
    </fill>
    <fill>
      <patternFill patternType="solid">
        <fgColor rgb="FFBEDF7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66">
    <xf numFmtId="0" fontId="0" fillId="0" borderId="0" xfId="0"/>
    <xf numFmtId="0" fontId="3" fillId="0" borderId="0" xfId="0" applyFont="1"/>
    <xf numFmtId="0" fontId="3" fillId="3" borderId="6" xfId="0" applyFont="1" applyFill="1" applyBorder="1"/>
    <xf numFmtId="0" fontId="0" fillId="0" borderId="0" xfId="0" applyNumberFormat="1"/>
    <xf numFmtId="0" fontId="3" fillId="3" borderId="7" xfId="0" applyFont="1" applyFill="1" applyBorder="1"/>
    <xf numFmtId="0" fontId="3" fillId="3" borderId="7" xfId="0" applyNumberFormat="1" applyFont="1" applyFill="1" applyBorder="1"/>
    <xf numFmtId="0" fontId="3" fillId="0" borderId="6" xfId="0" applyFont="1" applyBorder="1"/>
    <xf numFmtId="0" fontId="3" fillId="0" borderId="8" xfId="0" applyFont="1" applyBorder="1"/>
    <xf numFmtId="0" fontId="3" fillId="0" borderId="8" xfId="0" applyNumberFormat="1" applyFont="1" applyBorder="1"/>
    <xf numFmtId="10" fontId="0" fillId="0" borderId="0" xfId="4" applyNumberFormat="1" applyFont="1"/>
    <xf numFmtId="0" fontId="3" fillId="3" borderId="9" xfId="0" applyFont="1" applyFill="1" applyBorder="1"/>
    <xf numFmtId="0" fontId="0" fillId="0" borderId="1" xfId="0" applyNumberFormat="1" applyBorder="1"/>
    <xf numFmtId="0" fontId="3" fillId="3" borderId="1" xfId="0" applyFont="1" applyFill="1" applyBorder="1"/>
    <xf numFmtId="0" fontId="3" fillId="3" borderId="1" xfId="0" applyNumberFormat="1" applyFont="1" applyFill="1" applyBorder="1"/>
    <xf numFmtId="164" fontId="0" fillId="0" borderId="0" xfId="4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6" fontId="6" fillId="0" borderId="3" xfId="0" applyNumberFormat="1" applyFont="1" applyFill="1" applyBorder="1" applyAlignment="1">
      <alignment horizontal="center" vertical="center"/>
    </xf>
    <xf numFmtId="164" fontId="6" fillId="0" borderId="0" xfId="4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6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46" fontId="7" fillId="4" borderId="1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NumberFormat="1" applyFont="1"/>
    <xf numFmtId="46" fontId="6" fillId="0" borderId="1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165" fontId="8" fillId="4" borderId="13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4" xfId="0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164" fontId="7" fillId="4" borderId="2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6" fillId="0" borderId="0" xfId="4" applyNumberFormat="1" applyFont="1"/>
    <xf numFmtId="0" fontId="7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6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46" fontId="7" fillId="4" borderId="1" xfId="0" applyNumberFormat="1" applyFont="1" applyFill="1" applyBorder="1" applyAlignment="1">
      <alignment horizontal="center"/>
    </xf>
    <xf numFmtId="10" fontId="7" fillId="4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0" fontId="7" fillId="0" borderId="0" xfId="4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6" fillId="0" borderId="4" xfId="0" applyFont="1" applyFill="1" applyBorder="1" applyAlignment="1">
      <alignment vertical="center" wrapText="1"/>
    </xf>
    <xf numFmtId="46" fontId="6" fillId="0" borderId="3" xfId="0" applyNumberFormat="1" applyFont="1" applyBorder="1" applyAlignment="1">
      <alignment horizontal="center" vertical="center"/>
    </xf>
    <xf numFmtId="46" fontId="7" fillId="5" borderId="1" xfId="0" applyNumberFormat="1" applyFont="1" applyFill="1" applyBorder="1" applyAlignment="1">
      <alignment horizontal="center" vertical="center"/>
    </xf>
    <xf numFmtId="21" fontId="7" fillId="5" borderId="1" xfId="0" applyNumberFormat="1" applyFont="1" applyFill="1" applyBorder="1" applyAlignment="1">
      <alignment horizontal="center" vertical="center"/>
    </xf>
    <xf numFmtId="46" fontId="7" fillId="4" borderId="2" xfId="0" applyNumberFormat="1" applyFont="1" applyFill="1" applyBorder="1" applyAlignment="1">
      <alignment horizontal="center" vertical="center" wrapText="1"/>
    </xf>
    <xf numFmtId="46" fontId="7" fillId="5" borderId="1" xfId="0" applyNumberFormat="1" applyFont="1" applyFill="1" applyBorder="1" applyAlignment="1">
      <alignment horizontal="center" vertical="center" wrapText="1"/>
    </xf>
    <xf numFmtId="46" fontId="7" fillId="5" borderId="1" xfId="0" applyNumberFormat="1" applyFont="1" applyFill="1" applyBorder="1" applyAlignment="1">
      <alignment horizontal="center"/>
    </xf>
    <xf numFmtId="10" fontId="7" fillId="5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3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5" fillId="3" borderId="6" xfId="0" applyFont="1" applyFill="1" applyBorder="1"/>
    <xf numFmtId="0" fontId="5" fillId="3" borderId="9" xfId="0" applyFont="1" applyFill="1" applyBorder="1"/>
    <xf numFmtId="0" fontId="12" fillId="0" borderId="0" xfId="0" applyNumberFormat="1" applyFont="1"/>
    <xf numFmtId="0" fontId="12" fillId="0" borderId="1" xfId="0" applyNumberFormat="1" applyFont="1" applyBorder="1"/>
    <xf numFmtId="10" fontId="12" fillId="0" borderId="0" xfId="4" applyNumberFormat="1" applyFont="1"/>
    <xf numFmtId="0" fontId="5" fillId="3" borderId="1" xfId="0" applyFont="1" applyFill="1" applyBorder="1"/>
    <xf numFmtId="0" fontId="5" fillId="3" borderId="1" xfId="0" applyNumberFormat="1" applyFont="1" applyFill="1" applyBorder="1"/>
    <xf numFmtId="164" fontId="12" fillId="0" borderId="0" xfId="4" applyNumberFormat="1" applyFont="1"/>
    <xf numFmtId="0" fontId="0" fillId="0" borderId="0" xfId="0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7" xfId="0" applyFont="1" applyBorder="1"/>
    <xf numFmtId="0" fontId="3" fillId="3" borderId="0" xfId="0" applyFont="1" applyFill="1" applyBorder="1"/>
    <xf numFmtId="0" fontId="0" fillId="0" borderId="7" xfId="0" applyBorder="1"/>
    <xf numFmtId="0" fontId="3" fillId="3" borderId="0" xfId="0" applyNumberFormat="1" applyFont="1" applyFill="1" applyBorder="1"/>
    <xf numFmtId="0" fontId="0" fillId="0" borderId="7" xfId="0" applyNumberFormat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10" fontId="7" fillId="5" borderId="3" xfId="0" applyNumberFormat="1" applyFont="1" applyFill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64" fontId="6" fillId="2" borderId="1" xfId="4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0" fontId="7" fillId="4" borderId="13" xfId="0" applyNumberFormat="1" applyFont="1" applyFill="1" applyBorder="1" applyAlignment="1">
      <alignment horizontal="center" vertical="center"/>
    </xf>
    <xf numFmtId="46" fontId="7" fillId="4" borderId="1" xfId="0" applyNumberFormat="1" applyFont="1" applyFill="1" applyBorder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0" xfId="0" applyNumberFormat="1" applyBorder="1"/>
    <xf numFmtId="9" fontId="0" fillId="0" borderId="0" xfId="4" applyFont="1"/>
    <xf numFmtId="46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6" fillId="0" borderId="12" xfId="0" applyFont="1" applyFill="1" applyBorder="1" applyAlignment="1">
      <alignment horizontal="center" vertical="center"/>
    </xf>
    <xf numFmtId="164" fontId="6" fillId="0" borderId="0" xfId="4" applyNumberFormat="1" applyFont="1"/>
    <xf numFmtId="46" fontId="7" fillId="0" borderId="0" xfId="0" applyNumberFormat="1" applyFont="1" applyFill="1" applyBorder="1" applyAlignment="1">
      <alignment horizontal="center" vertical="center"/>
    </xf>
    <xf numFmtId="10" fontId="3" fillId="0" borderId="6" xfId="4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6" borderId="0" xfId="0" applyFill="1"/>
    <xf numFmtId="0" fontId="3" fillId="7" borderId="1" xfId="0" applyFont="1" applyFill="1" applyBorder="1"/>
    <xf numFmtId="0" fontId="3" fillId="7" borderId="1" xfId="0" applyNumberFormat="1" applyFont="1" applyFill="1" applyBorder="1"/>
    <xf numFmtId="0" fontId="0" fillId="6" borderId="1" xfId="0" applyFill="1" applyBorder="1"/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3" fillId="0" borderId="7" xfId="0" applyFont="1" applyFill="1" applyBorder="1" applyAlignment="1">
      <alignment horizontal="left"/>
    </xf>
    <xf numFmtId="0" fontId="3" fillId="0" borderId="7" xfId="0" applyNumberFormat="1" applyFont="1" applyFill="1" applyBorder="1"/>
    <xf numFmtId="0" fontId="3" fillId="0" borderId="0" xfId="0" applyNumberFormat="1" applyFont="1"/>
    <xf numFmtId="164" fontId="6" fillId="0" borderId="3" xfId="0" applyNumberFormat="1" applyFont="1" applyFill="1" applyBorder="1" applyAlignment="1">
      <alignment horizontal="center" vertical="center"/>
    </xf>
    <xf numFmtId="46" fontId="6" fillId="0" borderId="0" xfId="0" applyNumberFormat="1" applyFont="1"/>
    <xf numFmtId="164" fontId="7" fillId="4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NumberFormat="1" applyFont="1" applyFill="1" applyBorder="1"/>
    <xf numFmtId="164" fontId="6" fillId="0" borderId="1" xfId="4" applyNumberFormat="1" applyFont="1" applyFill="1" applyBorder="1"/>
    <xf numFmtId="0" fontId="7" fillId="0" borderId="1" xfId="0" applyFont="1" applyFill="1" applyBorder="1"/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6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6" fontId="6" fillId="0" borderId="5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readingOrder="1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justify" wrapText="1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7">
    <cellStyle name="Estilo 1 2" xfId="1" xr:uid="{00000000-0005-0000-0000-000000000000}"/>
    <cellStyle name="Normal" xfId="0" builtinId="0"/>
    <cellStyle name="Normal 2 2 2" xfId="5" xr:uid="{00000000-0005-0000-0000-000002000000}"/>
    <cellStyle name="Normal 3 2" xfId="2" xr:uid="{00000000-0005-0000-0000-000003000000}"/>
    <cellStyle name="Normal 6" xfId="6" xr:uid="{00000000-0005-0000-0000-000004000000}"/>
    <cellStyle name="Porcentagem" xfId="4" builtinId="5"/>
    <cellStyle name="Porcentagem 3 2" xfId="3" xr:uid="{00000000-0005-0000-0000-000006000000}"/>
  </cellStyles>
  <dxfs count="0"/>
  <tableStyles count="0" defaultTableStyle="TableStyleMedium9" defaultPivotStyle="PivotStyleLight16"/>
  <colors>
    <mruColors>
      <color rgb="FFBEDF7B"/>
      <color rgb="FF85B22C"/>
      <color rgb="FF5A7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5192994782065E-2"/>
          <c:y val="0.15639581134832381"/>
          <c:w val="0.94585583826815112"/>
          <c:h val="0.616396081933057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'Tabela 1'!$B$4</c:f>
              <c:strCache>
                <c:ptCount val="1"/>
                <c:pt idx="0">
                  <c:v> Brasileira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1'!$A$5:$A$13</c:f>
              <c:strCache>
                <c:ptCount val="9"/>
                <c:pt idx="0">
                  <c:v>TV Gazeta</c:v>
                </c:pt>
                <c:pt idx="1">
                  <c:v>Rede TV!</c:v>
                </c:pt>
                <c:pt idx="2">
                  <c:v>Rede CNT</c:v>
                </c:pt>
                <c:pt idx="3">
                  <c:v>Rede Record</c:v>
                </c:pt>
                <c:pt idx="4">
                  <c:v>BAND</c:v>
                </c:pt>
                <c:pt idx="5">
                  <c:v>TV Cultura</c:v>
                </c:pt>
                <c:pt idx="6">
                  <c:v>Rede Globo</c:v>
                </c:pt>
                <c:pt idx="7">
                  <c:v>TV Brasil</c:v>
                </c:pt>
                <c:pt idx="8">
                  <c:v>SBT</c:v>
                </c:pt>
              </c:strCache>
            </c:strRef>
          </c:cat>
          <c:val>
            <c:numRef>
              <c:f>'Tabela 1'!$C$5:$C$13</c:f>
              <c:numCache>
                <c:formatCode>0.0%</c:formatCode>
                <c:ptCount val="9"/>
                <c:pt idx="0">
                  <c:v>1</c:v>
                </c:pt>
                <c:pt idx="1">
                  <c:v>0.97653158295281584</c:v>
                </c:pt>
                <c:pt idx="2">
                  <c:v>0.98880698088383245</c:v>
                </c:pt>
                <c:pt idx="3">
                  <c:v>0.89621465216108431</c:v>
                </c:pt>
                <c:pt idx="4">
                  <c:v>0.80515601217656019</c:v>
                </c:pt>
                <c:pt idx="5">
                  <c:v>0.77690138698369149</c:v>
                </c:pt>
                <c:pt idx="6">
                  <c:v>0.76488620883465264</c:v>
                </c:pt>
                <c:pt idx="7">
                  <c:v>0.71112126403959641</c:v>
                </c:pt>
                <c:pt idx="8">
                  <c:v>0.53783295281582955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3-4826-A05D-680B09206DAA}"/>
            </c:ext>
          </c:extLst>
        </c:ser>
        <c:ser>
          <c:idx val="0"/>
          <c:order val="1"/>
          <c:tx>
            <c:strRef>
              <c:f>'Tabela 1'!$D$4</c:f>
              <c:strCache>
                <c:ptCount val="1"/>
                <c:pt idx="0">
                  <c:v>Estrangeira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43-4826-A05D-680B09206DA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1'!$A$5:$A$13</c:f>
              <c:strCache>
                <c:ptCount val="9"/>
                <c:pt idx="0">
                  <c:v>TV Gazeta</c:v>
                </c:pt>
                <c:pt idx="1">
                  <c:v>Rede TV!</c:v>
                </c:pt>
                <c:pt idx="2">
                  <c:v>Rede CNT</c:v>
                </c:pt>
                <c:pt idx="3">
                  <c:v>Rede Record</c:v>
                </c:pt>
                <c:pt idx="4">
                  <c:v>BAND</c:v>
                </c:pt>
                <c:pt idx="5">
                  <c:v>TV Cultura</c:v>
                </c:pt>
                <c:pt idx="6">
                  <c:v>Rede Globo</c:v>
                </c:pt>
                <c:pt idx="7">
                  <c:v>TV Brasil</c:v>
                </c:pt>
                <c:pt idx="8">
                  <c:v>SBT</c:v>
                </c:pt>
              </c:strCache>
            </c:strRef>
          </c:cat>
          <c:val>
            <c:numRef>
              <c:f>'Tabela 1'!$E$5:$E$13</c:f>
              <c:numCache>
                <c:formatCode>0.0%</c:formatCode>
                <c:ptCount val="9"/>
                <c:pt idx="0">
                  <c:v>0</c:v>
                </c:pt>
                <c:pt idx="1">
                  <c:v>2.3097412480974123E-2</c:v>
                </c:pt>
                <c:pt idx="2">
                  <c:v>1.1076929030260816E-2</c:v>
                </c:pt>
                <c:pt idx="3">
                  <c:v>9.5552192494027383E-2</c:v>
                </c:pt>
                <c:pt idx="4">
                  <c:v>0.19270357686453576</c:v>
                </c:pt>
                <c:pt idx="5">
                  <c:v>0.22309861301630848</c:v>
                </c:pt>
                <c:pt idx="6">
                  <c:v>0.21691863622074245</c:v>
                </c:pt>
                <c:pt idx="7">
                  <c:v>0.14266704740148489</c:v>
                </c:pt>
                <c:pt idx="8">
                  <c:v>0.33556887366818877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3-4826-A05D-680B09206DAA}"/>
            </c:ext>
          </c:extLst>
        </c:ser>
        <c:ser>
          <c:idx val="2"/>
          <c:order val="2"/>
          <c:tx>
            <c:strRef>
              <c:f>'Tabela 1'!$F$4</c:f>
              <c:strCache>
                <c:ptCount val="1"/>
                <c:pt idx="0">
                  <c:v>Indefinido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3-4826-A05D-680B09206DA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3-4826-A05D-680B09206D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43-4826-A05D-680B09206D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43-4826-A05D-680B09206D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43-4826-A05D-680B09206DA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1'!$A$5:$A$13</c:f>
              <c:strCache>
                <c:ptCount val="9"/>
                <c:pt idx="0">
                  <c:v>TV Gazeta</c:v>
                </c:pt>
                <c:pt idx="1">
                  <c:v>Rede TV!</c:v>
                </c:pt>
                <c:pt idx="2">
                  <c:v>Rede CNT</c:v>
                </c:pt>
                <c:pt idx="3">
                  <c:v>Rede Record</c:v>
                </c:pt>
                <c:pt idx="4">
                  <c:v>BAND</c:v>
                </c:pt>
                <c:pt idx="5">
                  <c:v>TV Cultura</c:v>
                </c:pt>
                <c:pt idx="6">
                  <c:v>Rede Globo</c:v>
                </c:pt>
                <c:pt idx="7">
                  <c:v>TV Brasil</c:v>
                </c:pt>
                <c:pt idx="8">
                  <c:v>SBT</c:v>
                </c:pt>
              </c:strCache>
            </c:strRef>
          </c:cat>
          <c:val>
            <c:numRef>
              <c:f>'Tabela 1'!$G$5:$G$13</c:f>
              <c:numCache>
                <c:formatCode>0.0%</c:formatCode>
                <c:ptCount val="9"/>
                <c:pt idx="0">
                  <c:v>0</c:v>
                </c:pt>
                <c:pt idx="1">
                  <c:v>3.7100456621004562E-4</c:v>
                </c:pt>
                <c:pt idx="2">
                  <c:v>1.1609008590666356E-4</c:v>
                </c:pt>
                <c:pt idx="3">
                  <c:v>8.2331553448883061E-3</c:v>
                </c:pt>
                <c:pt idx="4">
                  <c:v>2.1404109589041095E-3</c:v>
                </c:pt>
                <c:pt idx="5">
                  <c:v>0</c:v>
                </c:pt>
                <c:pt idx="6">
                  <c:v>1.8195154944604802E-2</c:v>
                </c:pt>
                <c:pt idx="7">
                  <c:v>0.14621168855891872</c:v>
                </c:pt>
                <c:pt idx="8">
                  <c:v>0.12659817351598177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43-4826-A05D-680B0920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1442560"/>
        <c:axId val="91464832"/>
      </c:barChart>
      <c:catAx>
        <c:axId val="914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14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648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144256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0593447663702233"/>
          <c:y val="0.89832420403971247"/>
          <c:w val="0.41416133662903792"/>
          <c:h val="7.45799199342506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 alignWithMargins="0">
      <c:oddHeader>&amp;R&amp;G</c:oddHeader>
      <c:oddFooter>&amp;LCoordenação de Mídias Eletrônicas&amp;C&amp;P&amp;RSuperintendência de Acompanhamento de Mercado</c:oddFooter>
    </c:headerFooter>
    <c:pageMargins b="0.98425196850393659" l="0.78740157480314954" r="0.78740157480314954" t="0.98425196850393659" header="0.51181102362204722" footer="0.51181102362204722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10'!$C$4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4C2-4D7D-86ED-2FE7518B52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C2-4D7D-86ED-2FE7518B522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C2-4D7D-86ED-2FE7518B522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C2-4D7D-86ED-2FE7518B522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C2-4D7D-86ED-2FE7518B52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10'!$B$5:$B$9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10'!$C$5:$C$9</c:f>
              <c:numCache>
                <c:formatCode>0.0%</c:formatCode>
                <c:ptCount val="5"/>
                <c:pt idx="0">
                  <c:v>0.71255021325725409</c:v>
                </c:pt>
                <c:pt idx="1">
                  <c:v>0.17965516254305697</c:v>
                </c:pt>
                <c:pt idx="2">
                  <c:v>8.7299027699588749E-2</c:v>
                </c:pt>
                <c:pt idx="3">
                  <c:v>1.4675152428842686E-2</c:v>
                </c:pt>
                <c:pt idx="4">
                  <c:v>5.8204440712575018E-3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C2-4D7D-86ED-2FE7518B5225}"/>
            </c:ext>
          </c:extLst>
        </c:ser>
        <c:ser>
          <c:idx val="1"/>
          <c:order val="1"/>
          <c:tx>
            <c:strRef>
              <c:f>'Gráfico 10'!$D$4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10'!$B$5:$B$9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10'!$D$5:$D$9</c:f>
              <c:numCache>
                <c:formatCode>0.0%</c:formatCode>
                <c:ptCount val="5"/>
                <c:pt idx="0">
                  <c:v>0.71404926492065035</c:v>
                </c:pt>
                <c:pt idx="1">
                  <c:v>0.18442368671740919</c:v>
                </c:pt>
                <c:pt idx="2">
                  <c:v>8.4683508297681842E-2</c:v>
                </c:pt>
                <c:pt idx="3">
                  <c:v>1.5822198804553465E-2</c:v>
                </c:pt>
                <c:pt idx="4">
                  <c:v>1.0213412597051283E-3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C2-4D7D-86ED-2FE7518B5225}"/>
            </c:ext>
          </c:extLst>
        </c:ser>
        <c:ser>
          <c:idx val="2"/>
          <c:order val="2"/>
          <c:tx>
            <c:strRef>
              <c:f>'Gráfico 10'!$E$4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2015604681404422E-3"/>
                  <c:y val="1.2422360248447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C2-4D7D-86ED-2FE7518B5225}"/>
                </c:ext>
              </c:extLst>
            </c:dLbl>
            <c:dLbl>
              <c:idx val="2"/>
              <c:layout>
                <c:manualLayout>
                  <c:x val="1.7338534893801473E-3"/>
                  <c:y val="2.0703933747412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C2-4D7D-86ED-2FE7518B52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10'!$E$5:$E$9</c:f>
              <c:numCache>
                <c:formatCode>0.0%</c:formatCode>
                <c:ptCount val="5"/>
                <c:pt idx="0">
                  <c:v>0.69984853247978052</c:v>
                </c:pt>
                <c:pt idx="1">
                  <c:v>0.22190277499928554</c:v>
                </c:pt>
                <c:pt idx="2">
                  <c:v>5.6370685795395004E-2</c:v>
                </c:pt>
                <c:pt idx="3">
                  <c:v>1.2685166661903537E-2</c:v>
                </c:pt>
                <c:pt idx="4">
                  <c:v>9.1928400636354102E-3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C2-4D7D-86ED-2FE7518B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233856"/>
        <c:axId val="112243840"/>
      </c:barChart>
      <c:catAx>
        <c:axId val="11223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243840"/>
        <c:crosses val="autoZero"/>
        <c:auto val="1"/>
        <c:lblAlgn val="ctr"/>
        <c:lblOffset val="100"/>
        <c:noMultiLvlLbl val="0"/>
      </c:catAx>
      <c:valAx>
        <c:axId val="11224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1223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56139516149412683"/>
          <c:h val="7.3668182781500141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8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70019173135273"/>
          <c:y val="0.27362973164476112"/>
          <c:w val="0.78237523501051731"/>
          <c:h val="0.58294422322684947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DC-4830-AC42-5BB432CC8B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DC-4830-AC42-5BB432CC8B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DC-4830-AC42-5BB432CC8B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DC-4830-AC42-5BB432CC8B9A}"/>
              </c:ext>
            </c:extLst>
          </c:dPt>
          <c:dLbls>
            <c:dLbl>
              <c:idx val="0"/>
              <c:layout>
                <c:manualLayout>
                  <c:x val="7.5687999106494666E-2"/>
                  <c:y val="-0.20717724891130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C-4830-AC42-5BB432CC8B9A}"/>
                </c:ext>
              </c:extLst>
            </c:dLbl>
            <c:dLbl>
              <c:idx val="1"/>
              <c:layout>
                <c:manualLayout>
                  <c:x val="0.10099919026079186"/>
                  <c:y val="3.3389365655135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C-4830-AC42-5BB432CC8B9A}"/>
                </c:ext>
              </c:extLst>
            </c:dLbl>
            <c:dLbl>
              <c:idx val="2"/>
              <c:layout>
                <c:manualLayout>
                  <c:x val="5.2907661808231421E-2"/>
                  <c:y val="0.146199140837732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C-4830-AC42-5BB432CC8B9A}"/>
                </c:ext>
              </c:extLst>
            </c:dLbl>
            <c:dLbl>
              <c:idx val="3"/>
              <c:layout>
                <c:manualLayout>
                  <c:x val="-0.15490031831127485"/>
                  <c:y val="-8.0787204970165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C-4830-AC42-5BB432CC8B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11'!$B$5:$B$8</c:f>
              <c:strCache>
                <c:ptCount val="4"/>
                <c:pt idx="0">
                  <c:v>Filme</c:v>
                </c:pt>
                <c:pt idx="1">
                  <c:v>Telejornal</c:v>
                </c:pt>
                <c:pt idx="2">
                  <c:v>Novela</c:v>
                </c:pt>
                <c:pt idx="3">
                  <c:v>Demais Gêneros</c:v>
                </c:pt>
              </c:strCache>
            </c:strRef>
          </c:cat>
          <c:val>
            <c:numRef>
              <c:f>'Gráfico 11'!$D$5:$D$8</c:f>
              <c:numCache>
                <c:formatCode>0.0%</c:formatCode>
                <c:ptCount val="4"/>
                <c:pt idx="0">
                  <c:v>0.20741524010936147</c:v>
                </c:pt>
                <c:pt idx="1">
                  <c:v>0.16791555923904242</c:v>
                </c:pt>
                <c:pt idx="2">
                  <c:v>0.14067045811780171</c:v>
                </c:pt>
                <c:pt idx="3">
                  <c:v>0.48399874253379438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DC-4830-AC42-5BB432CC8B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47" footer="0.31496062000000247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12'!$C$5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E0-401F-9C98-4A5E297FAF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E0-401F-9C98-4A5E297FAF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E0-401F-9C98-4A5E297FAF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CE0-401F-9C98-4A5E297FAF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E0-401F-9C98-4A5E297FAF7D}"/>
              </c:ext>
            </c:extLst>
          </c:dPt>
          <c:dLbls>
            <c:dLbl>
              <c:idx val="0"/>
              <c:layout>
                <c:manualLayout>
                  <c:x val="0"/>
                  <c:y val="1.9841276040893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E0-401F-9C98-4A5E297FAF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12'!$B$6:$B$10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12'!$C$6:$C$10</c:f>
              <c:numCache>
                <c:formatCode>0.0%</c:formatCode>
                <c:ptCount val="5"/>
                <c:pt idx="0">
                  <c:v>0.47485010625379476</c:v>
                </c:pt>
                <c:pt idx="1">
                  <c:v>0.28553809957498483</c:v>
                </c:pt>
                <c:pt idx="2">
                  <c:v>0.23382475713418335</c:v>
                </c:pt>
                <c:pt idx="3">
                  <c:v>5.7870370370370367E-3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E0-401F-9C98-4A5E297FAF7D}"/>
            </c:ext>
          </c:extLst>
        </c:ser>
        <c:ser>
          <c:idx val="1"/>
          <c:order val="1"/>
          <c:tx>
            <c:strRef>
              <c:f>'Gráfico 12'!$D$5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12'!$B$6:$B$10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12'!$D$6:$D$10</c:f>
              <c:numCache>
                <c:formatCode>0.0%</c:formatCode>
                <c:ptCount val="5"/>
                <c:pt idx="0">
                  <c:v>0.4014840182648402</c:v>
                </c:pt>
                <c:pt idx="1">
                  <c:v>0.35513698630136986</c:v>
                </c:pt>
                <c:pt idx="2">
                  <c:v>0.24226598173515981</c:v>
                </c:pt>
                <c:pt idx="3">
                  <c:v>8.2762557077625571E-4</c:v>
                </c:pt>
                <c:pt idx="4">
                  <c:v>2.8538812785388126E-4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0-401F-9C98-4A5E297FAF7D}"/>
            </c:ext>
          </c:extLst>
        </c:ser>
        <c:ser>
          <c:idx val="2"/>
          <c:order val="2"/>
          <c:tx>
            <c:strRef>
              <c:f>'Gráfico 12'!$E$5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12'!$E$6:$E$10</c:f>
              <c:numCache>
                <c:formatCode>0.0%</c:formatCode>
                <c:ptCount val="5"/>
                <c:pt idx="0">
                  <c:v>0.39529615563994935</c:v>
                </c:pt>
                <c:pt idx="1">
                  <c:v>0.35466719968019189</c:v>
                </c:pt>
                <c:pt idx="2">
                  <c:v>0.24098493284981393</c:v>
                </c:pt>
                <c:pt idx="3">
                  <c:v>9.0517118300448302E-3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E0-401F-9C98-4A5E297FA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27503232"/>
        <c:axId val="97137024"/>
      </c:barChart>
      <c:catAx>
        <c:axId val="2750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37024"/>
        <c:crosses val="autoZero"/>
        <c:auto val="1"/>
        <c:lblAlgn val="ctr"/>
        <c:lblOffset val="100"/>
        <c:noMultiLvlLbl val="0"/>
      </c:catAx>
      <c:valAx>
        <c:axId val="97137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750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54097725293678733"/>
          <c:h val="7.0598697224939763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5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'Gráfico 13'!$E$5</c:f>
              <c:strCache>
                <c:ptCount val="1"/>
                <c:pt idx="0">
                  <c:v>Total</c:v>
                </c:pt>
              </c:strCache>
            </c:strRef>
          </c:tx>
          <c:explosion val="7"/>
          <c:dLbls>
            <c:dLbl>
              <c:idx val="0"/>
              <c:layout>
                <c:manualLayout>
                  <c:x val="-0.12167504094563862"/>
                  <c:y val="9.5141076115485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52-472A-BD87-EF03B9816E1A}"/>
                </c:ext>
              </c:extLst>
            </c:dLbl>
            <c:dLbl>
              <c:idx val="1"/>
              <c:layout>
                <c:manualLayout>
                  <c:x val="-6.2931611589511757E-2"/>
                  <c:y val="-0.275879629629629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52-472A-BD87-EF03B9816E1A}"/>
                </c:ext>
              </c:extLst>
            </c:dLbl>
            <c:dLbl>
              <c:idx val="2"/>
              <c:layout>
                <c:manualLayout>
                  <c:x val="8.8806828906972335E-2"/>
                  <c:y val="-0.16763852435112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52-472A-BD87-EF03B9816E1A}"/>
                </c:ext>
              </c:extLst>
            </c:dLbl>
            <c:dLbl>
              <c:idx val="3"/>
              <c:layout>
                <c:manualLayout>
                  <c:x val="0.13686128351625412"/>
                  <c:y val="0.135371828521434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52-472A-BD87-EF03B9816E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13'!$D$6:$D$9</c:f>
              <c:strCache>
                <c:ptCount val="4"/>
                <c:pt idx="0">
                  <c:v>Telejornal</c:v>
                </c:pt>
                <c:pt idx="1">
                  <c:v>Religioso</c:v>
                </c:pt>
                <c:pt idx="2">
                  <c:v>Auditório</c:v>
                </c:pt>
                <c:pt idx="3">
                  <c:v>Demais Gêneros</c:v>
                </c:pt>
              </c:strCache>
            </c:strRef>
          </c:cat>
          <c:val>
            <c:numRef>
              <c:f>'Gráfico 13'!$E$6:$E$9</c:f>
              <c:numCache>
                <c:formatCode>General</c:formatCode>
                <c:ptCount val="4"/>
                <c:pt idx="0">
                  <c:v>180637</c:v>
                </c:pt>
                <c:pt idx="1">
                  <c:v>124868</c:v>
                </c:pt>
                <c:pt idx="2">
                  <c:v>55605</c:v>
                </c:pt>
                <c:pt idx="3">
                  <c:v>164205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2-472A-BD87-EF03B9816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14'!$C$3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AB-4627-BE4D-A82DAE3152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AB-4627-BE4D-A82DAE3152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AB-4627-BE4D-A82DAE3152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AB-4627-BE4D-A82DAE3152E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AB-4627-BE4D-A82DAE3152E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14'!$B$4:$B$8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14'!$C$4:$C$8</c:f>
              <c:numCache>
                <c:formatCode>0.0%</c:formatCode>
                <c:ptCount val="5"/>
                <c:pt idx="0">
                  <c:v>0.48258196721311475</c:v>
                </c:pt>
                <c:pt idx="1">
                  <c:v>0.3819918791742562</c:v>
                </c:pt>
                <c:pt idx="2">
                  <c:v>4.6277322404371588E-2</c:v>
                </c:pt>
                <c:pt idx="3">
                  <c:v>7.6635549483910145E-2</c:v>
                </c:pt>
                <c:pt idx="4">
                  <c:v>1.2513281724347299E-2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B-4627-BE4D-A82DAE3152EF}"/>
            </c:ext>
          </c:extLst>
        </c:ser>
        <c:ser>
          <c:idx val="1"/>
          <c:order val="1"/>
          <c:tx>
            <c:strRef>
              <c:f>'Gráfico 14'!$D$3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1.183432320251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AB-4627-BE4D-A82DAE3152EF}"/>
                </c:ext>
              </c:extLst>
            </c:dLbl>
            <c:dLbl>
              <c:idx val="3"/>
              <c:layout>
                <c:manualLayout>
                  <c:x val="0"/>
                  <c:y val="1.183432320251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AB-4627-BE4D-A82DAE3152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14'!$B$4:$B$8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14'!$D$4:$D$8</c:f>
              <c:numCache>
                <c:formatCode>0.0%</c:formatCode>
                <c:ptCount val="5"/>
                <c:pt idx="0">
                  <c:v>0.44998668188736685</c:v>
                </c:pt>
                <c:pt idx="1">
                  <c:v>0.43347602739726027</c:v>
                </c:pt>
                <c:pt idx="2">
                  <c:v>5.5951293759512938E-2</c:v>
                </c:pt>
                <c:pt idx="3">
                  <c:v>5.3907914764079148E-2</c:v>
                </c:pt>
                <c:pt idx="4">
                  <c:v>6.6780821917808222E-3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AB-4627-BE4D-A82DAE3152EF}"/>
            </c:ext>
          </c:extLst>
        </c:ser>
        <c:ser>
          <c:idx val="2"/>
          <c:order val="2"/>
          <c:tx>
            <c:strRef>
              <c:f>'Gráfico 14'!$E$3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7.8895488016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AB-4627-BE4D-A82DAE3152EF}"/>
                </c:ext>
              </c:extLst>
            </c:dLbl>
            <c:dLbl>
              <c:idx val="3"/>
              <c:layout>
                <c:manualLayout>
                  <c:x val="-1.963671763142221E-3"/>
                  <c:y val="1.5779097603347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AB-4627-BE4D-A82DAE3152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14'!$E$4:$E$8</c:f>
              <c:numCache>
                <c:formatCode>0.0%</c:formatCode>
                <c:ptCount val="5"/>
                <c:pt idx="0">
                  <c:v>0.42873097412480976</c:v>
                </c:pt>
                <c:pt idx="1">
                  <c:v>0.44490677321156774</c:v>
                </c:pt>
                <c:pt idx="2">
                  <c:v>6.5182648401826485E-2</c:v>
                </c:pt>
                <c:pt idx="3">
                  <c:v>5.285578386605784E-2</c:v>
                </c:pt>
                <c:pt idx="4">
                  <c:v>8.3238203957382035E-3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AB-4627-BE4D-A82DAE31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27727744"/>
        <c:axId val="27729280"/>
      </c:barChart>
      <c:catAx>
        <c:axId val="277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29280"/>
        <c:crosses val="autoZero"/>
        <c:auto val="1"/>
        <c:lblAlgn val="ctr"/>
        <c:lblOffset val="100"/>
        <c:noMultiLvlLbl val="0"/>
      </c:catAx>
      <c:valAx>
        <c:axId val="27729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7727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63016538359405316"/>
          <c:h val="6.99739297993728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50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20728400685451E-2"/>
          <c:y val="8.9077785731329032E-2"/>
          <c:w val="0.88391415715581212"/>
          <c:h val="0.83385591800863745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65-42B1-B0B7-A273081664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65-42B1-B0B7-A273081664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65-42B1-B0B7-A273081664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65-42B1-B0B7-A273081664F6}"/>
              </c:ext>
            </c:extLst>
          </c:dPt>
          <c:dLbls>
            <c:dLbl>
              <c:idx val="0"/>
              <c:layout>
                <c:manualLayout>
                  <c:x val="-5.7430993787646975E-2"/>
                  <c:y val="-0.283940189294520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65-42B1-B0B7-A273081664F6}"/>
                </c:ext>
              </c:extLst>
            </c:dLbl>
            <c:dLbl>
              <c:idx val="1"/>
              <c:layout>
                <c:manualLayout>
                  <c:x val="0.10078543779149908"/>
                  <c:y val="-6.9360136801081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65-42B1-B0B7-A273081664F6}"/>
                </c:ext>
              </c:extLst>
            </c:dLbl>
            <c:dLbl>
              <c:idx val="2"/>
              <c:layout>
                <c:manualLayout>
                  <c:x val="2.126636390747836E-2"/>
                  <c:y val="1.346098783106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65-42B1-B0B7-A273081664F6}"/>
                </c:ext>
              </c:extLst>
            </c:dLbl>
            <c:dLbl>
              <c:idx val="3"/>
              <c:layout>
                <c:manualLayout>
                  <c:x val="-0.10507751279291527"/>
                  <c:y val="0.23340769903762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65-42B1-B0B7-A273081664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15'!$D$5:$D$8</c:f>
              <c:strCache>
                <c:ptCount val="4"/>
                <c:pt idx="0">
                  <c:v>Religioso</c:v>
                </c:pt>
                <c:pt idx="1">
                  <c:v>Auditório</c:v>
                </c:pt>
                <c:pt idx="2">
                  <c:v>Colunismo social</c:v>
                </c:pt>
                <c:pt idx="3">
                  <c:v>Demais Gêneros</c:v>
                </c:pt>
              </c:strCache>
            </c:strRef>
          </c:cat>
          <c:val>
            <c:numRef>
              <c:f>'Gráfico 15'!$F$5:$F$8</c:f>
              <c:numCache>
                <c:formatCode>0.0%</c:formatCode>
                <c:ptCount val="4"/>
                <c:pt idx="0">
                  <c:v>0.44376522070015223</c:v>
                </c:pt>
                <c:pt idx="1">
                  <c:v>0.10676179604261796</c:v>
                </c:pt>
                <c:pt idx="2">
                  <c:v>7.423706240487063E-2</c:v>
                </c:pt>
                <c:pt idx="3">
                  <c:v>0.37523592085235918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65-42B1-B0B7-A273081664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58" footer="0.31496062000000258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0446972587672E-2"/>
          <c:y val="8.8991370638865072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16'!$C$3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514-4D88-B530-E445ACCA9F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514-4D88-B530-E445ACCA9F2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514-4D88-B530-E445ACCA9F2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514-4D88-B530-E445ACCA9F2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514-4D88-B530-E445ACCA9F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16'!$B$4:$B$8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16'!$C$4:$C$8</c:f>
              <c:numCache>
                <c:formatCode>0.0%</c:formatCode>
                <c:ptCount val="5"/>
                <c:pt idx="0">
                  <c:v>0.79865994742286628</c:v>
                </c:pt>
                <c:pt idx="1">
                  <c:v>0.18469379039375908</c:v>
                </c:pt>
                <c:pt idx="2">
                  <c:v>7.3456139851379434E-3</c:v>
                </c:pt>
                <c:pt idx="3">
                  <c:v>6.5104537387656713E-3</c:v>
                </c:pt>
                <c:pt idx="4">
                  <c:v>2.7901944594710018E-3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4-4D88-B530-E445ACCA9F25}"/>
            </c:ext>
          </c:extLst>
        </c:ser>
        <c:ser>
          <c:idx val="1"/>
          <c:order val="1"/>
          <c:tx>
            <c:strRef>
              <c:f>'Gráfico 16'!$D$3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16'!$B$4:$B$8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Outros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16'!$D$4:$D$8</c:f>
              <c:numCache>
                <c:formatCode>0.0%</c:formatCode>
                <c:ptCount val="5"/>
                <c:pt idx="0">
                  <c:v>0.77216948764867332</c:v>
                </c:pt>
                <c:pt idx="1">
                  <c:v>0.22247636474534918</c:v>
                </c:pt>
                <c:pt idx="2">
                  <c:v>3.0573345532174442E-3</c:v>
                </c:pt>
                <c:pt idx="3">
                  <c:v>2.2396309850564195E-3</c:v>
                </c:pt>
                <c:pt idx="4">
                  <c:v>5.7182067703568164E-5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14-4D88-B530-E445ACCA9F25}"/>
            </c:ext>
          </c:extLst>
        </c:ser>
        <c:ser>
          <c:idx val="2"/>
          <c:order val="2"/>
          <c:tx>
            <c:strRef>
              <c:f>'Gráfico 16'!$E$3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16'!$E$4:$E$8</c:f>
              <c:numCache>
                <c:formatCode>0.0%</c:formatCode>
                <c:ptCount val="5"/>
                <c:pt idx="0">
                  <c:v>0.75614535768645352</c:v>
                </c:pt>
                <c:pt idx="1">
                  <c:v>0.22926179604261795</c:v>
                </c:pt>
                <c:pt idx="2">
                  <c:v>3.5673515981735158E-3</c:v>
                </c:pt>
                <c:pt idx="3">
                  <c:v>1.1025494672754948E-2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14-4D88-B530-E445ACCA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8299648"/>
        <c:axId val="28301184"/>
      </c:barChart>
      <c:catAx>
        <c:axId val="2829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301184"/>
        <c:crosses val="autoZero"/>
        <c:auto val="1"/>
        <c:lblAlgn val="ctr"/>
        <c:lblOffset val="100"/>
        <c:noMultiLvlLbl val="0"/>
      </c:catAx>
      <c:valAx>
        <c:axId val="28301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829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54706944554668568"/>
          <c:h val="6.9973886458121706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4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804268490343081E-2"/>
          <c:y val="0.16810225857243577"/>
          <c:w val="0.83600021593596396"/>
          <c:h val="0.62617712037962292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F8-4C57-9E6F-A75FF6C974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F8-4C57-9E6F-A75FF6C974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F8-4C57-9E6F-A75FF6C974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F8-4C57-9E6F-A75FF6C974AE}"/>
              </c:ext>
            </c:extLst>
          </c:dPt>
          <c:dLbls>
            <c:dLbl>
              <c:idx val="0"/>
              <c:layout>
                <c:manualLayout>
                  <c:x val="3.6295435768612008E-2"/>
                  <c:y val="-0.2311466434793810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F8-4C57-9E6F-A75FF6C974AE}"/>
                </c:ext>
              </c:extLst>
            </c:dLbl>
            <c:dLbl>
              <c:idx val="1"/>
              <c:layout>
                <c:manualLayout>
                  <c:x val="9.9328541218999547E-2"/>
                  <c:y val="-8.75104262273964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F8-4C57-9E6F-A75FF6C974AE}"/>
                </c:ext>
              </c:extLst>
            </c:dLbl>
            <c:dLbl>
              <c:idx val="2"/>
              <c:layout>
                <c:manualLayout>
                  <c:x val="7.5349633673567964E-2"/>
                  <c:y val="0.1044529249794695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F8-4C57-9E6F-A75FF6C974AE}"/>
                </c:ext>
              </c:extLst>
            </c:dLbl>
            <c:dLbl>
              <c:idx val="3"/>
              <c:layout>
                <c:manualLayout>
                  <c:x val="-0.16947728733456188"/>
                  <c:y val="7.183775340965814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F8-4C57-9E6F-A75FF6C974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17'!$C$6:$C$9</c:f>
              <c:strCache>
                <c:ptCount val="4"/>
                <c:pt idx="0">
                  <c:v>Telejornal</c:v>
                </c:pt>
                <c:pt idx="1">
                  <c:v>Série</c:v>
                </c:pt>
                <c:pt idx="2">
                  <c:v>Novela</c:v>
                </c:pt>
                <c:pt idx="3">
                  <c:v>Demais Gêneros</c:v>
                </c:pt>
              </c:strCache>
            </c:strRef>
          </c:cat>
          <c:val>
            <c:numRef>
              <c:f>'Gráfico 17'!$E$6:$E$9</c:f>
              <c:numCache>
                <c:formatCode>0.0%</c:formatCode>
                <c:ptCount val="4"/>
                <c:pt idx="0">
                  <c:v>0.20500380517503805</c:v>
                </c:pt>
                <c:pt idx="1">
                  <c:v>0.19500570776255707</c:v>
                </c:pt>
                <c:pt idx="2">
                  <c:v>0.13945015220700152</c:v>
                </c:pt>
                <c:pt idx="3">
                  <c:v>0.46054033485540335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F8-4C57-9E6F-A75FF6C974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58" footer="0.31496062000000258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18'!$C$4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20-4AA5-B998-8578D0DA89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20-4AA5-B998-8578D0DA89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20-4AA5-B998-8578D0DA89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20-4AA5-B998-8578D0DA89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20-4AA5-B998-8578D0DA89A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18'!$B$5:$B$9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18'!$C$5:$C$9</c:f>
              <c:numCache>
                <c:formatCode>0.0%</c:formatCode>
                <c:ptCount val="5"/>
                <c:pt idx="0">
                  <c:v>0.5380616272009715</c:v>
                </c:pt>
                <c:pt idx="1">
                  <c:v>0.29622040072859745</c:v>
                </c:pt>
                <c:pt idx="2">
                  <c:v>0.13892683667273831</c:v>
                </c:pt>
                <c:pt idx="3">
                  <c:v>1.8101092896174863E-2</c:v>
                </c:pt>
                <c:pt idx="4">
                  <c:v>8.6900425015179108E-3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20-4AA5-B998-8578D0DA89AF}"/>
            </c:ext>
          </c:extLst>
        </c:ser>
        <c:ser>
          <c:idx val="1"/>
          <c:order val="1"/>
          <c:tx>
            <c:strRef>
              <c:f>'Gráfico 18'!$D$4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441678192715537E-3"/>
                  <c:y val="1.65631469979296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0-4AA5-B998-8578D0DA89AF}"/>
                </c:ext>
              </c:extLst>
            </c:dLbl>
            <c:dLbl>
              <c:idx val="1"/>
              <c:layout>
                <c:manualLayout>
                  <c:x val="3.6883356385431073E-3"/>
                  <c:y val="-8.28157349896480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0-4AA5-B998-8578D0DA89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18'!$B$5:$B$9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18'!$D$5:$D$9</c:f>
              <c:numCache>
                <c:formatCode>0.0%</c:formatCode>
                <c:ptCount val="5"/>
                <c:pt idx="0">
                  <c:v>0.55595509893455097</c:v>
                </c:pt>
                <c:pt idx="1">
                  <c:v>0.27107115677321159</c:v>
                </c:pt>
                <c:pt idx="2">
                  <c:v>0.14463470319634703</c:v>
                </c:pt>
                <c:pt idx="3">
                  <c:v>2.4543378995433789E-2</c:v>
                </c:pt>
                <c:pt idx="4">
                  <c:v>3.7956621004566209E-3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20-4AA5-B998-8578D0DA89AF}"/>
            </c:ext>
          </c:extLst>
        </c:ser>
        <c:ser>
          <c:idx val="2"/>
          <c:order val="2"/>
          <c:tx>
            <c:strRef>
              <c:f>'Gráfico 18'!$E$4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441678192715537E-3"/>
                  <c:y val="2.0703933747412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0-4AA5-B998-8578D0DA89AF}"/>
                </c:ext>
              </c:extLst>
            </c:dLbl>
            <c:dLbl>
              <c:idx val="1"/>
              <c:layout>
                <c:manualLayout>
                  <c:x val="3.68833563854310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20-4AA5-B998-8578D0DA89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18'!$E$5:$E$9</c:f>
              <c:numCache>
                <c:formatCode>0.0%</c:formatCode>
                <c:ptCount val="5"/>
                <c:pt idx="0">
                  <c:v>0.56591514459665149</c:v>
                </c:pt>
                <c:pt idx="1">
                  <c:v>0.27423896499238964</c:v>
                </c:pt>
                <c:pt idx="2">
                  <c:v>0.1252568493150685</c:v>
                </c:pt>
                <c:pt idx="3">
                  <c:v>2.5542237442922375E-2</c:v>
                </c:pt>
                <c:pt idx="4">
                  <c:v>9.0468036529680364E-3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20-4AA5-B998-8578D0DA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27693056"/>
        <c:axId val="27694592"/>
      </c:barChart>
      <c:catAx>
        <c:axId val="2769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94592"/>
        <c:crosses val="autoZero"/>
        <c:auto val="1"/>
        <c:lblAlgn val="ctr"/>
        <c:lblOffset val="100"/>
        <c:noMultiLvlLbl val="0"/>
      </c:catAx>
      <c:valAx>
        <c:axId val="27694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769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19049019287528"/>
          <c:y val="0.90284573124011669"/>
          <c:w val="0.54838958408207272"/>
          <c:h val="7.3668182781500141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4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31702784939494"/>
          <c:y val="0.17346624523315227"/>
          <c:w val="0.79073651259460564"/>
          <c:h val="0.59076049672604758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2B-43CA-B6BF-F4F90B950F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2B-43CA-B6BF-F4F90B950F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2B-43CA-B6BF-F4F90B950F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2B-43CA-B6BF-F4F90B950F5A}"/>
              </c:ext>
            </c:extLst>
          </c:dPt>
          <c:dLbls>
            <c:dLbl>
              <c:idx val="0"/>
              <c:layout>
                <c:manualLayout>
                  <c:x val="6.5393644624664432E-2"/>
                  <c:y val="-0.205355373624654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2B-43CA-B6BF-F4F90B950F5A}"/>
                </c:ext>
              </c:extLst>
            </c:dLbl>
            <c:dLbl>
              <c:idx val="1"/>
              <c:layout>
                <c:manualLayout>
                  <c:x val="8.2757665277574971E-2"/>
                  <c:y val="-6.5887608419808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B-43CA-B6BF-F4F90B950F5A}"/>
                </c:ext>
              </c:extLst>
            </c:dLbl>
            <c:dLbl>
              <c:idx val="2"/>
              <c:layout>
                <c:manualLayout>
                  <c:x val="7.691419457018657E-2"/>
                  <c:y val="8.2965010168430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2B-43CA-B6BF-F4F90B950F5A}"/>
                </c:ext>
              </c:extLst>
            </c:dLbl>
            <c:dLbl>
              <c:idx val="3"/>
              <c:layout>
                <c:manualLayout>
                  <c:x val="-0.16074838719339818"/>
                  <c:y val="7.0144443865046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B-43CA-B6BF-F4F90B950F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19'!$C$5:$C$8</c:f>
              <c:strCache>
                <c:ptCount val="4"/>
                <c:pt idx="0">
                  <c:v>Série</c:v>
                </c:pt>
                <c:pt idx="1">
                  <c:v>Infantil</c:v>
                </c:pt>
                <c:pt idx="2">
                  <c:v>Debate</c:v>
                </c:pt>
                <c:pt idx="3">
                  <c:v>Demais Gêneros</c:v>
                </c:pt>
              </c:strCache>
            </c:strRef>
          </c:cat>
          <c:val>
            <c:numRef>
              <c:f>'Gráfico 19'!$E$5:$E$8</c:f>
              <c:numCache>
                <c:formatCode>0.0%</c:formatCode>
                <c:ptCount val="4"/>
                <c:pt idx="0">
                  <c:v>0.19442161339421613</c:v>
                </c:pt>
                <c:pt idx="1">
                  <c:v>0.1361910197869102</c:v>
                </c:pt>
                <c:pt idx="2">
                  <c:v>0.11371765601217657</c:v>
                </c:pt>
                <c:pt idx="3">
                  <c:v>0.55566971080669714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B-43CA-B6BF-F4F90B950F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58" footer="0.3149606200000025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962030530937E-2"/>
          <c:y val="8.860835484995272E-2"/>
          <c:w val="0.93241753564588215"/>
          <c:h val="0.680826079940968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'Tabela 2'!$B$3</c:f>
              <c:strCache>
                <c:ptCount val="1"/>
                <c:pt idx="0">
                  <c:v>Brasileira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0.140558937595487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C-4088-BD07-CA005F661C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2'!$A$4:$A$9</c:f>
              <c:strCache>
                <c:ptCount val="6"/>
                <c:pt idx="0">
                  <c:v>Publicidade</c:v>
                </c:pt>
                <c:pt idx="1">
                  <c:v>Informação</c:v>
                </c:pt>
                <c:pt idx="2">
                  <c:v>Outros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2'!$C$4:$C$9</c:f>
              <c:numCache>
                <c:formatCode>0.0%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0.99096289221110911</c:v>
                </c:pt>
                <c:pt idx="3">
                  <c:v>0.98117368946945149</c:v>
                </c:pt>
                <c:pt idx="4">
                  <c:v>0.65886153123226077</c:v>
                </c:pt>
                <c:pt idx="5">
                  <c:v>0.82832951945080091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C-4088-BD07-CA005F661C9D}"/>
            </c:ext>
          </c:extLst>
        </c:ser>
        <c:ser>
          <c:idx val="1"/>
          <c:order val="1"/>
          <c:tx>
            <c:strRef>
              <c:f>'Tabela 2'!$D$3</c:f>
              <c:strCache>
                <c:ptCount val="1"/>
                <c:pt idx="0">
                  <c:v>Estrangeira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C-4088-BD07-CA005F661C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C-4088-BD07-CA005F661C9D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2'!$A$4:$A$9</c:f>
              <c:strCache>
                <c:ptCount val="6"/>
                <c:pt idx="0">
                  <c:v>Publicidade</c:v>
                </c:pt>
                <c:pt idx="1">
                  <c:v>Informação</c:v>
                </c:pt>
                <c:pt idx="2">
                  <c:v>Outros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2'!$E$4:$E$9</c:f>
              <c:numCache>
                <c:formatCode>0.0%</c:formatCode>
                <c:ptCount val="6"/>
                <c:pt idx="0">
                  <c:v>0</c:v>
                </c:pt>
                <c:pt idx="1">
                  <c:v>3.0137718327519682E-3</c:v>
                </c:pt>
                <c:pt idx="2">
                  <c:v>9.0371077888908042E-3</c:v>
                </c:pt>
                <c:pt idx="3">
                  <c:v>1.8826310530548583E-2</c:v>
                </c:pt>
                <c:pt idx="4">
                  <c:v>0.27313972412917875</c:v>
                </c:pt>
                <c:pt idx="5">
                  <c:v>0.13806593779133824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C-4088-BD07-CA005F661C9D}"/>
            </c:ext>
          </c:extLst>
        </c:ser>
        <c:ser>
          <c:idx val="2"/>
          <c:order val="2"/>
          <c:tx>
            <c:strRef>
              <c:f>'Tabela 2'!$F$3</c:f>
              <c:strCache>
                <c:ptCount val="1"/>
                <c:pt idx="0">
                  <c:v>Indefinido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C-4088-BD07-CA005F661C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7C-4088-BD07-CA005F661C9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7C-4088-BD07-CA005F661C9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7C-4088-BD07-CA005F661C9D}"/>
                </c:ext>
              </c:extLst>
            </c:dLbl>
            <c:dLbl>
              <c:idx val="4"/>
              <c:layout>
                <c:manualLayout>
                  <c:x val="0"/>
                  <c:y val="-2.97892930981392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7C-4088-BD07-CA005F661C9D}"/>
                </c:ext>
              </c:extLst>
            </c:dLbl>
            <c:dLbl>
              <c:idx val="5"/>
              <c:layout>
                <c:manualLayout>
                  <c:x val="2.2948938611589212E-3"/>
                  <c:y val="-3.33089928004809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7C-4088-BD07-CA005F661C9D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2'!$A$4:$A$9</c:f>
              <c:strCache>
                <c:ptCount val="6"/>
                <c:pt idx="0">
                  <c:v>Publicidade</c:v>
                </c:pt>
                <c:pt idx="1">
                  <c:v>Informação</c:v>
                </c:pt>
                <c:pt idx="2">
                  <c:v>Outros</c:v>
                </c:pt>
                <c:pt idx="3">
                  <c:v>Educação</c:v>
                </c:pt>
                <c:pt idx="4">
                  <c:v>Entretenimento</c:v>
                </c:pt>
                <c:pt idx="5">
                  <c:v>Total </c:v>
                </c:pt>
              </c:strCache>
            </c:strRef>
          </c:cat>
          <c:val>
            <c:numRef>
              <c:f>'Tabela 2'!$G$4:$G$9</c:f>
              <c:numCache>
                <c:formatCode>0.00%</c:formatCode>
                <c:ptCount val="6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%">
                  <c:v>6.7998744638560524E-2</c:v>
                </c:pt>
                <c:pt idx="5" formatCode="0.0%">
                  <c:v>3.3604542757860838E-2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7C-4088-BD07-CA005F66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5694976"/>
        <c:axId val="45696512"/>
      </c:barChart>
      <c:catAx>
        <c:axId val="456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696512"/>
        <c:crosses val="autoZero"/>
        <c:auto val="1"/>
        <c:lblAlgn val="ctr"/>
        <c:lblOffset val="100"/>
        <c:noMultiLvlLbl val="0"/>
      </c:catAx>
      <c:valAx>
        <c:axId val="456965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5694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87066053615608"/>
          <c:y val="0.87602034120734906"/>
          <c:w val="0.61985878737898081"/>
          <c:h val="6.61201081208132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20'!$C$3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C1-499E-82E0-1D4885D13AA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C1-499E-82E0-1D4885D13A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C1-499E-82E0-1D4885D13AA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C1-499E-82E0-1D4885D13A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C1-499E-82E0-1D4885D13AA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20'!$B$4:$B$8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20'!$C$4:$C$8</c:f>
              <c:numCache>
                <c:formatCode>0.0%</c:formatCode>
                <c:ptCount val="5"/>
                <c:pt idx="0">
                  <c:v>0.70809451530323286</c:v>
                </c:pt>
                <c:pt idx="1">
                  <c:v>0.16347613330010646</c:v>
                </c:pt>
                <c:pt idx="2">
                  <c:v>0.10554812985659591</c:v>
                </c:pt>
                <c:pt idx="3">
                  <c:v>1.2505380485263133E-2</c:v>
                </c:pt>
                <c:pt idx="4">
                  <c:v>1.0375841054801658E-2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1-499E-82E0-1D4885D13AAA}"/>
            </c:ext>
          </c:extLst>
        </c:ser>
        <c:ser>
          <c:idx val="1"/>
          <c:order val="1"/>
          <c:tx>
            <c:strRef>
              <c:f>'Gráfico 20'!$D$3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20'!$B$4:$B$8</c:f>
              <c:strCache>
                <c:ptCount val="5"/>
                <c:pt idx="0">
                  <c:v>Entretenimento</c:v>
                </c:pt>
                <c:pt idx="1">
                  <c:v>Informação</c:v>
                </c:pt>
                <c:pt idx="2">
                  <c:v>Educação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20'!$D$4:$D$8</c:f>
              <c:numCache>
                <c:formatCode>0.0%</c:formatCode>
                <c:ptCount val="5"/>
                <c:pt idx="0">
                  <c:v>0.71461584728861316</c:v>
                </c:pt>
                <c:pt idx="1">
                  <c:v>0.17406903246910843</c:v>
                </c:pt>
                <c:pt idx="2">
                  <c:v>9.6183270547764516E-2</c:v>
                </c:pt>
                <c:pt idx="3">
                  <c:v>7.7242077938522906E-3</c:v>
                </c:pt>
                <c:pt idx="4">
                  <c:v>7.4076419006616229E-3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1-499E-82E0-1D4885D13AAA}"/>
            </c:ext>
          </c:extLst>
        </c:ser>
        <c:ser>
          <c:idx val="2"/>
          <c:order val="2"/>
          <c:tx>
            <c:strRef>
              <c:f>'Gráfico 20'!$E$3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20'!$E$4:$E$8</c:f>
              <c:numCache>
                <c:formatCode>0.0%</c:formatCode>
                <c:ptCount val="5"/>
                <c:pt idx="0">
                  <c:v>0.67438271604938271</c:v>
                </c:pt>
                <c:pt idx="1">
                  <c:v>0.20958123761621705</c:v>
                </c:pt>
                <c:pt idx="2">
                  <c:v>9.1611415942691662E-2</c:v>
                </c:pt>
                <c:pt idx="3">
                  <c:v>1.5365416857186405E-2</c:v>
                </c:pt>
                <c:pt idx="4">
                  <c:v>9.0592135345221765E-3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C1-499E-82E0-1D4885D1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545984"/>
        <c:axId val="31560064"/>
      </c:barChart>
      <c:catAx>
        <c:axId val="3154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60064"/>
        <c:crosses val="autoZero"/>
        <c:auto val="1"/>
        <c:lblAlgn val="ctr"/>
        <c:lblOffset val="100"/>
        <c:noMultiLvlLbl val="0"/>
      </c:catAx>
      <c:valAx>
        <c:axId val="3156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1545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917867827626864"/>
          <c:y val="0.90284573124011669"/>
          <c:w val="0.57328223244808452"/>
          <c:h val="7.3668182781500141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5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666666666666664E-2"/>
          <c:y val="0.111449053942884"/>
          <c:w val="0.89814814814814814"/>
          <c:h val="0.75504681317820344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4F-4028-B5AC-122D6E4B33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4F-4028-B5AC-122D6E4B33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4F-4028-B5AC-122D6E4B33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4F-4028-B5AC-122D6E4B33D6}"/>
              </c:ext>
            </c:extLst>
          </c:dPt>
          <c:dLbls>
            <c:dLbl>
              <c:idx val="0"/>
              <c:layout>
                <c:manualLayout>
                  <c:x val="5.6707687466786214E-2"/>
                  <c:y val="-0.23880182809316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4F-4028-B5AC-122D6E4B33D6}"/>
                </c:ext>
              </c:extLst>
            </c:dLbl>
            <c:dLbl>
              <c:idx val="1"/>
              <c:layout>
                <c:manualLayout>
                  <c:x val="9.1041106127084478E-2"/>
                  <c:y val="-6.8351595910651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4F-4028-B5AC-122D6E4B33D6}"/>
                </c:ext>
              </c:extLst>
            </c:dLbl>
            <c:dLbl>
              <c:idx val="2"/>
              <c:layout>
                <c:manualLayout>
                  <c:x val="6.4565410962468553E-2"/>
                  <c:y val="0.12552686158985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4F-4028-B5AC-122D6E4B33D6}"/>
                </c:ext>
              </c:extLst>
            </c:dLbl>
            <c:dLbl>
              <c:idx val="3"/>
              <c:layout>
                <c:manualLayout>
                  <c:x val="-0.16652741326101711"/>
                  <c:y val="3.7903199163041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4F-4028-B5AC-122D6E4B33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21'!$C$6:$C$9</c:f>
              <c:strCache>
                <c:ptCount val="4"/>
                <c:pt idx="0">
                  <c:v>Série</c:v>
                </c:pt>
                <c:pt idx="1">
                  <c:v>Infantil</c:v>
                </c:pt>
                <c:pt idx="2">
                  <c:v>Filme</c:v>
                </c:pt>
                <c:pt idx="3">
                  <c:v>Demais Gêneros</c:v>
                </c:pt>
              </c:strCache>
            </c:strRef>
          </c:cat>
          <c:val>
            <c:numRef>
              <c:f>'Gráfico 21'!$E$6:$E$9</c:f>
              <c:numCache>
                <c:formatCode>0.0%</c:formatCode>
                <c:ptCount val="4"/>
                <c:pt idx="0">
                  <c:v>0.18030787989635727</c:v>
                </c:pt>
                <c:pt idx="1">
                  <c:v>0.17159922267946959</c:v>
                </c:pt>
                <c:pt idx="2">
                  <c:v>0.13819539704313366</c:v>
                </c:pt>
                <c:pt idx="3">
                  <c:v>0.50989750038103943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F-4028-B5AC-122D6E4B33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74" footer="0.31496062000000274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6328499583221E-2"/>
          <c:y val="7.7191849441532734E-2"/>
          <c:w val="0.88006477448822518"/>
          <c:h val="0.71603633142071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65-4E68-8A89-35EE3C20B15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65-4E68-8A89-35EE3C20B15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B65-4E68-8A89-35EE3C20B15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65-4E68-8A89-35EE3C20B15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B65-4E68-8A89-35EE3C20B157}"/>
              </c:ext>
            </c:extLst>
          </c:dPt>
          <c:dLbls>
            <c:dLbl>
              <c:idx val="3"/>
              <c:layout>
                <c:manualLayout>
                  <c:x val="1.9020446980504738E-3"/>
                  <c:y val="1.94363459669582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5-4E68-8A89-35EE3C20B157}"/>
                </c:ext>
              </c:extLst>
            </c:dLbl>
            <c:dLbl>
              <c:idx val="4"/>
              <c:layout>
                <c:manualLayout>
                  <c:x val="0"/>
                  <c:y val="7.7745383867832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65-4E68-8A89-35EE3C20B1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22'!$B$4:$B$8</c:f>
              <c:strCache>
                <c:ptCount val="5"/>
                <c:pt idx="0">
                  <c:v>Publicidade</c:v>
                </c:pt>
                <c:pt idx="1">
                  <c:v>Entretenimento</c:v>
                </c:pt>
                <c:pt idx="2">
                  <c:v>Outros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22'!$C$4:$C$8</c:f>
              <c:numCache>
                <c:formatCode>0.0%</c:formatCode>
                <c:ptCount val="5"/>
                <c:pt idx="0">
                  <c:v>0.45536529680365295</c:v>
                </c:pt>
                <c:pt idx="1">
                  <c:v>0.30505136986301368</c:v>
                </c:pt>
                <c:pt idx="2">
                  <c:v>0.1583904109589041</c:v>
                </c:pt>
                <c:pt idx="3">
                  <c:v>6.7751141552511412E-2</c:v>
                </c:pt>
                <c:pt idx="4">
                  <c:v>1.3441780821917809E-2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65-4E68-8A89-35EE3C20B157}"/>
            </c:ext>
          </c:extLst>
        </c:ser>
        <c:ser>
          <c:idx val="1"/>
          <c:order val="1"/>
          <c:tx>
            <c:strRef>
              <c:f>'Gráfico 22'!$D$3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9020446980504042E-3"/>
                  <c:y val="1.1661807580174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65-4E68-8A89-35EE3C20B1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22'!$B$4:$B$8</c:f>
              <c:strCache>
                <c:ptCount val="5"/>
                <c:pt idx="0">
                  <c:v>Publicidade</c:v>
                </c:pt>
                <c:pt idx="1">
                  <c:v>Entretenimento</c:v>
                </c:pt>
                <c:pt idx="2">
                  <c:v>Outros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22'!$D$4:$D$8</c:f>
              <c:numCache>
                <c:formatCode>0.0%</c:formatCode>
                <c:ptCount val="5"/>
                <c:pt idx="0">
                  <c:v>0.42833561020036431</c:v>
                </c:pt>
                <c:pt idx="1">
                  <c:v>0.33130312689738917</c:v>
                </c:pt>
                <c:pt idx="2">
                  <c:v>0.15816636308439588</c:v>
                </c:pt>
                <c:pt idx="3">
                  <c:v>7.6673497267759558E-2</c:v>
                </c:pt>
                <c:pt idx="4">
                  <c:v>5.521402550091075E-3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65-4E68-8A89-35EE3C20B157}"/>
            </c:ext>
          </c:extLst>
        </c:ser>
        <c:ser>
          <c:idx val="2"/>
          <c:order val="2"/>
          <c:tx>
            <c:strRef>
              <c:f>'Gráfico 22'!$E$3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1.1661807580174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65-4E68-8A89-35EE3C20B1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22'!$E$4:$E$8</c:f>
              <c:numCache>
                <c:formatCode>0.0%</c:formatCode>
                <c:ptCount val="5"/>
                <c:pt idx="0">
                  <c:v>0.44625190258751901</c:v>
                </c:pt>
                <c:pt idx="1">
                  <c:v>0.28597792998477928</c:v>
                </c:pt>
                <c:pt idx="2">
                  <c:v>0.15927511415525114</c:v>
                </c:pt>
                <c:pt idx="3">
                  <c:v>9.2627473363774734E-2</c:v>
                </c:pt>
                <c:pt idx="4">
                  <c:v>1.5867579908675798E-2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65-4E68-8A89-35EE3C20B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31819264"/>
        <c:axId val="31820800"/>
      </c:barChart>
      <c:catAx>
        <c:axId val="3181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20800"/>
        <c:crosses val="autoZero"/>
        <c:auto val="1"/>
        <c:lblAlgn val="ctr"/>
        <c:lblOffset val="100"/>
        <c:noMultiLvlLbl val="0"/>
      </c:catAx>
      <c:valAx>
        <c:axId val="3182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181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21637551379447"/>
          <c:y val="0.89870488586403041"/>
          <c:w val="0.52117779908553985"/>
          <c:h val="7.166514314061205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4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464361754386119E-2"/>
          <c:y val="0.20725499928762178"/>
          <c:w val="0.89407471980868514"/>
          <c:h val="0.66995394818481446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8A-468E-A8FD-9AF7165161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8A-468E-A8FD-9AF7165161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8A-468E-A8FD-9AF7165161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8A-468E-A8FD-9AF716516195}"/>
              </c:ext>
            </c:extLst>
          </c:dPt>
          <c:dLbls>
            <c:dLbl>
              <c:idx val="0"/>
              <c:layout>
                <c:manualLayout>
                  <c:x val="0.15627781699701329"/>
                  <c:y val="-0.148616422947131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8A-468E-A8FD-9AF716516195}"/>
                </c:ext>
              </c:extLst>
            </c:dLbl>
            <c:dLbl>
              <c:idx val="1"/>
              <c:layout>
                <c:manualLayout>
                  <c:x val="-4.2623803059100372E-2"/>
                  <c:y val="0.17166471212375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8A-468E-A8FD-9AF716516195}"/>
                </c:ext>
              </c:extLst>
            </c:dLbl>
            <c:dLbl>
              <c:idx val="2"/>
              <c:layout>
                <c:manualLayout>
                  <c:x val="-0.1167598877726491"/>
                  <c:y val="2.5866022066390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8A-468E-A8FD-9AF716516195}"/>
                </c:ext>
              </c:extLst>
            </c:dLbl>
            <c:dLbl>
              <c:idx val="3"/>
              <c:layout>
                <c:manualLayout>
                  <c:x val="-0.11487446827767218"/>
                  <c:y val="-0.203154392934925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8A-468E-A8FD-9AF7165161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23'!$D$5:$D$8</c:f>
              <c:strCache>
                <c:ptCount val="4"/>
                <c:pt idx="0">
                  <c:v>Telecompra</c:v>
                </c:pt>
                <c:pt idx="1">
                  <c:v>Variedades</c:v>
                </c:pt>
                <c:pt idx="2">
                  <c:v>Religioso</c:v>
                </c:pt>
                <c:pt idx="3">
                  <c:v>Demais Gêneros</c:v>
                </c:pt>
              </c:strCache>
            </c:strRef>
          </c:cat>
          <c:val>
            <c:numRef>
              <c:f>'Gráfico 23'!$F$5:$F$8</c:f>
              <c:numCache>
                <c:formatCode>0.0%</c:formatCode>
                <c:ptCount val="4"/>
                <c:pt idx="0">
                  <c:v>0.4316114916286149</c:v>
                </c:pt>
                <c:pt idx="1">
                  <c:v>0.23632039573820396</c:v>
                </c:pt>
                <c:pt idx="2">
                  <c:v>0.1576769406392694</c:v>
                </c:pt>
                <c:pt idx="3">
                  <c:v>0.17439117199391171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8A-468E-A8FD-9AF7165161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74" footer="0.31496062000000274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4420849541778"/>
          <c:y val="6.9781019489539783E-2"/>
          <c:w val="0.7977736746598052"/>
          <c:h val="0.78738002495656634"/>
        </c:manualLayout>
      </c:layout>
      <c:scatterChart>
        <c:scatterStyle val="lineMarker"/>
        <c:varyColors val="0"/>
        <c:ser>
          <c:idx val="0"/>
          <c:order val="0"/>
          <c:spPr>
            <a:ln w="66675">
              <a:noFill/>
            </a:ln>
          </c:spPr>
          <c:dLbls>
            <c:dLbl>
              <c:idx val="0"/>
              <c:tx>
                <c:strRef>
                  <c:f>'Gráfico 24'!$A$26</c:f>
                  <c:strCache>
                    <c:ptCount val="1"/>
                    <c:pt idx="0">
                      <c:v>Rede Globo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{731B8226-0AF4-4528-8D8B-0141D5CA51CE}</c15:txfldGUID>
                      <c15:f>'Gráfico 24'!$A$26</c15:f>
                      <c15:dlblFieldTableCache>
                        <c:ptCount val="1"/>
                        <c:pt idx="0">
                          <c:v>Rede Globo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601-4F94-BED4-507093288C75}"/>
                </c:ext>
              </c:extLst>
            </c:dLbl>
            <c:dLbl>
              <c:idx val="1"/>
              <c:tx>
                <c:strRef>
                  <c:f>'Gráfico 24'!$A$27</c:f>
                  <c:strCache>
                    <c:ptCount val="1"/>
                    <c:pt idx="0">
                      <c:v>TV Cultura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{3FE662B9-9C59-49BB-884B-3C3D03884DEB}</c15:txfldGUID>
                      <c15:f>'Gráfico 24'!$A$27</c15:f>
                      <c15:dlblFieldTableCache>
                        <c:ptCount val="1"/>
                        <c:pt idx="0">
                          <c:v>TV Cultura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601-4F94-BED4-507093288C75}"/>
                </c:ext>
              </c:extLst>
            </c:dLbl>
            <c:dLbl>
              <c:idx val="2"/>
              <c:layout>
                <c:manualLayout>
                  <c:x val="0"/>
                  <c:y val="-2.7322404371584699E-3"/>
                </c:manualLayout>
              </c:layout>
              <c:tx>
                <c:strRef>
                  <c:f>'Gráfico 24'!$A$28</c:f>
                  <c:strCache>
                    <c:ptCount val="1"/>
                    <c:pt idx="0">
                      <c:v>TV Brasil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{65A1A6EE-6204-49DB-AD4D-88AEC2DB7983}</c15:txfldGUID>
                      <c15:f>'Gráfico 24'!$A$28</c15:f>
                      <c15:dlblFieldTableCache>
                        <c:ptCount val="1"/>
                        <c:pt idx="0">
                          <c:v>TV Brasil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601-4F94-BED4-507093288C75}"/>
                </c:ext>
              </c:extLst>
            </c:dLbl>
            <c:dLbl>
              <c:idx val="3"/>
              <c:layout>
                <c:manualLayout>
                  <c:x val="-4.0343073605965667E-2"/>
                  <c:y val="-5.5128407992063193E-2"/>
                </c:manualLayout>
              </c:layout>
              <c:tx>
                <c:strRef>
                  <c:f>'Gráfico 24'!$A$29</c:f>
                  <c:strCache>
                    <c:ptCount val="1"/>
                    <c:pt idx="0">
                      <c:v>SBT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{C1A38111-813F-4B4C-B392-633024284FA0}</c15:txfldGUID>
                      <c15:f>'Gráfico 24'!$A$29</c15:f>
                      <c15:dlblFieldTableCache>
                        <c:ptCount val="1"/>
                        <c:pt idx="0">
                          <c:v>SBT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601-4F94-BED4-507093288C75}"/>
                </c:ext>
              </c:extLst>
            </c:dLbl>
            <c:dLbl>
              <c:idx val="4"/>
              <c:layout>
                <c:manualLayout>
                  <c:x val="-1.3238511600573378E-3"/>
                  <c:y val="1.4242219722534684E-2"/>
                </c:manualLayout>
              </c:layout>
              <c:tx>
                <c:strRef>
                  <c:f>'Gráfico 24'!$A$30</c:f>
                  <c:strCache>
                    <c:ptCount val="1"/>
                    <c:pt idx="0">
                      <c:v>BAND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{02E584FB-7F3C-4D34-A838-01F6D9997D09}</c15:txfldGUID>
                      <c15:f>'Gráfico 24'!$A$30</c15:f>
                      <c15:dlblFieldTableCache>
                        <c:ptCount val="1"/>
                        <c:pt idx="0">
                          <c:v>BAND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601-4F94-BED4-507093288C75}"/>
                </c:ext>
              </c:extLst>
            </c:dLbl>
            <c:dLbl>
              <c:idx val="5"/>
              <c:layout>
                <c:manualLayout>
                  <c:x val="-6.4130939759610229E-3"/>
                  <c:y val="-3.1307836520434944E-2"/>
                </c:manualLayout>
              </c:layout>
              <c:tx>
                <c:strRef>
                  <c:f>'Gráfico 24'!$A$31</c:f>
                  <c:strCache>
                    <c:ptCount val="1"/>
                    <c:pt idx="0">
                      <c:v>Rede Record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{85669B39-0D3C-4B87-BEF8-5AA4AFF2B41C}</c15:txfldGUID>
                      <c15:f>'Gráfico 24'!$A$31</c15:f>
                      <c15:dlblFieldTableCache>
                        <c:ptCount val="1"/>
                        <c:pt idx="0">
                          <c:v>Rede Record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601-4F94-BED4-507093288C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24'!$E$5:$E$10</c:f>
              <c:numCache>
                <c:formatCode>0.0%</c:formatCode>
                <c:ptCount val="6"/>
                <c:pt idx="0">
                  <c:v>0.10756123535676251</c:v>
                </c:pt>
                <c:pt idx="1">
                  <c:v>0.22332015810276679</c:v>
                </c:pt>
                <c:pt idx="2">
                  <c:v>0.55160142348754448</c:v>
                </c:pt>
                <c:pt idx="3">
                  <c:v>0</c:v>
                </c:pt>
                <c:pt idx="4">
                  <c:v>1.1834319526627219E-2</c:v>
                </c:pt>
                <c:pt idx="5">
                  <c:v>1.2422360248447204E-2</c:v>
                </c:pt>
              </c:numCache>
            </c:numRef>
          </c:xVal>
          <c:yVal>
            <c:numRef>
              <c:f>'Gráfico 24'!$F$5:$F$10</c:f>
              <c:numCache>
                <c:formatCode>0.0%</c:formatCode>
                <c:ptCount val="6"/>
                <c:pt idx="0">
                  <c:v>0.89243876464323746</c:v>
                </c:pt>
                <c:pt idx="1">
                  <c:v>0.77667984189723316</c:v>
                </c:pt>
                <c:pt idx="2">
                  <c:v>0.44839857651245552</c:v>
                </c:pt>
                <c:pt idx="3">
                  <c:v>1</c:v>
                </c:pt>
                <c:pt idx="4">
                  <c:v>0.98816568047337283</c:v>
                </c:pt>
                <c:pt idx="5">
                  <c:v>0.98757763975155277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01-4F94-BED4-507093288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79712"/>
        <c:axId val="32546816"/>
      </c:scatterChart>
      <c:valAx>
        <c:axId val="285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BR" b="0"/>
                  <a:t>Exibições de Longas Brasileiros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32546816"/>
        <c:crosses val="autoZero"/>
        <c:crossBetween val="midCat"/>
      </c:valAx>
      <c:valAx>
        <c:axId val="3254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Exibições de Longas Estrangeiros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8579712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89442247989043"/>
          <c:y val="2.2292219428507926E-2"/>
          <c:w val="0.80566575426157483"/>
          <c:h val="0.771175493474274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 25'!$B$8</c:f>
              <c:strCache>
                <c:ptCount val="1"/>
                <c:pt idx="0">
                  <c:v>Títulos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3370681605975722E-3"/>
                  <c:y val="-8.98876616562356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F-4CD9-94D7-E296357BFD00}"/>
                </c:ext>
              </c:extLst>
            </c:dLbl>
            <c:dLbl>
              <c:idx val="1"/>
              <c:layout>
                <c:manualLayout>
                  <c:x val="1.680672268907563E-2"/>
                  <c:y val="-8.98876616562356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7F-4CD9-94D7-E296357BFD00}"/>
                </c:ext>
              </c:extLst>
            </c:dLbl>
            <c:dLbl>
              <c:idx val="2"/>
              <c:layout>
                <c:manualLayout>
                  <c:x val="1.1204481792717087E-2"/>
                  <c:y val="-1.797753233124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7F-4CD9-94D7-E296357BFD00}"/>
                </c:ext>
              </c:extLst>
            </c:dLbl>
            <c:dLbl>
              <c:idx val="3"/>
              <c:layout>
                <c:manualLayout>
                  <c:x val="1.680672268907563E-2"/>
                  <c:y val="-1.498127694270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7F-4CD9-94D7-E296357BFD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25'!$A$9:$A$12</c:f>
              <c:strCache>
                <c:ptCount val="4"/>
                <c:pt idx="0">
                  <c:v>Anteriores a 1990</c:v>
                </c:pt>
                <c:pt idx="1">
                  <c:v>Entre 1990 e 1999</c:v>
                </c:pt>
                <c:pt idx="2">
                  <c:v>Entre 2000 e 2009</c:v>
                </c:pt>
                <c:pt idx="3">
                  <c:v>A partir de 2010</c:v>
                </c:pt>
              </c:strCache>
            </c:strRef>
          </c:cat>
          <c:val>
            <c:numRef>
              <c:f>'Gráfico 25'!$B$9:$B$12</c:f>
              <c:numCache>
                <c:formatCode>General</c:formatCode>
                <c:ptCount val="4"/>
                <c:pt idx="0">
                  <c:v>94</c:v>
                </c:pt>
                <c:pt idx="1">
                  <c:v>16</c:v>
                </c:pt>
                <c:pt idx="2">
                  <c:v>112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F-4CD9-94D7-E296357BFD00}"/>
            </c:ext>
          </c:extLst>
        </c:ser>
        <c:ser>
          <c:idx val="1"/>
          <c:order val="1"/>
          <c:tx>
            <c:strRef>
              <c:f>'Gráfico 25'!$C$8</c:f>
              <c:strCache>
                <c:ptCount val="1"/>
                <c:pt idx="0">
                  <c:v>Exibições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806722689075595E-2"/>
                  <c:y val="-1.797753233124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F-4CD9-94D7-E296357BFD00}"/>
                </c:ext>
              </c:extLst>
            </c:dLbl>
            <c:dLbl>
              <c:idx val="1"/>
              <c:layout>
                <c:manualLayout>
                  <c:x val="1.8674136321195144E-2"/>
                  <c:y val="-8.98876616562356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7F-4CD9-94D7-E296357BFD00}"/>
                </c:ext>
              </c:extLst>
            </c:dLbl>
            <c:dLbl>
              <c:idx val="2"/>
              <c:layout>
                <c:manualLayout>
                  <c:x val="1.680672268907563E-2"/>
                  <c:y val="-2.0973787719788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7F-4CD9-94D7-E296357BFD00}"/>
                </c:ext>
              </c:extLst>
            </c:dLbl>
            <c:dLbl>
              <c:idx val="3"/>
              <c:layout>
                <c:manualLayout>
                  <c:x val="1.8674136321195144E-2"/>
                  <c:y val="-1.797753233124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7F-4CD9-94D7-E296357BFD00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25'!$A$9:$A$12</c:f>
              <c:strCache>
                <c:ptCount val="4"/>
                <c:pt idx="0">
                  <c:v>Anteriores a 1990</c:v>
                </c:pt>
                <c:pt idx="1">
                  <c:v>Entre 1990 e 1999</c:v>
                </c:pt>
                <c:pt idx="2">
                  <c:v>Entre 2000 e 2009</c:v>
                </c:pt>
                <c:pt idx="3">
                  <c:v>A partir de 2010</c:v>
                </c:pt>
              </c:strCache>
            </c:strRef>
          </c:cat>
          <c:val>
            <c:numRef>
              <c:f>'Gráfico 25'!$C$9:$C$12</c:f>
              <c:numCache>
                <c:formatCode>General</c:formatCode>
                <c:ptCount val="4"/>
                <c:pt idx="0">
                  <c:v>142</c:v>
                </c:pt>
                <c:pt idx="1">
                  <c:v>21</c:v>
                </c:pt>
                <c:pt idx="2">
                  <c:v>148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7F-4CD9-94D7-E296357B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667520"/>
        <c:axId val="32669056"/>
        <c:axId val="0"/>
      </c:bar3DChart>
      <c:catAx>
        <c:axId val="32667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669056"/>
        <c:crosses val="autoZero"/>
        <c:auto val="1"/>
        <c:lblAlgn val="ctr"/>
        <c:lblOffset val="100"/>
        <c:noMultiLvlLbl val="0"/>
      </c:catAx>
      <c:valAx>
        <c:axId val="3266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32667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12141960515803E-2"/>
          <c:y val="6.9080823659929097E-2"/>
          <c:w val="0.9391371435232776"/>
          <c:h val="0.689202316205319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 26'!$B$7</c:f>
              <c:strCache>
                <c:ptCount val="1"/>
                <c:pt idx="0">
                  <c:v>Títulos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492610977975579E-2"/>
                  <c:y val="-1.030927835051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8-4B7E-9604-23F68430EBAC}"/>
                </c:ext>
              </c:extLst>
            </c:dLbl>
            <c:dLbl>
              <c:idx val="1"/>
              <c:layout>
                <c:manualLayout>
                  <c:x val="1.6304347826086956E-2"/>
                  <c:y val="-1.7182130584192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8-4B7E-9604-23F68430EBAC}"/>
                </c:ext>
              </c:extLst>
            </c:dLbl>
            <c:dLbl>
              <c:idx val="2"/>
              <c:layout>
                <c:manualLayout>
                  <c:x val="1.6304347826086956E-2"/>
                  <c:y val="-1.030927835051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8-4B7E-9604-23F68430EBAC}"/>
                </c:ext>
              </c:extLst>
            </c:dLbl>
            <c:dLbl>
              <c:idx val="3"/>
              <c:layout>
                <c:manualLayout>
                  <c:x val="1.9927536231884056E-2"/>
                  <c:y val="-1.030927835051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8-4B7E-9604-23F68430EBAC}"/>
                </c:ext>
              </c:extLst>
            </c:dLbl>
            <c:dLbl>
              <c:idx val="4"/>
              <c:layout>
                <c:manualLayout>
                  <c:x val="1.6304347826086956E-2"/>
                  <c:y val="-2.4054982817869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8-4B7E-9604-23F68430EB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26'!$A$9:$A$13</c:f>
              <c:strCache>
                <c:ptCount val="5"/>
                <c:pt idx="0">
                  <c:v>Menos de 10.000</c:v>
                </c:pt>
                <c:pt idx="1">
                  <c:v>Entre 10.001 e 100.000</c:v>
                </c:pt>
                <c:pt idx="2">
                  <c:v>Entre 100.001 e 1.000.000</c:v>
                </c:pt>
                <c:pt idx="3">
                  <c:v>Mais de 1.000.000</c:v>
                </c:pt>
                <c:pt idx="4">
                  <c:v>Mais de 10.000.000</c:v>
                </c:pt>
              </c:strCache>
            </c:strRef>
          </c:cat>
          <c:val>
            <c:numRef>
              <c:f>'Gráfico 26'!$B$9:$B$13</c:f>
              <c:numCache>
                <c:formatCode>General</c:formatCode>
                <c:ptCount val="5"/>
                <c:pt idx="0">
                  <c:v>29</c:v>
                </c:pt>
                <c:pt idx="1">
                  <c:v>46</c:v>
                </c:pt>
                <c:pt idx="2">
                  <c:v>50</c:v>
                </c:pt>
                <c:pt idx="3">
                  <c:v>29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88-4B7E-9604-23F68430EBAC}"/>
            </c:ext>
          </c:extLst>
        </c:ser>
        <c:ser>
          <c:idx val="1"/>
          <c:order val="1"/>
          <c:tx>
            <c:strRef>
              <c:f>'Gráfico 26'!$C$7</c:f>
              <c:strCache>
                <c:ptCount val="1"/>
                <c:pt idx="0">
                  <c:v> Exibições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492753623188406E-2"/>
                  <c:y val="-1.7182130584192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8-4B7E-9604-23F68430EBAC}"/>
                </c:ext>
              </c:extLst>
            </c:dLbl>
            <c:dLbl>
              <c:idx val="1"/>
              <c:layout>
                <c:manualLayout>
                  <c:x val="1.8115942028985508E-2"/>
                  <c:y val="-2.0618556701030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8-4B7E-9604-23F68430EBAC}"/>
                </c:ext>
              </c:extLst>
            </c:dLbl>
            <c:dLbl>
              <c:idx val="2"/>
              <c:layout>
                <c:manualLayout>
                  <c:x val="1.8115942028985442E-2"/>
                  <c:y val="-1.374570446735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8-4B7E-9604-23F68430EBAC}"/>
                </c:ext>
              </c:extLst>
            </c:dLbl>
            <c:dLbl>
              <c:idx val="3"/>
              <c:layout>
                <c:manualLayout>
                  <c:x val="2.5362318840579712E-2"/>
                  <c:y val="-1.374570446735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8-4B7E-9604-23F68430EBAC}"/>
                </c:ext>
              </c:extLst>
            </c:dLbl>
            <c:dLbl>
              <c:idx val="4"/>
              <c:layout>
                <c:manualLayout>
                  <c:x val="1.8115942028985508E-2"/>
                  <c:y val="-2.4054982817869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8-4B7E-9604-23F68430EB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26'!$A$9:$A$13</c:f>
              <c:strCache>
                <c:ptCount val="5"/>
                <c:pt idx="0">
                  <c:v>Menos de 10.000</c:v>
                </c:pt>
                <c:pt idx="1">
                  <c:v>Entre 10.001 e 100.000</c:v>
                </c:pt>
                <c:pt idx="2">
                  <c:v>Entre 100.001 e 1.000.000</c:v>
                </c:pt>
                <c:pt idx="3">
                  <c:v>Mais de 1.000.000</c:v>
                </c:pt>
                <c:pt idx="4">
                  <c:v>Mais de 10.000.000</c:v>
                </c:pt>
              </c:strCache>
            </c:strRef>
          </c:cat>
          <c:val>
            <c:numRef>
              <c:f>'Gráfico 26'!$C$9:$C$13</c:f>
              <c:numCache>
                <c:formatCode>General</c:formatCode>
                <c:ptCount val="5"/>
                <c:pt idx="0">
                  <c:v>41</c:v>
                </c:pt>
                <c:pt idx="1">
                  <c:v>64</c:v>
                </c:pt>
                <c:pt idx="2">
                  <c:v>56</c:v>
                </c:pt>
                <c:pt idx="3">
                  <c:v>35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88-4B7E-9604-23F68430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28400256"/>
        <c:axId val="28422528"/>
        <c:axId val="0"/>
      </c:bar3DChart>
      <c:catAx>
        <c:axId val="2840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422528"/>
        <c:crosses val="autoZero"/>
        <c:auto val="1"/>
        <c:lblAlgn val="ctr"/>
        <c:lblOffset val="100"/>
        <c:noMultiLvlLbl val="0"/>
      </c:catAx>
      <c:valAx>
        <c:axId val="2842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8400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941001939974897"/>
          <c:y val="0.90854750114998517"/>
          <c:w val="0.38313648293963254"/>
          <c:h val="7.08339421489839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50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21E-2"/>
          <c:y val="6.0185185185185182E-2"/>
          <c:w val="0.93888888888888888"/>
          <c:h val="0.7866531787693205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16"/>
            <c:extLst>
              <c:ext xmlns:c16="http://schemas.microsoft.com/office/drawing/2014/chart" uri="{C3380CC4-5D6E-409C-BE32-E72D297353CC}">
                <c16:uniqueId val="{00000000-9FE7-4760-BABB-AEEC1C5857FD}"/>
              </c:ext>
            </c:extLst>
          </c:dPt>
          <c:dPt>
            <c:idx val="2"/>
            <c:bubble3D val="0"/>
            <c:explosion val="21"/>
            <c:extLst>
              <c:ext xmlns:c16="http://schemas.microsoft.com/office/drawing/2014/chart" uri="{C3380CC4-5D6E-409C-BE32-E72D297353CC}">
                <c16:uniqueId val="{00000001-9FE7-4760-BABB-AEEC1C5857F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000" baseline="0">
                        <a:latin typeface="Century Gothic" pitchFamily="34" charset="0"/>
                      </a:rPr>
                      <a:t>3 exibições</a:t>
                    </a:r>
                  </a:p>
                  <a:p>
                    <a:r>
                      <a:rPr lang="en-US" sz="1000" baseline="0">
                        <a:latin typeface="Century Gothic" pitchFamily="34" charset="0"/>
                      </a:rPr>
                      <a:t>0,8%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FE7-4760-BABB-AEEC1C5857FD}"/>
                </c:ext>
              </c:extLst>
            </c:dLbl>
            <c:dLbl>
              <c:idx val="1"/>
              <c:layout>
                <c:manualLayout>
                  <c:x val="-0.15352543894976092"/>
                  <c:y val="-0.14813820654489038"/>
                </c:manualLayout>
              </c:layout>
              <c:tx>
                <c:rich>
                  <a:bodyPr/>
                  <a:lstStyle/>
                  <a:p>
                    <a:r>
                      <a:rPr lang="en-US" sz="1000" baseline="0">
                        <a:latin typeface="Century Gothic" pitchFamily="34" charset="0"/>
                      </a:rPr>
                      <a:t>58 exibições 15,5%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FE7-4760-BABB-AEEC1C5857FD}"/>
                </c:ext>
              </c:extLst>
            </c:dLbl>
            <c:dLbl>
              <c:idx val="2"/>
              <c:layout>
                <c:manualLayout>
                  <c:x val="0.20357399769473261"/>
                  <c:y val="9.801738429923891E-2"/>
                </c:manualLayout>
              </c:layout>
              <c:tx>
                <c:rich>
                  <a:bodyPr/>
                  <a:lstStyle/>
                  <a:p>
                    <a:r>
                      <a:rPr lang="en-US" sz="1000" baseline="0">
                        <a:latin typeface="Century Gothic" pitchFamily="34" charset="0"/>
                      </a:rPr>
                      <a:t>312 exibições 83,6%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FE7-4760-BABB-AEEC1C5857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27'!$B$5:$B$7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27'!$C$5:$C$7</c:f>
              <c:numCache>
                <c:formatCode>General</c:formatCode>
                <c:ptCount val="3"/>
                <c:pt idx="0">
                  <c:v>3</c:v>
                </c:pt>
                <c:pt idx="1">
                  <c:v>58</c:v>
                </c:pt>
                <c:pt idx="2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7-4760-BABB-AEEC1C585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baseline="0"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40"/>
      <c:rotY val="6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'Gráfico 28'!$C$3</c:f>
              <c:strCache>
                <c:ptCount val="1"/>
                <c:pt idx="0">
                  <c:v>Brasileira</c:v>
                </c:pt>
              </c:strCache>
            </c:strRef>
          </c:tx>
          <c:dPt>
            <c:idx val="0"/>
            <c:bubble3D val="0"/>
            <c:explosion val="37"/>
            <c:extLst>
              <c:ext xmlns:c16="http://schemas.microsoft.com/office/drawing/2014/chart" uri="{C3380CC4-5D6E-409C-BE32-E72D297353CC}">
                <c16:uniqueId val="{00000000-BD6B-4D86-9F55-0FB9D36B081E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1-BD6B-4D86-9F55-0FB9D36B081E}"/>
              </c:ext>
            </c:extLst>
          </c:dPt>
          <c:dPt>
            <c:idx val="2"/>
            <c:bubble3D val="0"/>
            <c:explosion val="28"/>
            <c:extLst>
              <c:ext xmlns:c16="http://schemas.microsoft.com/office/drawing/2014/chart" uri="{C3380CC4-5D6E-409C-BE32-E72D297353CC}">
                <c16:uniqueId val="{00000002-BD6B-4D86-9F55-0FB9D36B081E}"/>
              </c:ext>
            </c:extLst>
          </c:dPt>
          <c:dLbls>
            <c:dLbl>
              <c:idx val="0"/>
              <c:layout>
                <c:manualLayout>
                  <c:x val="-2.4358904092904859E-7"/>
                  <c:y val="5.9384395132426632E-2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7 exibições 2,2%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D6B-4D86-9F55-0FB9D36B08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/>
                      <a:t>327 exibições 93,3%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6B-4D86-9F55-0FB9D36B081E}"/>
                </c:ext>
              </c:extLst>
            </c:dLbl>
            <c:dLbl>
              <c:idx val="2"/>
              <c:layout>
                <c:manualLayout>
                  <c:x val="-0.15239076553945838"/>
                  <c:y val="-4.0818685543094979E-2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9 exibições 4,5%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D6B-4D86-9F55-0FB9D36B08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aseline="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28'!$B$4:$B$6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28'!$C$4:$C$6</c:f>
              <c:numCache>
                <c:formatCode>General</c:formatCode>
                <c:ptCount val="3"/>
                <c:pt idx="0">
                  <c:v>7</c:v>
                </c:pt>
                <c:pt idx="1">
                  <c:v>327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B-4D86-9F55-0FB9D36B08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sz="1100" baseline="0"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009400420692092E-2"/>
          <c:y val="0.18340320141156138"/>
          <c:w val="0.92669835172004711"/>
          <c:h val="0.64627879848352299"/>
        </c:manualLayout>
      </c:layout>
      <c:pie3DChart>
        <c:varyColors val="1"/>
        <c:ser>
          <c:idx val="0"/>
          <c:order val="0"/>
          <c:explosion val="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B10-426A-A2A1-28D5BC901293}"/>
              </c:ext>
            </c:extLst>
          </c:dPt>
          <c:dLbls>
            <c:dLbl>
              <c:idx val="1"/>
              <c:layout>
                <c:manualLayout>
                  <c:x val="-0.17779885468861847"/>
                  <c:y val="-0.19066291916647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10-426A-A2A1-28D5BC901293}"/>
                </c:ext>
              </c:extLst>
            </c:dLbl>
            <c:dLbl>
              <c:idx val="2"/>
              <c:layout>
                <c:manualLayout>
                  <c:x val="0.15681437902648532"/>
                  <c:y val="-7.2259203739078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10-426A-A2A1-28D5BC9012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29'!$D$6:$D$8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29'!$E$6:$E$8</c:f>
              <c:numCache>
                <c:formatCode>General</c:formatCode>
                <c:ptCount val="3"/>
                <c:pt idx="0">
                  <c:v>20295</c:v>
                </c:pt>
                <c:pt idx="1">
                  <c:v>34940</c:v>
                </c:pt>
                <c:pt idx="2">
                  <c:v>55595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0-426A-A2A1-28D5BC9012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view3D>
      <c:rotX val="0"/>
      <c:hPercent val="155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046855254204335"/>
          <c:y val="0.11175265614000737"/>
          <c:w val="0.78292458298679746"/>
          <c:h val="0.66132706768669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'Tabela 3'!$B$3</c:f>
              <c:strCache>
                <c:ptCount val="1"/>
                <c:pt idx="0">
                  <c:v>Educação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A1-48C2-A922-722C99958C9F}"/>
                </c:ext>
              </c:extLst>
            </c:dLbl>
            <c:dLbl>
              <c:idx val="1"/>
              <c:layout>
                <c:manualLayout>
                  <c:x val="-1.8289894833104709E-3"/>
                  <c:y val="3.729551568043337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A1-48C2-A922-722C99958C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A1-48C2-A922-722C99958C9F}"/>
                </c:ext>
              </c:extLst>
            </c:dLbl>
            <c:dLbl>
              <c:idx val="4"/>
              <c:layout>
                <c:manualLayout>
                  <c:x val="3.0929652311979521E-2"/>
                  <c:y val="1.286695290974951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A1-48C2-A922-722C99958C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A1-48C2-A922-722C99958C9F}"/>
                </c:ext>
              </c:extLst>
            </c:dLbl>
            <c:dLbl>
              <c:idx val="8"/>
              <c:layout>
                <c:manualLayout>
                  <c:x val="2.37768632830361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A1-48C2-A922-722C99958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3'!$A$4:$A$12</c:f>
              <c:strCache>
                <c:ptCount val="9"/>
                <c:pt idx="0">
                  <c:v>BAND</c:v>
                </c:pt>
                <c:pt idx="1">
                  <c:v>Rede CNT</c:v>
                </c:pt>
                <c:pt idx="2">
                  <c:v>Rede Globo</c:v>
                </c:pt>
                <c:pt idx="3">
                  <c:v>Rede Record</c:v>
                </c:pt>
                <c:pt idx="4">
                  <c:v>Rede TV!</c:v>
                </c:pt>
                <c:pt idx="5">
                  <c:v>SBT</c:v>
                </c:pt>
                <c:pt idx="6">
                  <c:v>TV Brasil</c:v>
                </c:pt>
                <c:pt idx="7">
                  <c:v>TV Cultura</c:v>
                </c:pt>
                <c:pt idx="8">
                  <c:v>TV Gazeta</c:v>
                </c:pt>
              </c:strCache>
            </c:strRef>
          </c:cat>
          <c:val>
            <c:numRef>
              <c:f>'Tabela 3'!$C$4:$C$12</c:f>
              <c:numCache>
                <c:formatCode>0.0%</c:formatCode>
                <c:ptCount val="9"/>
                <c:pt idx="0">
                  <c:v>3.4246575342465759E-4</c:v>
                </c:pt>
                <c:pt idx="1">
                  <c:v>1.495627273430849E-2</c:v>
                </c:pt>
                <c:pt idx="2">
                  <c:v>5.6370685795395004E-2</c:v>
                </c:pt>
                <c:pt idx="3">
                  <c:v>0</c:v>
                </c:pt>
                <c:pt idx="4">
                  <c:v>8.3238203957382035E-3</c:v>
                </c:pt>
                <c:pt idx="5">
                  <c:v>0</c:v>
                </c:pt>
                <c:pt idx="6">
                  <c:v>0.1252568493150685</c:v>
                </c:pt>
                <c:pt idx="7">
                  <c:v>9.161141594269169E-2</c:v>
                </c:pt>
                <c:pt idx="8">
                  <c:v>1.5867579908675801E-2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A1-48C2-A922-722C99958C9F}"/>
            </c:ext>
          </c:extLst>
        </c:ser>
        <c:ser>
          <c:idx val="1"/>
          <c:order val="1"/>
          <c:tx>
            <c:strRef>
              <c:f>'Tabela 3'!$D$3</c:f>
              <c:strCache>
                <c:ptCount val="1"/>
                <c:pt idx="0">
                  <c:v>Entretenimento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48696844993141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A1-48C2-A922-722C99958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3'!$A$4:$A$12</c:f>
              <c:strCache>
                <c:ptCount val="9"/>
                <c:pt idx="0">
                  <c:v>BAND</c:v>
                </c:pt>
                <c:pt idx="1">
                  <c:v>Rede CNT</c:v>
                </c:pt>
                <c:pt idx="2">
                  <c:v>Rede Globo</c:v>
                </c:pt>
                <c:pt idx="3">
                  <c:v>Rede Record</c:v>
                </c:pt>
                <c:pt idx="4">
                  <c:v>Rede TV!</c:v>
                </c:pt>
                <c:pt idx="5">
                  <c:v>SBT</c:v>
                </c:pt>
                <c:pt idx="6">
                  <c:v>TV Brasil</c:v>
                </c:pt>
                <c:pt idx="7">
                  <c:v>TV Cultura</c:v>
                </c:pt>
                <c:pt idx="8">
                  <c:v>TV Gazeta</c:v>
                </c:pt>
              </c:strCache>
            </c:strRef>
          </c:cat>
          <c:val>
            <c:numRef>
              <c:f>'Tabela 3'!$E$4:$E$12</c:f>
              <c:numCache>
                <c:formatCode>0.0%</c:formatCode>
                <c:ptCount val="9"/>
                <c:pt idx="0">
                  <c:v>0.54659246575342468</c:v>
                </c:pt>
                <c:pt idx="1">
                  <c:v>8.886696076155097E-2</c:v>
                </c:pt>
                <c:pt idx="2">
                  <c:v>0.69984853247978041</c:v>
                </c:pt>
                <c:pt idx="3">
                  <c:v>0.39529615563994941</c:v>
                </c:pt>
                <c:pt idx="4">
                  <c:v>0.42873097412480965</c:v>
                </c:pt>
                <c:pt idx="5">
                  <c:v>0.75614535768645363</c:v>
                </c:pt>
                <c:pt idx="6">
                  <c:v>0.56591514459665138</c:v>
                </c:pt>
                <c:pt idx="7">
                  <c:v>0.67438271604938282</c:v>
                </c:pt>
                <c:pt idx="8">
                  <c:v>0.28597792998477928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A1-48C2-A922-722C99958C9F}"/>
            </c:ext>
          </c:extLst>
        </c:ser>
        <c:ser>
          <c:idx val="2"/>
          <c:order val="2"/>
          <c:tx>
            <c:strRef>
              <c:f>'Tabela 3'!$F$3</c:f>
              <c:strCache>
                <c:ptCount val="1"/>
                <c:pt idx="0">
                  <c:v>Informação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8288454683904917E-3"/>
                  <c:y val="-2.3680787681291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A1-48C2-A922-722C99958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3'!$G$4:$G$12</c:f>
              <c:numCache>
                <c:formatCode>0.0%</c:formatCode>
                <c:ptCount val="9"/>
                <c:pt idx="0">
                  <c:v>0.25127283105022835</c:v>
                </c:pt>
                <c:pt idx="1">
                  <c:v>4.5284807677424349E-2</c:v>
                </c:pt>
                <c:pt idx="2">
                  <c:v>0.22190277499928548</c:v>
                </c:pt>
                <c:pt idx="3">
                  <c:v>0.35466719968019189</c:v>
                </c:pt>
                <c:pt idx="4">
                  <c:v>5.2855783866057833E-2</c:v>
                </c:pt>
                <c:pt idx="5">
                  <c:v>0.22926179604261801</c:v>
                </c:pt>
                <c:pt idx="6">
                  <c:v>0.27423896499238964</c:v>
                </c:pt>
                <c:pt idx="7">
                  <c:v>0.20958123761621708</c:v>
                </c:pt>
                <c:pt idx="8">
                  <c:v>9.2627473363774734E-2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A1-48C2-A922-722C99958C9F}"/>
            </c:ext>
          </c:extLst>
        </c:ser>
        <c:ser>
          <c:idx val="3"/>
          <c:order val="3"/>
          <c:tx>
            <c:strRef>
              <c:f>'Tabela 3'!$H$3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A1-48C2-A922-722C99958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3'!$I$4:$I$12</c:f>
              <c:numCache>
                <c:formatCode>0.0%</c:formatCode>
                <c:ptCount val="9"/>
                <c:pt idx="0">
                  <c:v>0.162865296803653</c:v>
                </c:pt>
                <c:pt idx="1">
                  <c:v>0.75624951629130877</c:v>
                </c:pt>
                <c:pt idx="2">
                  <c:v>1.2685166661903535E-2</c:v>
                </c:pt>
                <c:pt idx="3">
                  <c:v>0.24098493284981395</c:v>
                </c:pt>
                <c:pt idx="4">
                  <c:v>0.44490677321156763</c:v>
                </c:pt>
                <c:pt idx="5">
                  <c:v>3.5673515981735162E-3</c:v>
                </c:pt>
                <c:pt idx="6">
                  <c:v>2.5542237442922371E-2</c:v>
                </c:pt>
                <c:pt idx="7">
                  <c:v>1.5365416857186407E-2</c:v>
                </c:pt>
                <c:pt idx="8">
                  <c:v>0.15927511415525114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A1-48C2-A922-722C99958C9F}"/>
            </c:ext>
          </c:extLst>
        </c:ser>
        <c:ser>
          <c:idx val="4"/>
          <c:order val="4"/>
          <c:tx>
            <c:strRef>
              <c:f>'Tabela 3'!$J$3</c:f>
              <c:strCache>
                <c:ptCount val="1"/>
                <c:pt idx="0">
                  <c:v>Publicidade</c:v>
                </c:pt>
              </c:strCache>
            </c:strRef>
          </c:tx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A1-48C2-A922-722C99958C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A1-48C2-A922-722C99958C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A1-48C2-A922-722C99958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'Tabela 3'!$K$4:$K$12</c:f>
              <c:numCache>
                <c:formatCode>0.0%</c:formatCode>
                <c:ptCount val="9"/>
                <c:pt idx="0">
                  <c:v>3.8926940639269415E-2</c:v>
                </c:pt>
                <c:pt idx="1">
                  <c:v>9.4642442535407489E-2</c:v>
                </c:pt>
                <c:pt idx="2">
                  <c:v>9.1928400636354102E-3</c:v>
                </c:pt>
                <c:pt idx="3">
                  <c:v>9.051711830044832E-3</c:v>
                </c:pt>
                <c:pt idx="4">
                  <c:v>6.5182648401826471E-2</c:v>
                </c:pt>
                <c:pt idx="5">
                  <c:v>1.1025494672754948E-2</c:v>
                </c:pt>
                <c:pt idx="6">
                  <c:v>9.0468036529680364E-3</c:v>
                </c:pt>
                <c:pt idx="7">
                  <c:v>9.0592135345221782E-3</c:v>
                </c:pt>
                <c:pt idx="8">
                  <c:v>0.44625190258751907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A1-48C2-A922-722C9995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shape val="box"/>
        <c:axId val="97074176"/>
        <c:axId val="97088256"/>
        <c:axId val="0"/>
      </c:bar3DChart>
      <c:catAx>
        <c:axId val="9707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97088256"/>
        <c:crosses val="autoZero"/>
        <c:auto val="0"/>
        <c:lblAlgn val="ctr"/>
        <c:lblOffset val="100"/>
        <c:noMultiLvlLbl val="0"/>
      </c:catAx>
      <c:valAx>
        <c:axId val="97088256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97074176"/>
        <c:crosses val="autoZero"/>
        <c:crossBetween val="between"/>
        <c:majorUnit val="0.2"/>
        <c:minorUnit val="2.0000000000000007E-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8047992972071908"/>
          <c:y val="0.78889358190794534"/>
          <c:w val="0.64969263615710593"/>
          <c:h val="6.07275422721360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60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982406434578"/>
          <c:y val="4.0160642570281124E-2"/>
          <c:w val="0.75326460788146166"/>
          <c:h val="0.8986828774062816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7BF2-4628-AE52-F204AC0211D2}"/>
              </c:ext>
            </c:extLst>
          </c:dPt>
          <c:dLbls>
            <c:dLbl>
              <c:idx val="0"/>
              <c:layout>
                <c:manualLayout>
                  <c:x val="8.6492659182219919E-2"/>
                  <c:y val="-0.25920279543370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F2-4628-AE52-F204AC0211D2}"/>
                </c:ext>
              </c:extLst>
            </c:dLbl>
            <c:dLbl>
              <c:idx val="1"/>
              <c:layout>
                <c:manualLayout>
                  <c:x val="0.12298087176883998"/>
                  <c:y val="0.1516064257028112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F2-4628-AE52-F204AC0211D2}"/>
                </c:ext>
              </c:extLst>
            </c:dLbl>
            <c:dLbl>
              <c:idx val="2"/>
              <c:layout>
                <c:manualLayout>
                  <c:x val="-0.15459608778288023"/>
                  <c:y val="6.0348164310786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F2-4628-AE52-F204AC0211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30'!$C$6:$C$8</c:f>
              <c:strCache>
                <c:ptCount val="3"/>
                <c:pt idx="0">
                  <c:v>OBCEQ</c:v>
                </c:pt>
                <c:pt idx="1">
                  <c:v>OBCEQ - Independente</c:v>
                </c:pt>
                <c:pt idx="2">
                  <c:v>Indefinido</c:v>
                </c:pt>
              </c:strCache>
            </c:strRef>
          </c:cat>
          <c:val>
            <c:numRef>
              <c:f>'Gráfico 30'!$D$6:$D$8</c:f>
              <c:numCache>
                <c:formatCode>General</c:formatCode>
                <c:ptCount val="3"/>
                <c:pt idx="0">
                  <c:v>48537</c:v>
                </c:pt>
                <c:pt idx="1">
                  <c:v>29505</c:v>
                </c:pt>
                <c:pt idx="2">
                  <c:v>32788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2-4628-AE52-F204AC02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1932994132854832"/>
          <c:y val="0.92855073838661728"/>
          <c:w val="0.76733696144053953"/>
          <c:h val="7.1449261613382664E-2"/>
        </c:manualLayout>
      </c:layout>
      <c:overlay val="0"/>
      <c:txPr>
        <a:bodyPr/>
        <a:lstStyle/>
        <a:p>
          <a:pPr>
            <a:defRPr baseline="0"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30"/>
      <c:rotY val="14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307916864422639E-2"/>
          <c:y val="6.8904585456229739E-2"/>
          <c:w val="0.90768978202049067"/>
          <c:h val="0.895841150290996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0-B0A8-4B10-A00C-48A03A2B0C1F}"/>
              </c:ext>
            </c:extLst>
          </c:dPt>
          <c:dPt>
            <c:idx val="2"/>
            <c:bubble3D val="0"/>
            <c:explosion val="24"/>
            <c:extLst>
              <c:ext xmlns:c16="http://schemas.microsoft.com/office/drawing/2014/chart" uri="{C3380CC4-5D6E-409C-BE32-E72D297353CC}">
                <c16:uniqueId val="{00000001-B0A8-4B10-A00C-48A03A2B0C1F}"/>
              </c:ext>
            </c:extLst>
          </c:dPt>
          <c:dPt>
            <c:idx val="3"/>
            <c:bubble3D val="0"/>
            <c:explosion val="19"/>
            <c:extLst>
              <c:ext xmlns:c16="http://schemas.microsoft.com/office/drawing/2014/chart" uri="{C3380CC4-5D6E-409C-BE32-E72D297353CC}">
                <c16:uniqueId val="{00000002-B0A8-4B10-A00C-48A03A2B0C1F}"/>
              </c:ext>
            </c:extLst>
          </c:dPt>
          <c:dPt>
            <c:idx val="4"/>
            <c:bubble3D val="0"/>
            <c:explosion val="16"/>
            <c:extLst>
              <c:ext xmlns:c16="http://schemas.microsoft.com/office/drawing/2014/chart" uri="{C3380CC4-5D6E-409C-BE32-E72D297353CC}">
                <c16:uniqueId val="{00000003-B0A8-4B10-A00C-48A03A2B0C1F}"/>
              </c:ext>
            </c:extLst>
          </c:dPt>
          <c:dLbls>
            <c:dLbl>
              <c:idx val="0"/>
              <c:layout>
                <c:manualLayout>
                  <c:x val="-3.3552340229757466E-3"/>
                  <c:y val="6.87598425196850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A8-4B10-A00C-48A03A2B0C1F}"/>
                </c:ext>
              </c:extLst>
            </c:dLbl>
            <c:dLbl>
              <c:idx val="1"/>
              <c:layout>
                <c:manualLayout>
                  <c:x val="0.18883681709828595"/>
                  <c:y val="-0.21210629921259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A8-4B10-A00C-48A03A2B0C1F}"/>
                </c:ext>
              </c:extLst>
            </c:dLbl>
            <c:dLbl>
              <c:idx val="2"/>
              <c:layout>
                <c:manualLayout>
                  <c:x val="-4.3684912931927868E-2"/>
                  <c:y val="8.9867994441871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8-4B10-A00C-48A03A2B0C1F}"/>
                </c:ext>
              </c:extLst>
            </c:dLbl>
            <c:dLbl>
              <c:idx val="3"/>
              <c:layout>
                <c:manualLayout>
                  <c:x val="-0.13441849882449794"/>
                  <c:y val="2.7593021460552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A8-4B10-A00C-48A03A2B0C1F}"/>
                </c:ext>
              </c:extLst>
            </c:dLbl>
            <c:dLbl>
              <c:idx val="4"/>
              <c:layout>
                <c:manualLayout>
                  <c:x val="1.6239366106519236E-2"/>
                  <c:y val="-5.3830477072718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A8-4B10-A00C-48A03A2B0C1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4'!$B$6:$B$10</c:f>
              <c:strCache>
                <c:ptCount val="5"/>
                <c:pt idx="0">
                  <c:v>Educação</c:v>
                </c:pt>
                <c:pt idx="1">
                  <c:v>Entretenimento</c:v>
                </c:pt>
                <c:pt idx="2">
                  <c:v>Informação</c:v>
                </c:pt>
                <c:pt idx="3">
                  <c:v>Outros</c:v>
                </c:pt>
                <c:pt idx="4">
                  <c:v>Publicidade</c:v>
                </c:pt>
              </c:strCache>
            </c:strRef>
          </c:cat>
          <c:val>
            <c:numRef>
              <c:f>'Gráfico 4'!$D$6:$D$10</c:f>
              <c:numCache>
                <c:formatCode>0.00%</c:formatCode>
                <c:ptCount val="5"/>
                <c:pt idx="0">
                  <c:v>3.4776675989490635E-2</c:v>
                </c:pt>
                <c:pt idx="1">
                  <c:v>0.49419357572675648</c:v>
                </c:pt>
                <c:pt idx="2">
                  <c:v>0.19267861683193491</c:v>
                </c:pt>
                <c:pt idx="3">
                  <c:v>0.20142300194931773</c:v>
                </c:pt>
                <c:pt idx="4">
                  <c:v>7.6928129502500206E-2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A8-4B10-A00C-48A03A2B0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44615941574937E-2"/>
          <c:y val="4.7095966452469294E-2"/>
          <c:w val="0.9032676104166224"/>
          <c:h val="0.76600567170483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5'!$I$5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5'!$H$6:$H$10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5'!$I$6:$I$10</c:f>
              <c:numCache>
                <c:formatCode>0.0%</c:formatCode>
                <c:ptCount val="5"/>
                <c:pt idx="0">
                  <c:v>0.58969532142234959</c:v>
                </c:pt>
                <c:pt idx="1">
                  <c:v>0.13886142351096573</c:v>
                </c:pt>
                <c:pt idx="2">
                  <c:v>0.15061013143377017</c:v>
                </c:pt>
                <c:pt idx="3">
                  <c:v>8.5677784015021005E-2</c:v>
                </c:pt>
                <c:pt idx="4">
                  <c:v>3.5155339617893577E-2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0-479F-923C-96E8DD9B8ABF}"/>
            </c:ext>
          </c:extLst>
        </c:ser>
        <c:ser>
          <c:idx val="1"/>
          <c:order val="1"/>
          <c:tx>
            <c:strRef>
              <c:f>'Gráfico 5'!$J$5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5'!$H$6:$H$10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5'!$J$6:$J$10</c:f>
              <c:numCache>
                <c:formatCode>0.0%</c:formatCode>
                <c:ptCount val="5"/>
                <c:pt idx="0">
                  <c:v>0.56212151497616547</c:v>
                </c:pt>
                <c:pt idx="1">
                  <c:v>0.16422919455355978</c:v>
                </c:pt>
                <c:pt idx="2">
                  <c:v>0.15990523623487768</c:v>
                </c:pt>
                <c:pt idx="3">
                  <c:v>7.4423113990888523E-2</c:v>
                </c:pt>
                <c:pt idx="4">
                  <c:v>3.9320940244508579E-2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0-479F-923C-96E8DD9B8ABF}"/>
            </c:ext>
          </c:extLst>
        </c:ser>
        <c:ser>
          <c:idx val="2"/>
          <c:order val="2"/>
          <c:tx>
            <c:strRef>
              <c:f>'Gráfico 5'!$K$5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5'!$H$6:$H$10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5'!$K$6:$K$10</c:f>
              <c:numCache>
                <c:formatCode>0.0%</c:formatCode>
                <c:ptCount val="5"/>
                <c:pt idx="0">
                  <c:v>0.49422572512129498</c:v>
                </c:pt>
                <c:pt idx="1">
                  <c:v>0.20141019936863072</c:v>
                </c:pt>
                <c:pt idx="2">
                  <c:v>0.19266637005021298</c:v>
                </c:pt>
                <c:pt idx="3">
                  <c:v>7.6923239899150411E-2</c:v>
                </c:pt>
                <c:pt idx="4">
                  <c:v>3.4774465560711038E-2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0-479F-923C-96E8DD9B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46654976"/>
        <c:axId val="46656512"/>
      </c:barChart>
      <c:catAx>
        <c:axId val="4665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656512"/>
        <c:crosses val="autoZero"/>
        <c:auto val="1"/>
        <c:lblAlgn val="ctr"/>
        <c:lblOffset val="100"/>
        <c:noMultiLvlLbl val="0"/>
      </c:catAx>
      <c:valAx>
        <c:axId val="4665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4665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70965698253239"/>
          <c:y val="0.91126768636679034"/>
          <c:w val="0.50014745504292069"/>
          <c:h val="7.0913407723763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17842741641047E-2"/>
          <c:y val="7.7191849441532734E-2"/>
          <c:w val="0.89610597607467146"/>
          <c:h val="0.733222328100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C-49AB-989C-3231DA8A3B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3C-49AB-989C-3231DA8A3B8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3C-49AB-989C-3231DA8A3B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3C-49AB-989C-3231DA8A3B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3C-49AB-989C-3231DA8A3B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6'!$B$5:$B$9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6'!$C$5:$C$9</c:f>
              <c:numCache>
                <c:formatCode>0.0%</c:formatCode>
                <c:ptCount val="5"/>
                <c:pt idx="0">
                  <c:v>0.62623330297510627</c:v>
                </c:pt>
                <c:pt idx="1">
                  <c:v>0.17505692167577414</c:v>
                </c:pt>
                <c:pt idx="2">
                  <c:v>0.14419209168184577</c:v>
                </c:pt>
                <c:pt idx="3">
                  <c:v>5.4289996964177294E-2</c:v>
                </c:pt>
                <c:pt idx="4">
                  <c:v>2.2768670309653916E-4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3C-49AB-989C-3231DA8A3B80}"/>
            </c:ext>
          </c:extLst>
        </c:ser>
        <c:ser>
          <c:idx val="1"/>
          <c:order val="1"/>
          <c:tx>
            <c:strRef>
              <c:f>'Gráfico 6'!$D$4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54777070063694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C-49AB-989C-3231DA8A3B8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6'!$B$5:$B$9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6'!$D$5:$D$9</c:f>
              <c:numCache>
                <c:formatCode>0.0%</c:formatCode>
                <c:ptCount val="5"/>
                <c:pt idx="0">
                  <c:v>0.66462519025875189</c:v>
                </c:pt>
                <c:pt idx="1">
                  <c:v>0.16116628614916287</c:v>
                </c:pt>
                <c:pt idx="2">
                  <c:v>0.13472222222222222</c:v>
                </c:pt>
                <c:pt idx="3">
                  <c:v>3.1923515981735158E-2</c:v>
                </c:pt>
                <c:pt idx="4">
                  <c:v>7.5627853881278535E-3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3C-49AB-989C-3231DA8A3B80}"/>
            </c:ext>
          </c:extLst>
        </c:ser>
        <c:ser>
          <c:idx val="2"/>
          <c:order val="2"/>
          <c:tx>
            <c:strRef>
              <c:f>'Gráfico 6'!$E$4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27591654003245E-3"/>
                  <c:y val="1.2738853503184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C-49AB-989C-3231DA8A3B8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6'!$B$5:$B$9</c:f>
              <c:strCache>
                <c:ptCount val="5"/>
                <c:pt idx="0">
                  <c:v>Entretenimento</c:v>
                </c:pt>
                <c:pt idx="1">
                  <c:v>Outros</c:v>
                </c:pt>
                <c:pt idx="2">
                  <c:v>Informação</c:v>
                </c:pt>
                <c:pt idx="3">
                  <c:v>Publicidade</c:v>
                </c:pt>
                <c:pt idx="4">
                  <c:v>Educação</c:v>
                </c:pt>
              </c:strCache>
            </c:strRef>
          </c:cat>
          <c:val>
            <c:numRef>
              <c:f>'Gráfico 6'!$E$5:$E$9</c:f>
              <c:numCache>
                <c:formatCode>0.0%</c:formatCode>
                <c:ptCount val="5"/>
                <c:pt idx="0">
                  <c:v>0.54659246575342468</c:v>
                </c:pt>
                <c:pt idx="1">
                  <c:v>0.16286529680365297</c:v>
                </c:pt>
                <c:pt idx="2">
                  <c:v>0.2512728310502283</c:v>
                </c:pt>
                <c:pt idx="3">
                  <c:v>3.8926940639269408E-2</c:v>
                </c:pt>
                <c:pt idx="4">
                  <c:v>3.4246575342465754E-4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C-49AB-989C-3231DA8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97249152"/>
        <c:axId val="97250688"/>
      </c:barChart>
      <c:catAx>
        <c:axId val="9724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50688"/>
        <c:crosses val="autoZero"/>
        <c:auto val="1"/>
        <c:lblAlgn val="ctr"/>
        <c:lblOffset val="100"/>
        <c:noMultiLvlLbl val="0"/>
      </c:catAx>
      <c:valAx>
        <c:axId val="9725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9724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478563039355964"/>
          <c:y val="0.92842904191116238"/>
          <c:w val="0.46694934561751211"/>
          <c:h val="7.1570958088837622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4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2431303144912897"/>
                  <c:y val="9.40008019830854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7-4C3B-AB32-26F524E1AC1F}"/>
                </c:ext>
              </c:extLst>
            </c:dLbl>
            <c:dLbl>
              <c:idx val="1"/>
              <c:layout>
                <c:manualLayout>
                  <c:x val="-0.11652664668625969"/>
                  <c:y val="-0.205378754738990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7-4C3B-AB32-26F524E1AC1F}"/>
                </c:ext>
              </c:extLst>
            </c:dLbl>
            <c:dLbl>
              <c:idx val="2"/>
              <c:layout>
                <c:manualLayout>
                  <c:x val="5.0452257075438836E-2"/>
                  <c:y val="-0.28236111111111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7-4C3B-AB32-26F524E1AC1F}"/>
                </c:ext>
              </c:extLst>
            </c:dLbl>
            <c:dLbl>
              <c:idx val="3"/>
              <c:layout>
                <c:manualLayout>
                  <c:x val="0.16417180877036891"/>
                  <c:y val="0.143203193350831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7-4C3B-AB32-26F524E1AC1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7'!$D$5:$D$8</c:f>
              <c:strCache>
                <c:ptCount val="4"/>
                <c:pt idx="0">
                  <c:v>Telejornal</c:v>
                </c:pt>
                <c:pt idx="1">
                  <c:v>Esportivo</c:v>
                </c:pt>
                <c:pt idx="2">
                  <c:v>Religioso</c:v>
                </c:pt>
                <c:pt idx="3">
                  <c:v>Demais Gêneros</c:v>
                </c:pt>
              </c:strCache>
            </c:strRef>
          </c:cat>
          <c:val>
            <c:numRef>
              <c:f>'Gráfico 7'!$E$5:$E$8</c:f>
              <c:numCache>
                <c:formatCode>General</c:formatCode>
                <c:ptCount val="4"/>
                <c:pt idx="0">
                  <c:v>112120</c:v>
                </c:pt>
                <c:pt idx="1">
                  <c:v>95384</c:v>
                </c:pt>
                <c:pt idx="2">
                  <c:v>79204</c:v>
                </c:pt>
                <c:pt idx="3">
                  <c:v>238892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7-4C3B-AB32-26F524E1AC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29511709587023E-2"/>
          <c:y val="7.7191849441532734E-2"/>
          <c:w val="0.8878826378586735"/>
          <c:h val="0.72089595596666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DB-40B9-88E6-237C1C03C77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DB-40B9-88E6-237C1C03C77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DB-40B9-88E6-237C1C03C77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7DB-40B9-88E6-237C1C03C77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DB-40B9-88E6-237C1C03C77A}"/>
              </c:ext>
            </c:extLst>
          </c:dPt>
          <c:dLbls>
            <c:dLbl>
              <c:idx val="3"/>
              <c:layout>
                <c:manualLayout>
                  <c:x val="3.693443599589417E-3"/>
                  <c:y val="2.1574973031283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B-40B9-88E6-237C1C03C7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8'!$B$5:$B$9</c:f>
              <c:strCache>
                <c:ptCount val="5"/>
                <c:pt idx="0">
                  <c:v>Outros</c:v>
                </c:pt>
                <c:pt idx="1">
                  <c:v>Entretenimento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8'!$C$5:$C$9</c:f>
              <c:numCache>
                <c:formatCode>0.0%</c:formatCode>
                <c:ptCount val="5"/>
                <c:pt idx="0">
                  <c:v>0.36690513888074433</c:v>
                </c:pt>
                <c:pt idx="1">
                  <c:v>0.28936843957075004</c:v>
                </c:pt>
                <c:pt idx="2">
                  <c:v>0.27781426532965853</c:v>
                </c:pt>
                <c:pt idx="3">
                  <c:v>5.6207118981997303E-2</c:v>
                </c:pt>
                <c:pt idx="4">
                  <c:v>9.7050372368498207E-3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DB-40B9-88E6-237C1C03C77A}"/>
            </c:ext>
          </c:extLst>
        </c:ser>
        <c:ser>
          <c:idx val="1"/>
          <c:order val="1"/>
          <c:tx>
            <c:strRef>
              <c:f>'Gráfico 8'!$D$4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8467217997947085E-3"/>
                  <c:y val="2.15749730312837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DB-40B9-88E6-237C1C03C77A}"/>
                </c:ext>
              </c:extLst>
            </c:dLbl>
            <c:dLbl>
              <c:idx val="4"/>
              <c:layout>
                <c:manualLayout>
                  <c:x val="0"/>
                  <c:y val="1.2944983818770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DB-40B9-88E6-237C1C03C7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8'!$B$5:$B$9</c:f>
              <c:strCache>
                <c:ptCount val="5"/>
                <c:pt idx="0">
                  <c:v>Outros</c:v>
                </c:pt>
                <c:pt idx="1">
                  <c:v>Entretenimento</c:v>
                </c:pt>
                <c:pt idx="2">
                  <c:v>Publicidade</c:v>
                </c:pt>
                <c:pt idx="3">
                  <c:v>Informação</c:v>
                </c:pt>
                <c:pt idx="4">
                  <c:v>Educação</c:v>
                </c:pt>
              </c:strCache>
            </c:strRef>
          </c:cat>
          <c:val>
            <c:numRef>
              <c:f>'Gráfico 8'!$D$5:$D$9</c:f>
              <c:numCache>
                <c:formatCode>0.0%</c:formatCode>
                <c:ptCount val="5"/>
                <c:pt idx="0">
                  <c:v>0.55387954529687511</c:v>
                </c:pt>
                <c:pt idx="1">
                  <c:v>0.18982963498875136</c:v>
                </c:pt>
                <c:pt idx="2">
                  <c:v>0.16300135776652364</c:v>
                </c:pt>
                <c:pt idx="3">
                  <c:v>5.7997443038225585E-2</c:v>
                </c:pt>
                <c:pt idx="4">
                  <c:v>3.5292018909624287E-2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DB-40B9-88E6-237C1C03C77A}"/>
            </c:ext>
          </c:extLst>
        </c:ser>
        <c:ser>
          <c:idx val="2"/>
          <c:order val="2"/>
          <c:tx>
            <c:strRef>
              <c:f>'Gráfico 8'!$E$4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93443599589417E-3"/>
                  <c:y val="2.15749730312837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DB-40B9-88E6-237C1C03C77A}"/>
                </c:ext>
              </c:extLst>
            </c:dLbl>
            <c:dLbl>
              <c:idx val="3"/>
              <c:layout>
                <c:manualLayout>
                  <c:x val="1.8467217997947085E-3"/>
                  <c:y val="1.2944983818770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DB-40B9-88E6-237C1C03C7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8'!$E$5:$E$9</c:f>
              <c:numCache>
                <c:formatCode>0.0%</c:formatCode>
                <c:ptCount val="5"/>
                <c:pt idx="0">
                  <c:v>0.75624951629130877</c:v>
                </c:pt>
                <c:pt idx="1">
                  <c:v>8.886696076155097E-2</c:v>
                </c:pt>
                <c:pt idx="2">
                  <c:v>9.4642442535407476E-2</c:v>
                </c:pt>
                <c:pt idx="3">
                  <c:v>4.5284807677424349E-2</c:v>
                </c:pt>
                <c:pt idx="4">
                  <c:v>1.495627273430849E-2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DB-40B9-88E6-237C1C03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98353920"/>
        <c:axId val="98355456"/>
      </c:barChart>
      <c:catAx>
        <c:axId val="983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355456"/>
        <c:crosses val="autoZero"/>
        <c:auto val="1"/>
        <c:lblAlgn val="ctr"/>
        <c:lblOffset val="100"/>
        <c:noMultiLvlLbl val="0"/>
      </c:catAx>
      <c:valAx>
        <c:axId val="98355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98353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40045900059594"/>
          <c:y val="0.90301998657934746"/>
          <c:w val="0.53622199399131987"/>
          <c:h val="7.676749144221049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23285703148492E-2"/>
          <c:y val="0.14405973391257129"/>
          <c:w val="0.88721810763753539"/>
          <c:h val="0.66718508462304282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D5-4EC0-B88D-77C3466CB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D5-4EC0-B88D-77C3466CB6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D5-4EC0-B88D-77C3466CB6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D5-4EC0-B88D-77C3466CB6D6}"/>
              </c:ext>
            </c:extLst>
          </c:dPt>
          <c:dLbls>
            <c:dLbl>
              <c:idx val="0"/>
              <c:layout>
                <c:manualLayout>
                  <c:x val="0.1770447612967298"/>
                  <c:y val="6.94620784858644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D5-4EC0-B88D-77C3466CB6D6}"/>
                </c:ext>
              </c:extLst>
            </c:dLbl>
            <c:dLbl>
              <c:idx val="1"/>
              <c:layout>
                <c:manualLayout>
                  <c:x val="-2.3589938882106307E-3"/>
                  <c:y val="-4.937035119744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D5-4EC0-B88D-77C3466CB6D6}"/>
                </c:ext>
              </c:extLst>
            </c:dLbl>
            <c:dLbl>
              <c:idx val="2"/>
              <c:layout>
                <c:manualLayout>
                  <c:x val="5.1866205202301344E-3"/>
                  <c:y val="9.8295325541054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D5-4EC0-B88D-77C3466CB6D6}"/>
                </c:ext>
              </c:extLst>
            </c:dLbl>
            <c:dLbl>
              <c:idx val="3"/>
              <c:layout>
                <c:manualLayout>
                  <c:x val="-0.13450458047582761"/>
                  <c:y val="-0.170046045282401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D5-4EC0-B88D-77C3466CB6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9 '!$B$5:$B$8</c:f>
              <c:strCache>
                <c:ptCount val="4"/>
                <c:pt idx="0">
                  <c:v>Religioso</c:v>
                </c:pt>
                <c:pt idx="1">
                  <c:v>Telecompra</c:v>
                </c:pt>
                <c:pt idx="2">
                  <c:v>Variedades</c:v>
                </c:pt>
                <c:pt idx="3">
                  <c:v>Demais Gêneros</c:v>
                </c:pt>
              </c:strCache>
            </c:strRef>
          </c:cat>
          <c:val>
            <c:numRef>
              <c:f>'Gráfico 9 '!$D$5:$D$8</c:f>
              <c:numCache>
                <c:formatCode>0.0%</c:formatCode>
                <c:ptCount val="4"/>
                <c:pt idx="0">
                  <c:v>0.75607538116244877</c:v>
                </c:pt>
                <c:pt idx="1">
                  <c:v>7.5110285581611327E-2</c:v>
                </c:pt>
                <c:pt idx="2">
                  <c:v>5.186324587880195E-2</c:v>
                </c:pt>
                <c:pt idx="3">
                  <c:v>0.116951087377138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5-4EC0-B88D-77C3466CB6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19051</xdr:rowOff>
    </xdr:from>
    <xdr:to>
      <xdr:col>14</xdr:col>
      <xdr:colOff>28574</xdr:colOff>
      <xdr:row>19</xdr:row>
      <xdr:rowOff>152401</xdr:rowOff>
    </xdr:to>
    <xdr:graphicFrame macro="">
      <xdr:nvGraphicFramePr>
        <xdr:cNvPr id="2081" name="Chart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114301</xdr:rowOff>
    </xdr:from>
    <xdr:to>
      <xdr:col>11</xdr:col>
      <xdr:colOff>0</xdr:colOff>
      <xdr:row>16</xdr:row>
      <xdr:rowOff>38101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57150</xdr:rowOff>
    </xdr:from>
    <xdr:to>
      <xdr:col>11</xdr:col>
      <xdr:colOff>485775</xdr:colOff>
      <xdr:row>14</xdr:row>
      <xdr:rowOff>123825</xdr:rowOff>
    </xdr:to>
    <xdr:graphicFrame macro="">
      <xdr:nvGraphicFramePr>
        <xdr:cNvPr id="25627" name="Gráfico 1">
          <a:extLst>
            <a:ext uri="{FF2B5EF4-FFF2-40B4-BE49-F238E27FC236}">
              <a16:creationId xmlns:a16="http://schemas.microsoft.com/office/drawing/2014/main" id="{00000000-0008-0000-1200-00001B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11</xdr:col>
      <xdr:colOff>761999</xdr:colOff>
      <xdr:row>16</xdr:row>
      <xdr:rowOff>66674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71437</xdr:rowOff>
    </xdr:from>
    <xdr:to>
      <xdr:col>10</xdr:col>
      <xdr:colOff>533400</xdr:colOff>
      <xdr:row>14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371476</xdr:rowOff>
    </xdr:from>
    <xdr:to>
      <xdr:col>10</xdr:col>
      <xdr:colOff>771526</xdr:colOff>
      <xdr:row>16</xdr:row>
      <xdr:rowOff>76200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10</xdr:col>
      <xdr:colOff>523875</xdr:colOff>
      <xdr:row>13</xdr:row>
      <xdr:rowOff>76200</xdr:rowOff>
    </xdr:to>
    <xdr:graphicFrame macro="">
      <xdr:nvGraphicFramePr>
        <xdr:cNvPr id="49178" name="Gráfico 1">
          <a:extLst>
            <a:ext uri="{FF2B5EF4-FFF2-40B4-BE49-F238E27FC236}">
              <a16:creationId xmlns:a16="http://schemas.microsoft.com/office/drawing/2014/main" id="{00000000-0008-0000-1800-00001A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76200</xdr:rowOff>
    </xdr:from>
    <xdr:to>
      <xdr:col>11</xdr:col>
      <xdr:colOff>0</xdr:colOff>
      <xdr:row>16</xdr:row>
      <xdr:rowOff>161926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133351</xdr:rowOff>
    </xdr:from>
    <xdr:to>
      <xdr:col>10</xdr:col>
      <xdr:colOff>485775</xdr:colOff>
      <xdr:row>16</xdr:row>
      <xdr:rowOff>95251</xdr:rowOff>
    </xdr:to>
    <xdr:graphicFrame macro="">
      <xdr:nvGraphicFramePr>
        <xdr:cNvPr id="61465" name="Gráfico 1">
          <a:extLst>
            <a:ext uri="{FF2B5EF4-FFF2-40B4-BE49-F238E27FC236}">
              <a16:creationId xmlns:a16="http://schemas.microsoft.com/office/drawing/2014/main" id="{00000000-0008-0000-1B00-000019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85726</xdr:rowOff>
    </xdr:from>
    <xdr:to>
      <xdr:col>11</xdr:col>
      <xdr:colOff>571500</xdr:colOff>
      <xdr:row>16</xdr:row>
      <xdr:rowOff>9526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11</xdr:col>
      <xdr:colOff>0</xdr:colOff>
      <xdr:row>15</xdr:row>
      <xdr:rowOff>19050</xdr:rowOff>
    </xdr:to>
    <xdr:graphicFrame macro="">
      <xdr:nvGraphicFramePr>
        <xdr:cNvPr id="76824" name="Gráfico 1">
          <a:extLst>
            <a:ext uri="{FF2B5EF4-FFF2-40B4-BE49-F238E27FC236}">
              <a16:creationId xmlns:a16="http://schemas.microsoft.com/office/drawing/2014/main" id="{00000000-0008-0000-1E00-0000182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171450</xdr:rowOff>
    </xdr:from>
    <xdr:to>
      <xdr:col>12</xdr:col>
      <xdr:colOff>342900</xdr:colOff>
      <xdr:row>20</xdr:row>
      <xdr:rowOff>142875</xdr:rowOff>
    </xdr:to>
    <xdr:graphicFrame macro="">
      <xdr:nvGraphicFramePr>
        <xdr:cNvPr id="4129" name="Gráfico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114301</xdr:rowOff>
    </xdr:from>
    <xdr:to>
      <xdr:col>10</xdr:col>
      <xdr:colOff>533401</xdr:colOff>
      <xdr:row>16</xdr:row>
      <xdr:rowOff>38101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142875</xdr:rowOff>
    </xdr:from>
    <xdr:to>
      <xdr:col>11</xdr:col>
      <xdr:colOff>0</xdr:colOff>
      <xdr:row>14</xdr:row>
      <xdr:rowOff>142875</xdr:rowOff>
    </xdr:to>
    <xdr:graphicFrame macro="">
      <xdr:nvGraphicFramePr>
        <xdr:cNvPr id="78872" name="Gráfico 1">
          <a:extLst>
            <a:ext uri="{FF2B5EF4-FFF2-40B4-BE49-F238E27FC236}">
              <a16:creationId xmlns:a16="http://schemas.microsoft.com/office/drawing/2014/main" id="{00000000-0008-0000-2100-000018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85724</xdr:rowOff>
    </xdr:from>
    <xdr:to>
      <xdr:col>11</xdr:col>
      <xdr:colOff>0</xdr:colOff>
      <xdr:row>16</xdr:row>
      <xdr:rowOff>209549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123825</xdr:rowOff>
    </xdr:from>
    <xdr:to>
      <xdr:col>11</xdr:col>
      <xdr:colOff>200025</xdr:colOff>
      <xdr:row>16</xdr:row>
      <xdr:rowOff>114300</xdr:rowOff>
    </xdr:to>
    <xdr:graphicFrame macro="">
      <xdr:nvGraphicFramePr>
        <xdr:cNvPr id="80920" name="Gráfico 1">
          <a:extLst>
            <a:ext uri="{FF2B5EF4-FFF2-40B4-BE49-F238E27FC236}">
              <a16:creationId xmlns:a16="http://schemas.microsoft.com/office/drawing/2014/main" id="{00000000-0008-0000-2400-0000183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38100</xdr:rowOff>
    </xdr:from>
    <xdr:to>
      <xdr:col>10</xdr:col>
      <xdr:colOff>0</xdr:colOff>
      <xdr:row>18</xdr:row>
      <xdr:rowOff>50800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114301</xdr:rowOff>
    </xdr:from>
    <xdr:to>
      <xdr:col>5</xdr:col>
      <xdr:colOff>514350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152400</xdr:rowOff>
    </xdr:from>
    <xdr:to>
      <xdr:col>6</xdr:col>
      <xdr:colOff>561976</xdr:colOff>
      <xdr:row>21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95250</xdr:rowOff>
    </xdr:from>
    <xdr:to>
      <xdr:col>8</xdr:col>
      <xdr:colOff>590550</xdr:colOff>
      <xdr:row>18</xdr:row>
      <xdr:rowOff>4763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4</xdr:col>
      <xdr:colOff>66675</xdr:colOff>
      <xdr:row>16</xdr:row>
      <xdr:rowOff>66676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95251</xdr:rowOff>
    </xdr:from>
    <xdr:to>
      <xdr:col>11</xdr:col>
      <xdr:colOff>0</xdr:colOff>
      <xdr:row>17</xdr:row>
      <xdr:rowOff>23813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12</xdr:col>
      <xdr:colOff>0</xdr:colOff>
      <xdr:row>31</xdr:row>
      <xdr:rowOff>28575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95250</xdr:rowOff>
    </xdr:from>
    <xdr:to>
      <xdr:col>8</xdr:col>
      <xdr:colOff>523875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9</xdr:col>
      <xdr:colOff>581024</xdr:colOff>
      <xdr:row>14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123825</xdr:rowOff>
    </xdr:from>
    <xdr:to>
      <xdr:col>11</xdr:col>
      <xdr:colOff>1</xdr:colOff>
      <xdr:row>18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114301</xdr:rowOff>
    </xdr:from>
    <xdr:to>
      <xdr:col>12</xdr:col>
      <xdr:colOff>409576</xdr:colOff>
      <xdr:row>15</xdr:row>
      <xdr:rowOff>171451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303679</xdr:colOff>
      <xdr:row>1</xdr:row>
      <xdr:rowOff>87404</xdr:rowOff>
    </xdr:from>
    <xdr:to>
      <xdr:col>9</xdr:col>
      <xdr:colOff>639856</xdr:colOff>
      <xdr:row>15</xdr:row>
      <xdr:rowOff>163604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57150</xdr:rowOff>
    </xdr:from>
    <xdr:to>
      <xdr:col>11</xdr:col>
      <xdr:colOff>666750</xdr:colOff>
      <xdr:row>15</xdr:row>
      <xdr:rowOff>66675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57149</xdr:rowOff>
    </xdr:from>
    <xdr:to>
      <xdr:col>11</xdr:col>
      <xdr:colOff>1</xdr:colOff>
      <xdr:row>15</xdr:row>
      <xdr:rowOff>142874</xdr:rowOff>
    </xdr:to>
    <xdr:graphicFrame macro="">
      <xdr:nvGraphicFramePr>
        <xdr:cNvPr id="33819" name="Gráfico 1">
          <a:extLst>
            <a:ext uri="{FF2B5EF4-FFF2-40B4-BE49-F238E27FC236}">
              <a16:creationId xmlns:a16="http://schemas.microsoft.com/office/drawing/2014/main" id="{00000000-0008-0000-0F00-00001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Normal="100" workbookViewId="0">
      <selection activeCell="A3" sqref="A3:A4"/>
    </sheetView>
  </sheetViews>
  <sheetFormatPr defaultColWidth="0" defaultRowHeight="14.25" zeroHeight="1" x14ac:dyDescent="0.3"/>
  <cols>
    <col min="1" max="8" width="12.5703125" style="28" customWidth="1"/>
    <col min="9" max="12" width="9.140625" style="28" hidden="1" customWidth="1"/>
    <col min="13" max="13" width="14.7109375" style="28" hidden="1" customWidth="1"/>
    <col min="14" max="22" width="0" style="28" hidden="1" customWidth="1"/>
    <col min="23" max="16384" width="9.140625" style="28" hidden="1"/>
  </cols>
  <sheetData>
    <row r="1" spans="1:10" s="15" customFormat="1" ht="16.5" x14ac:dyDescent="0.25">
      <c r="A1" s="219" t="s">
        <v>756</v>
      </c>
      <c r="B1" s="219"/>
      <c r="C1" s="219"/>
      <c r="D1" s="219"/>
      <c r="E1" s="219"/>
      <c r="F1" s="219"/>
      <c r="G1" s="219"/>
      <c r="H1" s="219"/>
    </row>
    <row r="2" spans="1:10" s="15" customFormat="1" x14ac:dyDescent="0.25">
      <c r="A2" s="16" t="s">
        <v>90</v>
      </c>
    </row>
    <row r="3" spans="1:10" s="15" customFormat="1" ht="21" customHeight="1" x14ac:dyDescent="0.25">
      <c r="A3" s="215" t="s">
        <v>0</v>
      </c>
      <c r="B3" s="217" t="s">
        <v>91</v>
      </c>
      <c r="C3" s="218"/>
      <c r="D3" s="218"/>
      <c r="E3" s="218"/>
      <c r="F3" s="218"/>
      <c r="G3" s="218"/>
      <c r="H3" s="218"/>
    </row>
    <row r="4" spans="1:10" s="15" customFormat="1" ht="36.75" customHeight="1" x14ac:dyDescent="0.25">
      <c r="A4" s="216"/>
      <c r="B4" s="17" t="s">
        <v>92</v>
      </c>
      <c r="C4" s="17" t="s">
        <v>1</v>
      </c>
      <c r="D4" s="17" t="s">
        <v>70</v>
      </c>
      <c r="E4" s="17" t="s">
        <v>1</v>
      </c>
      <c r="F4" s="17" t="s">
        <v>93</v>
      </c>
      <c r="G4" s="17" t="s">
        <v>1</v>
      </c>
      <c r="H4" s="18" t="s">
        <v>2</v>
      </c>
    </row>
    <row r="5" spans="1:10" s="15" customFormat="1" ht="18" customHeight="1" x14ac:dyDescent="0.25">
      <c r="A5" s="53" t="str">
        <f t="shared" ref="A5:A13" si="0">A20</f>
        <v>TV Gazeta</v>
      </c>
      <c r="B5" s="19">
        <f t="shared" ref="B5:B13" si="1" xml:space="preserve"> B20/(60*24)</f>
        <v>365</v>
      </c>
      <c r="C5" s="20">
        <v>1</v>
      </c>
      <c r="D5" s="19" t="str">
        <f xml:space="preserve"> IF( C20=0, "-",C20/(60*24))</f>
        <v>-</v>
      </c>
      <c r="E5" s="20" t="str">
        <f t="shared" ref="E5:E13" si="2">IF(D5= "-", "-",D5/$H5)</f>
        <v>-</v>
      </c>
      <c r="F5" s="19" t="str">
        <f xml:space="preserve"> IF( D20=0, "-",D20/(60*24))</f>
        <v>-</v>
      </c>
      <c r="G5" s="20" t="str">
        <f t="shared" ref="G5:G13" si="3">IF(F5="-","-",F5/$H5)</f>
        <v>-</v>
      </c>
      <c r="H5" s="21">
        <f>B5</f>
        <v>365</v>
      </c>
      <c r="J5" s="22"/>
    </row>
    <row r="6" spans="1:10" s="15" customFormat="1" ht="18" customHeight="1" x14ac:dyDescent="0.25">
      <c r="A6" s="53" t="str">
        <f t="shared" si="0"/>
        <v>Rede TV!</v>
      </c>
      <c r="B6" s="19">
        <f t="shared" si="1"/>
        <v>356.43402777777777</v>
      </c>
      <c r="C6" s="20">
        <f t="shared" ref="C6:C14" si="4">IF(B6= 0, "-",B6/$H6)</f>
        <v>0.97653158295281584</v>
      </c>
      <c r="D6" s="19">
        <f t="shared" ref="D6:D13" si="5" xml:space="preserve"> IF( C21=0, "-",C21/(60*24))</f>
        <v>8.4305555555555554</v>
      </c>
      <c r="E6" s="20">
        <f t="shared" si="2"/>
        <v>2.3097412480974123E-2</v>
      </c>
      <c r="F6" s="19">
        <f t="shared" ref="F6:F13" si="6" xml:space="preserve"> IF( D21=0, "-",D21/(60*24))</f>
        <v>0.13541666666666666</v>
      </c>
      <c r="G6" s="20">
        <f t="shared" si="3"/>
        <v>3.7100456621004562E-4</v>
      </c>
      <c r="H6" s="21">
        <f t="shared" ref="H6:H13" si="7">B6+D6+F6</f>
        <v>365</v>
      </c>
      <c r="J6" s="22"/>
    </row>
    <row r="7" spans="1:10" s="15" customFormat="1" ht="18" customHeight="1" x14ac:dyDescent="0.25">
      <c r="A7" s="53" t="str">
        <f t="shared" si="0"/>
        <v>Rede CNT</v>
      </c>
      <c r="B7" s="19">
        <f t="shared" si="1"/>
        <v>354.89930555555554</v>
      </c>
      <c r="C7" s="20">
        <f t="shared" si="4"/>
        <v>0.98880698088383245</v>
      </c>
      <c r="D7" s="19">
        <f t="shared" si="5"/>
        <v>3.9756944444444446</v>
      </c>
      <c r="E7" s="20">
        <f t="shared" si="2"/>
        <v>1.1076929030260816E-2</v>
      </c>
      <c r="F7" s="19">
        <f t="shared" si="6"/>
        <v>4.1666666666666664E-2</v>
      </c>
      <c r="G7" s="20">
        <f t="shared" si="3"/>
        <v>1.1609008590666356E-4</v>
      </c>
      <c r="H7" s="21">
        <f t="shared" si="7"/>
        <v>358.91666666666669</v>
      </c>
      <c r="J7" s="22"/>
    </row>
    <row r="8" spans="1:10" s="15" customFormat="1" ht="18" customHeight="1" x14ac:dyDescent="0.25">
      <c r="A8" s="53" t="str">
        <f t="shared" si="0"/>
        <v>Rede Record</v>
      </c>
      <c r="B8" s="19">
        <f t="shared" si="1"/>
        <v>326.94097222222223</v>
      </c>
      <c r="C8" s="20">
        <f t="shared" si="4"/>
        <v>0.89621465216108431</v>
      </c>
      <c r="D8" s="19">
        <f t="shared" si="5"/>
        <v>34.857638888888886</v>
      </c>
      <c r="E8" s="20">
        <f t="shared" si="2"/>
        <v>9.5552192494027383E-2</v>
      </c>
      <c r="F8" s="19">
        <f t="shared" si="6"/>
        <v>3.0034722222222223</v>
      </c>
      <c r="G8" s="20">
        <f t="shared" si="3"/>
        <v>8.2331553448883061E-3</v>
      </c>
      <c r="H8" s="21">
        <f t="shared" si="7"/>
        <v>364.80208333333331</v>
      </c>
      <c r="J8" s="22"/>
    </row>
    <row r="9" spans="1:10" s="15" customFormat="1" ht="18" customHeight="1" x14ac:dyDescent="0.25">
      <c r="A9" s="53" t="str">
        <f t="shared" si="0"/>
        <v>BAND</v>
      </c>
      <c r="B9" s="19">
        <f t="shared" si="1"/>
        <v>293.88194444444446</v>
      </c>
      <c r="C9" s="20">
        <f t="shared" si="4"/>
        <v>0.80515601217656019</v>
      </c>
      <c r="D9" s="19">
        <f t="shared" si="5"/>
        <v>70.336805555555557</v>
      </c>
      <c r="E9" s="20">
        <f t="shared" si="2"/>
        <v>0.19270357686453576</v>
      </c>
      <c r="F9" s="19">
        <f t="shared" si="6"/>
        <v>0.78125</v>
      </c>
      <c r="G9" s="20">
        <f t="shared" si="3"/>
        <v>2.1404109589041095E-3</v>
      </c>
      <c r="H9" s="21">
        <f t="shared" si="7"/>
        <v>365</v>
      </c>
      <c r="J9" s="22"/>
    </row>
    <row r="10" spans="1:10" s="15" customFormat="1" ht="18" customHeight="1" x14ac:dyDescent="0.25">
      <c r="A10" s="53" t="str">
        <f t="shared" si="0"/>
        <v>TV Cultura</v>
      </c>
      <c r="B10" s="19">
        <f t="shared" si="1"/>
        <v>283.18055555555554</v>
      </c>
      <c r="C10" s="20">
        <f t="shared" si="4"/>
        <v>0.77690138698369149</v>
      </c>
      <c r="D10" s="19">
        <f t="shared" si="5"/>
        <v>81.319444444444443</v>
      </c>
      <c r="E10" s="20">
        <f t="shared" si="2"/>
        <v>0.22309861301630848</v>
      </c>
      <c r="F10" s="19" t="str">
        <f t="shared" si="6"/>
        <v>-</v>
      </c>
      <c r="G10" s="20" t="str">
        <f t="shared" si="3"/>
        <v>-</v>
      </c>
      <c r="H10" s="21">
        <f>B10+D10</f>
        <v>364.5</v>
      </c>
      <c r="J10" s="22"/>
    </row>
    <row r="11" spans="1:10" s="15" customFormat="1" ht="18" customHeight="1" x14ac:dyDescent="0.25">
      <c r="A11" s="53" t="str">
        <f t="shared" si="0"/>
        <v>Rede Globo</v>
      </c>
      <c r="B11" s="19">
        <f t="shared" si="1"/>
        <v>278.79305555555555</v>
      </c>
      <c r="C11" s="20">
        <f t="shared" si="4"/>
        <v>0.76488620883465264</v>
      </c>
      <c r="D11" s="19">
        <f t="shared" si="5"/>
        <v>79.064583333333331</v>
      </c>
      <c r="E11" s="20">
        <f t="shared" si="2"/>
        <v>0.21691863622074245</v>
      </c>
      <c r="F11" s="19">
        <f t="shared" si="6"/>
        <v>6.6319444444444446</v>
      </c>
      <c r="G11" s="20">
        <f t="shared" si="3"/>
        <v>1.8195154944604802E-2</v>
      </c>
      <c r="H11" s="21">
        <f t="shared" si="7"/>
        <v>364.48958333333337</v>
      </c>
      <c r="J11" s="22"/>
    </row>
    <row r="12" spans="1:10" s="15" customFormat="1" ht="18" customHeight="1" x14ac:dyDescent="0.25">
      <c r="A12" s="53" t="str">
        <f t="shared" si="0"/>
        <v>TV Brasil</v>
      </c>
      <c r="B12" s="19">
        <f t="shared" si="1"/>
        <v>259.4111111111111</v>
      </c>
      <c r="C12" s="20">
        <f t="shared" si="4"/>
        <v>0.71112126403959641</v>
      </c>
      <c r="D12" s="19">
        <f t="shared" si="5"/>
        <v>52.043750000000003</v>
      </c>
      <c r="E12" s="20">
        <f t="shared" si="2"/>
        <v>0.14266704740148489</v>
      </c>
      <c r="F12" s="19">
        <f t="shared" si="6"/>
        <v>53.336805555555557</v>
      </c>
      <c r="G12" s="20">
        <f t="shared" si="3"/>
        <v>0.14621168855891872</v>
      </c>
      <c r="H12" s="21">
        <f t="shared" si="7"/>
        <v>364.79166666666663</v>
      </c>
      <c r="J12" s="22"/>
    </row>
    <row r="13" spans="1:10" s="15" customFormat="1" ht="18" customHeight="1" x14ac:dyDescent="0.25">
      <c r="A13" s="53" t="str">
        <f t="shared" si="0"/>
        <v>SBT</v>
      </c>
      <c r="B13" s="19">
        <f t="shared" si="1"/>
        <v>196.30902777777777</v>
      </c>
      <c r="C13" s="20">
        <f t="shared" si="4"/>
        <v>0.53783295281582955</v>
      </c>
      <c r="D13" s="19">
        <f t="shared" si="5"/>
        <v>122.48263888888889</v>
      </c>
      <c r="E13" s="20">
        <f t="shared" si="2"/>
        <v>0.33556887366818877</v>
      </c>
      <c r="F13" s="19">
        <f t="shared" si="6"/>
        <v>46.208333333333336</v>
      </c>
      <c r="G13" s="20">
        <f t="shared" si="3"/>
        <v>0.12659817351598177</v>
      </c>
      <c r="H13" s="21">
        <f t="shared" si="7"/>
        <v>364.99999999999994</v>
      </c>
      <c r="J13" s="22"/>
    </row>
    <row r="14" spans="1:10" s="15" customFormat="1" ht="28.5" customHeight="1" x14ac:dyDescent="0.25">
      <c r="A14" s="24" t="s">
        <v>6</v>
      </c>
      <c r="B14" s="25">
        <f>SUM(B5:B13)</f>
        <v>2714.85</v>
      </c>
      <c r="C14" s="26">
        <f t="shared" si="4"/>
        <v>0.82832951945080091</v>
      </c>
      <c r="D14" s="25">
        <f>SUM(D5:D13)</f>
        <v>452.51111111111106</v>
      </c>
      <c r="E14" s="26">
        <f>D14/H14</f>
        <v>0.13806593779133824</v>
      </c>
      <c r="F14" s="25">
        <f>SUM(F5:F13)</f>
        <v>110.13888888888889</v>
      </c>
      <c r="G14" s="26">
        <f>F14/H14</f>
        <v>3.3604542757860838E-2</v>
      </c>
      <c r="H14" s="27">
        <f>SUM(H5:H13)</f>
        <v>3277.5</v>
      </c>
    </row>
    <row r="15" spans="1:10" s="15" customFormat="1" ht="26.25" customHeight="1" x14ac:dyDescent="0.25">
      <c r="A15" s="222" t="s">
        <v>755</v>
      </c>
      <c r="B15" s="222"/>
      <c r="C15" s="222"/>
      <c r="D15" s="222"/>
      <c r="E15" s="222"/>
      <c r="F15" s="222"/>
      <c r="G15" s="222"/>
      <c r="H15" s="222"/>
      <c r="I15" s="15" t="s">
        <v>94</v>
      </c>
    </row>
    <row r="16" spans="1:10" ht="5.25" hidden="1" customHeight="1" x14ac:dyDescent="0.3"/>
    <row r="17" spans="1:22" ht="11.25" hidden="1" customHeight="1" x14ac:dyDescent="0.3">
      <c r="A17" s="220"/>
      <c r="B17" s="221"/>
      <c r="C17" s="221"/>
      <c r="D17" s="221"/>
      <c r="E17" s="221"/>
      <c r="F17" s="221"/>
      <c r="G17" s="221"/>
      <c r="H17" s="221"/>
    </row>
    <row r="18" spans="1:22" ht="40.5" hidden="1" customHeight="1" x14ac:dyDescent="0.3">
      <c r="A18" s="221"/>
      <c r="B18" s="221"/>
      <c r="C18" s="221"/>
      <c r="D18" s="221"/>
      <c r="E18" s="221"/>
      <c r="F18" s="221"/>
      <c r="G18" s="221"/>
      <c r="H18" s="221"/>
    </row>
    <row r="19" spans="1:22" ht="15.75" hidden="1" x14ac:dyDescent="0.3">
      <c r="A19" s="2" t="s">
        <v>48</v>
      </c>
      <c r="B19" s="2" t="s">
        <v>69</v>
      </c>
      <c r="C19" s="2" t="s">
        <v>70</v>
      </c>
      <c r="D19" s="2" t="s">
        <v>93</v>
      </c>
      <c r="E19" s="2" t="s">
        <v>71</v>
      </c>
      <c r="L19" s="2" t="s">
        <v>48</v>
      </c>
      <c r="M19" s="2" t="s">
        <v>69</v>
      </c>
      <c r="N19" s="2" t="s">
        <v>70</v>
      </c>
      <c r="O19" s="2" t="s">
        <v>93</v>
      </c>
      <c r="P19" s="2" t="s">
        <v>71</v>
      </c>
      <c r="R19" s="2" t="s">
        <v>48</v>
      </c>
      <c r="S19" s="2" t="s">
        <v>69</v>
      </c>
      <c r="T19" s="2" t="s">
        <v>70</v>
      </c>
      <c r="U19" s="2" t="s">
        <v>93</v>
      </c>
      <c r="V19" s="2" t="s">
        <v>71</v>
      </c>
    </row>
    <row r="20" spans="1:22" ht="15.75" hidden="1" x14ac:dyDescent="0.3">
      <c r="A20" t="s">
        <v>67</v>
      </c>
      <c r="B20" s="3">
        <v>525600</v>
      </c>
      <c r="C20" s="3"/>
      <c r="D20" s="3"/>
      <c r="E20" s="3">
        <v>525600</v>
      </c>
      <c r="G20" s="30">
        <f>E20/(60*24)</f>
        <v>365</v>
      </c>
      <c r="H20" s="30"/>
      <c r="L20" t="s">
        <v>67</v>
      </c>
      <c r="M20" s="3">
        <v>525600</v>
      </c>
      <c r="N20" s="3"/>
      <c r="O20" s="3"/>
      <c r="P20" s="3">
        <v>525600</v>
      </c>
      <c r="R20" t="s">
        <v>3</v>
      </c>
      <c r="S20" s="3">
        <v>423190</v>
      </c>
      <c r="T20" s="3">
        <v>101285</v>
      </c>
      <c r="U20" s="3">
        <v>1125</v>
      </c>
      <c r="V20" s="3">
        <v>525600</v>
      </c>
    </row>
    <row r="21" spans="1:22" ht="15.75" hidden="1" x14ac:dyDescent="0.3">
      <c r="A21" t="s">
        <v>66</v>
      </c>
      <c r="B21" s="3">
        <v>513265</v>
      </c>
      <c r="C21" s="3">
        <v>12140</v>
      </c>
      <c r="D21" s="3">
        <v>195</v>
      </c>
      <c r="E21" s="3">
        <v>525600</v>
      </c>
      <c r="G21" s="30">
        <f t="shared" ref="G21:G29" si="8">E21/(60*24)</f>
        <v>365</v>
      </c>
      <c r="H21" s="30"/>
      <c r="L21" t="s">
        <v>66</v>
      </c>
      <c r="M21" s="3">
        <v>513265</v>
      </c>
      <c r="N21" s="3">
        <v>12140</v>
      </c>
      <c r="O21" s="3">
        <v>195</v>
      </c>
      <c r="P21" s="3">
        <v>525600</v>
      </c>
      <c r="R21" t="s">
        <v>64</v>
      </c>
      <c r="S21" s="3">
        <v>511055</v>
      </c>
      <c r="T21" s="3">
        <v>5725</v>
      </c>
      <c r="U21" s="3">
        <v>60</v>
      </c>
      <c r="V21" s="3">
        <v>516840</v>
      </c>
    </row>
    <row r="22" spans="1:22" ht="15.75" hidden="1" x14ac:dyDescent="0.3">
      <c r="A22" t="s">
        <v>64</v>
      </c>
      <c r="B22" s="3">
        <v>511055</v>
      </c>
      <c r="C22" s="3">
        <v>5725</v>
      </c>
      <c r="D22" s="3">
        <v>60</v>
      </c>
      <c r="E22" s="3">
        <v>516840</v>
      </c>
      <c r="G22" s="30">
        <f t="shared" si="8"/>
        <v>358.91666666666669</v>
      </c>
      <c r="H22" s="30"/>
      <c r="L22" t="s">
        <v>64</v>
      </c>
      <c r="M22" s="3">
        <v>511055</v>
      </c>
      <c r="N22" s="3">
        <v>5725</v>
      </c>
      <c r="O22" s="3">
        <v>60</v>
      </c>
      <c r="P22" s="3">
        <v>516840</v>
      </c>
      <c r="R22" t="s">
        <v>62</v>
      </c>
      <c r="S22" s="3">
        <v>401462</v>
      </c>
      <c r="T22" s="3">
        <v>113853</v>
      </c>
      <c r="U22" s="3">
        <v>9550</v>
      </c>
      <c r="V22" s="3">
        <v>524865</v>
      </c>
    </row>
    <row r="23" spans="1:22" ht="15.75" hidden="1" x14ac:dyDescent="0.3">
      <c r="A23" t="s">
        <v>65</v>
      </c>
      <c r="B23" s="3">
        <v>470795</v>
      </c>
      <c r="C23" s="3">
        <v>50195</v>
      </c>
      <c r="D23" s="3">
        <v>4325</v>
      </c>
      <c r="E23" s="3">
        <v>525315</v>
      </c>
      <c r="G23" s="30">
        <f t="shared" si="8"/>
        <v>364.80208333333331</v>
      </c>
      <c r="H23" s="30"/>
      <c r="L23" t="s">
        <v>65</v>
      </c>
      <c r="M23" s="3">
        <v>470795</v>
      </c>
      <c r="N23" s="3">
        <v>50195</v>
      </c>
      <c r="O23" s="3">
        <v>4325</v>
      </c>
      <c r="P23" s="3">
        <v>525315</v>
      </c>
      <c r="R23" t="s">
        <v>65</v>
      </c>
      <c r="S23" s="3">
        <v>470795</v>
      </c>
      <c r="T23" s="3">
        <v>50195</v>
      </c>
      <c r="U23" s="3">
        <v>4325</v>
      </c>
      <c r="V23" s="3">
        <v>525315</v>
      </c>
    </row>
    <row r="24" spans="1:22" ht="15.75" hidden="1" x14ac:dyDescent="0.3">
      <c r="A24" t="s">
        <v>3</v>
      </c>
      <c r="B24" s="3">
        <v>423190</v>
      </c>
      <c r="C24" s="3">
        <v>101285</v>
      </c>
      <c r="D24" s="3">
        <v>1125</v>
      </c>
      <c r="E24" s="3">
        <v>525600</v>
      </c>
      <c r="G24" s="30">
        <f t="shared" si="8"/>
        <v>365</v>
      </c>
      <c r="H24" s="30"/>
      <c r="L24" t="s">
        <v>3</v>
      </c>
      <c r="M24" s="3">
        <v>423190</v>
      </c>
      <c r="N24" s="3">
        <v>101285</v>
      </c>
      <c r="O24" s="3">
        <v>1125</v>
      </c>
      <c r="P24" s="3">
        <v>525600</v>
      </c>
      <c r="R24" t="s">
        <v>66</v>
      </c>
      <c r="S24" s="3">
        <v>513265</v>
      </c>
      <c r="T24" s="3">
        <v>12140</v>
      </c>
      <c r="U24" s="3">
        <v>195</v>
      </c>
      <c r="V24" s="3">
        <v>525600</v>
      </c>
    </row>
    <row r="25" spans="1:22" ht="15.75" hidden="1" x14ac:dyDescent="0.3">
      <c r="A25" t="s">
        <v>61</v>
      </c>
      <c r="B25" s="3">
        <v>407780</v>
      </c>
      <c r="C25" s="3">
        <v>117100</v>
      </c>
      <c r="D25" s="3"/>
      <c r="E25" s="3">
        <v>524880</v>
      </c>
      <c r="G25" s="30">
        <f t="shared" si="8"/>
        <v>364.5</v>
      </c>
      <c r="H25" s="30"/>
      <c r="L25" t="s">
        <v>61</v>
      </c>
      <c r="M25" s="3">
        <v>407780</v>
      </c>
      <c r="N25" s="3">
        <v>117100</v>
      </c>
      <c r="O25" s="3"/>
      <c r="P25" s="3">
        <v>524880</v>
      </c>
      <c r="R25" t="s">
        <v>4</v>
      </c>
      <c r="S25" s="3">
        <v>282685</v>
      </c>
      <c r="T25" s="3">
        <v>176375</v>
      </c>
      <c r="U25" s="3">
        <v>66540</v>
      </c>
      <c r="V25" s="3">
        <v>525600</v>
      </c>
    </row>
    <row r="26" spans="1:22" ht="15.75" hidden="1" x14ac:dyDescent="0.3">
      <c r="A26" t="s">
        <v>62</v>
      </c>
      <c r="B26" s="3">
        <v>401462</v>
      </c>
      <c r="C26" s="3">
        <v>113853</v>
      </c>
      <c r="D26" s="3">
        <v>9550</v>
      </c>
      <c r="E26" s="3">
        <v>524865</v>
      </c>
      <c r="G26" s="30">
        <f t="shared" si="8"/>
        <v>364.48958333333331</v>
      </c>
      <c r="H26" s="30"/>
      <c r="L26" t="s">
        <v>62</v>
      </c>
      <c r="M26" s="3">
        <v>401462</v>
      </c>
      <c r="N26" s="3">
        <v>113853</v>
      </c>
      <c r="O26" s="3">
        <v>9550</v>
      </c>
      <c r="P26" s="3">
        <v>524865</v>
      </c>
      <c r="R26" t="s">
        <v>60</v>
      </c>
      <c r="S26" s="3">
        <v>373552</v>
      </c>
      <c r="T26" s="3">
        <v>74943</v>
      </c>
      <c r="U26" s="3">
        <v>76805</v>
      </c>
      <c r="V26" s="3">
        <v>525300</v>
      </c>
    </row>
    <row r="27" spans="1:22" ht="15.75" hidden="1" x14ac:dyDescent="0.3">
      <c r="A27" t="s">
        <v>60</v>
      </c>
      <c r="B27" s="3">
        <v>373552</v>
      </c>
      <c r="C27" s="3">
        <v>74943</v>
      </c>
      <c r="D27" s="3">
        <v>76805</v>
      </c>
      <c r="E27" s="3">
        <v>525300</v>
      </c>
      <c r="G27" s="30">
        <f t="shared" si="8"/>
        <v>364.79166666666669</v>
      </c>
      <c r="H27" s="30"/>
      <c r="L27" t="s">
        <v>60</v>
      </c>
      <c r="M27" s="3">
        <v>373552</v>
      </c>
      <c r="N27" s="3">
        <v>74943</v>
      </c>
      <c r="O27" s="3">
        <v>76805</v>
      </c>
      <c r="P27" s="3">
        <v>525300</v>
      </c>
      <c r="R27" t="s">
        <v>61</v>
      </c>
      <c r="S27" s="3">
        <v>407780</v>
      </c>
      <c r="T27" s="3">
        <v>117100</v>
      </c>
      <c r="U27" s="3"/>
      <c r="V27" s="3">
        <v>524880</v>
      </c>
    </row>
    <row r="28" spans="1:22" ht="15.75" hidden="1" x14ac:dyDescent="0.3">
      <c r="A28" t="s">
        <v>4</v>
      </c>
      <c r="B28" s="3">
        <v>282685</v>
      </c>
      <c r="C28" s="3">
        <v>176375</v>
      </c>
      <c r="D28" s="3">
        <v>66540</v>
      </c>
      <c r="E28" s="3">
        <v>525600</v>
      </c>
      <c r="G28" s="30">
        <f t="shared" si="8"/>
        <v>365</v>
      </c>
      <c r="H28" s="30"/>
      <c r="L28" t="s">
        <v>4</v>
      </c>
      <c r="M28" s="3">
        <v>282685</v>
      </c>
      <c r="N28" s="3">
        <v>176375</v>
      </c>
      <c r="O28" s="3">
        <v>66540</v>
      </c>
      <c r="P28" s="3">
        <v>525600</v>
      </c>
      <c r="R28" t="s">
        <v>67</v>
      </c>
      <c r="S28" s="3">
        <v>525600</v>
      </c>
      <c r="T28" s="3"/>
      <c r="U28" s="3"/>
      <c r="V28" s="3">
        <v>525600</v>
      </c>
    </row>
    <row r="29" spans="1:22" ht="15.75" hidden="1" x14ac:dyDescent="0.3">
      <c r="A29" s="4" t="s">
        <v>71</v>
      </c>
      <c r="B29" s="5">
        <v>3909384</v>
      </c>
      <c r="C29" s="5">
        <v>651616</v>
      </c>
      <c r="D29" s="5">
        <v>158600</v>
      </c>
      <c r="E29" s="5">
        <v>4719600</v>
      </c>
      <c r="G29" s="30">
        <f t="shared" si="8"/>
        <v>3277.5</v>
      </c>
      <c r="H29" s="30"/>
      <c r="L29" s="4" t="s">
        <v>71</v>
      </c>
      <c r="M29" s="5">
        <v>3909384</v>
      </c>
      <c r="N29" s="5">
        <v>651616</v>
      </c>
      <c r="O29" s="5">
        <v>158600</v>
      </c>
      <c r="P29" s="5">
        <v>4719600</v>
      </c>
      <c r="R29" s="4" t="s">
        <v>71</v>
      </c>
      <c r="S29" s="5">
        <v>3909384</v>
      </c>
      <c r="T29" s="5">
        <v>651616</v>
      </c>
      <c r="U29" s="5">
        <v>158600</v>
      </c>
      <c r="V29" s="5">
        <v>4719600</v>
      </c>
    </row>
    <row r="30" spans="1:22" ht="15.75" hidden="1" x14ac:dyDescent="0.3">
      <c r="A30" s="4"/>
      <c r="B30" s="5"/>
      <c r="C30" s="5"/>
      <c r="D30" s="5"/>
      <c r="E30" s="5"/>
      <c r="G30" s="30">
        <f>SUM(G20:G29)</f>
        <v>6555</v>
      </c>
      <c r="H30" s="30"/>
      <c r="M30" s="5"/>
      <c r="N30" s="25"/>
      <c r="O30" s="25"/>
      <c r="P30" s="25"/>
    </row>
    <row r="31" spans="1:22" hidden="1" x14ac:dyDescent="0.3">
      <c r="H31" s="30"/>
    </row>
    <row r="32" spans="1:22" hidden="1" x14ac:dyDescent="0.3">
      <c r="B32" s="30">
        <f>B30/(60*24)</f>
        <v>0</v>
      </c>
      <c r="C32" s="30">
        <f>C30/(60*24)</f>
        <v>0</v>
      </c>
      <c r="D32" s="30">
        <f>D30/(60*24)</f>
        <v>0</v>
      </c>
      <c r="E32" s="30">
        <f>E30/(60*24)</f>
        <v>0</v>
      </c>
    </row>
    <row r="33" spans="2:5" hidden="1" x14ac:dyDescent="0.3">
      <c r="B33" s="30"/>
      <c r="C33" s="30"/>
      <c r="D33" s="30"/>
      <c r="E33" s="30"/>
    </row>
  </sheetData>
  <sortState xmlns:xlrd2="http://schemas.microsoft.com/office/spreadsheetml/2017/richdata2" ref="L20:P28">
    <sortCondition descending="1" ref="M20:M28"/>
  </sortState>
  <mergeCells count="5">
    <mergeCell ref="A3:A4"/>
    <mergeCell ref="B3:H3"/>
    <mergeCell ref="A1:H1"/>
    <mergeCell ref="A17:H18"/>
    <mergeCell ref="A15:H15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&amp;L&amp;9
Observatório Brasileiro do Cinema e do Audiovisual - OCA
oca.ancine.gov.br&amp;R&amp;G</oddHeader>
    <oddFooter>&amp;R&amp;9Compilado pela Superintendência de Acompanhamento de Mercado</oddFooter>
  </headerFooter>
  <ignoredErrors>
    <ignoredError sqref="G14 C14 E14 H10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79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16.140625" style="28" customWidth="1"/>
    <col min="2" max="2" width="12.7109375" style="28" customWidth="1"/>
    <col min="3" max="3" width="9.28515625" style="44" customWidth="1"/>
    <col min="4" max="4" width="12.7109375" style="28" customWidth="1"/>
    <col min="5" max="5" width="9.28515625" style="28" customWidth="1"/>
    <col min="6" max="6" width="12.7109375" style="28" customWidth="1"/>
    <col min="7" max="7" width="9.28515625" style="28" customWidth="1"/>
    <col min="8" max="8" width="12.7109375" style="28" customWidth="1"/>
    <col min="9" max="9" width="9.28515625" style="28" customWidth="1"/>
    <col min="10" max="10" width="12.7109375" style="28" customWidth="1"/>
    <col min="11" max="11" width="9.28515625" style="44" customWidth="1"/>
    <col min="12" max="12" width="12.7109375" style="28" customWidth="1"/>
    <col min="13" max="13" width="9.28515625" style="44" customWidth="1"/>
    <col min="14" max="14" width="12.7109375" style="28" customWidth="1"/>
    <col min="15" max="15" width="9.28515625" style="44" customWidth="1"/>
    <col min="16" max="16" width="12.7109375" style="28" customWidth="1"/>
    <col min="17" max="17" width="9.28515625" style="44" customWidth="1"/>
    <col min="18" max="18" width="12.7109375" style="28" customWidth="1"/>
    <col min="19" max="19" width="9.28515625" style="44" customWidth="1"/>
    <col min="20" max="20" width="12.7109375" style="28" customWidth="1"/>
    <col min="21" max="21" width="9.28515625" style="44" customWidth="1"/>
    <col min="22" max="22" width="9.140625" style="28" hidden="1" customWidth="1"/>
    <col min="23" max="34" width="0" style="28" hidden="1" customWidth="1"/>
    <col min="35" max="16384" width="9.140625" style="28" hidden="1"/>
  </cols>
  <sheetData>
    <row r="1" spans="1:24" s="15" customFormat="1" ht="17.100000000000001" customHeight="1" x14ac:dyDescent="0.25">
      <c r="A1" s="219" t="s">
        <v>766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4" x14ac:dyDescent="0.3"/>
    <row r="3" spans="1:24" ht="45" customHeight="1" x14ac:dyDescent="0.3">
      <c r="A3" s="45" t="s">
        <v>43</v>
      </c>
      <c r="B3" s="51" t="str">
        <f>B42</f>
        <v>BAND</v>
      </c>
      <c r="C3" s="32" t="s">
        <v>1</v>
      </c>
      <c r="D3" s="51" t="str">
        <f>C42</f>
        <v>Rede CNT</v>
      </c>
      <c r="E3" s="121" t="s">
        <v>1</v>
      </c>
      <c r="F3" s="51" t="str">
        <f>D42</f>
        <v>Rede Globo</v>
      </c>
      <c r="G3" s="121" t="s">
        <v>1</v>
      </c>
      <c r="H3" s="51" t="str">
        <f>E42</f>
        <v>Rede Record</v>
      </c>
      <c r="I3" s="121" t="s">
        <v>1</v>
      </c>
      <c r="J3" s="51" t="str">
        <f>F42</f>
        <v>Rede TV!</v>
      </c>
      <c r="K3" s="121" t="s">
        <v>1</v>
      </c>
      <c r="L3" s="51" t="str">
        <f>G42</f>
        <v>SBT</v>
      </c>
      <c r="M3" s="121" t="s">
        <v>1</v>
      </c>
      <c r="N3" s="51" t="str">
        <f>H42</f>
        <v>TV Brasil</v>
      </c>
      <c r="O3" s="121" t="s">
        <v>1</v>
      </c>
      <c r="P3" s="51" t="str">
        <f>I42</f>
        <v>TV Cultura</v>
      </c>
      <c r="Q3" s="121" t="s">
        <v>1</v>
      </c>
      <c r="R3" s="51" t="str">
        <f>J42</f>
        <v>TV Gazeta</v>
      </c>
      <c r="S3" s="121" t="s">
        <v>1</v>
      </c>
      <c r="T3" s="32" t="s">
        <v>6</v>
      </c>
      <c r="U3" s="121" t="s">
        <v>1</v>
      </c>
      <c r="X3" s="28" t="s">
        <v>1</v>
      </c>
    </row>
    <row r="4" spans="1:24" ht="18" customHeight="1" x14ac:dyDescent="0.3">
      <c r="A4" s="34" t="str">
        <f t="shared" ref="A4:A32" si="0">A43</f>
        <v>Religioso</v>
      </c>
      <c r="B4" s="19">
        <f t="shared" ref="B4:B32" si="1">IF(B43=0,"-",B43/(60*24))</f>
        <v>55.00277777777778</v>
      </c>
      <c r="C4" s="41">
        <f t="shared" ref="C4:C32" si="2">IF(B4="-","-",B4/B$39)</f>
        <v>0.15069254185692546</v>
      </c>
      <c r="D4" s="19">
        <f>IF(C43=0,"-",C43/(60*24))</f>
        <v>271.36805555555554</v>
      </c>
      <c r="E4" s="41">
        <f>IF(D4="-","-",D4/D$39)</f>
        <v>0.7434741248097414</v>
      </c>
      <c r="F4" s="19">
        <f>IF(D43=0,"-",D43/(60*24))</f>
        <v>2.0763888888888888</v>
      </c>
      <c r="G4" s="41">
        <f>IF(F4="-","-",F4/F$39)</f>
        <v>5.6887366818873658E-3</v>
      </c>
      <c r="H4" s="19">
        <f>IF(E43=0,"-",E43/(60*24))</f>
        <v>86.713888888888889</v>
      </c>
      <c r="I4" s="41">
        <f>IF(H4="-","-",H4/H$39)</f>
        <v>0.23757229832572291</v>
      </c>
      <c r="J4" s="19">
        <f>IF(F43=0,"-",F43/(60*24))</f>
        <v>161.97430555555556</v>
      </c>
      <c r="K4" s="41">
        <f>IF(J4="-","-",J4/J$39)</f>
        <v>0.44376522070015223</v>
      </c>
      <c r="L4" s="19" t="str">
        <f>IF(G43=0,"-",G43/(60*24))</f>
        <v>-</v>
      </c>
      <c r="M4" s="41" t="str">
        <f>IF(L4="-","-",L4/L$39)</f>
        <v>-</v>
      </c>
      <c r="N4" s="19">
        <f>IF(H43=0,"-",H43/(60*24))</f>
        <v>8.5798611111111107</v>
      </c>
      <c r="O4" s="41">
        <f>IF(N4="-","-",N4/N$39)</f>
        <v>2.350646879756469E-2</v>
      </c>
      <c r="P4" s="19">
        <f>IF(I43=0,"-",I43/(60*24))</f>
        <v>2.3958333333333335</v>
      </c>
      <c r="Q4" s="41">
        <f>IF(P4="-","-",P4/P$39)</f>
        <v>6.5639269406392708E-3</v>
      </c>
      <c r="R4" s="19">
        <f>IF(J43=0,"-",J43/(60*24))</f>
        <v>57.552083333333336</v>
      </c>
      <c r="S4" s="41">
        <f>IF(R4="-","-",R4/R$39)</f>
        <v>0.1576769406392694</v>
      </c>
      <c r="T4" s="19">
        <f>K43/(60*24)</f>
        <v>645.66319444444446</v>
      </c>
      <c r="U4" s="41">
        <f>IF(T4="-","-",T4/T$39)</f>
        <v>0.19654891763910023</v>
      </c>
    </row>
    <row r="5" spans="1:24" ht="18" customHeight="1" x14ac:dyDescent="0.3">
      <c r="A5" s="34" t="str">
        <f t="shared" si="0"/>
        <v>Telejornal</v>
      </c>
      <c r="B5" s="19">
        <f t="shared" si="1"/>
        <v>77.861111111111114</v>
      </c>
      <c r="C5" s="41">
        <f t="shared" si="2"/>
        <v>0.21331811263318118</v>
      </c>
      <c r="D5" s="19">
        <f t="shared" ref="D5:D38" si="3">IF(C44=0,"-",C44/(60*24))</f>
        <v>10.225694444444445</v>
      </c>
      <c r="E5" s="41">
        <f t="shared" ref="E5:E38" si="4">IF(D5="-","-",D5/D$39)</f>
        <v>2.8015601217656023E-2</v>
      </c>
      <c r="F5" s="19">
        <f t="shared" ref="F5:F38" si="5">IF(D44=0,"-",D44/(60*24))</f>
        <v>61.203472222222224</v>
      </c>
      <c r="G5" s="41">
        <f t="shared" ref="G5:G38" si="6">IF(F5="-","-",F5/F$39)</f>
        <v>0.16768074581430745</v>
      </c>
      <c r="H5" s="19">
        <f t="shared" ref="H5:H38" si="7">IF(E44=0,"-",E44/(60*24))</f>
        <v>125.44236111111111</v>
      </c>
      <c r="I5" s="41">
        <f t="shared" ref="I5:I38" si="8">IF(H5="-","-",H5/H$39)</f>
        <v>0.34367770167427691</v>
      </c>
      <c r="J5" s="19">
        <f t="shared" ref="J5:J38" si="9">IF(F44=0,"-",F44/(60*24))</f>
        <v>16.639583333333334</v>
      </c>
      <c r="K5" s="41">
        <f t="shared" ref="K5:K38" si="10">IF(J5="-","-",J5/J$39)</f>
        <v>4.5587899543378996E-2</v>
      </c>
      <c r="L5" s="19">
        <f t="shared" ref="L5:L38" si="11">IF(G44=0,"-",G44/(60*24))</f>
        <v>74.826388888888886</v>
      </c>
      <c r="M5" s="41">
        <f t="shared" ref="M5:M38" si="12">IF(L5="-","-",L5/L$39)</f>
        <v>0.20500380517503797</v>
      </c>
      <c r="N5" s="19">
        <f t="shared" ref="N5:N38" si="13">IF(H44=0,"-",H44/(60*24))</f>
        <v>21.621527777777779</v>
      </c>
      <c r="O5" s="41">
        <f t="shared" ref="O5:O38" si="14">IF(N5="-","-",N5/N$39)</f>
        <v>5.9237062404870637E-2</v>
      </c>
      <c r="P5" s="19">
        <f t="shared" ref="P5:P38" si="15">IF(I44=0,"-",I44/(60*24))</f>
        <v>35.607638888888886</v>
      </c>
      <c r="Q5" s="41">
        <f t="shared" ref="Q5:Q38" si="16">IF(P5="-","-",P5/P$39)</f>
        <v>9.755517503805175E-2</v>
      </c>
      <c r="R5" s="19">
        <f t="shared" ref="R5:R38" si="17">IF(J44=0,"-",J44/(60*24))</f>
        <v>19.138888888888889</v>
      </c>
      <c r="S5" s="41">
        <f t="shared" ref="S5:S38" si="18">IF(R5="-","-",R5/R$39)</f>
        <v>5.2435312024353121E-2</v>
      </c>
      <c r="T5" s="19">
        <f t="shared" ref="T5:T38" si="19">K44/(60*24)</f>
        <v>442.56666666666666</v>
      </c>
      <c r="U5" s="41">
        <f t="shared" ref="U5:U38" si="20">IF(T5="-","-",T5/T$39)</f>
        <v>0.13472349061390154</v>
      </c>
    </row>
    <row r="6" spans="1:24" ht="18" customHeight="1" x14ac:dyDescent="0.3">
      <c r="A6" s="34" t="str">
        <f t="shared" si="0"/>
        <v>Série</v>
      </c>
      <c r="B6" s="19">
        <f t="shared" si="1"/>
        <v>49.8125</v>
      </c>
      <c r="C6" s="41">
        <f t="shared" si="2"/>
        <v>0.13647260273972606</v>
      </c>
      <c r="D6" s="19">
        <f t="shared" si="3"/>
        <v>3.8819444444444446</v>
      </c>
      <c r="E6" s="41">
        <f t="shared" si="4"/>
        <v>1.0635464231354646E-2</v>
      </c>
      <c r="F6" s="19">
        <f t="shared" si="5"/>
        <v>18.571527777777778</v>
      </c>
      <c r="G6" s="41">
        <f t="shared" si="6"/>
        <v>5.0880898021308969E-2</v>
      </c>
      <c r="H6" s="19">
        <f t="shared" si="7"/>
        <v>25.21875</v>
      </c>
      <c r="I6" s="41">
        <f t="shared" si="8"/>
        <v>6.9092465753424634E-2</v>
      </c>
      <c r="J6" s="19">
        <f t="shared" si="9"/>
        <v>5.479166666666667</v>
      </c>
      <c r="K6" s="41">
        <f t="shared" si="10"/>
        <v>1.5011415525114155E-2</v>
      </c>
      <c r="L6" s="19">
        <f t="shared" si="11"/>
        <v>71.177083333333329</v>
      </c>
      <c r="M6" s="41">
        <f t="shared" si="12"/>
        <v>0.19500570776255699</v>
      </c>
      <c r="N6" s="19">
        <f t="shared" si="13"/>
        <v>70.963888888888889</v>
      </c>
      <c r="O6" s="41">
        <f t="shared" si="14"/>
        <v>0.19442161339421615</v>
      </c>
      <c r="P6" s="19">
        <f t="shared" si="15"/>
        <v>65.722222222222229</v>
      </c>
      <c r="Q6" s="41">
        <f t="shared" si="16"/>
        <v>0.18006088280060886</v>
      </c>
      <c r="R6" s="19" t="str">
        <f t="shared" si="17"/>
        <v>-</v>
      </c>
      <c r="S6" s="41" t="str">
        <f t="shared" si="18"/>
        <v>-</v>
      </c>
      <c r="T6" s="19">
        <f t="shared" si="19"/>
        <v>310.82708333333335</v>
      </c>
      <c r="U6" s="41">
        <f t="shared" si="20"/>
        <v>9.4620116692034476E-2</v>
      </c>
    </row>
    <row r="7" spans="1:24" ht="18" customHeight="1" x14ac:dyDescent="0.3">
      <c r="A7" s="34" t="str">
        <f t="shared" si="0"/>
        <v>Variedades</v>
      </c>
      <c r="B7" s="19">
        <f t="shared" si="1"/>
        <v>15.663194444444445</v>
      </c>
      <c r="C7" s="41">
        <f t="shared" si="2"/>
        <v>4.2912861491628623E-2</v>
      </c>
      <c r="D7" s="19">
        <f t="shared" si="3"/>
        <v>18.614583333333332</v>
      </c>
      <c r="E7" s="41">
        <f t="shared" si="4"/>
        <v>5.0998858447488596E-2</v>
      </c>
      <c r="F7" s="19">
        <f t="shared" si="5"/>
        <v>25.238194444444446</v>
      </c>
      <c r="G7" s="41">
        <f t="shared" si="6"/>
        <v>6.9145738203957377E-2</v>
      </c>
      <c r="H7" s="19">
        <f t="shared" si="7"/>
        <v>30.170138888888889</v>
      </c>
      <c r="I7" s="41">
        <f t="shared" si="8"/>
        <v>8.2657914764079118E-2</v>
      </c>
      <c r="J7" s="19">
        <f t="shared" si="9"/>
        <v>23.28125</v>
      </c>
      <c r="K7" s="41">
        <f t="shared" si="10"/>
        <v>6.3784246575342471E-2</v>
      </c>
      <c r="L7" s="19">
        <f t="shared" si="11"/>
        <v>18.020833333333332</v>
      </c>
      <c r="M7" s="41">
        <f t="shared" si="12"/>
        <v>4.9372146118721441E-2</v>
      </c>
      <c r="N7" s="19">
        <f t="shared" si="13"/>
        <v>2.0833333333333332E-2</v>
      </c>
      <c r="O7" s="41">
        <f t="shared" si="14"/>
        <v>5.7077625570776261E-5</v>
      </c>
      <c r="P7" s="19">
        <f t="shared" si="15"/>
        <v>9.1006944444444446</v>
      </c>
      <c r="Q7" s="41">
        <f t="shared" si="16"/>
        <v>2.49334094368341E-2</v>
      </c>
      <c r="R7" s="19">
        <f t="shared" si="17"/>
        <v>86.256944444444443</v>
      </c>
      <c r="S7" s="41">
        <f t="shared" si="18"/>
        <v>0.23632039573820396</v>
      </c>
      <c r="T7" s="19">
        <f t="shared" si="19"/>
        <v>226.36666666666667</v>
      </c>
      <c r="U7" s="41">
        <f t="shared" si="20"/>
        <v>6.8909183155758488E-2</v>
      </c>
    </row>
    <row r="8" spans="1:24" ht="18" customHeight="1" x14ac:dyDescent="0.3">
      <c r="A8" s="34" t="str">
        <f t="shared" si="0"/>
        <v>Telecompra</v>
      </c>
      <c r="B8" s="19">
        <f t="shared" si="1"/>
        <v>10.881944444444445</v>
      </c>
      <c r="C8" s="41">
        <f t="shared" si="2"/>
        <v>2.9813546423135471E-2</v>
      </c>
      <c r="D8" s="19">
        <f t="shared" si="3"/>
        <v>26.958333333333332</v>
      </c>
      <c r="E8" s="41">
        <f t="shared" si="4"/>
        <v>7.38584474885845E-2</v>
      </c>
      <c r="F8" s="19" t="str">
        <f t="shared" si="5"/>
        <v>-</v>
      </c>
      <c r="G8" s="41" t="str">
        <f t="shared" si="6"/>
        <v>-</v>
      </c>
      <c r="H8" s="19" t="str">
        <f t="shared" si="7"/>
        <v>-</v>
      </c>
      <c r="I8" s="41" t="str">
        <f t="shared" si="8"/>
        <v>-</v>
      </c>
      <c r="J8" s="19">
        <f t="shared" si="9"/>
        <v>19.475694444444443</v>
      </c>
      <c r="K8" s="41">
        <f t="shared" si="10"/>
        <v>5.3358066971080663E-2</v>
      </c>
      <c r="L8" s="19">
        <f t="shared" si="11"/>
        <v>0.1388888888888889</v>
      </c>
      <c r="M8" s="41">
        <f t="shared" si="12"/>
        <v>3.8051750380517496E-4</v>
      </c>
      <c r="N8" s="19" t="str">
        <f t="shared" si="13"/>
        <v>-</v>
      </c>
      <c r="O8" s="41" t="str">
        <f t="shared" si="14"/>
        <v>-</v>
      </c>
      <c r="P8" s="19" t="str">
        <f t="shared" si="15"/>
        <v>-</v>
      </c>
      <c r="Q8" s="41" t="str">
        <f t="shared" si="16"/>
        <v>-</v>
      </c>
      <c r="R8" s="19">
        <f t="shared" si="17"/>
        <v>157.53819444444446</v>
      </c>
      <c r="S8" s="41">
        <f t="shared" si="18"/>
        <v>0.43161149162861495</v>
      </c>
      <c r="T8" s="19">
        <f t="shared" si="19"/>
        <v>214.99305555555554</v>
      </c>
      <c r="U8" s="41">
        <f t="shared" si="20"/>
        <v>6.5446896668357832E-2</v>
      </c>
    </row>
    <row r="9" spans="1:24" ht="18" customHeight="1" x14ac:dyDescent="0.3">
      <c r="A9" s="34" t="str">
        <f t="shared" si="0"/>
        <v>Filme</v>
      </c>
      <c r="B9" s="19">
        <f t="shared" si="1"/>
        <v>13.277777777777779</v>
      </c>
      <c r="C9" s="41">
        <f t="shared" si="2"/>
        <v>3.637747336377474E-2</v>
      </c>
      <c r="D9" s="19">
        <f t="shared" si="3"/>
        <v>9.375E-2</v>
      </c>
      <c r="E9" s="41">
        <f t="shared" si="4"/>
        <v>2.5684931506849323E-4</v>
      </c>
      <c r="F9" s="19">
        <f t="shared" si="5"/>
        <v>75.600694444444443</v>
      </c>
      <c r="G9" s="41">
        <f t="shared" si="6"/>
        <v>0.20712519025875187</v>
      </c>
      <c r="H9" s="19">
        <f t="shared" si="7"/>
        <v>12.899305555555555</v>
      </c>
      <c r="I9" s="41">
        <f t="shared" si="8"/>
        <v>3.5340563165905621E-2</v>
      </c>
      <c r="J9" s="19">
        <f t="shared" si="9"/>
        <v>2.0833333333333332E-2</v>
      </c>
      <c r="K9" s="41">
        <f t="shared" si="10"/>
        <v>5.7077625570776254E-5</v>
      </c>
      <c r="L9" s="19">
        <f t="shared" si="11"/>
        <v>13.083333333333334</v>
      </c>
      <c r="M9" s="41">
        <f t="shared" si="12"/>
        <v>3.5844748858447482E-2</v>
      </c>
      <c r="N9" s="19">
        <f t="shared" si="13"/>
        <v>28.079861111111111</v>
      </c>
      <c r="O9" s="41">
        <f t="shared" si="14"/>
        <v>7.6931126331811275E-2</v>
      </c>
      <c r="P9" s="19">
        <f t="shared" si="15"/>
        <v>50.37222222222222</v>
      </c>
      <c r="Q9" s="41">
        <f t="shared" si="16"/>
        <v>0.13800608828006089</v>
      </c>
      <c r="R9" s="19" t="str">
        <f t="shared" si="17"/>
        <v>-</v>
      </c>
      <c r="S9" s="41" t="str">
        <f t="shared" si="18"/>
        <v>-</v>
      </c>
      <c r="T9" s="19">
        <f t="shared" si="19"/>
        <v>193.42777777777778</v>
      </c>
      <c r="U9" s="41">
        <f t="shared" si="20"/>
        <v>5.888212413326567E-2</v>
      </c>
    </row>
    <row r="10" spans="1:24" ht="18" customHeight="1" x14ac:dyDescent="0.3">
      <c r="A10" s="34" t="str">
        <f t="shared" si="0"/>
        <v>Auditório</v>
      </c>
      <c r="B10" s="19">
        <f t="shared" si="1"/>
        <v>10.104166666666666</v>
      </c>
      <c r="C10" s="41">
        <f t="shared" si="2"/>
        <v>2.7682648401826486E-2</v>
      </c>
      <c r="D10" s="19">
        <f t="shared" si="3"/>
        <v>2.2083333333333335</v>
      </c>
      <c r="E10" s="41">
        <f t="shared" si="4"/>
        <v>6.0502283105022857E-3</v>
      </c>
      <c r="F10" s="19">
        <f t="shared" si="5"/>
        <v>39.232638888888886</v>
      </c>
      <c r="G10" s="41">
        <f t="shared" si="6"/>
        <v>0.10748668188736679</v>
      </c>
      <c r="H10" s="19">
        <f t="shared" si="7"/>
        <v>38.614583333333336</v>
      </c>
      <c r="I10" s="41">
        <f t="shared" si="8"/>
        <v>0.10579337899543376</v>
      </c>
      <c r="J10" s="19">
        <f t="shared" si="9"/>
        <v>38.968055555555559</v>
      </c>
      <c r="K10" s="41">
        <f t="shared" si="10"/>
        <v>0.10676179604261797</v>
      </c>
      <c r="L10" s="19">
        <f t="shared" si="11"/>
        <v>46.715277777777779</v>
      </c>
      <c r="M10" s="41">
        <f t="shared" si="12"/>
        <v>0.12798706240487059</v>
      </c>
      <c r="N10" s="19">
        <f t="shared" si="13"/>
        <v>1.4166666666666667</v>
      </c>
      <c r="O10" s="41">
        <f t="shared" si="14"/>
        <v>3.8812785388127862E-3</v>
      </c>
      <c r="P10" s="19" t="str">
        <f t="shared" si="15"/>
        <v>-</v>
      </c>
      <c r="Q10" s="41" t="str">
        <f t="shared" si="16"/>
        <v>-</v>
      </c>
      <c r="R10" s="19" t="str">
        <f t="shared" si="17"/>
        <v>-</v>
      </c>
      <c r="S10" s="41" t="str">
        <f t="shared" si="18"/>
        <v>-</v>
      </c>
      <c r="T10" s="19">
        <f t="shared" si="19"/>
        <v>177.25972222222222</v>
      </c>
      <c r="U10" s="41">
        <f t="shared" si="20"/>
        <v>5.3960341620158954E-2</v>
      </c>
    </row>
    <row r="11" spans="1:24" ht="18" customHeight="1" x14ac:dyDescent="0.3">
      <c r="A11" s="34" t="str">
        <f t="shared" si="0"/>
        <v>Infantil</v>
      </c>
      <c r="B11" s="19">
        <f t="shared" si="1"/>
        <v>3.8194444444444448E-2</v>
      </c>
      <c r="C11" s="41">
        <f t="shared" si="2"/>
        <v>1.0464231354642316E-4</v>
      </c>
      <c r="D11" s="19" t="str">
        <f t="shared" si="3"/>
        <v>-</v>
      </c>
      <c r="E11" s="41" t="str">
        <f t="shared" si="4"/>
        <v>-</v>
      </c>
      <c r="F11" s="19">
        <f t="shared" si="5"/>
        <v>6.5486111111111107</v>
      </c>
      <c r="G11" s="41">
        <f t="shared" si="6"/>
        <v>1.7941400304414001E-2</v>
      </c>
      <c r="H11" s="19">
        <f t="shared" si="7"/>
        <v>3.0034722222222223</v>
      </c>
      <c r="I11" s="41">
        <f t="shared" si="8"/>
        <v>8.228691019786908E-3</v>
      </c>
      <c r="J11" s="19">
        <f t="shared" si="9"/>
        <v>0.16666666666666666</v>
      </c>
      <c r="K11" s="41">
        <f t="shared" si="10"/>
        <v>4.5662100456621003E-4</v>
      </c>
      <c r="L11" s="19">
        <f t="shared" si="11"/>
        <v>46.208333333333336</v>
      </c>
      <c r="M11" s="41">
        <f t="shared" si="12"/>
        <v>0.12659817351598171</v>
      </c>
      <c r="N11" s="19">
        <f t="shared" si="13"/>
        <v>49.709722222222226</v>
      </c>
      <c r="O11" s="41">
        <f t="shared" si="14"/>
        <v>0.13619101978691023</v>
      </c>
      <c r="P11" s="19">
        <f t="shared" si="15"/>
        <v>62.547916666666666</v>
      </c>
      <c r="Q11" s="41">
        <f t="shared" si="16"/>
        <v>0.17136415525114157</v>
      </c>
      <c r="R11" s="19" t="str">
        <f t="shared" si="17"/>
        <v>-</v>
      </c>
      <c r="S11" s="41" t="str">
        <f t="shared" si="18"/>
        <v>-</v>
      </c>
      <c r="T11" s="19">
        <f t="shared" si="19"/>
        <v>168.22291666666666</v>
      </c>
      <c r="U11" s="41">
        <f t="shared" si="20"/>
        <v>5.1209411466260769E-2</v>
      </c>
    </row>
    <row r="12" spans="1:24" ht="18" customHeight="1" x14ac:dyDescent="0.3">
      <c r="A12" s="34" t="str">
        <f t="shared" si="0"/>
        <v>Esportivo</v>
      </c>
      <c r="B12" s="19">
        <f t="shared" si="1"/>
        <v>66.238888888888894</v>
      </c>
      <c r="C12" s="41">
        <f t="shared" si="2"/>
        <v>0.18147640791476413</v>
      </c>
      <c r="D12" s="19">
        <f t="shared" si="3"/>
        <v>3.5902777777777777</v>
      </c>
      <c r="E12" s="41">
        <f t="shared" si="4"/>
        <v>9.8363774733637773E-3</v>
      </c>
      <c r="F12" s="19">
        <f t="shared" si="5"/>
        <v>26.384722222222223</v>
      </c>
      <c r="G12" s="41">
        <f t="shared" si="6"/>
        <v>7.2286910197869092E-2</v>
      </c>
      <c r="H12" s="19">
        <f t="shared" si="7"/>
        <v>3.7916666666666665</v>
      </c>
      <c r="I12" s="41">
        <f t="shared" si="8"/>
        <v>1.0388127853881275E-2</v>
      </c>
      <c r="J12" s="19">
        <f t="shared" si="9"/>
        <v>15.595833333333333</v>
      </c>
      <c r="K12" s="41">
        <f t="shared" si="10"/>
        <v>4.2728310502283103E-2</v>
      </c>
      <c r="L12" s="19">
        <f t="shared" si="11"/>
        <v>4.1666666666666664E-2</v>
      </c>
      <c r="M12" s="41">
        <f t="shared" si="12"/>
        <v>1.1415525114155247E-4</v>
      </c>
      <c r="N12" s="19">
        <f t="shared" si="13"/>
        <v>15.461805555555555</v>
      </c>
      <c r="O12" s="41">
        <f t="shared" si="14"/>
        <v>4.236111111111112E-2</v>
      </c>
      <c r="P12" s="19">
        <f t="shared" si="15"/>
        <v>6.447916666666667</v>
      </c>
      <c r="Q12" s="41">
        <f t="shared" si="16"/>
        <v>1.7665525114155256E-2</v>
      </c>
      <c r="R12" s="19">
        <f t="shared" si="17"/>
        <v>15.645833333333334</v>
      </c>
      <c r="S12" s="41">
        <f t="shared" si="18"/>
        <v>4.2865296803652968E-2</v>
      </c>
      <c r="T12" s="19">
        <f t="shared" si="19"/>
        <v>153.19861111111112</v>
      </c>
      <c r="U12" s="41">
        <f t="shared" si="20"/>
        <v>4.663580246913579E-2</v>
      </c>
    </row>
    <row r="13" spans="1:24" ht="18" customHeight="1" x14ac:dyDescent="0.3">
      <c r="A13" s="34" t="str">
        <f t="shared" si="0"/>
        <v>Novela</v>
      </c>
      <c r="B13" s="19">
        <f t="shared" si="1"/>
        <v>2.4305555555555554</v>
      </c>
      <c r="C13" s="41">
        <f t="shared" si="2"/>
        <v>6.6590563165905637E-3</v>
      </c>
      <c r="D13" s="19" t="str">
        <f t="shared" si="3"/>
        <v>-</v>
      </c>
      <c r="E13" s="41" t="str">
        <f t="shared" si="4"/>
        <v>-</v>
      </c>
      <c r="F13" s="19">
        <f t="shared" si="5"/>
        <v>51.272916666666667</v>
      </c>
      <c r="G13" s="41">
        <f t="shared" si="6"/>
        <v>0.14047374429223741</v>
      </c>
      <c r="H13" s="19">
        <f t="shared" si="7"/>
        <v>10.326388888888889</v>
      </c>
      <c r="I13" s="41">
        <f t="shared" si="8"/>
        <v>2.8291476407914757E-2</v>
      </c>
      <c r="J13" s="19" t="str">
        <f t="shared" si="9"/>
        <v>-</v>
      </c>
      <c r="K13" s="41" t="str">
        <f t="shared" si="10"/>
        <v>-</v>
      </c>
      <c r="L13" s="19">
        <f t="shared" si="11"/>
        <v>50.899305555555557</v>
      </c>
      <c r="M13" s="41">
        <f t="shared" si="12"/>
        <v>0.13945015220700149</v>
      </c>
      <c r="N13" s="19">
        <f t="shared" si="13"/>
        <v>1.8645833333333333</v>
      </c>
      <c r="O13" s="41">
        <f t="shared" si="14"/>
        <v>5.1084474885844753E-3</v>
      </c>
      <c r="P13" s="19">
        <f t="shared" si="15"/>
        <v>4.1666666666666664E-2</v>
      </c>
      <c r="Q13" s="41">
        <f t="shared" si="16"/>
        <v>1.1415525114155252E-4</v>
      </c>
      <c r="R13" s="19" t="str">
        <f t="shared" si="17"/>
        <v>-</v>
      </c>
      <c r="S13" s="41" t="str">
        <f t="shared" si="18"/>
        <v>-</v>
      </c>
      <c r="T13" s="19">
        <f t="shared" si="19"/>
        <v>116.83541666666666</v>
      </c>
      <c r="U13" s="41">
        <f t="shared" si="20"/>
        <v>3.5566336884830026E-2</v>
      </c>
    </row>
    <row r="14" spans="1:24" ht="18" customHeight="1" x14ac:dyDescent="0.3">
      <c r="A14" s="34" t="str">
        <f t="shared" si="0"/>
        <v>Documentário</v>
      </c>
      <c r="B14" s="19">
        <f t="shared" si="1"/>
        <v>2.5305555555555554</v>
      </c>
      <c r="C14" s="41">
        <f t="shared" si="2"/>
        <v>6.9330289193302898E-3</v>
      </c>
      <c r="D14" s="19">
        <f t="shared" si="3"/>
        <v>1.5833333333333333</v>
      </c>
      <c r="E14" s="41">
        <f t="shared" si="4"/>
        <v>4.3378995433789964E-3</v>
      </c>
      <c r="F14" s="19">
        <f t="shared" si="5"/>
        <v>19.299305555555556</v>
      </c>
      <c r="G14" s="41">
        <f t="shared" si="6"/>
        <v>5.2874809741248092E-2</v>
      </c>
      <c r="H14" s="19">
        <f t="shared" si="7"/>
        <v>2.0381944444444446</v>
      </c>
      <c r="I14" s="41">
        <f t="shared" si="8"/>
        <v>5.5840943683409423E-3</v>
      </c>
      <c r="J14" s="19">
        <f t="shared" si="9"/>
        <v>0.61458333333333337</v>
      </c>
      <c r="K14" s="41">
        <f t="shared" si="10"/>
        <v>1.6837899543378997E-3</v>
      </c>
      <c r="L14" s="19">
        <f t="shared" si="11"/>
        <v>6.229166666666667</v>
      </c>
      <c r="M14" s="41">
        <f t="shared" si="12"/>
        <v>1.7066210045662097E-2</v>
      </c>
      <c r="N14" s="19">
        <f t="shared" si="13"/>
        <v>26.875</v>
      </c>
      <c r="O14" s="41">
        <f t="shared" si="14"/>
        <v>7.3630136986301387E-2</v>
      </c>
      <c r="P14" s="19">
        <f t="shared" si="15"/>
        <v>15.565972222222221</v>
      </c>
      <c r="Q14" s="41">
        <f t="shared" si="16"/>
        <v>4.2646499238964998E-2</v>
      </c>
      <c r="R14" s="19">
        <f t="shared" si="17"/>
        <v>2.2673611111111112</v>
      </c>
      <c r="S14" s="41">
        <f t="shared" si="18"/>
        <v>6.2119482496194823E-3</v>
      </c>
      <c r="T14" s="19">
        <f t="shared" si="19"/>
        <v>77.003472222222229</v>
      </c>
      <c r="U14" s="41">
        <f t="shared" si="20"/>
        <v>2.3440935227464904E-2</v>
      </c>
    </row>
    <row r="15" spans="1:24" ht="18" customHeight="1" x14ac:dyDescent="0.3">
      <c r="A15" s="34" t="str">
        <f t="shared" si="0"/>
        <v>Debate</v>
      </c>
      <c r="B15" s="19">
        <f t="shared" si="1"/>
        <v>6.2361111111111107</v>
      </c>
      <c r="C15" s="41">
        <f t="shared" si="2"/>
        <v>1.708523592085236E-2</v>
      </c>
      <c r="D15" s="19">
        <f t="shared" si="3"/>
        <v>3.4722222222222224E-2</v>
      </c>
      <c r="E15" s="41">
        <f t="shared" si="4"/>
        <v>9.5129375951293795E-5</v>
      </c>
      <c r="F15" s="19">
        <f t="shared" si="5"/>
        <v>0.37847222222222221</v>
      </c>
      <c r="G15" s="41">
        <f t="shared" si="6"/>
        <v>1.0369101978691018E-3</v>
      </c>
      <c r="H15" s="19">
        <f t="shared" si="7"/>
        <v>0.24652777777777779</v>
      </c>
      <c r="I15" s="41">
        <f t="shared" si="8"/>
        <v>6.7541856925418557E-4</v>
      </c>
      <c r="J15" s="19">
        <f t="shared" si="9"/>
        <v>2.0381944444444446</v>
      </c>
      <c r="K15" s="41">
        <f t="shared" si="10"/>
        <v>5.5840943683409441E-3</v>
      </c>
      <c r="L15" s="19">
        <f t="shared" si="11"/>
        <v>0.125</v>
      </c>
      <c r="M15" s="41">
        <f t="shared" si="12"/>
        <v>3.4246575342465743E-4</v>
      </c>
      <c r="N15" s="19">
        <f t="shared" si="13"/>
        <v>41.506944444444443</v>
      </c>
      <c r="O15" s="41">
        <f t="shared" si="14"/>
        <v>0.11371765601217658</v>
      </c>
      <c r="P15" s="19">
        <f t="shared" si="15"/>
        <v>17.993055555555557</v>
      </c>
      <c r="Q15" s="41">
        <f t="shared" si="16"/>
        <v>4.9296042617960438E-2</v>
      </c>
      <c r="R15" s="19">
        <f t="shared" si="17"/>
        <v>4.354166666666667</v>
      </c>
      <c r="S15" s="41">
        <f t="shared" si="18"/>
        <v>1.1929223744292238E-2</v>
      </c>
      <c r="T15" s="19">
        <f t="shared" si="19"/>
        <v>72.913194444444443</v>
      </c>
      <c r="U15" s="41">
        <f t="shared" si="20"/>
        <v>2.2195797395569077E-2</v>
      </c>
    </row>
    <row r="16" spans="1:24" ht="18" customHeight="1" x14ac:dyDescent="0.3">
      <c r="A16" s="34" t="str">
        <f t="shared" si="0"/>
        <v>Musical</v>
      </c>
      <c r="B16" s="19">
        <f t="shared" si="1"/>
        <v>0.125</v>
      </c>
      <c r="C16" s="41">
        <f t="shared" si="2"/>
        <v>3.4246575342465759E-4</v>
      </c>
      <c r="D16" s="19">
        <f t="shared" si="3"/>
        <v>1.6319444444444444</v>
      </c>
      <c r="E16" s="41">
        <f t="shared" si="4"/>
        <v>4.4710806697108082E-3</v>
      </c>
      <c r="F16" s="19">
        <f t="shared" si="5"/>
        <v>1.7486111111111111</v>
      </c>
      <c r="G16" s="41">
        <f t="shared" si="6"/>
        <v>4.7907153729071532E-3</v>
      </c>
      <c r="H16" s="19">
        <f t="shared" si="7"/>
        <v>1.7013888888888888</v>
      </c>
      <c r="I16" s="41">
        <f t="shared" si="8"/>
        <v>4.6613394216133922E-3</v>
      </c>
      <c r="J16" s="19">
        <f t="shared" si="9"/>
        <v>1.5104166666666667</v>
      </c>
      <c r="K16" s="41">
        <f t="shared" si="10"/>
        <v>4.1381278538812783E-3</v>
      </c>
      <c r="L16" s="19">
        <f t="shared" si="11"/>
        <v>2.9097222222222223</v>
      </c>
      <c r="M16" s="41">
        <f t="shared" si="12"/>
        <v>7.9718417047184142E-3</v>
      </c>
      <c r="N16" s="19">
        <f t="shared" si="13"/>
        <v>31.479166666666668</v>
      </c>
      <c r="O16" s="41">
        <f t="shared" si="14"/>
        <v>8.624429223744294E-2</v>
      </c>
      <c r="P16" s="19">
        <f t="shared" si="15"/>
        <v>27.913194444444443</v>
      </c>
      <c r="Q16" s="41">
        <f t="shared" si="16"/>
        <v>7.6474505327245063E-2</v>
      </c>
      <c r="R16" s="19" t="str">
        <f t="shared" si="17"/>
        <v>-</v>
      </c>
      <c r="S16" s="41" t="str">
        <f t="shared" si="18"/>
        <v>-</v>
      </c>
      <c r="T16" s="19">
        <f t="shared" si="19"/>
        <v>69.019444444444446</v>
      </c>
      <c r="U16" s="41">
        <f t="shared" si="20"/>
        <v>2.101048537121596E-2</v>
      </c>
    </row>
    <row r="17" spans="1:21" ht="18" customHeight="1" x14ac:dyDescent="0.3">
      <c r="A17" s="34" t="str">
        <f t="shared" si="0"/>
        <v>Instrutivo</v>
      </c>
      <c r="B17" s="19">
        <f t="shared" si="1"/>
        <v>0.125</v>
      </c>
      <c r="C17" s="41">
        <f t="shared" si="2"/>
        <v>3.4246575342465759E-4</v>
      </c>
      <c r="D17" s="19">
        <f t="shared" si="3"/>
        <v>0.30555555555555558</v>
      </c>
      <c r="E17" s="41">
        <f t="shared" si="4"/>
        <v>8.3713850837138543E-4</v>
      </c>
      <c r="F17" s="19">
        <f t="shared" si="5"/>
        <v>11.145833333333334</v>
      </c>
      <c r="G17" s="41">
        <f t="shared" si="6"/>
        <v>3.0536529680365295E-2</v>
      </c>
      <c r="H17" s="19" t="str">
        <f t="shared" si="7"/>
        <v>-</v>
      </c>
      <c r="I17" s="41" t="str">
        <f t="shared" si="8"/>
        <v>-</v>
      </c>
      <c r="J17" s="19">
        <f t="shared" si="9"/>
        <v>3.0381944444444446</v>
      </c>
      <c r="K17" s="41">
        <f t="shared" si="10"/>
        <v>8.3238203957382052E-3</v>
      </c>
      <c r="L17" s="19" t="str">
        <f t="shared" si="11"/>
        <v>-</v>
      </c>
      <c r="M17" s="41" t="str">
        <f t="shared" si="12"/>
        <v>-</v>
      </c>
      <c r="N17" s="19">
        <f t="shared" si="13"/>
        <v>21.78125</v>
      </c>
      <c r="O17" s="41">
        <f t="shared" si="14"/>
        <v>5.9674657534246583E-2</v>
      </c>
      <c r="P17" s="19">
        <f t="shared" si="15"/>
        <v>16.767361111111111</v>
      </c>
      <c r="Q17" s="41">
        <f t="shared" si="16"/>
        <v>4.5937975646879764E-2</v>
      </c>
      <c r="R17" s="19">
        <f t="shared" si="17"/>
        <v>5.791666666666667</v>
      </c>
      <c r="S17" s="41">
        <f t="shared" si="18"/>
        <v>1.5867579908675801E-2</v>
      </c>
      <c r="T17" s="19">
        <f t="shared" si="19"/>
        <v>58.954861111111114</v>
      </c>
      <c r="U17" s="41">
        <f t="shared" si="20"/>
        <v>1.7946685269744626E-2</v>
      </c>
    </row>
    <row r="18" spans="1:21" ht="18" customHeight="1" x14ac:dyDescent="0.3">
      <c r="A18" s="34" t="str">
        <f t="shared" si="0"/>
        <v>Educativo</v>
      </c>
      <c r="B18" s="19" t="str">
        <f t="shared" si="1"/>
        <v>-</v>
      </c>
      <c r="C18" s="41" t="str">
        <f t="shared" si="2"/>
        <v>-</v>
      </c>
      <c r="D18" s="19">
        <f t="shared" si="3"/>
        <v>5.0625</v>
      </c>
      <c r="E18" s="41">
        <f t="shared" si="4"/>
        <v>1.3869863013698634E-2</v>
      </c>
      <c r="F18" s="19">
        <f t="shared" si="5"/>
        <v>9.4006944444444436</v>
      </c>
      <c r="G18" s="41">
        <f t="shared" si="6"/>
        <v>2.5755327245053267E-2</v>
      </c>
      <c r="H18" s="19" t="str">
        <f t="shared" si="7"/>
        <v>-</v>
      </c>
      <c r="I18" s="41" t="str">
        <f t="shared" si="8"/>
        <v>-</v>
      </c>
      <c r="J18" s="19" t="str">
        <f t="shared" si="9"/>
        <v>-</v>
      </c>
      <c r="K18" s="41" t="str">
        <f t="shared" si="10"/>
        <v>-</v>
      </c>
      <c r="L18" s="19" t="str">
        <f t="shared" si="11"/>
        <v>-</v>
      </c>
      <c r="M18" s="41" t="str">
        <f t="shared" si="12"/>
        <v>-</v>
      </c>
      <c r="N18" s="19">
        <f t="shared" si="13"/>
        <v>23.9375</v>
      </c>
      <c r="O18" s="41">
        <f t="shared" si="14"/>
        <v>6.5582191780821933E-2</v>
      </c>
      <c r="P18" s="19">
        <f t="shared" si="15"/>
        <v>16.625</v>
      </c>
      <c r="Q18" s="41">
        <f t="shared" si="16"/>
        <v>4.5547945205479459E-2</v>
      </c>
      <c r="R18" s="19" t="str">
        <f t="shared" si="17"/>
        <v>-</v>
      </c>
      <c r="S18" s="41" t="str">
        <f t="shared" si="18"/>
        <v>-</v>
      </c>
      <c r="T18" s="19">
        <f t="shared" si="19"/>
        <v>55.025694444444447</v>
      </c>
      <c r="U18" s="41">
        <f t="shared" si="20"/>
        <v>1.6750591916117028E-2</v>
      </c>
    </row>
    <row r="19" spans="1:21" ht="18" customHeight="1" x14ac:dyDescent="0.3">
      <c r="A19" s="34" t="str">
        <f t="shared" si="0"/>
        <v>Revista</v>
      </c>
      <c r="B19" s="19">
        <f t="shared" si="1"/>
        <v>8.8680555555555554</v>
      </c>
      <c r="C19" s="41">
        <f t="shared" si="2"/>
        <v>2.429604261796043E-2</v>
      </c>
      <c r="D19" s="19">
        <f t="shared" si="3"/>
        <v>1.1041666666666667</v>
      </c>
      <c r="E19" s="41">
        <f t="shared" si="4"/>
        <v>3.0251141552511429E-3</v>
      </c>
      <c r="F19" s="19">
        <f t="shared" si="5"/>
        <v>5.1006944444444446</v>
      </c>
      <c r="G19" s="41">
        <f t="shared" si="6"/>
        <v>1.3974505327245052E-2</v>
      </c>
      <c r="H19" s="19">
        <f t="shared" si="7"/>
        <v>8.5694444444444446</v>
      </c>
      <c r="I19" s="41">
        <f t="shared" si="8"/>
        <v>2.3477929984779294E-2</v>
      </c>
      <c r="J19" s="19">
        <f t="shared" si="9"/>
        <v>1.65625</v>
      </c>
      <c r="K19" s="41">
        <f t="shared" si="10"/>
        <v>4.5376712328767119E-3</v>
      </c>
      <c r="L19" s="19" t="str">
        <f t="shared" si="11"/>
        <v>-</v>
      </c>
      <c r="M19" s="41" t="str">
        <f t="shared" si="12"/>
        <v>-</v>
      </c>
      <c r="N19" s="19">
        <f t="shared" si="13"/>
        <v>6.875</v>
      </c>
      <c r="O19" s="41">
        <f t="shared" si="14"/>
        <v>1.8835616438356167E-2</v>
      </c>
      <c r="P19" s="19">
        <f t="shared" si="15"/>
        <v>15.513888888888889</v>
      </c>
      <c r="Q19" s="41">
        <f t="shared" si="16"/>
        <v>4.2503805175038059E-2</v>
      </c>
      <c r="R19" s="19">
        <f t="shared" si="17"/>
        <v>1.8541666666666667</v>
      </c>
      <c r="S19" s="41">
        <f t="shared" si="18"/>
        <v>5.079908675799087E-3</v>
      </c>
      <c r="T19" s="19">
        <f t="shared" si="19"/>
        <v>49.541666666666664</v>
      </c>
      <c r="U19" s="41">
        <f t="shared" si="20"/>
        <v>1.5081177067478432E-2</v>
      </c>
    </row>
    <row r="20" spans="1:21" ht="18" customHeight="1" x14ac:dyDescent="0.3">
      <c r="A20" s="34" t="str">
        <f t="shared" si="0"/>
        <v>Humorístico</v>
      </c>
      <c r="B20" s="19">
        <f t="shared" si="1"/>
        <v>12.836805555555555</v>
      </c>
      <c r="C20" s="41">
        <f t="shared" si="2"/>
        <v>3.5169330289193307E-2</v>
      </c>
      <c r="D20" s="19" t="str">
        <f t="shared" si="3"/>
        <v>-</v>
      </c>
      <c r="E20" s="41" t="str">
        <f t="shared" si="4"/>
        <v>-</v>
      </c>
      <c r="F20" s="19">
        <f t="shared" si="5"/>
        <v>2.7951388888888888</v>
      </c>
      <c r="G20" s="41">
        <f t="shared" si="6"/>
        <v>7.6579147640791463E-3</v>
      </c>
      <c r="H20" s="19">
        <f t="shared" si="7"/>
        <v>5.3090277777777777</v>
      </c>
      <c r="I20" s="41">
        <f t="shared" si="8"/>
        <v>1.4545281582952811E-2</v>
      </c>
      <c r="J20" s="19">
        <f t="shared" si="9"/>
        <v>14.621527777777779</v>
      </c>
      <c r="K20" s="41">
        <f t="shared" si="10"/>
        <v>4.0058980213089804E-2</v>
      </c>
      <c r="L20" s="19">
        <f t="shared" si="11"/>
        <v>4.6319444444444446</v>
      </c>
      <c r="M20" s="41">
        <f t="shared" si="12"/>
        <v>1.2690258751902585E-2</v>
      </c>
      <c r="N20" s="19" t="str">
        <f t="shared" si="13"/>
        <v>-</v>
      </c>
      <c r="O20" s="41" t="str">
        <f t="shared" si="14"/>
        <v>-</v>
      </c>
      <c r="P20" s="19">
        <f t="shared" si="15"/>
        <v>3.5486111111111112</v>
      </c>
      <c r="Q20" s="41">
        <f t="shared" si="16"/>
        <v>9.7222222222222241E-3</v>
      </c>
      <c r="R20" s="19">
        <f t="shared" si="17"/>
        <v>0.625</v>
      </c>
      <c r="S20" s="41">
        <f t="shared" si="18"/>
        <v>1.7123287671232876E-3</v>
      </c>
      <c r="T20" s="19">
        <f t="shared" si="19"/>
        <v>44.368055555555557</v>
      </c>
      <c r="U20" s="41">
        <f t="shared" si="20"/>
        <v>1.3506257398951459E-2</v>
      </c>
    </row>
    <row r="21" spans="1:21" ht="18" customHeight="1" x14ac:dyDescent="0.3">
      <c r="A21" s="34" t="str">
        <f t="shared" si="0"/>
        <v>Entrevista</v>
      </c>
      <c r="B21" s="19">
        <f t="shared" si="1"/>
        <v>5.0868055555555554</v>
      </c>
      <c r="C21" s="41">
        <f t="shared" si="2"/>
        <v>1.3936453576864537E-2</v>
      </c>
      <c r="D21" s="19">
        <f t="shared" si="3"/>
        <v>4.4097222222222223</v>
      </c>
      <c r="E21" s="41">
        <f t="shared" si="4"/>
        <v>1.2081430745814312E-2</v>
      </c>
      <c r="F21" s="19" t="str">
        <f t="shared" si="5"/>
        <v>-</v>
      </c>
      <c r="G21" s="41" t="str">
        <f t="shared" si="6"/>
        <v>-</v>
      </c>
      <c r="H21" s="19">
        <f t="shared" si="7"/>
        <v>1.65625</v>
      </c>
      <c r="I21" s="41">
        <f t="shared" si="8"/>
        <v>4.537671232876711E-3</v>
      </c>
      <c r="J21" s="19" t="str">
        <f t="shared" si="9"/>
        <v>-</v>
      </c>
      <c r="K21" s="41" t="str">
        <f t="shared" si="10"/>
        <v>-</v>
      </c>
      <c r="L21" s="19">
        <f t="shared" si="11"/>
        <v>2.5</v>
      </c>
      <c r="M21" s="41">
        <f t="shared" si="12"/>
        <v>6.8493150684931486E-3</v>
      </c>
      <c r="N21" s="19">
        <f t="shared" si="13"/>
        <v>10.09375</v>
      </c>
      <c r="O21" s="41">
        <f t="shared" si="14"/>
        <v>2.76541095890411E-2</v>
      </c>
      <c r="P21" s="19">
        <f t="shared" si="15"/>
        <v>7.2256944444444446</v>
      </c>
      <c r="Q21" s="41">
        <f t="shared" si="16"/>
        <v>1.9796423135464234E-2</v>
      </c>
      <c r="R21" s="19">
        <f t="shared" si="17"/>
        <v>8.0486111111111107</v>
      </c>
      <c r="S21" s="41">
        <f t="shared" si="18"/>
        <v>2.2050989345509892E-2</v>
      </c>
      <c r="T21" s="19">
        <f t="shared" si="19"/>
        <v>39.020833333333336</v>
      </c>
      <c r="U21" s="41">
        <f t="shared" si="20"/>
        <v>1.1878488077118211E-2</v>
      </c>
    </row>
    <row r="22" spans="1:21" ht="18" customHeight="1" x14ac:dyDescent="0.3">
      <c r="A22" s="34" t="str">
        <f t="shared" si="0"/>
        <v>Político</v>
      </c>
      <c r="B22" s="19">
        <f t="shared" si="1"/>
        <v>3.3020833333333335</v>
      </c>
      <c r="C22" s="41">
        <f t="shared" si="2"/>
        <v>9.0468036529680381E-3</v>
      </c>
      <c r="D22" s="19">
        <f t="shared" si="3"/>
        <v>3.3020833333333335</v>
      </c>
      <c r="E22" s="41">
        <f t="shared" si="4"/>
        <v>9.0468036529680398E-3</v>
      </c>
      <c r="F22" s="19">
        <f t="shared" si="5"/>
        <v>3.3020833333333335</v>
      </c>
      <c r="G22" s="41">
        <f t="shared" si="6"/>
        <v>9.0468036529680364E-3</v>
      </c>
      <c r="H22" s="19">
        <f t="shared" si="7"/>
        <v>3.3020833333333335</v>
      </c>
      <c r="I22" s="41">
        <f t="shared" si="8"/>
        <v>9.0468036529680346E-3</v>
      </c>
      <c r="J22" s="19">
        <f t="shared" si="9"/>
        <v>3.6493055555555554</v>
      </c>
      <c r="K22" s="41">
        <f t="shared" si="10"/>
        <v>9.9980974124809739E-3</v>
      </c>
      <c r="L22" s="19">
        <f t="shared" si="11"/>
        <v>3.3020833333333335</v>
      </c>
      <c r="M22" s="41">
        <f t="shared" si="12"/>
        <v>9.0468036529680346E-3</v>
      </c>
      <c r="N22" s="19">
        <f t="shared" si="13"/>
        <v>3.3020833333333335</v>
      </c>
      <c r="O22" s="41">
        <f t="shared" si="14"/>
        <v>9.0468036529680381E-3</v>
      </c>
      <c r="P22" s="19">
        <f t="shared" si="15"/>
        <v>3.3020833333333335</v>
      </c>
      <c r="Q22" s="41">
        <f t="shared" si="16"/>
        <v>9.0468036529680381E-3</v>
      </c>
      <c r="R22" s="19">
        <f t="shared" si="17"/>
        <v>3.3020833333333335</v>
      </c>
      <c r="S22" s="41">
        <f t="shared" si="18"/>
        <v>9.0468036529680364E-3</v>
      </c>
      <c r="T22" s="19">
        <f t="shared" si="19"/>
        <v>30.065972222222221</v>
      </c>
      <c r="U22" s="41">
        <f t="shared" si="20"/>
        <v>9.1525029595805815E-3</v>
      </c>
    </row>
    <row r="23" spans="1:21" ht="18" customHeight="1" x14ac:dyDescent="0.3">
      <c r="A23" s="34" t="str">
        <f t="shared" si="0"/>
        <v>Talk show</v>
      </c>
      <c r="B23" s="19" t="str">
        <f t="shared" si="1"/>
        <v>-</v>
      </c>
      <c r="C23" s="41" t="str">
        <f t="shared" si="2"/>
        <v>-</v>
      </c>
      <c r="D23" s="19" t="str">
        <f t="shared" si="3"/>
        <v>-</v>
      </c>
      <c r="E23" s="41" t="str">
        <f t="shared" si="4"/>
        <v>-</v>
      </c>
      <c r="F23" s="19" t="str">
        <f t="shared" si="5"/>
        <v>-</v>
      </c>
      <c r="G23" s="41" t="str">
        <f t="shared" si="6"/>
        <v>-</v>
      </c>
      <c r="H23" s="19" t="str">
        <f t="shared" si="7"/>
        <v>-</v>
      </c>
      <c r="I23" s="41" t="str">
        <f t="shared" si="8"/>
        <v>-</v>
      </c>
      <c r="J23" s="19">
        <f t="shared" si="9"/>
        <v>19.920138888888889</v>
      </c>
      <c r="K23" s="41">
        <f t="shared" si="10"/>
        <v>5.4575722983257233E-2</v>
      </c>
      <c r="L23" s="19">
        <f t="shared" si="11"/>
        <v>8.6979166666666661</v>
      </c>
      <c r="M23" s="41">
        <f t="shared" si="12"/>
        <v>2.3829908675799077E-2</v>
      </c>
      <c r="N23" s="19" t="str">
        <f t="shared" si="13"/>
        <v>-</v>
      </c>
      <c r="O23" s="41" t="str">
        <f t="shared" si="14"/>
        <v>-</v>
      </c>
      <c r="P23" s="19" t="str">
        <f t="shared" si="15"/>
        <v>-</v>
      </c>
      <c r="Q23" s="41" t="str">
        <f t="shared" si="16"/>
        <v>-</v>
      </c>
      <c r="R23" s="19" t="str">
        <f t="shared" si="17"/>
        <v>-</v>
      </c>
      <c r="S23" s="41" t="str">
        <f t="shared" si="18"/>
        <v>-</v>
      </c>
      <c r="T23" s="19">
        <f t="shared" si="19"/>
        <v>28.618055555555557</v>
      </c>
      <c r="U23" s="41">
        <f t="shared" si="20"/>
        <v>8.7117368510062562E-3</v>
      </c>
    </row>
    <row r="24" spans="1:21" ht="18" customHeight="1" x14ac:dyDescent="0.3">
      <c r="A24" s="34" t="str">
        <f t="shared" si="0"/>
        <v>Colunismo social</v>
      </c>
      <c r="B24" s="19" t="str">
        <f t="shared" si="1"/>
        <v>-</v>
      </c>
      <c r="C24" s="41" t="str">
        <f t="shared" si="2"/>
        <v>-</v>
      </c>
      <c r="D24" s="19" t="str">
        <f t="shared" si="3"/>
        <v>-</v>
      </c>
      <c r="E24" s="41" t="str">
        <f t="shared" si="4"/>
        <v>-</v>
      </c>
      <c r="F24" s="19" t="str">
        <f t="shared" si="5"/>
        <v>-</v>
      </c>
      <c r="G24" s="41" t="str">
        <f t="shared" si="6"/>
        <v>-</v>
      </c>
      <c r="H24" s="19" t="str">
        <f t="shared" si="7"/>
        <v>-</v>
      </c>
      <c r="I24" s="41" t="str">
        <f t="shared" si="8"/>
        <v>-</v>
      </c>
      <c r="J24" s="19">
        <f t="shared" si="9"/>
        <v>27.096527777777776</v>
      </c>
      <c r="K24" s="41">
        <f t="shared" si="10"/>
        <v>7.4237062404870616E-2</v>
      </c>
      <c r="L24" s="19" t="str">
        <f t="shared" si="11"/>
        <v>-</v>
      </c>
      <c r="M24" s="41" t="str">
        <f t="shared" si="12"/>
        <v>-</v>
      </c>
      <c r="N24" s="19" t="str">
        <f t="shared" si="13"/>
        <v>-</v>
      </c>
      <c r="O24" s="41" t="str">
        <f t="shared" si="14"/>
        <v>-</v>
      </c>
      <c r="P24" s="19" t="str">
        <f t="shared" si="15"/>
        <v>-</v>
      </c>
      <c r="Q24" s="41" t="str">
        <f t="shared" si="16"/>
        <v>-</v>
      </c>
      <c r="R24" s="19" t="str">
        <f t="shared" si="17"/>
        <v>-</v>
      </c>
      <c r="S24" s="41" t="str">
        <f t="shared" si="18"/>
        <v>-</v>
      </c>
      <c r="T24" s="19">
        <f t="shared" si="19"/>
        <v>27.096527777777776</v>
      </c>
      <c r="U24" s="41">
        <f t="shared" si="20"/>
        <v>8.2485624894300669E-3</v>
      </c>
    </row>
    <row r="25" spans="1:21" ht="18" customHeight="1" x14ac:dyDescent="0.3">
      <c r="A25" s="34" t="str">
        <f t="shared" si="0"/>
        <v>Reality Show</v>
      </c>
      <c r="B25" s="19">
        <f t="shared" si="1"/>
        <v>3.3229166666666665</v>
      </c>
      <c r="C25" s="41">
        <f t="shared" si="2"/>
        <v>9.103881278538813E-3</v>
      </c>
      <c r="D25" s="19" t="str">
        <f t="shared" si="3"/>
        <v>-</v>
      </c>
      <c r="E25" s="41" t="str">
        <f t="shared" si="4"/>
        <v>-</v>
      </c>
      <c r="F25" s="19">
        <f t="shared" si="5"/>
        <v>2.59375</v>
      </c>
      <c r="G25" s="41">
        <f t="shared" si="6"/>
        <v>7.1061643835616424E-3</v>
      </c>
      <c r="H25" s="19">
        <f t="shared" si="7"/>
        <v>4.6006944444444446</v>
      </c>
      <c r="I25" s="41">
        <f t="shared" si="8"/>
        <v>1.2604642313546419E-2</v>
      </c>
      <c r="J25" s="19">
        <f t="shared" si="9"/>
        <v>2.2361111111111112</v>
      </c>
      <c r="K25" s="41">
        <f t="shared" si="10"/>
        <v>6.1263318112633183E-3</v>
      </c>
      <c r="L25" s="19">
        <f t="shared" si="11"/>
        <v>4.1701388888888893</v>
      </c>
      <c r="M25" s="41">
        <f t="shared" si="12"/>
        <v>1.1425038051750378E-2</v>
      </c>
      <c r="N25" s="19" t="str">
        <f t="shared" si="13"/>
        <v>-</v>
      </c>
      <c r="O25" s="41" t="str">
        <f t="shared" si="14"/>
        <v>-</v>
      </c>
      <c r="P25" s="19">
        <f t="shared" si="15"/>
        <v>1.0208333333333333</v>
      </c>
      <c r="Q25" s="41">
        <f t="shared" si="16"/>
        <v>2.7968036529680369E-3</v>
      </c>
      <c r="R25" s="19" t="str">
        <f t="shared" si="17"/>
        <v>-</v>
      </c>
      <c r="S25" s="41" t="str">
        <f t="shared" si="18"/>
        <v>-</v>
      </c>
      <c r="T25" s="19">
        <f t="shared" si="19"/>
        <v>17.944444444444443</v>
      </c>
      <c r="U25" s="41">
        <f t="shared" si="20"/>
        <v>5.4625401657365106E-3</v>
      </c>
    </row>
    <row r="26" spans="1:21" ht="18" customHeight="1" x14ac:dyDescent="0.3">
      <c r="A26" s="34" t="str">
        <f t="shared" si="0"/>
        <v>Gameshow</v>
      </c>
      <c r="B26" s="19">
        <f t="shared" si="1"/>
        <v>12.520833333333334</v>
      </c>
      <c r="C26" s="41">
        <f t="shared" si="2"/>
        <v>3.4303652968036537E-2</v>
      </c>
      <c r="D26" s="19" t="str">
        <f t="shared" si="3"/>
        <v>-</v>
      </c>
      <c r="E26" s="41" t="str">
        <f t="shared" si="4"/>
        <v>-</v>
      </c>
      <c r="F26" s="19" t="str">
        <f t="shared" si="5"/>
        <v>-</v>
      </c>
      <c r="G26" s="41" t="str">
        <f t="shared" si="6"/>
        <v>-</v>
      </c>
      <c r="H26" s="19" t="str">
        <f t="shared" si="7"/>
        <v>-</v>
      </c>
      <c r="I26" s="41" t="str">
        <f t="shared" si="8"/>
        <v>-</v>
      </c>
      <c r="J26" s="19" t="str">
        <f t="shared" si="9"/>
        <v>-</v>
      </c>
      <c r="K26" s="41" t="str">
        <f t="shared" si="10"/>
        <v>-</v>
      </c>
      <c r="L26" s="19" t="str">
        <f t="shared" si="11"/>
        <v>-</v>
      </c>
      <c r="M26" s="41" t="str">
        <f t="shared" si="12"/>
        <v>-</v>
      </c>
      <c r="N26" s="19" t="str">
        <f t="shared" si="13"/>
        <v>-</v>
      </c>
      <c r="O26" s="41" t="str">
        <f t="shared" si="14"/>
        <v>-</v>
      </c>
      <c r="P26" s="19" t="str">
        <f t="shared" si="15"/>
        <v>-</v>
      </c>
      <c r="Q26" s="41" t="str">
        <f t="shared" si="16"/>
        <v>-</v>
      </c>
      <c r="R26" s="19" t="str">
        <f t="shared" si="17"/>
        <v>-</v>
      </c>
      <c r="S26" s="41" t="str">
        <f t="shared" si="18"/>
        <v>-</v>
      </c>
      <c r="T26" s="19">
        <f t="shared" si="19"/>
        <v>12.520833333333334</v>
      </c>
      <c r="U26" s="41">
        <f t="shared" si="20"/>
        <v>3.8115169964485023E-3</v>
      </c>
    </row>
    <row r="27" spans="1:21" ht="18" customHeight="1" x14ac:dyDescent="0.3">
      <c r="A27" s="34" t="str">
        <f t="shared" si="0"/>
        <v>Eventos</v>
      </c>
      <c r="B27" s="19">
        <f t="shared" si="1"/>
        <v>1.7416666666666667</v>
      </c>
      <c r="C27" s="41">
        <f t="shared" si="2"/>
        <v>4.7716894977168954E-3</v>
      </c>
      <c r="D27" s="19" t="str">
        <f t="shared" si="3"/>
        <v>-</v>
      </c>
      <c r="E27" s="41" t="str">
        <f t="shared" si="4"/>
        <v>-</v>
      </c>
      <c r="F27" s="19">
        <f t="shared" si="5"/>
        <v>1.76875</v>
      </c>
      <c r="G27" s="41">
        <f t="shared" si="6"/>
        <v>4.8458904109589035E-3</v>
      </c>
      <c r="H27" s="19">
        <f t="shared" si="7"/>
        <v>4.1666666666666664E-2</v>
      </c>
      <c r="I27" s="41">
        <f t="shared" si="8"/>
        <v>1.1415525114155247E-4</v>
      </c>
      <c r="J27" s="19">
        <f t="shared" si="9"/>
        <v>0.39583333333333331</v>
      </c>
      <c r="K27" s="41">
        <f t="shared" si="10"/>
        <v>1.0844748858447489E-3</v>
      </c>
      <c r="L27" s="19">
        <f t="shared" si="11"/>
        <v>1.1354166666666667</v>
      </c>
      <c r="M27" s="41">
        <f t="shared" si="12"/>
        <v>3.1107305936073052E-3</v>
      </c>
      <c r="N27" s="19">
        <f t="shared" si="13"/>
        <v>0.14583333333333334</v>
      </c>
      <c r="O27" s="41">
        <f t="shared" si="14"/>
        <v>3.9954337899543387E-4</v>
      </c>
      <c r="P27" s="19">
        <f t="shared" si="15"/>
        <v>2.3506944444444446</v>
      </c>
      <c r="Q27" s="41">
        <f t="shared" si="16"/>
        <v>6.4402587519025887E-3</v>
      </c>
      <c r="R27" s="19" t="str">
        <f t="shared" si="17"/>
        <v>-</v>
      </c>
      <c r="S27" s="41" t="str">
        <f t="shared" si="18"/>
        <v>-</v>
      </c>
      <c r="T27" s="19">
        <f t="shared" si="19"/>
        <v>7.5798611111111107</v>
      </c>
      <c r="U27" s="41">
        <f t="shared" si="20"/>
        <v>2.3074158633519357E-3</v>
      </c>
    </row>
    <row r="28" spans="1:21" ht="18" customHeight="1" x14ac:dyDescent="0.3">
      <c r="A28" s="34" t="str">
        <f t="shared" si="0"/>
        <v>FORA DO AR</v>
      </c>
      <c r="B28" s="19" t="str">
        <f t="shared" si="1"/>
        <v>-</v>
      </c>
      <c r="C28" s="41" t="str">
        <f t="shared" si="2"/>
        <v>-</v>
      </c>
      <c r="D28" s="19">
        <f t="shared" si="3"/>
        <v>6.083333333333333</v>
      </c>
      <c r="E28" s="41">
        <f t="shared" si="4"/>
        <v>1.666666666666667E-2</v>
      </c>
      <c r="F28" s="19">
        <f t="shared" si="5"/>
        <v>0.51041666666666663</v>
      </c>
      <c r="G28" s="41">
        <f t="shared" si="6"/>
        <v>1.398401826484018E-3</v>
      </c>
      <c r="H28" s="19">
        <f t="shared" si="7"/>
        <v>0.19791666666666666</v>
      </c>
      <c r="I28" s="41">
        <f t="shared" si="8"/>
        <v>5.4223744292237423E-4</v>
      </c>
      <c r="J28" s="19" t="str">
        <f t="shared" si="9"/>
        <v>-</v>
      </c>
      <c r="K28" s="41" t="str">
        <f t="shared" si="10"/>
        <v>-</v>
      </c>
      <c r="L28" s="19" t="str">
        <f t="shared" si="11"/>
        <v>-</v>
      </c>
      <c r="M28" s="41" t="str">
        <f t="shared" si="12"/>
        <v>-</v>
      </c>
      <c r="N28" s="19" t="str">
        <f t="shared" si="13"/>
        <v>-</v>
      </c>
      <c r="O28" s="41" t="str">
        <f t="shared" si="14"/>
        <v>-</v>
      </c>
      <c r="P28" s="19">
        <f t="shared" si="15"/>
        <v>0.5</v>
      </c>
      <c r="Q28" s="41">
        <f t="shared" si="16"/>
        <v>1.3698630136986304E-3</v>
      </c>
      <c r="R28" s="19" t="str">
        <f t="shared" si="17"/>
        <v>-</v>
      </c>
      <c r="S28" s="41" t="str">
        <f t="shared" si="18"/>
        <v>-</v>
      </c>
      <c r="T28" s="19">
        <f t="shared" si="19"/>
        <v>7.291666666666667</v>
      </c>
      <c r="U28" s="41">
        <f t="shared" si="20"/>
        <v>2.2196854388635205E-3</v>
      </c>
    </row>
    <row r="29" spans="1:21" ht="18" customHeight="1" x14ac:dyDescent="0.3">
      <c r="A29" s="34" t="str">
        <f t="shared" si="0"/>
        <v>Sorteio</v>
      </c>
      <c r="B29" s="19">
        <f t="shared" si="1"/>
        <v>2.4305555555555556E-2</v>
      </c>
      <c r="C29" s="41">
        <f t="shared" si="2"/>
        <v>6.6590563165905644E-5</v>
      </c>
      <c r="D29" s="19">
        <f t="shared" si="3"/>
        <v>3.7083333333333335</v>
      </c>
      <c r="E29" s="41">
        <f t="shared" si="4"/>
        <v>1.0159817351598177E-2</v>
      </c>
      <c r="F29" s="19" t="str">
        <f t="shared" si="5"/>
        <v>-</v>
      </c>
      <c r="G29" s="41" t="str">
        <f t="shared" si="6"/>
        <v>-</v>
      </c>
      <c r="H29" s="19" t="str">
        <f t="shared" si="7"/>
        <v>-</v>
      </c>
      <c r="I29" s="41" t="str">
        <f t="shared" si="8"/>
        <v>-</v>
      </c>
      <c r="J29" s="19">
        <f t="shared" si="9"/>
        <v>0.66666666666666663</v>
      </c>
      <c r="K29" s="41">
        <f t="shared" si="10"/>
        <v>1.8264840182648401E-3</v>
      </c>
      <c r="L29" s="19">
        <f t="shared" si="11"/>
        <v>0.58333333333333337</v>
      </c>
      <c r="M29" s="41">
        <f t="shared" si="12"/>
        <v>1.5981735159817348E-3</v>
      </c>
      <c r="N29" s="19" t="str">
        <f t="shared" si="13"/>
        <v>-</v>
      </c>
      <c r="O29" s="41" t="str">
        <f t="shared" si="14"/>
        <v>-</v>
      </c>
      <c r="P29" s="19" t="str">
        <f t="shared" si="15"/>
        <v>-</v>
      </c>
      <c r="Q29" s="41" t="str">
        <f t="shared" si="16"/>
        <v>-</v>
      </c>
      <c r="R29" s="19">
        <f t="shared" si="17"/>
        <v>2.0416666666666665</v>
      </c>
      <c r="S29" s="41">
        <f t="shared" si="18"/>
        <v>5.5936073059360729E-3</v>
      </c>
      <c r="T29" s="19">
        <f t="shared" si="19"/>
        <v>7.0243055555555554</v>
      </c>
      <c r="U29" s="41">
        <f t="shared" si="20"/>
        <v>2.1382969727718579E-3</v>
      </c>
    </row>
    <row r="30" spans="1:21" ht="18" customHeight="1" x14ac:dyDescent="0.3">
      <c r="A30" s="34" t="str">
        <f t="shared" si="0"/>
        <v>Especial</v>
      </c>
      <c r="B30" s="19">
        <f t="shared" si="1"/>
        <v>2.7013888888888888</v>
      </c>
      <c r="C30" s="41">
        <f t="shared" si="2"/>
        <v>7.4010654490106551E-3</v>
      </c>
      <c r="D30" s="19">
        <f t="shared" si="3"/>
        <v>6.25E-2</v>
      </c>
      <c r="E30" s="41">
        <f t="shared" si="4"/>
        <v>1.7123287671232882E-4</v>
      </c>
      <c r="F30" s="19">
        <f t="shared" si="5"/>
        <v>0.77847222222222223</v>
      </c>
      <c r="G30" s="41">
        <f t="shared" si="6"/>
        <v>2.1328006088280056E-3</v>
      </c>
      <c r="H30" s="19">
        <f t="shared" si="7"/>
        <v>1.15625</v>
      </c>
      <c r="I30" s="41">
        <f t="shared" si="8"/>
        <v>3.1678082191780813E-3</v>
      </c>
      <c r="J30" s="19">
        <f t="shared" si="9"/>
        <v>2.0833333333333332E-2</v>
      </c>
      <c r="K30" s="41">
        <f t="shared" si="10"/>
        <v>5.7077625570776254E-5</v>
      </c>
      <c r="L30" s="19">
        <f t="shared" si="11"/>
        <v>0.16666666666666666</v>
      </c>
      <c r="M30" s="41">
        <f t="shared" si="12"/>
        <v>4.5662100456620987E-4</v>
      </c>
      <c r="N30" s="19">
        <f t="shared" si="13"/>
        <v>0.59722222222222221</v>
      </c>
      <c r="O30" s="41">
        <f t="shared" si="14"/>
        <v>1.6362252663622528E-3</v>
      </c>
      <c r="P30" s="19">
        <f t="shared" si="15"/>
        <v>0.85416666666666663</v>
      </c>
      <c r="Q30" s="41">
        <f t="shared" si="16"/>
        <v>2.3401826484018267E-3</v>
      </c>
      <c r="R30" s="19">
        <f t="shared" si="17"/>
        <v>0.58333333333333337</v>
      </c>
      <c r="S30" s="41">
        <f t="shared" si="18"/>
        <v>1.5981735159817352E-3</v>
      </c>
      <c r="T30" s="19">
        <f t="shared" si="19"/>
        <v>6.9208333333333334</v>
      </c>
      <c r="U30" s="41">
        <f t="shared" si="20"/>
        <v>2.1067985794013186E-3</v>
      </c>
    </row>
    <row r="31" spans="1:21" ht="18" customHeight="1" x14ac:dyDescent="0.3">
      <c r="A31" s="34" t="str">
        <f t="shared" si="0"/>
        <v>Desenho animado</v>
      </c>
      <c r="B31" s="19" t="str">
        <f t="shared" si="1"/>
        <v>-</v>
      </c>
      <c r="C31" s="41" t="str">
        <f t="shared" si="2"/>
        <v>-</v>
      </c>
      <c r="D31" s="19" t="str">
        <f t="shared" si="3"/>
        <v>-</v>
      </c>
      <c r="E31" s="41" t="str">
        <f t="shared" si="4"/>
        <v>-</v>
      </c>
      <c r="F31" s="19" t="str">
        <f t="shared" si="5"/>
        <v>-</v>
      </c>
      <c r="G31" s="41" t="str">
        <f t="shared" si="6"/>
        <v>-</v>
      </c>
      <c r="H31" s="19" t="str">
        <f t="shared" si="7"/>
        <v>-</v>
      </c>
      <c r="I31" s="41" t="str">
        <f t="shared" si="8"/>
        <v>-</v>
      </c>
      <c r="J31" s="19" t="str">
        <f t="shared" si="9"/>
        <v>-</v>
      </c>
      <c r="K31" s="41" t="str">
        <f t="shared" si="10"/>
        <v>-</v>
      </c>
      <c r="L31" s="19">
        <f t="shared" si="11"/>
        <v>6.229166666666667</v>
      </c>
      <c r="M31" s="41">
        <f t="shared" si="12"/>
        <v>1.7066210045662097E-2</v>
      </c>
      <c r="N31" s="19">
        <f t="shared" si="13"/>
        <v>0.47916666666666669</v>
      </c>
      <c r="O31" s="41">
        <f t="shared" si="14"/>
        <v>1.3127853881278542E-3</v>
      </c>
      <c r="P31" s="19" t="str">
        <f t="shared" si="15"/>
        <v>-</v>
      </c>
      <c r="Q31" s="41" t="str">
        <f t="shared" si="16"/>
        <v>-</v>
      </c>
      <c r="R31" s="19" t="str">
        <f t="shared" si="17"/>
        <v>-</v>
      </c>
      <c r="S31" s="41" t="str">
        <f t="shared" si="18"/>
        <v>-</v>
      </c>
      <c r="T31" s="19">
        <f t="shared" si="19"/>
        <v>6.708333333333333</v>
      </c>
      <c r="U31" s="41">
        <f t="shared" si="20"/>
        <v>2.0421106037544386E-3</v>
      </c>
    </row>
    <row r="32" spans="1:21" ht="18" customHeight="1" x14ac:dyDescent="0.3">
      <c r="A32" s="34" t="str">
        <f t="shared" si="0"/>
        <v>Culinário</v>
      </c>
      <c r="B32" s="19">
        <f t="shared" si="1"/>
        <v>1.3333333333333333</v>
      </c>
      <c r="C32" s="41">
        <f t="shared" si="2"/>
        <v>3.6529680365296807E-3</v>
      </c>
      <c r="D32" s="19">
        <f t="shared" si="3"/>
        <v>0.77083333333333337</v>
      </c>
      <c r="E32" s="41">
        <f t="shared" si="4"/>
        <v>2.111872146118722E-3</v>
      </c>
      <c r="F32" s="19" t="str">
        <f t="shared" si="5"/>
        <v>-</v>
      </c>
      <c r="G32" s="41" t="str">
        <f t="shared" si="6"/>
        <v>-</v>
      </c>
      <c r="H32" s="19" t="str">
        <f t="shared" si="7"/>
        <v>-</v>
      </c>
      <c r="I32" s="41" t="str">
        <f t="shared" si="8"/>
        <v>-</v>
      </c>
      <c r="J32" s="19" t="str">
        <f t="shared" si="9"/>
        <v>-</v>
      </c>
      <c r="K32" s="41" t="str">
        <f t="shared" si="10"/>
        <v>-</v>
      </c>
      <c r="L32" s="19" t="str">
        <f t="shared" si="11"/>
        <v>-</v>
      </c>
      <c r="M32" s="41" t="str">
        <f t="shared" si="12"/>
        <v>-</v>
      </c>
      <c r="N32" s="19">
        <f t="shared" si="13"/>
        <v>0.20833333333333334</v>
      </c>
      <c r="O32" s="41">
        <f t="shared" si="14"/>
        <v>5.7077625570776263E-4</v>
      </c>
      <c r="P32" s="19">
        <f t="shared" si="15"/>
        <v>1.1458333333333333</v>
      </c>
      <c r="Q32" s="41">
        <f t="shared" si="16"/>
        <v>3.1392694063926943E-3</v>
      </c>
      <c r="R32" s="19" t="str">
        <f t="shared" si="17"/>
        <v>-</v>
      </c>
      <c r="S32" s="41" t="str">
        <f t="shared" si="18"/>
        <v>-</v>
      </c>
      <c r="T32" s="19">
        <f t="shared" si="19"/>
        <v>3.4583333333333335</v>
      </c>
      <c r="U32" s="41">
        <f t="shared" si="20"/>
        <v>1.0527650938609841E-3</v>
      </c>
    </row>
    <row r="33" spans="1:34" ht="18" customHeight="1" x14ac:dyDescent="0.3">
      <c r="A33" s="34" t="str">
        <f t="shared" ref="A33:A38" si="21">A72</f>
        <v>Quiz Show</v>
      </c>
      <c r="B33" s="19" t="str">
        <f t="shared" ref="B33:B38" si="22">IF(B72=0,"-",B72/(60*24))</f>
        <v>-</v>
      </c>
      <c r="C33" s="41" t="str">
        <f t="shared" ref="C33:C38" si="23">IF(B33="-","-",B33/B$39)</f>
        <v>-</v>
      </c>
      <c r="D33" s="19" t="str">
        <f t="shared" si="3"/>
        <v>-</v>
      </c>
      <c r="E33" s="41" t="str">
        <f t="shared" si="4"/>
        <v>-</v>
      </c>
      <c r="F33" s="19" t="str">
        <f t="shared" si="5"/>
        <v>-</v>
      </c>
      <c r="G33" s="41" t="str">
        <f t="shared" si="6"/>
        <v>-</v>
      </c>
      <c r="H33" s="19" t="str">
        <f t="shared" si="7"/>
        <v>-</v>
      </c>
      <c r="I33" s="41" t="str">
        <f t="shared" si="8"/>
        <v>-</v>
      </c>
      <c r="J33" s="19">
        <f t="shared" si="9"/>
        <v>3.2291666666666665</v>
      </c>
      <c r="K33" s="41">
        <f t="shared" si="10"/>
        <v>8.8470319634703191E-3</v>
      </c>
      <c r="L33" s="19" t="str">
        <f t="shared" si="11"/>
        <v>-</v>
      </c>
      <c r="M33" s="41" t="str">
        <f t="shared" si="12"/>
        <v>-</v>
      </c>
      <c r="N33" s="19" t="str">
        <f t="shared" si="13"/>
        <v>-</v>
      </c>
      <c r="O33" s="41" t="str">
        <f t="shared" si="14"/>
        <v>-</v>
      </c>
      <c r="P33" s="19">
        <f t="shared" si="15"/>
        <v>9.375E-2</v>
      </c>
      <c r="Q33" s="41">
        <f t="shared" si="16"/>
        <v>2.5684931506849318E-4</v>
      </c>
      <c r="R33" s="19" t="str">
        <f t="shared" si="17"/>
        <v>-</v>
      </c>
      <c r="S33" s="41" t="str">
        <f t="shared" si="18"/>
        <v>-</v>
      </c>
      <c r="T33" s="19">
        <f t="shared" si="19"/>
        <v>3.3229166666666665</v>
      </c>
      <c r="U33" s="41">
        <f t="shared" si="20"/>
        <v>1.01154236428209E-3</v>
      </c>
    </row>
    <row r="34" spans="1:34" ht="18" customHeight="1" x14ac:dyDescent="0.3">
      <c r="A34" s="34" t="str">
        <f t="shared" si="21"/>
        <v>Game show</v>
      </c>
      <c r="B34" s="19" t="str">
        <f t="shared" si="22"/>
        <v>-</v>
      </c>
      <c r="C34" s="41" t="str">
        <f t="shared" si="23"/>
        <v>-</v>
      </c>
      <c r="D34" s="19" t="str">
        <f t="shared" si="3"/>
        <v>-</v>
      </c>
      <c r="E34" s="41" t="str">
        <f t="shared" si="4"/>
        <v>-</v>
      </c>
      <c r="F34" s="19" t="str">
        <f t="shared" si="5"/>
        <v>-</v>
      </c>
      <c r="G34" s="41" t="str">
        <f t="shared" si="6"/>
        <v>-</v>
      </c>
      <c r="H34" s="19" t="str">
        <f t="shared" si="7"/>
        <v>-</v>
      </c>
      <c r="I34" s="41" t="str">
        <f t="shared" si="8"/>
        <v>-</v>
      </c>
      <c r="J34" s="19" t="str">
        <f t="shared" si="9"/>
        <v>-</v>
      </c>
      <c r="K34" s="41" t="str">
        <f t="shared" si="10"/>
        <v>-</v>
      </c>
      <c r="L34" s="19">
        <f t="shared" si="11"/>
        <v>3.2083333333333335</v>
      </c>
      <c r="M34" s="41">
        <f t="shared" si="12"/>
        <v>8.7899543378995408E-3</v>
      </c>
      <c r="N34" s="19" t="str">
        <f t="shared" si="13"/>
        <v>-</v>
      </c>
      <c r="O34" s="41" t="str">
        <f t="shared" si="14"/>
        <v>-</v>
      </c>
      <c r="P34" s="19" t="str">
        <f t="shared" si="15"/>
        <v>-</v>
      </c>
      <c r="Q34" s="41" t="str">
        <f t="shared" si="16"/>
        <v>-</v>
      </c>
      <c r="R34" s="19" t="str">
        <f t="shared" si="17"/>
        <v>-</v>
      </c>
      <c r="S34" s="41" t="str">
        <f t="shared" si="18"/>
        <v>-</v>
      </c>
      <c r="T34" s="19">
        <f t="shared" si="19"/>
        <v>3.2083333333333335</v>
      </c>
      <c r="U34" s="41">
        <f t="shared" si="20"/>
        <v>9.7666159309994912E-4</v>
      </c>
    </row>
    <row r="35" spans="1:34" ht="18" customHeight="1" x14ac:dyDescent="0.3">
      <c r="A35" s="34" t="str">
        <f t="shared" si="21"/>
        <v>Docudrama</v>
      </c>
      <c r="B35" s="19">
        <f t="shared" si="22"/>
        <v>2.8611111111111112</v>
      </c>
      <c r="C35" s="41">
        <f t="shared" si="23"/>
        <v>7.8386605783866067E-3</v>
      </c>
      <c r="D35" s="19" t="str">
        <f t="shared" si="3"/>
        <v>-</v>
      </c>
      <c r="E35" s="41" t="str">
        <f t="shared" si="4"/>
        <v>-</v>
      </c>
      <c r="F35" s="19" t="str">
        <f t="shared" si="5"/>
        <v>-</v>
      </c>
      <c r="G35" s="41" t="str">
        <f t="shared" si="6"/>
        <v>-</v>
      </c>
      <c r="H35" s="19" t="str">
        <f t="shared" si="7"/>
        <v>-</v>
      </c>
      <c r="I35" s="41" t="str">
        <f t="shared" si="8"/>
        <v>-</v>
      </c>
      <c r="J35" s="19">
        <f t="shared" si="9"/>
        <v>5.5555555555555552E-2</v>
      </c>
      <c r="K35" s="41">
        <f t="shared" si="10"/>
        <v>1.5220700152207E-4</v>
      </c>
      <c r="L35" s="19" t="str">
        <f t="shared" si="11"/>
        <v>-</v>
      </c>
      <c r="M35" s="41" t="str">
        <f t="shared" si="12"/>
        <v>-</v>
      </c>
      <c r="N35" s="19" t="str">
        <f t="shared" si="13"/>
        <v>-</v>
      </c>
      <c r="O35" s="41" t="str">
        <f t="shared" si="14"/>
        <v>-</v>
      </c>
      <c r="P35" s="19" t="str">
        <f t="shared" si="15"/>
        <v>-</v>
      </c>
      <c r="Q35" s="41" t="str">
        <f t="shared" si="16"/>
        <v>-</v>
      </c>
      <c r="R35" s="19" t="str">
        <f t="shared" si="17"/>
        <v>-</v>
      </c>
      <c r="S35" s="41" t="str">
        <f t="shared" si="18"/>
        <v>-</v>
      </c>
      <c r="T35" s="19">
        <f t="shared" si="19"/>
        <v>2.9166666666666665</v>
      </c>
      <c r="U35" s="41">
        <f t="shared" si="20"/>
        <v>8.8787417554540816E-4</v>
      </c>
    </row>
    <row r="36" spans="1:34" ht="18" customHeight="1" x14ac:dyDescent="0.3">
      <c r="A36" s="34" t="str">
        <f t="shared" si="21"/>
        <v>Interativo</v>
      </c>
      <c r="B36" s="19">
        <f t="shared" si="22"/>
        <v>7.2916666666666671E-2</v>
      </c>
      <c r="C36" s="41">
        <f t="shared" si="23"/>
        <v>1.9977168949771693E-4</v>
      </c>
      <c r="D36" s="19" t="str">
        <f t="shared" si="3"/>
        <v>-</v>
      </c>
      <c r="E36" s="41" t="str">
        <f t="shared" si="4"/>
        <v>-</v>
      </c>
      <c r="F36" s="19" t="str">
        <f t="shared" si="5"/>
        <v>-</v>
      </c>
      <c r="G36" s="41" t="str">
        <f t="shared" si="6"/>
        <v>-</v>
      </c>
      <c r="H36" s="19" t="str">
        <f t="shared" si="7"/>
        <v>-</v>
      </c>
      <c r="I36" s="41" t="str">
        <f t="shared" si="8"/>
        <v>-</v>
      </c>
      <c r="J36" s="19">
        <f t="shared" si="9"/>
        <v>2.6493055555555554</v>
      </c>
      <c r="K36" s="41">
        <f t="shared" si="10"/>
        <v>7.2583713850837136E-3</v>
      </c>
      <c r="L36" s="19" t="str">
        <f t="shared" si="11"/>
        <v>-</v>
      </c>
      <c r="M36" s="41" t="str">
        <f t="shared" si="12"/>
        <v>-</v>
      </c>
      <c r="N36" s="19" t="str">
        <f t="shared" si="13"/>
        <v>-</v>
      </c>
      <c r="O36" s="41" t="str">
        <f t="shared" si="14"/>
        <v>-</v>
      </c>
      <c r="P36" s="19" t="str">
        <f t="shared" si="15"/>
        <v>-</v>
      </c>
      <c r="Q36" s="41" t="str">
        <f t="shared" si="16"/>
        <v>-</v>
      </c>
      <c r="R36" s="19" t="str">
        <f t="shared" si="17"/>
        <v>-</v>
      </c>
      <c r="S36" s="41" t="str">
        <f t="shared" si="18"/>
        <v>-</v>
      </c>
      <c r="T36" s="19">
        <f t="shared" si="19"/>
        <v>2.7222222222222223</v>
      </c>
      <c r="U36" s="41">
        <f t="shared" si="20"/>
        <v>8.2868256384238095E-4</v>
      </c>
    </row>
    <row r="37" spans="1:34" ht="18" customHeight="1" x14ac:dyDescent="0.3">
      <c r="A37" s="34" t="str">
        <f t="shared" si="21"/>
        <v>Ficção</v>
      </c>
      <c r="B37" s="19" t="str">
        <f t="shared" si="22"/>
        <v>-</v>
      </c>
      <c r="C37" s="41" t="str">
        <f t="shared" si="23"/>
        <v>-</v>
      </c>
      <c r="D37" s="19" t="str">
        <f t="shared" si="3"/>
        <v>-</v>
      </c>
      <c r="E37" s="41" t="str">
        <f t="shared" si="4"/>
        <v>-</v>
      </c>
      <c r="F37" s="19" t="str">
        <f t="shared" si="5"/>
        <v>-</v>
      </c>
      <c r="G37" s="41" t="str">
        <f t="shared" si="6"/>
        <v>-</v>
      </c>
      <c r="H37" s="19" t="str">
        <f t="shared" si="7"/>
        <v>-</v>
      </c>
      <c r="I37" s="41" t="str">
        <f t="shared" si="8"/>
        <v>-</v>
      </c>
      <c r="J37" s="19" t="str">
        <f t="shared" si="9"/>
        <v>-</v>
      </c>
      <c r="K37" s="41" t="str">
        <f t="shared" si="10"/>
        <v>-</v>
      </c>
      <c r="L37" s="19" t="str">
        <f t="shared" si="11"/>
        <v>-</v>
      </c>
      <c r="M37" s="41" t="str">
        <f t="shared" si="12"/>
        <v>-</v>
      </c>
      <c r="N37" s="19" t="str">
        <f t="shared" si="13"/>
        <v>-</v>
      </c>
      <c r="O37" s="41" t="str">
        <f t="shared" si="14"/>
        <v>-</v>
      </c>
      <c r="P37" s="19">
        <f t="shared" si="15"/>
        <v>2.34375</v>
      </c>
      <c r="Q37" s="41">
        <f t="shared" si="16"/>
        <v>6.4212328767123301E-3</v>
      </c>
      <c r="R37" s="19" t="str">
        <f t="shared" si="17"/>
        <v>-</v>
      </c>
      <c r="S37" s="41" t="str">
        <f t="shared" si="18"/>
        <v>-</v>
      </c>
      <c r="T37" s="19">
        <f t="shared" si="19"/>
        <v>2.34375</v>
      </c>
      <c r="U37" s="41">
        <f t="shared" si="20"/>
        <v>7.1347031963470305E-4</v>
      </c>
    </row>
    <row r="38" spans="1:34" ht="18" customHeight="1" x14ac:dyDescent="0.3">
      <c r="A38" s="34" t="str">
        <f t="shared" si="21"/>
        <v>Chamada</v>
      </c>
      <c r="B38" s="19" t="str">
        <f t="shared" si="22"/>
        <v>-</v>
      </c>
      <c r="C38" s="41" t="str">
        <f t="shared" si="23"/>
        <v>-</v>
      </c>
      <c r="D38" s="19" t="str">
        <f t="shared" si="3"/>
        <v>-</v>
      </c>
      <c r="E38" s="41" t="str">
        <f t="shared" si="4"/>
        <v>-</v>
      </c>
      <c r="F38" s="19">
        <f t="shared" si="5"/>
        <v>4.8611111111111112E-2</v>
      </c>
      <c r="G38" s="41">
        <f t="shared" si="6"/>
        <v>1.3318112633181123E-4</v>
      </c>
      <c r="H38" s="19" t="str">
        <f t="shared" si="7"/>
        <v>-</v>
      </c>
      <c r="I38" s="41" t="str">
        <f t="shared" si="8"/>
        <v>-</v>
      </c>
      <c r="J38" s="19" t="str">
        <f t="shared" si="9"/>
        <v>-</v>
      </c>
      <c r="K38" s="41" t="str">
        <f t="shared" si="10"/>
        <v>-</v>
      </c>
      <c r="L38" s="19" t="str">
        <f t="shared" si="11"/>
        <v>-</v>
      </c>
      <c r="M38" s="41" t="str">
        <f t="shared" si="12"/>
        <v>-</v>
      </c>
      <c r="N38" s="19" t="str">
        <f t="shared" si="13"/>
        <v>-</v>
      </c>
      <c r="O38" s="41" t="str">
        <f t="shared" si="14"/>
        <v>-</v>
      </c>
      <c r="P38" s="19" t="str">
        <f t="shared" si="15"/>
        <v>-</v>
      </c>
      <c r="Q38" s="41" t="str">
        <f t="shared" si="16"/>
        <v>-</v>
      </c>
      <c r="R38" s="19" t="str">
        <f t="shared" si="17"/>
        <v>-</v>
      </c>
      <c r="S38" s="41" t="str">
        <f t="shared" si="18"/>
        <v>-</v>
      </c>
      <c r="T38" s="19">
        <f t="shared" si="19"/>
        <v>4.8611111111111112E-2</v>
      </c>
      <c r="U38" s="41">
        <f t="shared" si="20"/>
        <v>1.4797902925756802E-5</v>
      </c>
    </row>
    <row r="39" spans="1:34" ht="23.25" customHeight="1" x14ac:dyDescent="0.3">
      <c r="A39" s="24" t="s">
        <v>6</v>
      </c>
      <c r="B39" s="25">
        <f>SUM(B4:B38)</f>
        <v>364.99999999999994</v>
      </c>
      <c r="C39" s="42">
        <f t="shared" ref="C39:U39" si="24">SUM(C4:C38)</f>
        <v>1.0000000000000004</v>
      </c>
      <c r="D39" s="25">
        <f t="shared" si="24"/>
        <v>364.99999999999989</v>
      </c>
      <c r="E39" s="42">
        <f t="shared" si="24"/>
        <v>1.0000000000000004</v>
      </c>
      <c r="F39" s="25">
        <f>SUM(F4:F38)</f>
        <v>365.00000000000006</v>
      </c>
      <c r="G39" s="42">
        <f t="shared" si="24"/>
        <v>1</v>
      </c>
      <c r="H39" s="25">
        <f t="shared" si="24"/>
        <v>365.00000000000011</v>
      </c>
      <c r="I39" s="42">
        <f t="shared" si="24"/>
        <v>0.99999999999999978</v>
      </c>
      <c r="J39" s="25">
        <f t="shared" si="24"/>
        <v>365</v>
      </c>
      <c r="K39" s="42">
        <f t="shared" si="24"/>
        <v>0.99999999999999978</v>
      </c>
      <c r="L39" s="25">
        <f t="shared" si="24"/>
        <v>365.00000000000011</v>
      </c>
      <c r="M39" s="42">
        <f t="shared" si="24"/>
        <v>0.99999999999999967</v>
      </c>
      <c r="N39" s="25">
        <f t="shared" si="24"/>
        <v>364.99999999999994</v>
      </c>
      <c r="O39" s="42">
        <f t="shared" si="24"/>
        <v>1</v>
      </c>
      <c r="P39" s="25">
        <f t="shared" si="24"/>
        <v>364.99999999999994</v>
      </c>
      <c r="Q39" s="42">
        <f t="shared" si="24"/>
        <v>1.0000000000000002</v>
      </c>
      <c r="R39" s="25">
        <f t="shared" si="24"/>
        <v>365</v>
      </c>
      <c r="S39" s="42">
        <f t="shared" si="24"/>
        <v>1</v>
      </c>
      <c r="T39" s="25">
        <f>SUM(T4:T38)</f>
        <v>3285.0000000000009</v>
      </c>
      <c r="U39" s="42">
        <f t="shared" si="24"/>
        <v>1</v>
      </c>
    </row>
    <row r="40" spans="1:34" ht="14.25" customHeight="1" x14ac:dyDescent="0.3">
      <c r="A40" s="222" t="s">
        <v>749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</row>
    <row r="42" spans="1:34" ht="15.75" hidden="1" x14ac:dyDescent="0.3">
      <c r="A42" s="2" t="s">
        <v>72</v>
      </c>
      <c r="B42" s="2" t="s">
        <v>3</v>
      </c>
      <c r="C42" s="2" t="s">
        <v>64</v>
      </c>
      <c r="D42" s="2" t="s">
        <v>62</v>
      </c>
      <c r="E42" s="2" t="s">
        <v>65</v>
      </c>
      <c r="F42" s="2" t="s">
        <v>66</v>
      </c>
      <c r="G42" s="2" t="s">
        <v>4</v>
      </c>
      <c r="H42" s="2" t="s">
        <v>60</v>
      </c>
      <c r="I42" s="2" t="s">
        <v>61</v>
      </c>
      <c r="J42" s="2" t="s">
        <v>67</v>
      </c>
      <c r="K42" s="2" t="s">
        <v>71</v>
      </c>
      <c r="L42" s="2"/>
      <c r="N42" s="2" t="s">
        <v>72</v>
      </c>
      <c r="O42" s="2" t="s">
        <v>3</v>
      </c>
      <c r="P42" s="2" t="s">
        <v>64</v>
      </c>
      <c r="Q42" s="2" t="s">
        <v>62</v>
      </c>
      <c r="R42" s="2" t="s">
        <v>65</v>
      </c>
      <c r="S42" s="2" t="s">
        <v>66</v>
      </c>
      <c r="T42" s="2" t="s">
        <v>4</v>
      </c>
      <c r="U42" s="2" t="s">
        <v>60</v>
      </c>
      <c r="V42" s="2" t="s">
        <v>61</v>
      </c>
      <c r="W42" s="2" t="s">
        <v>67</v>
      </c>
      <c r="X42" s="2" t="s">
        <v>71</v>
      </c>
      <c r="Y42" s="2" t="s">
        <v>3</v>
      </c>
      <c r="Z42" s="2" t="s">
        <v>64</v>
      </c>
      <c r="AA42" s="2" t="s">
        <v>62</v>
      </c>
      <c r="AB42" s="2" t="s">
        <v>65</v>
      </c>
      <c r="AC42" s="2" t="s">
        <v>66</v>
      </c>
      <c r="AD42" s="2" t="s">
        <v>4</v>
      </c>
      <c r="AE42" s="2" t="s">
        <v>60</v>
      </c>
      <c r="AF42" s="2" t="s">
        <v>61</v>
      </c>
      <c r="AG42" s="2" t="s">
        <v>67</v>
      </c>
      <c r="AH42" s="2" t="s">
        <v>71</v>
      </c>
    </row>
    <row r="43" spans="1:34" ht="15.75" hidden="1" x14ac:dyDescent="0.3">
      <c r="A43" t="s">
        <v>14</v>
      </c>
      <c r="B43" s="3">
        <v>79204</v>
      </c>
      <c r="C43" s="3">
        <v>390770</v>
      </c>
      <c r="D43" s="3">
        <v>2990</v>
      </c>
      <c r="E43" s="3">
        <v>124868</v>
      </c>
      <c r="F43" s="3">
        <v>233243</v>
      </c>
      <c r="G43" s="3"/>
      <c r="H43" s="3">
        <v>12355</v>
      </c>
      <c r="I43" s="3">
        <v>3450</v>
      </c>
      <c r="J43" s="3">
        <v>82875</v>
      </c>
      <c r="K43" s="3">
        <v>929755</v>
      </c>
      <c r="L43" s="3"/>
      <c r="N43" t="s">
        <v>14</v>
      </c>
      <c r="O43" s="3">
        <v>38404</v>
      </c>
      <c r="P43" s="3">
        <v>152460</v>
      </c>
      <c r="Q43" s="3">
        <v>1320</v>
      </c>
      <c r="R43" s="3">
        <v>62405</v>
      </c>
      <c r="S43" s="3">
        <v>115680</v>
      </c>
      <c r="T43" s="3"/>
      <c r="U43" s="3">
        <v>6555</v>
      </c>
      <c r="V43" s="3">
        <v>1890</v>
      </c>
      <c r="W43" s="3">
        <v>41085</v>
      </c>
      <c r="X43" s="3">
        <v>419799</v>
      </c>
      <c r="Y43" s="28">
        <f>IF(VLOOKUP($N43,$A$42:$K$78,2,FALSE)&gt;=O43,0,1)</f>
        <v>0</v>
      </c>
      <c r="Z43" s="28">
        <f>IF(VLOOKUP($N43,$A$42:$K$78,3,FALSE)&gt;=P43,0,1)</f>
        <v>0</v>
      </c>
      <c r="AA43" s="28">
        <f>IF(VLOOKUP($N43,$A$42:$K$78,4,FALSE)&gt;=Q43,0,1)</f>
        <v>0</v>
      </c>
      <c r="AB43" s="28">
        <f>IF(VLOOKUP($N43,$A$42:$K$78,5,FALSE)&gt;=R43,0,1)</f>
        <v>0</v>
      </c>
      <c r="AC43" s="28">
        <f>IF(VLOOKUP($N43,$A$42:$K$78,6,FALSE)&gt;=S43,0,1)</f>
        <v>0</v>
      </c>
      <c r="AD43" s="28">
        <f>IF(VLOOKUP($N43,$A$42:$K$78,7,FALSE)&gt;=T43,0,1)</f>
        <v>0</v>
      </c>
      <c r="AE43" s="28">
        <f>IF(VLOOKUP($N43,$A$42:$K$78,8,FALSE)&gt;=U43,0,1)</f>
        <v>0</v>
      </c>
      <c r="AF43" s="28">
        <f>IF(VLOOKUP($N43,$A$42:$K$78,9,FALSE)&gt;=V43,0,1)</f>
        <v>0</v>
      </c>
      <c r="AG43" s="28">
        <f>IF(VLOOKUP($N43,$A$42:$K$78,10,FALSE)&gt;=W43,0,1)</f>
        <v>0</v>
      </c>
      <c r="AH43" s="28">
        <f>IF(VLOOKUP($N43,$A$42:$K$78,11,FALSE)&gt;=X43,0,1)</f>
        <v>0</v>
      </c>
    </row>
    <row r="44" spans="1:34" ht="15.75" hidden="1" x14ac:dyDescent="0.3">
      <c r="A44" t="s">
        <v>16</v>
      </c>
      <c r="B44" s="3">
        <v>112120</v>
      </c>
      <c r="C44" s="3">
        <v>14725</v>
      </c>
      <c r="D44" s="3">
        <v>88133</v>
      </c>
      <c r="E44" s="3">
        <v>180637</v>
      </c>
      <c r="F44" s="3">
        <v>23961</v>
      </c>
      <c r="G44" s="3">
        <v>107750</v>
      </c>
      <c r="H44" s="3">
        <v>31135</v>
      </c>
      <c r="I44" s="3">
        <v>51275</v>
      </c>
      <c r="J44" s="3">
        <v>27560</v>
      </c>
      <c r="K44" s="3">
        <v>637296</v>
      </c>
      <c r="L44" s="3"/>
      <c r="N44" t="s">
        <v>16</v>
      </c>
      <c r="O44" s="3">
        <v>49610</v>
      </c>
      <c r="P44" s="3">
        <v>7120</v>
      </c>
      <c r="Q44" s="3">
        <v>42084</v>
      </c>
      <c r="R44" s="3">
        <v>89515</v>
      </c>
      <c r="S44" s="3">
        <v>11156</v>
      </c>
      <c r="T44" s="3">
        <v>53395</v>
      </c>
      <c r="U44" s="3">
        <v>13845</v>
      </c>
      <c r="V44" s="3">
        <v>26275</v>
      </c>
      <c r="W44" s="3">
        <v>13745</v>
      </c>
      <c r="X44" s="3">
        <v>306745</v>
      </c>
      <c r="Y44" s="28">
        <f t="shared" ref="Y44:Y78" si="25">IF(VLOOKUP($N44,$A$42:$K$78,2,FALSE)&gt;=O44,0,1)</f>
        <v>0</v>
      </c>
      <c r="Z44" s="28">
        <f t="shared" ref="Z44:Z78" si="26">IF(VLOOKUP($N44,$A$42:$K$78,3,FALSE)&gt;=P44,0,1)</f>
        <v>0</v>
      </c>
      <c r="AA44" s="28">
        <f t="shared" ref="AA44:AA78" si="27">IF(VLOOKUP($N44,$A$42:$K$78,4,FALSE)&gt;=Q44,0,1)</f>
        <v>0</v>
      </c>
      <c r="AB44" s="28">
        <f t="shared" ref="AB44:AB78" si="28">IF(VLOOKUP($N44,$A$42:$K$78,5,FALSE)&gt;=R44,0,1)</f>
        <v>0</v>
      </c>
      <c r="AC44" s="28">
        <f t="shared" ref="AC44:AC78" si="29">IF(VLOOKUP($N44,$A$42:$K$78,6,FALSE)&gt;=S44,0,1)</f>
        <v>0</v>
      </c>
      <c r="AD44" s="28">
        <f t="shared" ref="AD44:AD78" si="30">IF(VLOOKUP($N44,$A$42:$K$78,7,FALSE)&gt;=T44,0,1)</f>
        <v>0</v>
      </c>
      <c r="AE44" s="28">
        <f t="shared" ref="AE44:AE78" si="31">IF(VLOOKUP($N44,$A$42:$K$78,8,FALSE)&gt;=U44,0,1)</f>
        <v>0</v>
      </c>
      <c r="AF44" s="28">
        <f t="shared" ref="AF44:AF78" si="32">IF(VLOOKUP($N44,$A$42:$K$78,9,FALSE)&gt;=V44,0,1)</f>
        <v>0</v>
      </c>
      <c r="AG44" s="28">
        <f t="shared" ref="AG44:AG78" si="33">IF(VLOOKUP($N44,$A$42:$K$78,10,FALSE)&gt;=W44,0,1)</f>
        <v>0</v>
      </c>
      <c r="AH44" s="28">
        <f t="shared" ref="AH44:AH78" si="34">IF(VLOOKUP($N44,$A$42:$K$78,11,FALSE)&gt;=X44,0,1)</f>
        <v>0</v>
      </c>
    </row>
    <row r="45" spans="1:34" ht="15.75" hidden="1" x14ac:dyDescent="0.3">
      <c r="A45" t="s">
        <v>17</v>
      </c>
      <c r="B45" s="3">
        <v>71730</v>
      </c>
      <c r="C45" s="3">
        <v>5590</v>
      </c>
      <c r="D45" s="3">
        <v>26743</v>
      </c>
      <c r="E45" s="3">
        <v>36315</v>
      </c>
      <c r="F45" s="3">
        <v>7890</v>
      </c>
      <c r="G45" s="3">
        <v>102495</v>
      </c>
      <c r="H45" s="3">
        <v>102188</v>
      </c>
      <c r="I45" s="3">
        <v>94640</v>
      </c>
      <c r="J45" s="3"/>
      <c r="K45" s="3">
        <v>447591</v>
      </c>
      <c r="L45" s="3"/>
      <c r="N45" t="s">
        <v>17</v>
      </c>
      <c r="O45" s="3">
        <v>40030</v>
      </c>
      <c r="P45" s="3">
        <v>5230</v>
      </c>
      <c r="Q45" s="3">
        <v>12542</v>
      </c>
      <c r="R45" s="3">
        <v>23580</v>
      </c>
      <c r="S45" s="3">
        <v>4135</v>
      </c>
      <c r="T45" s="3">
        <v>54260</v>
      </c>
      <c r="U45" s="3">
        <v>49070</v>
      </c>
      <c r="V45" s="3">
        <v>46860</v>
      </c>
      <c r="W45" s="3"/>
      <c r="X45" s="3">
        <v>235707</v>
      </c>
      <c r="Y45" s="28">
        <f t="shared" si="25"/>
        <v>0</v>
      </c>
      <c r="Z45" s="28">
        <f t="shared" si="26"/>
        <v>0</v>
      </c>
      <c r="AA45" s="28">
        <f t="shared" si="27"/>
        <v>0</v>
      </c>
      <c r="AB45" s="28">
        <f t="shared" si="28"/>
        <v>0</v>
      </c>
      <c r="AC45" s="28">
        <f t="shared" si="29"/>
        <v>0</v>
      </c>
      <c r="AD45" s="28">
        <f t="shared" si="30"/>
        <v>0</v>
      </c>
      <c r="AE45" s="28">
        <f t="shared" si="31"/>
        <v>0</v>
      </c>
      <c r="AF45" s="28">
        <f t="shared" si="32"/>
        <v>0</v>
      </c>
      <c r="AG45" s="28">
        <f t="shared" si="33"/>
        <v>0</v>
      </c>
      <c r="AH45" s="28">
        <f t="shared" si="34"/>
        <v>0</v>
      </c>
    </row>
    <row r="46" spans="1:34" ht="15.75" hidden="1" x14ac:dyDescent="0.3">
      <c r="A46" t="s">
        <v>15</v>
      </c>
      <c r="B46" s="3">
        <v>22555</v>
      </c>
      <c r="C46" s="3">
        <v>26805</v>
      </c>
      <c r="D46" s="3">
        <v>36343</v>
      </c>
      <c r="E46" s="3">
        <v>43445</v>
      </c>
      <c r="F46" s="3">
        <v>33525</v>
      </c>
      <c r="G46" s="3">
        <v>25950</v>
      </c>
      <c r="H46" s="3">
        <v>30</v>
      </c>
      <c r="I46" s="3">
        <v>13105</v>
      </c>
      <c r="J46" s="3">
        <v>124210</v>
      </c>
      <c r="K46" s="3">
        <v>325968</v>
      </c>
      <c r="L46" s="3"/>
      <c r="N46" t="s">
        <v>15</v>
      </c>
      <c r="O46" s="3">
        <v>11260</v>
      </c>
      <c r="P46" s="3">
        <v>26805</v>
      </c>
      <c r="Q46" s="3">
        <v>17963</v>
      </c>
      <c r="R46" s="3">
        <v>20970</v>
      </c>
      <c r="S46" s="3">
        <v>16560</v>
      </c>
      <c r="T46" s="3">
        <v>10170</v>
      </c>
      <c r="U46" s="3"/>
      <c r="V46" s="3">
        <v>7080</v>
      </c>
      <c r="W46" s="3">
        <v>62340</v>
      </c>
      <c r="X46" s="3">
        <v>173148</v>
      </c>
      <c r="Y46" s="28">
        <f t="shared" si="25"/>
        <v>0</v>
      </c>
      <c r="Z46" s="28">
        <f t="shared" si="26"/>
        <v>0</v>
      </c>
      <c r="AA46" s="28">
        <f t="shared" si="27"/>
        <v>0</v>
      </c>
      <c r="AB46" s="28">
        <f t="shared" si="28"/>
        <v>0</v>
      </c>
      <c r="AC46" s="28">
        <f t="shared" si="29"/>
        <v>0</v>
      </c>
      <c r="AD46" s="28">
        <f t="shared" si="30"/>
        <v>0</v>
      </c>
      <c r="AE46" s="28">
        <f t="shared" si="31"/>
        <v>0</v>
      </c>
      <c r="AF46" s="28">
        <f t="shared" si="32"/>
        <v>0</v>
      </c>
      <c r="AG46" s="28">
        <f t="shared" si="33"/>
        <v>0</v>
      </c>
      <c r="AH46" s="28">
        <f t="shared" si="34"/>
        <v>0</v>
      </c>
    </row>
    <row r="47" spans="1:34" ht="15.75" hidden="1" x14ac:dyDescent="0.3">
      <c r="A47" t="s">
        <v>44</v>
      </c>
      <c r="B47" s="3">
        <v>15670</v>
      </c>
      <c r="C47" s="3">
        <v>38820</v>
      </c>
      <c r="D47" s="3"/>
      <c r="E47" s="3"/>
      <c r="F47" s="3">
        <v>28045</v>
      </c>
      <c r="G47" s="3">
        <v>200</v>
      </c>
      <c r="H47" s="3"/>
      <c r="I47" s="3"/>
      <c r="J47" s="3">
        <v>226855</v>
      </c>
      <c r="K47" s="3">
        <v>309590</v>
      </c>
      <c r="L47" s="3"/>
      <c r="N47" t="s">
        <v>44</v>
      </c>
      <c r="O47" s="3">
        <v>7080</v>
      </c>
      <c r="P47" s="3">
        <v>36765</v>
      </c>
      <c r="Q47" s="3"/>
      <c r="R47" s="3"/>
      <c r="S47" s="3">
        <v>11685</v>
      </c>
      <c r="T47" s="3"/>
      <c r="U47" s="3"/>
      <c r="V47" s="3"/>
      <c r="W47" s="3">
        <v>113655</v>
      </c>
      <c r="X47" s="3">
        <v>169185</v>
      </c>
      <c r="Y47" s="28">
        <f t="shared" si="25"/>
        <v>0</v>
      </c>
      <c r="Z47" s="28">
        <f t="shared" si="26"/>
        <v>0</v>
      </c>
      <c r="AA47" s="28">
        <f t="shared" si="27"/>
        <v>0</v>
      </c>
      <c r="AB47" s="28">
        <f t="shared" si="28"/>
        <v>0</v>
      </c>
      <c r="AC47" s="28">
        <f t="shared" si="29"/>
        <v>0</v>
      </c>
      <c r="AD47" s="28">
        <f t="shared" si="30"/>
        <v>0</v>
      </c>
      <c r="AE47" s="28">
        <f t="shared" si="31"/>
        <v>0</v>
      </c>
      <c r="AF47" s="28">
        <f t="shared" si="32"/>
        <v>0</v>
      </c>
      <c r="AG47" s="28">
        <f t="shared" si="33"/>
        <v>0</v>
      </c>
      <c r="AH47" s="28">
        <f t="shared" si="34"/>
        <v>0</v>
      </c>
    </row>
    <row r="48" spans="1:34" ht="15.75" hidden="1" x14ac:dyDescent="0.3">
      <c r="A48" t="s">
        <v>19</v>
      </c>
      <c r="B48" s="3">
        <v>19120</v>
      </c>
      <c r="C48" s="3">
        <v>135</v>
      </c>
      <c r="D48" s="3">
        <v>108865</v>
      </c>
      <c r="E48" s="3">
        <v>18575</v>
      </c>
      <c r="F48" s="3">
        <v>30</v>
      </c>
      <c r="G48" s="3">
        <v>18840</v>
      </c>
      <c r="H48" s="3">
        <v>40435</v>
      </c>
      <c r="I48" s="3">
        <v>72536</v>
      </c>
      <c r="J48" s="3"/>
      <c r="K48" s="3">
        <v>278536</v>
      </c>
      <c r="L48" s="3"/>
      <c r="N48" t="s">
        <v>19</v>
      </c>
      <c r="O48" s="3">
        <v>8195</v>
      </c>
      <c r="P48" s="3">
        <v>135</v>
      </c>
      <c r="Q48" s="3">
        <v>52549</v>
      </c>
      <c r="R48" s="3">
        <v>8430</v>
      </c>
      <c r="S48" s="3">
        <v>30</v>
      </c>
      <c r="T48" s="3">
        <v>9765</v>
      </c>
      <c r="U48" s="3">
        <v>21300</v>
      </c>
      <c r="V48" s="3">
        <v>35011</v>
      </c>
      <c r="W48" s="3"/>
      <c r="X48" s="3">
        <v>135415</v>
      </c>
      <c r="Y48" s="28">
        <f t="shared" si="25"/>
        <v>0</v>
      </c>
      <c r="Z48" s="28">
        <f t="shared" si="26"/>
        <v>0</v>
      </c>
      <c r="AA48" s="28">
        <f t="shared" si="27"/>
        <v>0</v>
      </c>
      <c r="AB48" s="28">
        <f t="shared" si="28"/>
        <v>0</v>
      </c>
      <c r="AC48" s="28">
        <f t="shared" si="29"/>
        <v>0</v>
      </c>
      <c r="AD48" s="28">
        <f t="shared" si="30"/>
        <v>0</v>
      </c>
      <c r="AE48" s="28">
        <f t="shared" si="31"/>
        <v>0</v>
      </c>
      <c r="AF48" s="28">
        <f t="shared" si="32"/>
        <v>0</v>
      </c>
      <c r="AG48" s="28">
        <f t="shared" si="33"/>
        <v>0</v>
      </c>
      <c r="AH48" s="28">
        <f t="shared" si="34"/>
        <v>0</v>
      </c>
    </row>
    <row r="49" spans="1:34" ht="15.75" hidden="1" x14ac:dyDescent="0.3">
      <c r="A49" t="s">
        <v>23</v>
      </c>
      <c r="B49" s="3">
        <v>14550</v>
      </c>
      <c r="C49" s="3">
        <v>3180</v>
      </c>
      <c r="D49" s="3">
        <v>56495</v>
      </c>
      <c r="E49" s="3">
        <v>55605</v>
      </c>
      <c r="F49" s="3">
        <v>56114</v>
      </c>
      <c r="G49" s="3">
        <v>67270</v>
      </c>
      <c r="H49" s="3">
        <v>2040</v>
      </c>
      <c r="I49" s="3"/>
      <c r="J49" s="3"/>
      <c r="K49" s="3">
        <v>255254</v>
      </c>
      <c r="L49" s="3"/>
      <c r="N49" t="s">
        <v>23</v>
      </c>
      <c r="O49" s="3">
        <v>7260</v>
      </c>
      <c r="P49" s="3">
        <v>1560</v>
      </c>
      <c r="Q49" s="3">
        <v>25910</v>
      </c>
      <c r="R49" s="3">
        <v>23870</v>
      </c>
      <c r="S49" s="3">
        <v>28940</v>
      </c>
      <c r="T49" s="3">
        <v>33390</v>
      </c>
      <c r="U49" s="3">
        <v>1560</v>
      </c>
      <c r="V49" s="3"/>
      <c r="W49" s="3"/>
      <c r="X49" s="3">
        <v>122490</v>
      </c>
      <c r="Y49" s="28">
        <f t="shared" si="25"/>
        <v>0</v>
      </c>
      <c r="Z49" s="28">
        <f t="shared" si="26"/>
        <v>0</v>
      </c>
      <c r="AA49" s="28">
        <f t="shared" si="27"/>
        <v>0</v>
      </c>
      <c r="AB49" s="28">
        <f t="shared" si="28"/>
        <v>0</v>
      </c>
      <c r="AC49" s="28">
        <f t="shared" si="29"/>
        <v>0</v>
      </c>
      <c r="AD49" s="28">
        <f t="shared" si="30"/>
        <v>0</v>
      </c>
      <c r="AE49" s="28">
        <f t="shared" si="31"/>
        <v>0</v>
      </c>
      <c r="AF49" s="28">
        <f t="shared" si="32"/>
        <v>0</v>
      </c>
      <c r="AG49" s="28">
        <f t="shared" si="33"/>
        <v>0</v>
      </c>
      <c r="AH49" s="28">
        <f t="shared" si="34"/>
        <v>0</v>
      </c>
    </row>
    <row r="50" spans="1:34" ht="15.75" hidden="1" x14ac:dyDescent="0.3">
      <c r="A50" t="s">
        <v>21</v>
      </c>
      <c r="B50" s="3">
        <v>55</v>
      </c>
      <c r="C50" s="3"/>
      <c r="D50" s="3">
        <v>9430</v>
      </c>
      <c r="E50" s="3">
        <v>4325</v>
      </c>
      <c r="F50" s="3">
        <v>240</v>
      </c>
      <c r="G50" s="3">
        <v>66540</v>
      </c>
      <c r="H50" s="3">
        <v>71582</v>
      </c>
      <c r="I50" s="3">
        <v>90069</v>
      </c>
      <c r="J50" s="3"/>
      <c r="K50" s="3">
        <v>242241</v>
      </c>
      <c r="L50" s="3"/>
      <c r="N50" t="s">
        <v>21</v>
      </c>
      <c r="O50" s="3"/>
      <c r="P50" s="3"/>
      <c r="Q50" s="3">
        <v>4160</v>
      </c>
      <c r="R50" s="3">
        <v>2895</v>
      </c>
      <c r="S50" s="3"/>
      <c r="T50" s="3">
        <v>29025</v>
      </c>
      <c r="U50" s="3">
        <v>39975</v>
      </c>
      <c r="V50" s="3">
        <v>46014</v>
      </c>
      <c r="W50" s="3"/>
      <c r="X50" s="3">
        <v>122069</v>
      </c>
      <c r="Y50" s="28">
        <f t="shared" si="25"/>
        <v>0</v>
      </c>
      <c r="Z50" s="28">
        <f t="shared" si="26"/>
        <v>0</v>
      </c>
      <c r="AA50" s="28">
        <f t="shared" si="27"/>
        <v>0</v>
      </c>
      <c r="AB50" s="28">
        <f t="shared" si="28"/>
        <v>0</v>
      </c>
      <c r="AC50" s="28">
        <f t="shared" si="29"/>
        <v>0</v>
      </c>
      <c r="AD50" s="28">
        <f t="shared" si="30"/>
        <v>0</v>
      </c>
      <c r="AE50" s="28">
        <f t="shared" si="31"/>
        <v>0</v>
      </c>
      <c r="AF50" s="28">
        <f t="shared" si="32"/>
        <v>0</v>
      </c>
      <c r="AG50" s="28">
        <f t="shared" si="33"/>
        <v>0</v>
      </c>
      <c r="AH50" s="28">
        <f t="shared" si="34"/>
        <v>0</v>
      </c>
    </row>
    <row r="51" spans="1:34" ht="15.75" hidden="1" x14ac:dyDescent="0.3">
      <c r="A51" t="s">
        <v>20</v>
      </c>
      <c r="B51" s="3">
        <v>95384</v>
      </c>
      <c r="C51" s="3">
        <v>5170</v>
      </c>
      <c r="D51" s="3">
        <v>37994</v>
      </c>
      <c r="E51" s="3">
        <v>5460</v>
      </c>
      <c r="F51" s="3">
        <v>22458</v>
      </c>
      <c r="G51" s="3">
        <v>60</v>
      </c>
      <c r="H51" s="3">
        <v>22265</v>
      </c>
      <c r="I51" s="3">
        <v>9285</v>
      </c>
      <c r="J51" s="3">
        <v>22530</v>
      </c>
      <c r="K51" s="3">
        <v>220606</v>
      </c>
      <c r="L51" s="3"/>
      <c r="N51" t="s">
        <v>20</v>
      </c>
      <c r="O51" s="3">
        <v>50794</v>
      </c>
      <c r="P51" s="3">
        <v>330</v>
      </c>
      <c r="Q51" s="3">
        <v>22438</v>
      </c>
      <c r="R51" s="3">
        <v>2730</v>
      </c>
      <c r="S51" s="3">
        <v>10740</v>
      </c>
      <c r="T51" s="3">
        <v>60</v>
      </c>
      <c r="U51" s="3">
        <v>9215</v>
      </c>
      <c r="V51" s="3">
        <v>4560</v>
      </c>
      <c r="W51" s="3">
        <v>11550</v>
      </c>
      <c r="X51" s="3">
        <v>112417</v>
      </c>
      <c r="Y51" s="28">
        <f t="shared" si="25"/>
        <v>0</v>
      </c>
      <c r="Z51" s="28">
        <f t="shared" si="26"/>
        <v>0</v>
      </c>
      <c r="AA51" s="28">
        <f t="shared" si="27"/>
        <v>0</v>
      </c>
      <c r="AB51" s="28">
        <f t="shared" si="28"/>
        <v>0</v>
      </c>
      <c r="AC51" s="28">
        <f t="shared" si="29"/>
        <v>0</v>
      </c>
      <c r="AD51" s="28">
        <f t="shared" si="30"/>
        <v>0</v>
      </c>
      <c r="AE51" s="28">
        <f t="shared" si="31"/>
        <v>0</v>
      </c>
      <c r="AF51" s="28">
        <f t="shared" si="32"/>
        <v>0</v>
      </c>
      <c r="AG51" s="28">
        <f t="shared" si="33"/>
        <v>0</v>
      </c>
      <c r="AH51" s="28">
        <f t="shared" si="34"/>
        <v>0</v>
      </c>
    </row>
    <row r="52" spans="1:34" ht="15.75" hidden="1" x14ac:dyDescent="0.3">
      <c r="A52" t="s">
        <v>22</v>
      </c>
      <c r="B52" s="3">
        <v>3500</v>
      </c>
      <c r="C52" s="3"/>
      <c r="D52" s="3">
        <v>73833</v>
      </c>
      <c r="E52" s="3">
        <v>14870</v>
      </c>
      <c r="F52" s="3"/>
      <c r="G52" s="3">
        <v>73295</v>
      </c>
      <c r="H52" s="3">
        <v>2685</v>
      </c>
      <c r="I52" s="3">
        <v>60</v>
      </c>
      <c r="J52" s="3"/>
      <c r="K52" s="3">
        <v>168243</v>
      </c>
      <c r="L52" s="3"/>
      <c r="N52" t="s">
        <v>22</v>
      </c>
      <c r="O52" s="3">
        <v>3500</v>
      </c>
      <c r="P52" s="3"/>
      <c r="Q52" s="3">
        <v>37163</v>
      </c>
      <c r="R52" s="3">
        <v>7175</v>
      </c>
      <c r="S52" s="3"/>
      <c r="T52" s="3">
        <v>38165</v>
      </c>
      <c r="U52" s="3"/>
      <c r="V52" s="3"/>
      <c r="W52" s="3"/>
      <c r="X52" s="3">
        <v>86003</v>
      </c>
      <c r="Y52" s="28">
        <f t="shared" si="25"/>
        <v>0</v>
      </c>
      <c r="Z52" s="28">
        <f t="shared" si="26"/>
        <v>0</v>
      </c>
      <c r="AA52" s="28">
        <f t="shared" si="27"/>
        <v>0</v>
      </c>
      <c r="AB52" s="28">
        <f t="shared" si="28"/>
        <v>0</v>
      </c>
      <c r="AC52" s="28">
        <f t="shared" si="29"/>
        <v>0</v>
      </c>
      <c r="AD52" s="28">
        <f t="shared" si="30"/>
        <v>0</v>
      </c>
      <c r="AE52" s="28">
        <f t="shared" si="31"/>
        <v>0</v>
      </c>
      <c r="AF52" s="28">
        <f t="shared" si="32"/>
        <v>0</v>
      </c>
      <c r="AG52" s="28">
        <f t="shared" si="33"/>
        <v>0</v>
      </c>
      <c r="AH52" s="28">
        <f t="shared" si="34"/>
        <v>0</v>
      </c>
    </row>
    <row r="53" spans="1:34" ht="15.75" hidden="1" x14ac:dyDescent="0.3">
      <c r="A53" t="s">
        <v>31</v>
      </c>
      <c r="B53" s="3">
        <v>3644</v>
      </c>
      <c r="C53" s="3">
        <v>2280</v>
      </c>
      <c r="D53" s="3">
        <v>27791</v>
      </c>
      <c r="E53" s="3">
        <v>2935</v>
      </c>
      <c r="F53" s="3">
        <v>885</v>
      </c>
      <c r="G53" s="3">
        <v>8970</v>
      </c>
      <c r="H53" s="3">
        <v>38700</v>
      </c>
      <c r="I53" s="3">
        <v>22415</v>
      </c>
      <c r="J53" s="3">
        <v>3265</v>
      </c>
      <c r="K53" s="3">
        <v>110885</v>
      </c>
      <c r="L53" s="3"/>
      <c r="N53" t="s">
        <v>18</v>
      </c>
      <c r="O53" s="3">
        <v>180</v>
      </c>
      <c r="P53" s="3">
        <v>2350</v>
      </c>
      <c r="Q53" s="3">
        <v>1240</v>
      </c>
      <c r="R53" s="3">
        <v>2450</v>
      </c>
      <c r="S53" s="3">
        <v>1170</v>
      </c>
      <c r="T53" s="3">
        <v>2180</v>
      </c>
      <c r="U53" s="3">
        <v>23740</v>
      </c>
      <c r="V53" s="3">
        <v>20555</v>
      </c>
      <c r="W53" s="3"/>
      <c r="X53" s="3">
        <v>53865</v>
      </c>
      <c r="Y53" s="28">
        <f t="shared" si="25"/>
        <v>0</v>
      </c>
      <c r="Z53" s="28">
        <f t="shared" si="26"/>
        <v>0</v>
      </c>
      <c r="AA53" s="28">
        <f t="shared" si="27"/>
        <v>0</v>
      </c>
      <c r="AB53" s="28">
        <f t="shared" si="28"/>
        <v>0</v>
      </c>
      <c r="AC53" s="28">
        <f t="shared" si="29"/>
        <v>0</v>
      </c>
      <c r="AD53" s="28">
        <f t="shared" si="30"/>
        <v>0</v>
      </c>
      <c r="AE53" s="28">
        <f t="shared" si="31"/>
        <v>0</v>
      </c>
      <c r="AF53" s="28">
        <f t="shared" si="32"/>
        <v>0</v>
      </c>
      <c r="AG53" s="28">
        <f t="shared" si="33"/>
        <v>0</v>
      </c>
      <c r="AH53" s="28">
        <f t="shared" si="34"/>
        <v>0</v>
      </c>
    </row>
    <row r="54" spans="1:34" ht="15.75" hidden="1" x14ac:dyDescent="0.3">
      <c r="A54" t="s">
        <v>25</v>
      </c>
      <c r="B54" s="3">
        <v>8980</v>
      </c>
      <c r="C54" s="3">
        <v>50</v>
      </c>
      <c r="D54" s="3">
        <v>545</v>
      </c>
      <c r="E54" s="3">
        <v>355</v>
      </c>
      <c r="F54" s="3">
        <v>2935</v>
      </c>
      <c r="G54" s="3">
        <v>180</v>
      </c>
      <c r="H54" s="3">
        <v>59770</v>
      </c>
      <c r="I54" s="3">
        <v>25910</v>
      </c>
      <c r="J54" s="3">
        <v>6270</v>
      </c>
      <c r="K54" s="3">
        <v>104995</v>
      </c>
      <c r="L54" s="3"/>
      <c r="N54" t="s">
        <v>31</v>
      </c>
      <c r="O54" s="3">
        <v>2164</v>
      </c>
      <c r="P54" s="3">
        <v>1480</v>
      </c>
      <c r="Q54" s="3">
        <v>13061</v>
      </c>
      <c r="R54" s="3">
        <v>1660</v>
      </c>
      <c r="S54" s="3">
        <v>390</v>
      </c>
      <c r="T54" s="3">
        <v>3750</v>
      </c>
      <c r="U54" s="3">
        <v>16755</v>
      </c>
      <c r="V54" s="3">
        <v>11220</v>
      </c>
      <c r="W54" s="3">
        <v>1350</v>
      </c>
      <c r="X54" s="3">
        <v>51830</v>
      </c>
      <c r="Y54" s="28">
        <f t="shared" si="25"/>
        <v>0</v>
      </c>
      <c r="Z54" s="28">
        <f t="shared" si="26"/>
        <v>0</v>
      </c>
      <c r="AA54" s="28">
        <f t="shared" si="27"/>
        <v>0</v>
      </c>
      <c r="AB54" s="28">
        <f t="shared" si="28"/>
        <v>0</v>
      </c>
      <c r="AC54" s="28">
        <f t="shared" si="29"/>
        <v>0</v>
      </c>
      <c r="AD54" s="28">
        <f t="shared" si="30"/>
        <v>0</v>
      </c>
      <c r="AE54" s="28">
        <f t="shared" si="31"/>
        <v>0</v>
      </c>
      <c r="AF54" s="28">
        <f t="shared" si="32"/>
        <v>0</v>
      </c>
      <c r="AG54" s="28">
        <f t="shared" si="33"/>
        <v>0</v>
      </c>
      <c r="AH54" s="28">
        <f t="shared" si="34"/>
        <v>0</v>
      </c>
    </row>
    <row r="55" spans="1:34" ht="15.75" hidden="1" x14ac:dyDescent="0.3">
      <c r="A55" t="s">
        <v>18</v>
      </c>
      <c r="B55" s="3">
        <v>180</v>
      </c>
      <c r="C55" s="3">
        <v>2350</v>
      </c>
      <c r="D55" s="3">
        <v>2518</v>
      </c>
      <c r="E55" s="3">
        <v>2450</v>
      </c>
      <c r="F55" s="3">
        <v>2175</v>
      </c>
      <c r="G55" s="3">
        <v>4190</v>
      </c>
      <c r="H55" s="3">
        <v>45330</v>
      </c>
      <c r="I55" s="3">
        <v>40195</v>
      </c>
      <c r="J55" s="3"/>
      <c r="K55" s="3">
        <v>99388</v>
      </c>
      <c r="L55" s="3"/>
      <c r="N55" t="s">
        <v>25</v>
      </c>
      <c r="O55" s="3">
        <v>4290</v>
      </c>
      <c r="P55" s="3">
        <v>50</v>
      </c>
      <c r="Q55" s="3"/>
      <c r="R55" s="3"/>
      <c r="S55" s="3">
        <v>1300</v>
      </c>
      <c r="T55" s="3"/>
      <c r="U55" s="3">
        <v>29935</v>
      </c>
      <c r="V55" s="3">
        <v>12800</v>
      </c>
      <c r="W55" s="3">
        <v>3360</v>
      </c>
      <c r="X55" s="3">
        <v>51735</v>
      </c>
      <c r="Y55" s="28">
        <f t="shared" si="25"/>
        <v>0</v>
      </c>
      <c r="Z55" s="28">
        <f t="shared" si="26"/>
        <v>0</v>
      </c>
      <c r="AA55" s="28">
        <f t="shared" si="27"/>
        <v>0</v>
      </c>
      <c r="AB55" s="28">
        <f t="shared" si="28"/>
        <v>0</v>
      </c>
      <c r="AC55" s="28">
        <f t="shared" si="29"/>
        <v>0</v>
      </c>
      <c r="AD55" s="28">
        <f t="shared" si="30"/>
        <v>0</v>
      </c>
      <c r="AE55" s="28">
        <f t="shared" si="31"/>
        <v>0</v>
      </c>
      <c r="AF55" s="28">
        <f t="shared" si="32"/>
        <v>0</v>
      </c>
      <c r="AG55" s="28">
        <f t="shared" si="33"/>
        <v>0</v>
      </c>
      <c r="AH55" s="28">
        <f t="shared" si="34"/>
        <v>0</v>
      </c>
    </row>
    <row r="56" spans="1:34" ht="15.75" hidden="1" x14ac:dyDescent="0.3">
      <c r="A56" t="s">
        <v>27</v>
      </c>
      <c r="B56" s="3">
        <v>180</v>
      </c>
      <c r="C56" s="3">
        <v>440</v>
      </c>
      <c r="D56" s="3">
        <v>16050</v>
      </c>
      <c r="E56" s="3"/>
      <c r="F56" s="3">
        <v>4375</v>
      </c>
      <c r="G56" s="3"/>
      <c r="H56" s="3">
        <v>31365</v>
      </c>
      <c r="I56" s="3">
        <v>24145</v>
      </c>
      <c r="J56" s="3">
        <v>8340</v>
      </c>
      <c r="K56" s="3">
        <v>84895</v>
      </c>
      <c r="L56" s="3"/>
      <c r="N56" t="s">
        <v>27</v>
      </c>
      <c r="O56" s="3">
        <v>135</v>
      </c>
      <c r="P56" s="3"/>
      <c r="Q56" s="3">
        <v>8910</v>
      </c>
      <c r="R56" s="3"/>
      <c r="S56" s="3">
        <v>2370</v>
      </c>
      <c r="T56" s="3"/>
      <c r="U56" s="3">
        <v>17805</v>
      </c>
      <c r="V56" s="3">
        <v>12090</v>
      </c>
      <c r="W56" s="3">
        <v>4110</v>
      </c>
      <c r="X56" s="3">
        <v>45420</v>
      </c>
      <c r="Y56" s="28">
        <f t="shared" si="25"/>
        <v>0</v>
      </c>
      <c r="Z56" s="28">
        <f t="shared" si="26"/>
        <v>0</v>
      </c>
      <c r="AA56" s="28">
        <f t="shared" si="27"/>
        <v>0</v>
      </c>
      <c r="AB56" s="28">
        <f t="shared" si="28"/>
        <v>0</v>
      </c>
      <c r="AC56" s="28">
        <f t="shared" si="29"/>
        <v>0</v>
      </c>
      <c r="AD56" s="28">
        <f t="shared" si="30"/>
        <v>0</v>
      </c>
      <c r="AE56" s="28">
        <f t="shared" si="31"/>
        <v>0</v>
      </c>
      <c r="AF56" s="28">
        <f t="shared" si="32"/>
        <v>0</v>
      </c>
      <c r="AG56" s="28">
        <f t="shared" si="33"/>
        <v>0</v>
      </c>
      <c r="AH56" s="28">
        <f t="shared" si="34"/>
        <v>0</v>
      </c>
    </row>
    <row r="57" spans="1:34" ht="15.75" hidden="1" x14ac:dyDescent="0.3">
      <c r="A57" t="s">
        <v>26</v>
      </c>
      <c r="B57" s="3"/>
      <c r="C57" s="3">
        <v>7290</v>
      </c>
      <c r="D57" s="3">
        <v>13537</v>
      </c>
      <c r="E57" s="3"/>
      <c r="F57" s="3"/>
      <c r="G57" s="3"/>
      <c r="H57" s="3">
        <v>34470</v>
      </c>
      <c r="I57" s="3">
        <v>23940</v>
      </c>
      <c r="J57" s="3"/>
      <c r="K57" s="3">
        <v>79237</v>
      </c>
      <c r="L57" s="3"/>
      <c r="N57" t="s">
        <v>26</v>
      </c>
      <c r="O57" s="3"/>
      <c r="P57" s="3">
        <v>7290</v>
      </c>
      <c r="Q57" s="3">
        <v>7552</v>
      </c>
      <c r="R57" s="3"/>
      <c r="S57" s="3"/>
      <c r="T57" s="3"/>
      <c r="U57" s="3">
        <v>17100</v>
      </c>
      <c r="V57" s="3">
        <v>11895</v>
      </c>
      <c r="W57" s="3"/>
      <c r="X57" s="3">
        <v>43837</v>
      </c>
      <c r="Y57" s="28">
        <f t="shared" si="25"/>
        <v>0</v>
      </c>
      <c r="Z57" s="28">
        <f t="shared" si="26"/>
        <v>0</v>
      </c>
      <c r="AA57" s="28">
        <f t="shared" si="27"/>
        <v>0</v>
      </c>
      <c r="AB57" s="28">
        <f t="shared" si="28"/>
        <v>0</v>
      </c>
      <c r="AC57" s="28">
        <f t="shared" si="29"/>
        <v>0</v>
      </c>
      <c r="AD57" s="28">
        <f t="shared" si="30"/>
        <v>0</v>
      </c>
      <c r="AE57" s="28">
        <f t="shared" si="31"/>
        <v>0</v>
      </c>
      <c r="AF57" s="28">
        <f t="shared" si="32"/>
        <v>0</v>
      </c>
      <c r="AG57" s="28">
        <f t="shared" si="33"/>
        <v>0</v>
      </c>
      <c r="AH57" s="28">
        <f t="shared" si="34"/>
        <v>0</v>
      </c>
    </row>
    <row r="58" spans="1:34" ht="15.75" hidden="1" x14ac:dyDescent="0.3">
      <c r="A58" t="s">
        <v>33</v>
      </c>
      <c r="B58" s="3">
        <v>12770</v>
      </c>
      <c r="C58" s="3">
        <v>1590</v>
      </c>
      <c r="D58" s="3">
        <v>7345</v>
      </c>
      <c r="E58" s="3">
        <v>12340</v>
      </c>
      <c r="F58" s="3">
        <v>2385</v>
      </c>
      <c r="G58" s="3"/>
      <c r="H58" s="3">
        <v>9900</v>
      </c>
      <c r="I58" s="3">
        <v>22340</v>
      </c>
      <c r="J58" s="3">
        <v>2670</v>
      </c>
      <c r="K58" s="3">
        <v>71340</v>
      </c>
      <c r="L58" s="3"/>
      <c r="N58" t="s">
        <v>28</v>
      </c>
      <c r="O58" s="3">
        <v>11120</v>
      </c>
      <c r="P58" s="3"/>
      <c r="Q58" s="3">
        <v>2535</v>
      </c>
      <c r="R58" s="3">
        <v>4315</v>
      </c>
      <c r="S58" s="3">
        <v>9505</v>
      </c>
      <c r="T58" s="3">
        <v>4735</v>
      </c>
      <c r="U58" s="3"/>
      <c r="V58" s="3">
        <v>3280</v>
      </c>
      <c r="W58" s="3">
        <v>150</v>
      </c>
      <c r="X58" s="3">
        <v>35640</v>
      </c>
      <c r="Y58" s="28">
        <f t="shared" si="25"/>
        <v>0</v>
      </c>
      <c r="Z58" s="28">
        <f t="shared" si="26"/>
        <v>0</v>
      </c>
      <c r="AA58" s="28">
        <f t="shared" si="27"/>
        <v>0</v>
      </c>
      <c r="AB58" s="28">
        <f t="shared" si="28"/>
        <v>0</v>
      </c>
      <c r="AC58" s="28">
        <f t="shared" si="29"/>
        <v>0</v>
      </c>
      <c r="AD58" s="28">
        <f t="shared" si="30"/>
        <v>0</v>
      </c>
      <c r="AE58" s="28">
        <f t="shared" si="31"/>
        <v>0</v>
      </c>
      <c r="AF58" s="28">
        <f t="shared" si="32"/>
        <v>0</v>
      </c>
      <c r="AG58" s="28">
        <f t="shared" si="33"/>
        <v>0</v>
      </c>
      <c r="AH58" s="28">
        <f t="shared" si="34"/>
        <v>0</v>
      </c>
    </row>
    <row r="59" spans="1:34" ht="15.75" hidden="1" x14ac:dyDescent="0.3">
      <c r="A59" t="s">
        <v>28</v>
      </c>
      <c r="B59" s="3">
        <v>18485</v>
      </c>
      <c r="C59" s="3"/>
      <c r="D59" s="3">
        <v>4025</v>
      </c>
      <c r="E59" s="3">
        <v>7645</v>
      </c>
      <c r="F59" s="3">
        <v>21055</v>
      </c>
      <c r="G59" s="3">
        <v>6670</v>
      </c>
      <c r="H59" s="3"/>
      <c r="I59" s="3">
        <v>5110</v>
      </c>
      <c r="J59" s="3">
        <v>900</v>
      </c>
      <c r="K59" s="3">
        <v>63890</v>
      </c>
      <c r="L59" s="3"/>
      <c r="N59" t="s">
        <v>33</v>
      </c>
      <c r="O59" s="3">
        <v>1410</v>
      </c>
      <c r="P59" s="3">
        <v>810</v>
      </c>
      <c r="Q59" s="3">
        <v>3640</v>
      </c>
      <c r="R59" s="3">
        <v>6445</v>
      </c>
      <c r="S59" s="3">
        <v>90</v>
      </c>
      <c r="T59" s="3"/>
      <c r="U59" s="3">
        <v>5310</v>
      </c>
      <c r="V59" s="3">
        <v>10980</v>
      </c>
      <c r="W59" s="3">
        <v>1385</v>
      </c>
      <c r="X59" s="3">
        <v>30070</v>
      </c>
      <c r="Y59" s="28">
        <f t="shared" si="25"/>
        <v>0</v>
      </c>
      <c r="Z59" s="28">
        <f t="shared" si="26"/>
        <v>0</v>
      </c>
      <c r="AA59" s="28">
        <f t="shared" si="27"/>
        <v>0</v>
      </c>
      <c r="AB59" s="28">
        <f t="shared" si="28"/>
        <v>0</v>
      </c>
      <c r="AC59" s="28">
        <f t="shared" si="29"/>
        <v>0</v>
      </c>
      <c r="AD59" s="28">
        <f t="shared" si="30"/>
        <v>0</v>
      </c>
      <c r="AE59" s="28">
        <f t="shared" si="31"/>
        <v>0</v>
      </c>
      <c r="AF59" s="28">
        <f t="shared" si="32"/>
        <v>0</v>
      </c>
      <c r="AG59" s="28">
        <f t="shared" si="33"/>
        <v>0</v>
      </c>
      <c r="AH59" s="28">
        <f t="shared" si="34"/>
        <v>0</v>
      </c>
    </row>
    <row r="60" spans="1:34" ht="15.75" hidden="1" x14ac:dyDescent="0.3">
      <c r="A60" t="s">
        <v>29</v>
      </c>
      <c r="B60" s="3">
        <v>7325</v>
      </c>
      <c r="C60" s="3">
        <v>6350</v>
      </c>
      <c r="D60" s="3"/>
      <c r="E60" s="3">
        <v>2385</v>
      </c>
      <c r="F60" s="3"/>
      <c r="G60" s="3">
        <v>3600</v>
      </c>
      <c r="H60" s="3">
        <v>14535</v>
      </c>
      <c r="I60" s="3">
        <v>10405</v>
      </c>
      <c r="J60" s="3">
        <v>11590</v>
      </c>
      <c r="K60" s="3">
        <v>56190</v>
      </c>
      <c r="L60" s="3"/>
      <c r="N60" t="s">
        <v>29</v>
      </c>
      <c r="O60" s="3">
        <v>3880</v>
      </c>
      <c r="P60" s="3">
        <v>3570</v>
      </c>
      <c r="Q60" s="3"/>
      <c r="R60" s="3">
        <v>960</v>
      </c>
      <c r="S60" s="3"/>
      <c r="T60" s="3">
        <v>2040</v>
      </c>
      <c r="U60" s="3">
        <v>8040</v>
      </c>
      <c r="V60" s="3">
        <v>5035</v>
      </c>
      <c r="W60" s="3">
        <v>5645</v>
      </c>
      <c r="X60" s="3">
        <v>29170</v>
      </c>
      <c r="Y60" s="28">
        <f t="shared" si="25"/>
        <v>0</v>
      </c>
      <c r="Z60" s="28">
        <f t="shared" si="26"/>
        <v>0</v>
      </c>
      <c r="AA60" s="28">
        <f t="shared" si="27"/>
        <v>0</v>
      </c>
      <c r="AB60" s="28">
        <f t="shared" si="28"/>
        <v>0</v>
      </c>
      <c r="AC60" s="28">
        <f t="shared" si="29"/>
        <v>0</v>
      </c>
      <c r="AD60" s="28">
        <f t="shared" si="30"/>
        <v>0</v>
      </c>
      <c r="AE60" s="28">
        <f t="shared" si="31"/>
        <v>0</v>
      </c>
      <c r="AF60" s="28">
        <f t="shared" si="32"/>
        <v>0</v>
      </c>
      <c r="AG60" s="28">
        <f t="shared" si="33"/>
        <v>0</v>
      </c>
      <c r="AH60" s="28">
        <f t="shared" si="34"/>
        <v>0</v>
      </c>
    </row>
    <row r="61" spans="1:34" ht="15.75" hidden="1" x14ac:dyDescent="0.3">
      <c r="A61" t="s">
        <v>38</v>
      </c>
      <c r="B61" s="3">
        <v>4755</v>
      </c>
      <c r="C61" s="3">
        <v>4755</v>
      </c>
      <c r="D61" s="3">
        <v>4755</v>
      </c>
      <c r="E61" s="3">
        <v>4755</v>
      </c>
      <c r="F61" s="3">
        <v>5255</v>
      </c>
      <c r="G61" s="3">
        <v>4755</v>
      </c>
      <c r="H61" s="3">
        <v>4755</v>
      </c>
      <c r="I61" s="3">
        <v>4755</v>
      </c>
      <c r="J61" s="3">
        <v>4755</v>
      </c>
      <c r="K61" s="3">
        <v>43295</v>
      </c>
      <c r="L61" s="3"/>
      <c r="N61" t="s">
        <v>35</v>
      </c>
      <c r="O61" s="3"/>
      <c r="P61" s="3"/>
      <c r="Q61" s="3"/>
      <c r="R61" s="3"/>
      <c r="S61" s="3">
        <v>18970</v>
      </c>
      <c r="T61" s="3">
        <v>4800</v>
      </c>
      <c r="U61" s="3"/>
      <c r="V61" s="3"/>
      <c r="W61" s="3"/>
      <c r="X61" s="3">
        <v>23770</v>
      </c>
      <c r="Y61" s="28">
        <f t="shared" si="25"/>
        <v>0</v>
      </c>
      <c r="Z61" s="28">
        <f t="shared" si="26"/>
        <v>0</v>
      </c>
      <c r="AA61" s="28">
        <f t="shared" si="27"/>
        <v>0</v>
      </c>
      <c r="AB61" s="28">
        <f t="shared" si="28"/>
        <v>0</v>
      </c>
      <c r="AC61" s="28">
        <f t="shared" si="29"/>
        <v>0</v>
      </c>
      <c r="AD61" s="28">
        <f t="shared" si="30"/>
        <v>0</v>
      </c>
      <c r="AE61" s="28">
        <f t="shared" si="31"/>
        <v>0</v>
      </c>
      <c r="AF61" s="28">
        <f t="shared" si="32"/>
        <v>0</v>
      </c>
      <c r="AG61" s="28">
        <f t="shared" si="33"/>
        <v>0</v>
      </c>
      <c r="AH61" s="28">
        <f t="shared" si="34"/>
        <v>0</v>
      </c>
    </row>
    <row r="62" spans="1:34" ht="15.75" hidden="1" x14ac:dyDescent="0.3">
      <c r="A62" t="s">
        <v>35</v>
      </c>
      <c r="B62" s="3"/>
      <c r="C62" s="3"/>
      <c r="D62" s="3"/>
      <c r="E62" s="3"/>
      <c r="F62" s="3">
        <v>28685</v>
      </c>
      <c r="G62" s="3">
        <v>12525</v>
      </c>
      <c r="H62" s="3"/>
      <c r="I62" s="3"/>
      <c r="J62" s="3"/>
      <c r="K62" s="3">
        <v>41210</v>
      </c>
      <c r="L62" s="3"/>
      <c r="N62" t="s">
        <v>47</v>
      </c>
      <c r="O62" s="3"/>
      <c r="P62" s="3"/>
      <c r="Q62" s="3"/>
      <c r="R62" s="3"/>
      <c r="S62" s="3">
        <v>19044</v>
      </c>
      <c r="T62" s="3"/>
      <c r="U62" s="3"/>
      <c r="V62" s="3"/>
      <c r="W62" s="3"/>
      <c r="X62" s="3">
        <v>19044</v>
      </c>
      <c r="Y62" s="28">
        <f t="shared" si="25"/>
        <v>0</v>
      </c>
      <c r="Z62" s="28">
        <f t="shared" si="26"/>
        <v>0</v>
      </c>
      <c r="AA62" s="28">
        <f t="shared" si="27"/>
        <v>0</v>
      </c>
      <c r="AB62" s="28">
        <f t="shared" si="28"/>
        <v>0</v>
      </c>
      <c r="AC62" s="28">
        <f t="shared" si="29"/>
        <v>0</v>
      </c>
      <c r="AD62" s="28">
        <f t="shared" si="30"/>
        <v>0</v>
      </c>
      <c r="AE62" s="28">
        <f t="shared" si="31"/>
        <v>0</v>
      </c>
      <c r="AF62" s="28">
        <f t="shared" si="32"/>
        <v>0</v>
      </c>
      <c r="AG62" s="28">
        <f t="shared" si="33"/>
        <v>0</v>
      </c>
      <c r="AH62" s="28">
        <f t="shared" si="34"/>
        <v>0</v>
      </c>
    </row>
    <row r="63" spans="1:34" ht="15.75" hidden="1" x14ac:dyDescent="0.3">
      <c r="A63" t="s">
        <v>47</v>
      </c>
      <c r="B63" s="3"/>
      <c r="C63" s="3"/>
      <c r="D63" s="3"/>
      <c r="E63" s="3"/>
      <c r="F63" s="3">
        <v>39019</v>
      </c>
      <c r="G63" s="3"/>
      <c r="H63" s="3"/>
      <c r="I63" s="3"/>
      <c r="J63" s="3"/>
      <c r="K63" s="3">
        <v>39019</v>
      </c>
      <c r="L63" s="3"/>
      <c r="N63" t="s">
        <v>32</v>
      </c>
      <c r="O63" s="3">
        <v>4160</v>
      </c>
      <c r="P63" s="3"/>
      <c r="Q63" s="3">
        <v>3735</v>
      </c>
      <c r="R63" s="3">
        <v>1620</v>
      </c>
      <c r="S63" s="3">
        <v>1630</v>
      </c>
      <c r="T63" s="3">
        <v>3520</v>
      </c>
      <c r="U63" s="3"/>
      <c r="V63" s="3"/>
      <c r="W63" s="3"/>
      <c r="X63" s="3">
        <v>14665</v>
      </c>
      <c r="Y63" s="28">
        <f t="shared" si="25"/>
        <v>0</v>
      </c>
      <c r="Z63" s="28">
        <f t="shared" si="26"/>
        <v>0</v>
      </c>
      <c r="AA63" s="28">
        <f t="shared" si="27"/>
        <v>0</v>
      </c>
      <c r="AB63" s="28">
        <f t="shared" si="28"/>
        <v>0</v>
      </c>
      <c r="AC63" s="28">
        <f t="shared" si="29"/>
        <v>0</v>
      </c>
      <c r="AD63" s="28">
        <f t="shared" si="30"/>
        <v>0</v>
      </c>
      <c r="AE63" s="28">
        <f t="shared" si="31"/>
        <v>0</v>
      </c>
      <c r="AF63" s="28">
        <f t="shared" si="32"/>
        <v>0</v>
      </c>
      <c r="AG63" s="28">
        <f t="shared" si="33"/>
        <v>0</v>
      </c>
      <c r="AH63" s="28">
        <f t="shared" si="34"/>
        <v>0</v>
      </c>
    </row>
    <row r="64" spans="1:34" ht="15.75" hidden="1" x14ac:dyDescent="0.3">
      <c r="A64" t="s">
        <v>32</v>
      </c>
      <c r="B64" s="3">
        <v>4785</v>
      </c>
      <c r="C64" s="3"/>
      <c r="D64" s="3">
        <v>3735</v>
      </c>
      <c r="E64" s="3">
        <v>6625</v>
      </c>
      <c r="F64" s="3">
        <v>3220</v>
      </c>
      <c r="G64" s="3">
        <v>6005</v>
      </c>
      <c r="H64" s="3"/>
      <c r="I64" s="3">
        <v>1470</v>
      </c>
      <c r="J64" s="3"/>
      <c r="K64" s="3">
        <v>25840</v>
      </c>
      <c r="L64" s="3"/>
      <c r="N64" t="s">
        <v>68</v>
      </c>
      <c r="O64" s="3"/>
      <c r="P64" s="3"/>
      <c r="Q64" s="3"/>
      <c r="R64" s="3"/>
      <c r="S64" s="3"/>
      <c r="T64" s="3">
        <v>8970</v>
      </c>
      <c r="U64" s="3"/>
      <c r="V64" s="3"/>
      <c r="W64" s="3"/>
      <c r="X64" s="3">
        <v>8970</v>
      </c>
      <c r="Y64" s="28">
        <f t="shared" si="25"/>
        <v>0</v>
      </c>
      <c r="Z64" s="28">
        <f t="shared" si="26"/>
        <v>0</v>
      </c>
      <c r="AA64" s="28">
        <f t="shared" si="27"/>
        <v>0</v>
      </c>
      <c r="AB64" s="28">
        <f t="shared" si="28"/>
        <v>0</v>
      </c>
      <c r="AC64" s="28">
        <f t="shared" si="29"/>
        <v>0</v>
      </c>
      <c r="AD64" s="28">
        <f t="shared" si="30"/>
        <v>0</v>
      </c>
      <c r="AE64" s="28">
        <f t="shared" si="31"/>
        <v>0</v>
      </c>
      <c r="AF64" s="28">
        <f t="shared" si="32"/>
        <v>0</v>
      </c>
      <c r="AG64" s="28">
        <f t="shared" si="33"/>
        <v>0</v>
      </c>
      <c r="AH64" s="28">
        <f t="shared" si="34"/>
        <v>0</v>
      </c>
    </row>
    <row r="65" spans="1:34" ht="15.75" hidden="1" x14ac:dyDescent="0.3">
      <c r="A65" t="s">
        <v>136</v>
      </c>
      <c r="B65" s="3">
        <v>18030</v>
      </c>
      <c r="C65" s="3"/>
      <c r="D65" s="3"/>
      <c r="E65" s="3"/>
      <c r="F65" s="3"/>
      <c r="G65" s="3"/>
      <c r="H65" s="3"/>
      <c r="I65" s="3"/>
      <c r="J65" s="3"/>
      <c r="K65" s="3">
        <v>18030</v>
      </c>
      <c r="L65" s="3"/>
      <c r="N65" t="s">
        <v>95</v>
      </c>
      <c r="O65" s="3"/>
      <c r="P65" s="3">
        <v>8760</v>
      </c>
      <c r="Q65" s="3">
        <v>175</v>
      </c>
      <c r="R65" s="3"/>
      <c r="S65" s="3"/>
      <c r="T65" s="3"/>
      <c r="U65" s="3"/>
      <c r="V65" s="3"/>
      <c r="W65" s="3"/>
      <c r="X65" s="3">
        <v>8935</v>
      </c>
      <c r="Y65" s="28">
        <f t="shared" si="25"/>
        <v>0</v>
      </c>
      <c r="Z65" s="28">
        <f t="shared" si="26"/>
        <v>0</v>
      </c>
      <c r="AA65" s="28">
        <f t="shared" si="27"/>
        <v>0</v>
      </c>
      <c r="AB65" s="28">
        <f t="shared" si="28"/>
        <v>0</v>
      </c>
      <c r="AC65" s="28">
        <f t="shared" si="29"/>
        <v>0</v>
      </c>
      <c r="AD65" s="28">
        <f t="shared" si="30"/>
        <v>0</v>
      </c>
      <c r="AE65" s="28">
        <f t="shared" si="31"/>
        <v>0</v>
      </c>
      <c r="AF65" s="28">
        <f t="shared" si="32"/>
        <v>0</v>
      </c>
      <c r="AG65" s="28">
        <f t="shared" si="33"/>
        <v>0</v>
      </c>
      <c r="AH65" s="28">
        <f t="shared" si="34"/>
        <v>0</v>
      </c>
    </row>
    <row r="66" spans="1:34" ht="15.75" hidden="1" x14ac:dyDescent="0.3">
      <c r="A66" t="s">
        <v>39</v>
      </c>
      <c r="B66" s="3">
        <v>2508</v>
      </c>
      <c r="C66" s="3"/>
      <c r="D66" s="3">
        <v>2547</v>
      </c>
      <c r="E66" s="3">
        <v>60</v>
      </c>
      <c r="F66" s="3">
        <v>570</v>
      </c>
      <c r="G66" s="3">
        <v>1635</v>
      </c>
      <c r="H66" s="3">
        <v>210</v>
      </c>
      <c r="I66" s="3">
        <v>3385</v>
      </c>
      <c r="J66" s="3"/>
      <c r="K66" s="3">
        <v>10915</v>
      </c>
      <c r="L66" s="3"/>
      <c r="N66" t="s">
        <v>136</v>
      </c>
      <c r="O66" s="3">
        <v>8770</v>
      </c>
      <c r="P66" s="3"/>
      <c r="Q66" s="3"/>
      <c r="R66" s="3"/>
      <c r="S66" s="3"/>
      <c r="T66" s="3"/>
      <c r="U66" s="3"/>
      <c r="V66" s="3"/>
      <c r="W66" s="3"/>
      <c r="X66" s="3">
        <v>8770</v>
      </c>
      <c r="Y66" s="28">
        <f t="shared" si="25"/>
        <v>0</v>
      </c>
      <c r="Z66" s="28">
        <f t="shared" si="26"/>
        <v>0</v>
      </c>
      <c r="AA66" s="28">
        <f t="shared" si="27"/>
        <v>0</v>
      </c>
      <c r="AB66" s="28">
        <f t="shared" si="28"/>
        <v>0</v>
      </c>
      <c r="AC66" s="28">
        <f t="shared" si="29"/>
        <v>0</v>
      </c>
      <c r="AD66" s="28">
        <f t="shared" si="30"/>
        <v>0</v>
      </c>
      <c r="AE66" s="28">
        <f t="shared" si="31"/>
        <v>0</v>
      </c>
      <c r="AF66" s="28">
        <f t="shared" si="32"/>
        <v>0</v>
      </c>
      <c r="AG66" s="28">
        <f t="shared" si="33"/>
        <v>0</v>
      </c>
      <c r="AH66" s="28">
        <f t="shared" si="34"/>
        <v>0</v>
      </c>
    </row>
    <row r="67" spans="1:34" ht="15.75" hidden="1" x14ac:dyDescent="0.3">
      <c r="A67" t="s">
        <v>95</v>
      </c>
      <c r="B67" s="3"/>
      <c r="C67" s="3">
        <v>8760</v>
      </c>
      <c r="D67" s="3">
        <v>735</v>
      </c>
      <c r="E67" s="3">
        <v>285</v>
      </c>
      <c r="F67" s="3"/>
      <c r="G67" s="3"/>
      <c r="H67" s="3"/>
      <c r="I67" s="3">
        <v>720</v>
      </c>
      <c r="J67" s="3"/>
      <c r="K67" s="3">
        <v>10500</v>
      </c>
      <c r="L67" s="3"/>
      <c r="N67" t="s">
        <v>41</v>
      </c>
      <c r="O67" s="3"/>
      <c r="P67" s="3">
        <v>5340</v>
      </c>
      <c r="Q67" s="3"/>
      <c r="R67" s="3"/>
      <c r="S67" s="3">
        <v>375</v>
      </c>
      <c r="T67" s="3">
        <v>450</v>
      </c>
      <c r="U67" s="3"/>
      <c r="V67" s="3"/>
      <c r="W67" s="3">
        <v>1620</v>
      </c>
      <c r="X67" s="3">
        <v>7785</v>
      </c>
      <c r="Y67" s="28">
        <f t="shared" si="25"/>
        <v>0</v>
      </c>
      <c r="Z67" s="28">
        <f t="shared" si="26"/>
        <v>0</v>
      </c>
      <c r="AA67" s="28">
        <f t="shared" si="27"/>
        <v>0</v>
      </c>
      <c r="AB67" s="28">
        <f t="shared" si="28"/>
        <v>0</v>
      </c>
      <c r="AC67" s="28">
        <f t="shared" si="29"/>
        <v>0</v>
      </c>
      <c r="AD67" s="28">
        <f t="shared" si="30"/>
        <v>0</v>
      </c>
      <c r="AE67" s="28">
        <f t="shared" si="31"/>
        <v>0</v>
      </c>
      <c r="AF67" s="28">
        <f t="shared" si="32"/>
        <v>0</v>
      </c>
      <c r="AG67" s="28">
        <f t="shared" si="33"/>
        <v>0</v>
      </c>
      <c r="AH67" s="28">
        <f t="shared" si="34"/>
        <v>0</v>
      </c>
    </row>
    <row r="68" spans="1:34" ht="15.75" hidden="1" x14ac:dyDescent="0.3">
      <c r="A68" t="s">
        <v>41</v>
      </c>
      <c r="B68" s="3">
        <v>35</v>
      </c>
      <c r="C68" s="3">
        <v>5340</v>
      </c>
      <c r="D68" s="3"/>
      <c r="E68" s="3"/>
      <c r="F68" s="3">
        <v>960</v>
      </c>
      <c r="G68" s="3">
        <v>840</v>
      </c>
      <c r="H68" s="3"/>
      <c r="I68" s="3"/>
      <c r="J68" s="3">
        <v>2940</v>
      </c>
      <c r="K68" s="3">
        <v>10115</v>
      </c>
      <c r="L68" s="3"/>
      <c r="N68" t="s">
        <v>39</v>
      </c>
      <c r="O68" s="3">
        <v>2183</v>
      </c>
      <c r="P68" s="3"/>
      <c r="Q68" s="3">
        <v>2362</v>
      </c>
      <c r="R68" s="3">
        <v>60</v>
      </c>
      <c r="S68" s="3">
        <v>570</v>
      </c>
      <c r="T68" s="3"/>
      <c r="U68" s="3">
        <v>150</v>
      </c>
      <c r="V68" s="3">
        <v>1825</v>
      </c>
      <c r="W68" s="3"/>
      <c r="X68" s="3">
        <v>7150</v>
      </c>
      <c r="Y68" s="28">
        <f t="shared" si="25"/>
        <v>0</v>
      </c>
      <c r="Z68" s="28">
        <f t="shared" si="26"/>
        <v>0</v>
      </c>
      <c r="AA68" s="28">
        <f t="shared" si="27"/>
        <v>0</v>
      </c>
      <c r="AB68" s="28">
        <f t="shared" si="28"/>
        <v>0</v>
      </c>
      <c r="AC68" s="28">
        <f t="shared" si="29"/>
        <v>0</v>
      </c>
      <c r="AD68" s="28">
        <f t="shared" si="30"/>
        <v>0</v>
      </c>
      <c r="AE68" s="28">
        <f t="shared" si="31"/>
        <v>0</v>
      </c>
      <c r="AF68" s="28">
        <f t="shared" si="32"/>
        <v>0</v>
      </c>
      <c r="AG68" s="28">
        <f t="shared" si="33"/>
        <v>0</v>
      </c>
      <c r="AH68" s="28">
        <f t="shared" si="34"/>
        <v>0</v>
      </c>
    </row>
    <row r="69" spans="1:34" ht="15.75" hidden="1" x14ac:dyDescent="0.3">
      <c r="A69" t="s">
        <v>40</v>
      </c>
      <c r="B69" s="3">
        <v>3890</v>
      </c>
      <c r="C69" s="3">
        <v>90</v>
      </c>
      <c r="D69" s="3">
        <v>1121</v>
      </c>
      <c r="E69" s="3">
        <v>1665</v>
      </c>
      <c r="F69" s="3">
        <v>30</v>
      </c>
      <c r="G69" s="3">
        <v>240</v>
      </c>
      <c r="H69" s="3">
        <v>860</v>
      </c>
      <c r="I69" s="3">
        <v>1230</v>
      </c>
      <c r="J69" s="3">
        <v>840</v>
      </c>
      <c r="K69" s="3">
        <v>9966</v>
      </c>
      <c r="L69" s="3"/>
      <c r="N69" t="s">
        <v>40</v>
      </c>
      <c r="O69" s="3">
        <v>3890</v>
      </c>
      <c r="P69" s="3"/>
      <c r="Q69" s="3">
        <v>976</v>
      </c>
      <c r="R69" s="3">
        <v>1305</v>
      </c>
      <c r="S69" s="3"/>
      <c r="T69" s="3">
        <v>180</v>
      </c>
      <c r="U69" s="3">
        <v>30</v>
      </c>
      <c r="V69" s="3">
        <v>315</v>
      </c>
      <c r="W69" s="3">
        <v>390</v>
      </c>
      <c r="X69" s="3">
        <v>7086</v>
      </c>
      <c r="Y69" s="28">
        <f t="shared" si="25"/>
        <v>0</v>
      </c>
      <c r="Z69" s="28">
        <f t="shared" si="26"/>
        <v>0</v>
      </c>
      <c r="AA69" s="28">
        <f t="shared" si="27"/>
        <v>0</v>
      </c>
      <c r="AB69" s="28">
        <f t="shared" si="28"/>
        <v>0</v>
      </c>
      <c r="AC69" s="28">
        <f t="shared" si="29"/>
        <v>0</v>
      </c>
      <c r="AD69" s="28">
        <f t="shared" si="30"/>
        <v>0</v>
      </c>
      <c r="AE69" s="28">
        <f t="shared" si="31"/>
        <v>0</v>
      </c>
      <c r="AF69" s="28">
        <f t="shared" si="32"/>
        <v>0</v>
      </c>
      <c r="AG69" s="28">
        <f t="shared" si="33"/>
        <v>0</v>
      </c>
      <c r="AH69" s="28">
        <f t="shared" si="34"/>
        <v>0</v>
      </c>
    </row>
    <row r="70" spans="1:34" ht="15.75" hidden="1" x14ac:dyDescent="0.3">
      <c r="A70" t="s">
        <v>68</v>
      </c>
      <c r="B70" s="3"/>
      <c r="C70" s="3"/>
      <c r="D70" s="3"/>
      <c r="E70" s="3"/>
      <c r="F70" s="3"/>
      <c r="G70" s="3">
        <v>8970</v>
      </c>
      <c r="H70" s="3">
        <v>690</v>
      </c>
      <c r="I70" s="3"/>
      <c r="J70" s="3"/>
      <c r="K70" s="3">
        <v>9660</v>
      </c>
      <c r="L70" s="3"/>
      <c r="N70" t="s">
        <v>34</v>
      </c>
      <c r="O70" s="3">
        <v>30</v>
      </c>
      <c r="P70" s="3"/>
      <c r="Q70" s="3"/>
      <c r="R70" s="3"/>
      <c r="S70" s="3">
        <v>3515</v>
      </c>
      <c r="T70" s="3"/>
      <c r="U70" s="3"/>
      <c r="V70" s="3"/>
      <c r="W70" s="3"/>
      <c r="X70" s="3">
        <v>3545</v>
      </c>
      <c r="Y70" s="28">
        <f t="shared" si="25"/>
        <v>0</v>
      </c>
      <c r="Z70" s="28">
        <f t="shared" si="26"/>
        <v>0</v>
      </c>
      <c r="AA70" s="28">
        <f t="shared" si="27"/>
        <v>0</v>
      </c>
      <c r="AB70" s="28">
        <f t="shared" si="28"/>
        <v>0</v>
      </c>
      <c r="AC70" s="28">
        <f t="shared" si="29"/>
        <v>0</v>
      </c>
      <c r="AD70" s="28">
        <f t="shared" si="30"/>
        <v>0</v>
      </c>
      <c r="AE70" s="28">
        <f t="shared" si="31"/>
        <v>0</v>
      </c>
      <c r="AF70" s="28">
        <f t="shared" si="32"/>
        <v>0</v>
      </c>
      <c r="AG70" s="28">
        <f t="shared" si="33"/>
        <v>0</v>
      </c>
      <c r="AH70" s="28">
        <f t="shared" si="34"/>
        <v>0</v>
      </c>
    </row>
    <row r="71" spans="1:34" ht="15.75" hidden="1" x14ac:dyDescent="0.3">
      <c r="A71" t="s">
        <v>37</v>
      </c>
      <c r="B71" s="3">
        <v>1920</v>
      </c>
      <c r="C71" s="3">
        <v>1110</v>
      </c>
      <c r="D71" s="3"/>
      <c r="E71" s="3"/>
      <c r="F71" s="3"/>
      <c r="G71" s="3"/>
      <c r="H71" s="3">
        <v>300</v>
      </c>
      <c r="I71" s="3">
        <v>1650</v>
      </c>
      <c r="J71" s="3"/>
      <c r="K71" s="3">
        <v>4980</v>
      </c>
      <c r="L71" s="3"/>
      <c r="N71" t="s">
        <v>38</v>
      </c>
      <c r="O71" s="3">
        <v>255</v>
      </c>
      <c r="P71" s="3">
        <v>255</v>
      </c>
      <c r="Q71" s="3">
        <v>255</v>
      </c>
      <c r="R71" s="3">
        <v>255</v>
      </c>
      <c r="S71" s="3">
        <v>515</v>
      </c>
      <c r="T71" s="3">
        <v>255</v>
      </c>
      <c r="U71" s="3">
        <v>255</v>
      </c>
      <c r="V71" s="3">
        <v>255</v>
      </c>
      <c r="W71" s="3">
        <v>255</v>
      </c>
      <c r="X71" s="3">
        <v>2555</v>
      </c>
      <c r="Y71" s="28">
        <f t="shared" si="25"/>
        <v>0</v>
      </c>
      <c r="Z71" s="28">
        <f t="shared" si="26"/>
        <v>0</v>
      </c>
      <c r="AA71" s="28">
        <f t="shared" si="27"/>
        <v>0</v>
      </c>
      <c r="AB71" s="28">
        <f t="shared" si="28"/>
        <v>0</v>
      </c>
      <c r="AC71" s="28">
        <f t="shared" si="29"/>
        <v>0</v>
      </c>
      <c r="AD71" s="28">
        <f t="shared" si="30"/>
        <v>0</v>
      </c>
      <c r="AE71" s="28">
        <f t="shared" si="31"/>
        <v>0</v>
      </c>
      <c r="AF71" s="28">
        <f t="shared" si="32"/>
        <v>0</v>
      </c>
      <c r="AG71" s="28">
        <f t="shared" si="33"/>
        <v>0</v>
      </c>
      <c r="AH71" s="28">
        <f t="shared" si="34"/>
        <v>0</v>
      </c>
    </row>
    <row r="72" spans="1:34" ht="15.75" hidden="1" x14ac:dyDescent="0.3">
      <c r="A72" t="s">
        <v>24</v>
      </c>
      <c r="B72" s="3"/>
      <c r="C72" s="3"/>
      <c r="D72" s="3"/>
      <c r="E72" s="3"/>
      <c r="F72" s="3">
        <v>4650</v>
      </c>
      <c r="G72" s="3"/>
      <c r="H72" s="3"/>
      <c r="I72" s="3">
        <v>135</v>
      </c>
      <c r="J72" s="3"/>
      <c r="K72" s="3">
        <v>4785</v>
      </c>
      <c r="L72" s="3"/>
      <c r="N72" t="s">
        <v>24</v>
      </c>
      <c r="O72" s="3"/>
      <c r="P72" s="3"/>
      <c r="Q72" s="3"/>
      <c r="R72" s="3"/>
      <c r="S72" s="3">
        <v>2190</v>
      </c>
      <c r="T72" s="3"/>
      <c r="U72" s="3"/>
      <c r="V72" s="3">
        <v>60</v>
      </c>
      <c r="W72" s="3"/>
      <c r="X72" s="3">
        <v>2250</v>
      </c>
      <c r="Y72" s="28">
        <f t="shared" si="25"/>
        <v>0</v>
      </c>
      <c r="Z72" s="28">
        <f t="shared" si="26"/>
        <v>0</v>
      </c>
      <c r="AA72" s="28">
        <f t="shared" si="27"/>
        <v>0</v>
      </c>
      <c r="AB72" s="28">
        <f t="shared" si="28"/>
        <v>0</v>
      </c>
      <c r="AC72" s="28">
        <f t="shared" si="29"/>
        <v>0</v>
      </c>
      <c r="AD72" s="28">
        <f t="shared" si="30"/>
        <v>0</v>
      </c>
      <c r="AE72" s="28">
        <f t="shared" si="31"/>
        <v>0</v>
      </c>
      <c r="AF72" s="28">
        <f t="shared" si="32"/>
        <v>0</v>
      </c>
      <c r="AG72" s="28">
        <f t="shared" si="33"/>
        <v>0</v>
      </c>
      <c r="AH72" s="28">
        <f t="shared" si="34"/>
        <v>0</v>
      </c>
    </row>
    <row r="73" spans="1:34" ht="15.75" hidden="1" x14ac:dyDescent="0.3">
      <c r="A73" t="s">
        <v>36</v>
      </c>
      <c r="B73" s="3"/>
      <c r="C73" s="3"/>
      <c r="D73" s="3"/>
      <c r="E73" s="3"/>
      <c r="F73" s="3"/>
      <c r="G73" s="3">
        <v>4620</v>
      </c>
      <c r="H73" s="3"/>
      <c r="I73" s="3"/>
      <c r="J73" s="3"/>
      <c r="K73" s="3">
        <v>4620</v>
      </c>
      <c r="L73" s="3"/>
      <c r="N73" t="s">
        <v>30</v>
      </c>
      <c r="O73" s="3">
        <v>2040</v>
      </c>
      <c r="P73" s="3"/>
      <c r="Q73" s="3"/>
      <c r="R73" s="3"/>
      <c r="S73" s="3">
        <v>80</v>
      </c>
      <c r="T73" s="3"/>
      <c r="U73" s="3"/>
      <c r="V73" s="3"/>
      <c r="W73" s="3"/>
      <c r="X73" s="3">
        <v>2120</v>
      </c>
      <c r="Y73" s="28">
        <f t="shared" si="25"/>
        <v>0</v>
      </c>
      <c r="Z73" s="28">
        <f t="shared" si="26"/>
        <v>0</v>
      </c>
      <c r="AA73" s="28">
        <f t="shared" si="27"/>
        <v>0</v>
      </c>
      <c r="AB73" s="28">
        <f t="shared" si="28"/>
        <v>0</v>
      </c>
      <c r="AC73" s="28">
        <f t="shared" si="29"/>
        <v>0</v>
      </c>
      <c r="AD73" s="28">
        <f t="shared" si="30"/>
        <v>0</v>
      </c>
      <c r="AE73" s="28">
        <f t="shared" si="31"/>
        <v>0</v>
      </c>
      <c r="AF73" s="28">
        <f t="shared" si="32"/>
        <v>0</v>
      </c>
      <c r="AG73" s="28">
        <f t="shared" si="33"/>
        <v>0</v>
      </c>
      <c r="AH73" s="28">
        <f t="shared" si="34"/>
        <v>0</v>
      </c>
    </row>
    <row r="74" spans="1:34" ht="15.75" hidden="1" x14ac:dyDescent="0.3">
      <c r="A74" t="s">
        <v>30</v>
      </c>
      <c r="B74" s="3">
        <v>4120</v>
      </c>
      <c r="C74" s="3"/>
      <c r="D74" s="3"/>
      <c r="E74" s="3"/>
      <c r="F74" s="3">
        <v>80</v>
      </c>
      <c r="G74" s="3"/>
      <c r="H74" s="3"/>
      <c r="I74" s="3"/>
      <c r="J74" s="3"/>
      <c r="K74" s="3">
        <v>4200</v>
      </c>
      <c r="L74" s="3"/>
      <c r="N74" t="s">
        <v>135</v>
      </c>
      <c r="O74" s="3"/>
      <c r="P74" s="3"/>
      <c r="Q74" s="3"/>
      <c r="R74" s="3"/>
      <c r="S74" s="3"/>
      <c r="T74" s="3"/>
      <c r="U74" s="3"/>
      <c r="V74" s="3">
        <v>1800</v>
      </c>
      <c r="W74" s="3"/>
      <c r="X74" s="3">
        <v>1800</v>
      </c>
      <c r="Y74" s="28">
        <f t="shared" si="25"/>
        <v>0</v>
      </c>
      <c r="Z74" s="28">
        <f t="shared" si="26"/>
        <v>0</v>
      </c>
      <c r="AA74" s="28">
        <f t="shared" si="27"/>
        <v>0</v>
      </c>
      <c r="AB74" s="28">
        <f t="shared" si="28"/>
        <v>0</v>
      </c>
      <c r="AC74" s="28">
        <f t="shared" si="29"/>
        <v>0</v>
      </c>
      <c r="AD74" s="28">
        <f t="shared" si="30"/>
        <v>0</v>
      </c>
      <c r="AE74" s="28">
        <f t="shared" si="31"/>
        <v>0</v>
      </c>
      <c r="AF74" s="28">
        <f t="shared" si="32"/>
        <v>0</v>
      </c>
      <c r="AG74" s="28">
        <f t="shared" si="33"/>
        <v>0</v>
      </c>
      <c r="AH74" s="28">
        <f t="shared" si="34"/>
        <v>0</v>
      </c>
    </row>
    <row r="75" spans="1:34" ht="15.75" hidden="1" x14ac:dyDescent="0.3">
      <c r="A75" t="s">
        <v>34</v>
      </c>
      <c r="B75" s="3">
        <v>105</v>
      </c>
      <c r="C75" s="3"/>
      <c r="D75" s="3"/>
      <c r="E75" s="3"/>
      <c r="F75" s="3">
        <v>3815</v>
      </c>
      <c r="G75" s="3"/>
      <c r="H75" s="3"/>
      <c r="I75" s="3"/>
      <c r="J75" s="3"/>
      <c r="K75" s="3">
        <v>3920</v>
      </c>
      <c r="L75" s="3"/>
      <c r="N75" t="s">
        <v>36</v>
      </c>
      <c r="O75" s="3"/>
      <c r="P75" s="3"/>
      <c r="Q75" s="3"/>
      <c r="R75" s="3"/>
      <c r="S75" s="3"/>
      <c r="T75" s="3">
        <v>1530</v>
      </c>
      <c r="U75" s="3"/>
      <c r="V75" s="3"/>
      <c r="W75" s="3"/>
      <c r="X75" s="3">
        <v>1530</v>
      </c>
      <c r="Y75" s="28">
        <f t="shared" si="25"/>
        <v>0</v>
      </c>
      <c r="Z75" s="28">
        <f t="shared" si="26"/>
        <v>0</v>
      </c>
      <c r="AA75" s="28">
        <f t="shared" si="27"/>
        <v>0</v>
      </c>
      <c r="AB75" s="28">
        <f t="shared" si="28"/>
        <v>0</v>
      </c>
      <c r="AC75" s="28">
        <f t="shared" si="29"/>
        <v>0</v>
      </c>
      <c r="AD75" s="28">
        <f t="shared" si="30"/>
        <v>0</v>
      </c>
      <c r="AE75" s="28">
        <f t="shared" si="31"/>
        <v>0</v>
      </c>
      <c r="AF75" s="28">
        <f t="shared" si="32"/>
        <v>0</v>
      </c>
      <c r="AG75" s="28">
        <f t="shared" si="33"/>
        <v>0</v>
      </c>
      <c r="AH75" s="28">
        <f t="shared" si="34"/>
        <v>0</v>
      </c>
    </row>
    <row r="76" spans="1:34" ht="15.75" hidden="1" x14ac:dyDescent="0.3">
      <c r="A76" t="s">
        <v>135</v>
      </c>
      <c r="B76" s="3"/>
      <c r="C76" s="3"/>
      <c r="D76" s="3"/>
      <c r="E76" s="3"/>
      <c r="F76" s="3"/>
      <c r="G76" s="3"/>
      <c r="H76" s="3"/>
      <c r="I76" s="3">
        <v>3375</v>
      </c>
      <c r="J76" s="3"/>
      <c r="K76" s="3">
        <v>3375</v>
      </c>
      <c r="L76" s="5"/>
      <c r="N76" t="s">
        <v>37</v>
      </c>
      <c r="O76" s="3"/>
      <c r="P76" s="3">
        <v>330</v>
      </c>
      <c r="Q76" s="3"/>
      <c r="R76" s="3"/>
      <c r="S76" s="3"/>
      <c r="T76" s="3"/>
      <c r="U76" s="3"/>
      <c r="V76" s="3">
        <v>840</v>
      </c>
      <c r="W76" s="3"/>
      <c r="X76" s="3">
        <v>1170</v>
      </c>
      <c r="Y76" s="28">
        <f t="shared" si="25"/>
        <v>0</v>
      </c>
      <c r="Z76" s="28">
        <f t="shared" si="26"/>
        <v>0</v>
      </c>
      <c r="AA76" s="28">
        <f t="shared" si="27"/>
        <v>0</v>
      </c>
      <c r="AB76" s="28">
        <f t="shared" si="28"/>
        <v>0</v>
      </c>
      <c r="AC76" s="28">
        <f t="shared" si="29"/>
        <v>0</v>
      </c>
      <c r="AD76" s="28">
        <f t="shared" si="30"/>
        <v>0</v>
      </c>
      <c r="AE76" s="28">
        <f t="shared" si="31"/>
        <v>0</v>
      </c>
      <c r="AF76" s="28">
        <f t="shared" si="32"/>
        <v>0</v>
      </c>
      <c r="AG76" s="28">
        <f t="shared" si="33"/>
        <v>0</v>
      </c>
      <c r="AH76" s="28">
        <f t="shared" si="34"/>
        <v>0</v>
      </c>
    </row>
    <row r="77" spans="1:34" ht="15.75" hidden="1" x14ac:dyDescent="0.3">
      <c r="A77" t="s">
        <v>42</v>
      </c>
      <c r="B77" s="3"/>
      <c r="C77" s="3"/>
      <c r="D77" s="3">
        <v>70</v>
      </c>
      <c r="E77" s="3"/>
      <c r="F77" s="3"/>
      <c r="G77" s="3"/>
      <c r="H77" s="3"/>
      <c r="I77" s="3"/>
      <c r="J77" s="3"/>
      <c r="K77" s="3">
        <v>70</v>
      </c>
      <c r="N77" t="s">
        <v>42</v>
      </c>
      <c r="O77" s="3"/>
      <c r="P77" s="3"/>
      <c r="Q77" s="3">
        <v>70</v>
      </c>
      <c r="R77" s="3"/>
      <c r="S77" s="3"/>
      <c r="T77" s="3"/>
      <c r="U77" s="3"/>
      <c r="V77" s="3"/>
      <c r="W77" s="3"/>
      <c r="X77" s="3">
        <v>70</v>
      </c>
      <c r="Y77" s="28">
        <f t="shared" si="25"/>
        <v>0</v>
      </c>
      <c r="Z77" s="28">
        <f t="shared" si="26"/>
        <v>0</v>
      </c>
      <c r="AA77" s="28">
        <f t="shared" si="27"/>
        <v>0</v>
      </c>
      <c r="AB77" s="28">
        <f t="shared" si="28"/>
        <v>0</v>
      </c>
      <c r="AC77" s="28">
        <f t="shared" si="29"/>
        <v>0</v>
      </c>
      <c r="AD77" s="28">
        <f t="shared" si="30"/>
        <v>0</v>
      </c>
      <c r="AE77" s="28">
        <f t="shared" si="31"/>
        <v>0</v>
      </c>
      <c r="AF77" s="28">
        <f t="shared" si="32"/>
        <v>0</v>
      </c>
      <c r="AG77" s="28">
        <f t="shared" si="33"/>
        <v>0</v>
      </c>
      <c r="AH77" s="28">
        <f t="shared" si="34"/>
        <v>0</v>
      </c>
    </row>
    <row r="78" spans="1:34" ht="15.75" hidden="1" x14ac:dyDescent="0.3">
      <c r="A78" s="4" t="s">
        <v>71</v>
      </c>
      <c r="B78" s="5">
        <v>525600</v>
      </c>
      <c r="C78" s="5">
        <v>525600</v>
      </c>
      <c r="D78" s="5">
        <v>525600</v>
      </c>
      <c r="E78" s="5">
        <v>525600</v>
      </c>
      <c r="F78" s="5">
        <v>525600</v>
      </c>
      <c r="G78" s="5">
        <v>525600</v>
      </c>
      <c r="H78" s="5">
        <v>525600</v>
      </c>
      <c r="I78" s="5">
        <v>525600</v>
      </c>
      <c r="J78" s="5">
        <v>525600</v>
      </c>
      <c r="K78" s="5">
        <v>4730400</v>
      </c>
      <c r="N78" s="4" t="s">
        <v>71</v>
      </c>
      <c r="O78" s="5">
        <v>260640</v>
      </c>
      <c r="P78" s="5">
        <v>260640</v>
      </c>
      <c r="Q78" s="5">
        <v>260640</v>
      </c>
      <c r="R78" s="5">
        <v>260640</v>
      </c>
      <c r="S78" s="5">
        <v>260640</v>
      </c>
      <c r="T78" s="5">
        <v>260640</v>
      </c>
      <c r="U78" s="5">
        <v>260640</v>
      </c>
      <c r="V78" s="5">
        <v>260640</v>
      </c>
      <c r="W78" s="5">
        <v>260640</v>
      </c>
      <c r="X78" s="5">
        <v>2345760</v>
      </c>
      <c r="Y78" s="28">
        <f t="shared" si="25"/>
        <v>0</v>
      </c>
      <c r="Z78" s="28">
        <f t="shared" si="26"/>
        <v>0</v>
      </c>
      <c r="AA78" s="28">
        <f t="shared" si="27"/>
        <v>0</v>
      </c>
      <c r="AB78" s="28">
        <f t="shared" si="28"/>
        <v>0</v>
      </c>
      <c r="AC78" s="28">
        <f t="shared" si="29"/>
        <v>0</v>
      </c>
      <c r="AD78" s="28">
        <f t="shared" si="30"/>
        <v>0</v>
      </c>
      <c r="AE78" s="28">
        <f t="shared" si="31"/>
        <v>0</v>
      </c>
      <c r="AF78" s="28">
        <f t="shared" si="32"/>
        <v>0</v>
      </c>
      <c r="AG78" s="28">
        <f t="shared" si="33"/>
        <v>0</v>
      </c>
      <c r="AH78" s="28">
        <f t="shared" si="34"/>
        <v>0</v>
      </c>
    </row>
    <row r="79" spans="1:34" hidden="1" x14ac:dyDescent="0.3">
      <c r="Y79" s="28">
        <f>SUM(Y43:Y78)</f>
        <v>0</v>
      </c>
      <c r="Z79" s="28">
        <f t="shared" ref="Z79:AH79" si="35">SUM(Z43:Z78)</f>
        <v>0</v>
      </c>
      <c r="AA79" s="28">
        <f t="shared" si="35"/>
        <v>0</v>
      </c>
      <c r="AB79" s="28">
        <f t="shared" si="35"/>
        <v>0</v>
      </c>
      <c r="AC79" s="28">
        <f t="shared" si="35"/>
        <v>0</v>
      </c>
      <c r="AD79" s="28">
        <f t="shared" si="35"/>
        <v>0</v>
      </c>
      <c r="AE79" s="28">
        <f t="shared" si="35"/>
        <v>0</v>
      </c>
      <c r="AF79" s="28">
        <f t="shared" si="35"/>
        <v>0</v>
      </c>
      <c r="AG79" s="28">
        <f t="shared" si="35"/>
        <v>0</v>
      </c>
      <c r="AH79" s="28">
        <f t="shared" si="35"/>
        <v>0</v>
      </c>
    </row>
  </sheetData>
  <sortState xmlns:xlrd2="http://schemas.microsoft.com/office/spreadsheetml/2017/richdata2" ref="A43:K77">
    <sortCondition descending="1" ref="K43:K77"/>
  </sortState>
  <mergeCells count="2">
    <mergeCell ref="A1:U1"/>
    <mergeCell ref="A40:U40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D3:D4 F3:F4 F39 J4 N4 P3:P4 R4 H3:H4 D5:D38 F5:F38 H5:T38 L4 T4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81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16.140625" style="15" customWidth="1"/>
    <col min="2" max="2" width="16.5703125" style="48" customWidth="1"/>
    <col min="3" max="3" width="16.140625" style="48" customWidth="1"/>
    <col min="4" max="4" width="10.7109375" style="48" bestFit="1" customWidth="1"/>
    <col min="5" max="5" width="9.140625" style="15" hidden="1" customWidth="1"/>
    <col min="6" max="11" width="9.140625" style="28" hidden="1" customWidth="1"/>
    <col min="12" max="21" width="0" style="28" hidden="1" customWidth="1"/>
    <col min="22" max="16384" width="9.140625" style="28" hidden="1"/>
  </cols>
  <sheetData>
    <row r="1" spans="1:6" s="48" customFormat="1" ht="33" customHeight="1" x14ac:dyDescent="0.25">
      <c r="A1" s="226" t="s">
        <v>767</v>
      </c>
      <c r="B1" s="226"/>
      <c r="C1" s="226"/>
      <c r="D1" s="226"/>
    </row>
    <row r="2" spans="1:6" x14ac:dyDescent="0.3"/>
    <row r="3" spans="1:6" ht="15" customHeight="1" x14ac:dyDescent="0.3">
      <c r="A3" s="54" t="s">
        <v>7</v>
      </c>
      <c r="B3" s="46" t="s">
        <v>43</v>
      </c>
      <c r="C3" s="46" t="s">
        <v>46</v>
      </c>
      <c r="D3" s="47" t="s">
        <v>45</v>
      </c>
    </row>
    <row r="4" spans="1:6" ht="15" customHeight="1" x14ac:dyDescent="0.3">
      <c r="A4" s="53" t="str">
        <f>A43</f>
        <v>Educação</v>
      </c>
      <c r="B4" s="23" t="str">
        <f>B43</f>
        <v>Instrutivo</v>
      </c>
      <c r="C4" s="19">
        <f>C43/(60*24)</f>
        <v>0.125</v>
      </c>
      <c r="D4" s="125">
        <f>C4/$C$35</f>
        <v>3.4246575342465754E-4</v>
      </c>
      <c r="F4" s="44">
        <v>3.4246575342465754E-4</v>
      </c>
    </row>
    <row r="5" spans="1:6" ht="15" customHeight="1" x14ac:dyDescent="0.3">
      <c r="A5" s="232" t="str">
        <f>A4</f>
        <v>Educação</v>
      </c>
      <c r="B5" s="233"/>
      <c r="C5" s="89">
        <f t="shared" ref="C5:C35" si="0">C44/(60*24)</f>
        <v>0.125</v>
      </c>
      <c r="D5" s="126">
        <f t="shared" ref="D5:D35" si="1">C5/$C$35</f>
        <v>3.4246575342465754E-4</v>
      </c>
      <c r="F5" s="44">
        <v>3.4246575342465754E-4</v>
      </c>
    </row>
    <row r="6" spans="1:6" ht="15" customHeight="1" x14ac:dyDescent="0.3">
      <c r="A6" s="229" t="str">
        <f>A45</f>
        <v>Entretenimento</v>
      </c>
      <c r="B6" s="23" t="str">
        <f>B45</f>
        <v>Esportivo</v>
      </c>
      <c r="C6" s="19">
        <f t="shared" si="0"/>
        <v>66.238888888888894</v>
      </c>
      <c r="D6" s="125">
        <f t="shared" si="1"/>
        <v>0.1814764079147641</v>
      </c>
      <c r="F6" s="44">
        <v>0.18147640791476408</v>
      </c>
    </row>
    <row r="7" spans="1:6" ht="15" customHeight="1" x14ac:dyDescent="0.3">
      <c r="A7" s="229"/>
      <c r="B7" s="23" t="str">
        <f t="shared" ref="B7:B33" si="2">B46</f>
        <v>Série</v>
      </c>
      <c r="C7" s="19">
        <f t="shared" si="0"/>
        <v>49.8125</v>
      </c>
      <c r="D7" s="125">
        <f t="shared" si="1"/>
        <v>0.13647260273972603</v>
      </c>
      <c r="F7" s="44">
        <v>0.13647260273972603</v>
      </c>
    </row>
    <row r="8" spans="1:6" ht="15" customHeight="1" x14ac:dyDescent="0.3">
      <c r="A8" s="229"/>
      <c r="B8" s="23" t="str">
        <f t="shared" si="2"/>
        <v>Variedades</v>
      </c>
      <c r="C8" s="19">
        <f t="shared" si="0"/>
        <v>15.663194444444445</v>
      </c>
      <c r="D8" s="125">
        <f t="shared" si="1"/>
        <v>4.2912861491628616E-2</v>
      </c>
      <c r="F8" s="44">
        <v>4.2912861491628616E-2</v>
      </c>
    </row>
    <row r="9" spans="1:6" ht="15" customHeight="1" x14ac:dyDescent="0.3">
      <c r="A9" s="229"/>
      <c r="B9" s="23" t="str">
        <f t="shared" si="2"/>
        <v>Filme</v>
      </c>
      <c r="C9" s="19">
        <f t="shared" si="0"/>
        <v>13.277777777777779</v>
      </c>
      <c r="D9" s="125">
        <f t="shared" si="1"/>
        <v>3.6377473363774733E-2</v>
      </c>
      <c r="F9" s="44">
        <v>3.6377473363774733E-2</v>
      </c>
    </row>
    <row r="10" spans="1:6" ht="15" customHeight="1" x14ac:dyDescent="0.3">
      <c r="A10" s="229"/>
      <c r="B10" s="23" t="str">
        <f t="shared" si="2"/>
        <v>Humorístico</v>
      </c>
      <c r="C10" s="19">
        <f t="shared" si="0"/>
        <v>12.836805555555555</v>
      </c>
      <c r="D10" s="125">
        <f t="shared" si="1"/>
        <v>3.51693302891933E-2</v>
      </c>
      <c r="F10" s="44">
        <v>3.51693302891933E-2</v>
      </c>
    </row>
    <row r="11" spans="1:6" ht="15" customHeight="1" x14ac:dyDescent="0.3">
      <c r="A11" s="229"/>
      <c r="B11" s="23" t="str">
        <f t="shared" si="2"/>
        <v>Gameshow</v>
      </c>
      <c r="C11" s="19">
        <f t="shared" si="0"/>
        <v>12.520833333333334</v>
      </c>
      <c r="D11" s="125">
        <f t="shared" si="1"/>
        <v>3.430365296803653E-2</v>
      </c>
      <c r="F11" s="44">
        <v>3.430365296803653E-2</v>
      </c>
    </row>
    <row r="12" spans="1:6" ht="15" customHeight="1" x14ac:dyDescent="0.3">
      <c r="A12" s="229"/>
      <c r="B12" s="23" t="str">
        <f t="shared" si="2"/>
        <v>Auditório</v>
      </c>
      <c r="C12" s="19">
        <f t="shared" si="0"/>
        <v>10.104166666666666</v>
      </c>
      <c r="D12" s="125">
        <f t="shared" si="1"/>
        <v>2.7682648401826482E-2</v>
      </c>
      <c r="F12" s="44">
        <v>2.7682648401826482E-2</v>
      </c>
    </row>
    <row r="13" spans="1:6" ht="15" customHeight="1" x14ac:dyDescent="0.3">
      <c r="A13" s="229"/>
      <c r="B13" s="23" t="str">
        <f t="shared" si="2"/>
        <v>Revista</v>
      </c>
      <c r="C13" s="19">
        <f t="shared" si="0"/>
        <v>8.8680555555555554</v>
      </c>
      <c r="D13" s="125">
        <f t="shared" si="1"/>
        <v>2.4296042617960426E-2</v>
      </c>
      <c r="F13" s="44">
        <v>2.4296042617960426E-2</v>
      </c>
    </row>
    <row r="14" spans="1:6" ht="15" customHeight="1" x14ac:dyDescent="0.3">
      <c r="A14" s="229"/>
      <c r="B14" s="23" t="str">
        <f t="shared" si="2"/>
        <v>Reality Show</v>
      </c>
      <c r="C14" s="19">
        <f t="shared" si="0"/>
        <v>3.3229166666666665</v>
      </c>
      <c r="D14" s="125">
        <f t="shared" si="1"/>
        <v>9.103881278538813E-3</v>
      </c>
      <c r="F14" s="44">
        <v>9.103881278538813E-3</v>
      </c>
    </row>
    <row r="15" spans="1:6" ht="15" customHeight="1" x14ac:dyDescent="0.3">
      <c r="A15" s="229"/>
      <c r="B15" s="23" t="str">
        <f t="shared" si="2"/>
        <v>Docudrama</v>
      </c>
      <c r="C15" s="19">
        <f t="shared" si="0"/>
        <v>2.8611111111111112</v>
      </c>
      <c r="D15" s="125">
        <f t="shared" si="1"/>
        <v>7.8386605783866067E-3</v>
      </c>
      <c r="F15" s="44">
        <v>7.838660578386605E-3</v>
      </c>
    </row>
    <row r="16" spans="1:6" ht="15" customHeight="1" x14ac:dyDescent="0.3">
      <c r="A16" s="229"/>
      <c r="B16" s="23" t="str">
        <f t="shared" si="2"/>
        <v>Novela</v>
      </c>
      <c r="C16" s="19">
        <f t="shared" si="0"/>
        <v>2.4305555555555554</v>
      </c>
      <c r="D16" s="125">
        <f t="shared" si="1"/>
        <v>6.6590563165905628E-3</v>
      </c>
      <c r="F16" s="44">
        <v>6.6590563165905628E-3</v>
      </c>
    </row>
    <row r="17" spans="1:6" ht="15" customHeight="1" x14ac:dyDescent="0.3">
      <c r="A17" s="229"/>
      <c r="B17" s="23" t="str">
        <f t="shared" si="2"/>
        <v>Culinário</v>
      </c>
      <c r="C17" s="19">
        <f t="shared" si="0"/>
        <v>1.3333333333333333</v>
      </c>
      <c r="D17" s="125">
        <f t="shared" si="1"/>
        <v>3.6529680365296802E-3</v>
      </c>
      <c r="F17" s="44">
        <v>3.6529680365296802E-3</v>
      </c>
    </row>
    <row r="18" spans="1:6" ht="15" customHeight="1" x14ac:dyDescent="0.3">
      <c r="A18" s="229"/>
      <c r="B18" s="23" t="str">
        <f t="shared" si="2"/>
        <v>Musical</v>
      </c>
      <c r="C18" s="19">
        <f t="shared" si="0"/>
        <v>0.125</v>
      </c>
      <c r="D18" s="125">
        <f t="shared" si="1"/>
        <v>3.4246575342465754E-4</v>
      </c>
      <c r="F18" s="44">
        <v>3.4246575342465754E-4</v>
      </c>
    </row>
    <row r="19" spans="1:6" ht="15" customHeight="1" x14ac:dyDescent="0.3">
      <c r="A19" s="229"/>
      <c r="B19" s="23" t="str">
        <f t="shared" si="2"/>
        <v>Interativo</v>
      </c>
      <c r="C19" s="19">
        <f t="shared" si="0"/>
        <v>7.2916666666666671E-2</v>
      </c>
      <c r="D19" s="125">
        <f t="shared" si="1"/>
        <v>1.9977168949771691E-4</v>
      </c>
      <c r="F19" s="44">
        <v>1.9977168949771691E-4</v>
      </c>
    </row>
    <row r="20" spans="1:6" ht="15" customHeight="1" x14ac:dyDescent="0.3">
      <c r="A20" s="229"/>
      <c r="B20" s="23" t="str">
        <f t="shared" si="2"/>
        <v>Infantil</v>
      </c>
      <c r="C20" s="19">
        <f t="shared" si="0"/>
        <v>3.8194444444444448E-2</v>
      </c>
      <c r="D20" s="125">
        <f t="shared" si="1"/>
        <v>1.0464231354642314E-4</v>
      </c>
      <c r="F20" s="44">
        <v>1.0464231354642314E-4</v>
      </c>
    </row>
    <row r="21" spans="1:6" ht="15" customHeight="1" x14ac:dyDescent="0.3">
      <c r="A21" s="232" t="str">
        <f>A6</f>
        <v>Entretenimento</v>
      </c>
      <c r="B21" s="233"/>
      <c r="C21" s="89">
        <f t="shared" si="0"/>
        <v>199.50624999999999</v>
      </c>
      <c r="D21" s="126">
        <f t="shared" si="1"/>
        <v>0.54659246575342468</v>
      </c>
      <c r="F21" s="44">
        <v>0.54659246575342468</v>
      </c>
    </row>
    <row r="22" spans="1:6" ht="15" customHeight="1" x14ac:dyDescent="0.3">
      <c r="A22" s="229" t="str">
        <f>A61</f>
        <v>Informação</v>
      </c>
      <c r="B22" s="23" t="str">
        <f t="shared" si="2"/>
        <v>Telejornal</v>
      </c>
      <c r="C22" s="19">
        <f t="shared" si="0"/>
        <v>77.861111111111114</v>
      </c>
      <c r="D22" s="125">
        <f t="shared" si="1"/>
        <v>0.21331811263318112</v>
      </c>
      <c r="F22" s="44">
        <v>0.21331811263318112</v>
      </c>
    </row>
    <row r="23" spans="1:6" ht="15" customHeight="1" x14ac:dyDescent="0.3">
      <c r="A23" s="229"/>
      <c r="B23" s="23" t="str">
        <f t="shared" si="2"/>
        <v>Debate</v>
      </c>
      <c r="C23" s="19">
        <f t="shared" si="0"/>
        <v>6.2361111111111107</v>
      </c>
      <c r="D23" s="125">
        <f t="shared" si="1"/>
        <v>1.7085235920852357E-2</v>
      </c>
      <c r="F23" s="44">
        <v>1.708523592085236E-2</v>
      </c>
    </row>
    <row r="24" spans="1:6" ht="15" customHeight="1" x14ac:dyDescent="0.3">
      <c r="A24" s="229"/>
      <c r="B24" s="23" t="str">
        <f t="shared" si="2"/>
        <v>Entrevista</v>
      </c>
      <c r="C24" s="19">
        <f t="shared" si="0"/>
        <v>5.0868055555555554</v>
      </c>
      <c r="D24" s="125">
        <f t="shared" si="1"/>
        <v>1.3936453576864535E-2</v>
      </c>
      <c r="F24" s="44">
        <v>1.3936453576864535E-2</v>
      </c>
    </row>
    <row r="25" spans="1:6" ht="15" customHeight="1" x14ac:dyDescent="0.3">
      <c r="A25" s="229"/>
      <c r="B25" s="23" t="str">
        <f t="shared" si="2"/>
        <v>Documentário</v>
      </c>
      <c r="C25" s="19">
        <f t="shared" si="0"/>
        <v>2.5305555555555554</v>
      </c>
      <c r="D25" s="125">
        <f t="shared" si="1"/>
        <v>6.9330289193302889E-3</v>
      </c>
      <c r="F25" s="44">
        <v>6.9330289193302889E-3</v>
      </c>
    </row>
    <row r="26" spans="1:6" ht="15" customHeight="1" x14ac:dyDescent="0.3">
      <c r="A26" s="232" t="str">
        <f>A22</f>
        <v>Informação</v>
      </c>
      <c r="B26" s="233"/>
      <c r="C26" s="89">
        <f t="shared" si="0"/>
        <v>91.714583333333337</v>
      </c>
      <c r="D26" s="126">
        <f t="shared" si="1"/>
        <v>0.2512728310502283</v>
      </c>
      <c r="F26" s="44">
        <v>0.2512728310502283</v>
      </c>
    </row>
    <row r="27" spans="1:6" ht="15" customHeight="1" x14ac:dyDescent="0.3">
      <c r="A27" s="229" t="str">
        <f>A66</f>
        <v>Outros</v>
      </c>
      <c r="B27" s="23" t="str">
        <f t="shared" si="2"/>
        <v>Religioso</v>
      </c>
      <c r="C27" s="19">
        <f t="shared" si="0"/>
        <v>55.00277777777778</v>
      </c>
      <c r="D27" s="125">
        <f t="shared" si="1"/>
        <v>0.15069254185692543</v>
      </c>
      <c r="F27" s="44">
        <v>0.1506925418569254</v>
      </c>
    </row>
    <row r="28" spans="1:6" ht="15" customHeight="1" x14ac:dyDescent="0.3">
      <c r="A28" s="229"/>
      <c r="B28" s="23" t="str">
        <f t="shared" si="2"/>
        <v>Especial</v>
      </c>
      <c r="C28" s="19">
        <f t="shared" si="0"/>
        <v>2.7013888888888888</v>
      </c>
      <c r="D28" s="125">
        <f t="shared" si="1"/>
        <v>7.4010654490106543E-3</v>
      </c>
      <c r="F28" s="44">
        <v>7.4010654490106543E-3</v>
      </c>
    </row>
    <row r="29" spans="1:6" ht="15" customHeight="1" x14ac:dyDescent="0.3">
      <c r="A29" s="229"/>
      <c r="B29" s="23" t="str">
        <f t="shared" si="2"/>
        <v>Eventos</v>
      </c>
      <c r="C29" s="19">
        <f t="shared" si="0"/>
        <v>1.7416666666666667</v>
      </c>
      <c r="D29" s="125">
        <f t="shared" si="1"/>
        <v>4.7716894977168954E-3</v>
      </c>
      <c r="F29" s="44">
        <v>4.7716894977168946E-3</v>
      </c>
    </row>
    <row r="30" spans="1:6" ht="15" customHeight="1" x14ac:dyDescent="0.3">
      <c r="A30" s="232" t="str">
        <f>A27</f>
        <v>Outros</v>
      </c>
      <c r="B30" s="233"/>
      <c r="C30" s="89">
        <f t="shared" si="0"/>
        <v>59.445833333333333</v>
      </c>
      <c r="D30" s="126">
        <f t="shared" si="1"/>
        <v>0.16286529680365297</v>
      </c>
      <c r="F30" s="44">
        <v>0.16286529680365297</v>
      </c>
    </row>
    <row r="31" spans="1:6" ht="15" customHeight="1" x14ac:dyDescent="0.3">
      <c r="A31" s="229" t="str">
        <f>A70</f>
        <v>Publicidade</v>
      </c>
      <c r="B31" s="23" t="str">
        <f t="shared" si="2"/>
        <v>Telecompra</v>
      </c>
      <c r="C31" s="19">
        <f t="shared" si="0"/>
        <v>10.881944444444445</v>
      </c>
      <c r="D31" s="125">
        <f t="shared" si="1"/>
        <v>2.9813546423135464E-2</v>
      </c>
      <c r="F31" s="44">
        <v>2.9813546423135464E-2</v>
      </c>
    </row>
    <row r="32" spans="1:6" ht="15" customHeight="1" x14ac:dyDescent="0.3">
      <c r="A32" s="229"/>
      <c r="B32" s="23" t="str">
        <f t="shared" si="2"/>
        <v>Político</v>
      </c>
      <c r="C32" s="19">
        <f t="shared" si="0"/>
        <v>3.3020833333333335</v>
      </c>
      <c r="D32" s="125">
        <f t="shared" si="1"/>
        <v>9.0468036529680364E-3</v>
      </c>
      <c r="F32" s="44">
        <v>9.0468036529680364E-3</v>
      </c>
    </row>
    <row r="33" spans="1:21" ht="15" customHeight="1" x14ac:dyDescent="0.3">
      <c r="A33" s="229"/>
      <c r="B33" s="23" t="str">
        <f t="shared" si="2"/>
        <v>Sorteio</v>
      </c>
      <c r="C33" s="19">
        <f t="shared" si="0"/>
        <v>2.4305555555555556E-2</v>
      </c>
      <c r="D33" s="125">
        <f t="shared" si="1"/>
        <v>6.6590563165905631E-5</v>
      </c>
      <c r="F33" s="44">
        <v>6.6590563165905631E-5</v>
      </c>
      <c r="I33" s="143"/>
      <c r="J33" s="141"/>
      <c r="K33" s="80"/>
    </row>
    <row r="34" spans="1:21" ht="15" customHeight="1" x14ac:dyDescent="0.3">
      <c r="A34" s="232" t="str">
        <f>A31</f>
        <v>Publicidade</v>
      </c>
      <c r="B34" s="233"/>
      <c r="C34" s="89">
        <f t="shared" si="0"/>
        <v>14.208333333333334</v>
      </c>
      <c r="D34" s="126">
        <f t="shared" si="1"/>
        <v>3.8926940639269408E-2</v>
      </c>
      <c r="F34" s="44">
        <v>3.8926940639269408E-2</v>
      </c>
      <c r="I34" s="143"/>
      <c r="J34" s="141"/>
      <c r="K34" s="80"/>
    </row>
    <row r="35" spans="1:21" ht="15" customHeight="1" x14ac:dyDescent="0.3">
      <c r="A35" s="230" t="s">
        <v>6</v>
      </c>
      <c r="B35" s="231"/>
      <c r="C35" s="25">
        <f t="shared" si="0"/>
        <v>365</v>
      </c>
      <c r="D35" s="131">
        <f t="shared" si="1"/>
        <v>1</v>
      </c>
      <c r="F35" s="44">
        <v>1</v>
      </c>
    </row>
    <row r="36" spans="1:21" ht="27.75" customHeight="1" x14ac:dyDescent="0.3">
      <c r="A36" s="222" t="s">
        <v>749</v>
      </c>
      <c r="B36" s="222"/>
      <c r="C36" s="222"/>
      <c r="D36" s="222"/>
    </row>
    <row r="39" spans="1:21" ht="13.5" hidden="1" customHeight="1" x14ac:dyDescent="0.3"/>
    <row r="40" spans="1:21" ht="13.5" hidden="1" customHeight="1" x14ac:dyDescent="0.3"/>
    <row r="41" spans="1:21" ht="13.5" hidden="1" customHeight="1" x14ac:dyDescent="0.3">
      <c r="Q41" s="28" t="s">
        <v>447</v>
      </c>
    </row>
    <row r="42" spans="1:21" ht="13.5" hidden="1" customHeight="1" x14ac:dyDescent="0.3">
      <c r="A42" s="2" t="s">
        <v>7</v>
      </c>
      <c r="B42" s="2" t="s">
        <v>72</v>
      </c>
      <c r="C42" s="2" t="s">
        <v>3</v>
      </c>
      <c r="D42" s="2" t="s">
        <v>71</v>
      </c>
      <c r="F42" s="2"/>
      <c r="G42" s="2"/>
      <c r="H42" s="2"/>
      <c r="I42" s="12"/>
      <c r="K42" s="2" t="s">
        <v>7</v>
      </c>
      <c r="L42" s="2" t="s">
        <v>72</v>
      </c>
      <c r="M42" s="2" t="s">
        <v>3</v>
      </c>
      <c r="N42" s="2" t="s">
        <v>71</v>
      </c>
      <c r="Q42" s="2" t="s">
        <v>7</v>
      </c>
      <c r="R42" s="2" t="s">
        <v>72</v>
      </c>
      <c r="S42" s="2" t="s">
        <v>3</v>
      </c>
      <c r="T42" s="2" t="s">
        <v>71</v>
      </c>
    </row>
    <row r="43" spans="1:21" ht="13.5" hidden="1" customHeight="1" x14ac:dyDescent="0.3">
      <c r="A43" s="6" t="s">
        <v>12</v>
      </c>
      <c r="B43" t="s">
        <v>27</v>
      </c>
      <c r="C43" s="3">
        <v>180</v>
      </c>
      <c r="D43" s="3">
        <v>180</v>
      </c>
      <c r="F43" s="142">
        <f>D43/$D$74</f>
        <v>3.4246575342465754E-4</v>
      </c>
      <c r="G43"/>
      <c r="H43" s="142">
        <f>C43/(60*24)</f>
        <v>0.125</v>
      </c>
      <c r="I43" s="11"/>
      <c r="K43" s="6" t="s">
        <v>12</v>
      </c>
      <c r="L43" t="s">
        <v>27</v>
      </c>
      <c r="M43" s="3">
        <v>180</v>
      </c>
      <c r="N43" s="3">
        <v>180</v>
      </c>
      <c r="Q43" s="6" t="s">
        <v>12</v>
      </c>
      <c r="R43" t="s">
        <v>27</v>
      </c>
      <c r="S43" s="3">
        <v>135</v>
      </c>
      <c r="T43" s="3">
        <v>135</v>
      </c>
      <c r="U43" s="28">
        <f t="shared" ref="U43:U71" si="3">IF(VLOOKUP(R43,$L$43:$M$73,2,FALSE)&gt;=S43,0,1)</f>
        <v>0</v>
      </c>
    </row>
    <row r="44" spans="1:21" ht="13.5" hidden="1" customHeight="1" x14ac:dyDescent="0.3">
      <c r="A44" s="7" t="s">
        <v>77</v>
      </c>
      <c r="B44" s="7"/>
      <c r="C44" s="8">
        <v>180</v>
      </c>
      <c r="D44" s="8">
        <v>180</v>
      </c>
      <c r="F44" s="142">
        <f t="shared" ref="F44:F74" si="4">D44/$D$74</f>
        <v>3.4246575342465754E-4</v>
      </c>
      <c r="G44" s="7"/>
      <c r="H44" s="142">
        <f t="shared" ref="H44:H71" si="5">C44/(60*24)</f>
        <v>0.125</v>
      </c>
      <c r="I44" s="138"/>
      <c r="K44" s="7" t="s">
        <v>77</v>
      </c>
      <c r="L44" s="7"/>
      <c r="M44" s="8">
        <v>180</v>
      </c>
      <c r="N44" s="8">
        <v>180</v>
      </c>
      <c r="Q44" s="7" t="s">
        <v>77</v>
      </c>
      <c r="R44" s="7"/>
      <c r="S44" s="8">
        <v>135</v>
      </c>
      <c r="T44" s="8">
        <v>135</v>
      </c>
      <c r="U44" s="28" t="e">
        <f t="shared" si="3"/>
        <v>#N/A</v>
      </c>
    </row>
    <row r="45" spans="1:21" ht="13.5" hidden="1" customHeight="1" x14ac:dyDescent="0.3">
      <c r="A45" s="1" t="s">
        <v>8</v>
      </c>
      <c r="B45" t="s">
        <v>20</v>
      </c>
      <c r="C45" s="3">
        <v>95384</v>
      </c>
      <c r="D45" s="3">
        <v>95384</v>
      </c>
      <c r="F45" s="142">
        <f t="shared" si="4"/>
        <v>0.18147640791476408</v>
      </c>
      <c r="G45"/>
      <c r="H45" s="142">
        <f t="shared" si="5"/>
        <v>66.238888888888894</v>
      </c>
      <c r="I45" s="11"/>
      <c r="K45" s="1" t="s">
        <v>8</v>
      </c>
      <c r="L45" t="s">
        <v>20</v>
      </c>
      <c r="M45" s="3">
        <v>95384</v>
      </c>
      <c r="N45" s="3">
        <v>95384</v>
      </c>
      <c r="Q45" s="1" t="s">
        <v>8</v>
      </c>
      <c r="R45" t="s">
        <v>20</v>
      </c>
      <c r="S45" s="3">
        <v>50794</v>
      </c>
      <c r="T45" s="3">
        <v>50794</v>
      </c>
      <c r="U45" s="28">
        <f t="shared" si="3"/>
        <v>0</v>
      </c>
    </row>
    <row r="46" spans="1:21" ht="13.5" hidden="1" customHeight="1" x14ac:dyDescent="0.3">
      <c r="A46" s="1"/>
      <c r="B46" t="s">
        <v>17</v>
      </c>
      <c r="C46" s="3">
        <v>71730</v>
      </c>
      <c r="D46" s="3">
        <v>71730</v>
      </c>
      <c r="F46" s="142">
        <f t="shared" si="4"/>
        <v>0.13647260273972603</v>
      </c>
      <c r="G46"/>
      <c r="H46" s="142">
        <f t="shared" si="5"/>
        <v>49.8125</v>
      </c>
      <c r="I46" s="11"/>
      <c r="K46" s="1"/>
      <c r="L46" t="s">
        <v>17</v>
      </c>
      <c r="M46" s="3">
        <v>71730</v>
      </c>
      <c r="N46" s="3">
        <v>71730</v>
      </c>
      <c r="Q46" s="1"/>
      <c r="R46" t="s">
        <v>17</v>
      </c>
      <c r="S46" s="3">
        <v>40030</v>
      </c>
      <c r="T46" s="3">
        <v>40030</v>
      </c>
      <c r="U46" s="28">
        <f t="shared" si="3"/>
        <v>0</v>
      </c>
    </row>
    <row r="47" spans="1:21" ht="13.5" hidden="1" customHeight="1" x14ac:dyDescent="0.3">
      <c r="A47" s="1"/>
      <c r="B47" t="s">
        <v>15</v>
      </c>
      <c r="C47" s="3">
        <v>22555</v>
      </c>
      <c r="D47" s="3">
        <v>22555</v>
      </c>
      <c r="F47" s="142">
        <f t="shared" si="4"/>
        <v>4.2912861491628616E-2</v>
      </c>
      <c r="G47"/>
      <c r="H47" s="142">
        <f t="shared" si="5"/>
        <v>15.663194444444445</v>
      </c>
      <c r="I47" s="11"/>
      <c r="K47" s="1"/>
      <c r="L47" t="s">
        <v>15</v>
      </c>
      <c r="M47" s="3">
        <v>22555</v>
      </c>
      <c r="N47" s="3">
        <v>22555</v>
      </c>
      <c r="Q47" s="1"/>
      <c r="R47" t="s">
        <v>15</v>
      </c>
      <c r="S47" s="3">
        <v>11260</v>
      </c>
      <c r="T47" s="3">
        <v>11260</v>
      </c>
      <c r="U47" s="28">
        <f t="shared" si="3"/>
        <v>0</v>
      </c>
    </row>
    <row r="48" spans="1:21" ht="13.5" hidden="1" customHeight="1" x14ac:dyDescent="0.3">
      <c r="A48" s="1"/>
      <c r="B48" t="s">
        <v>19</v>
      </c>
      <c r="C48" s="3">
        <v>19120</v>
      </c>
      <c r="D48" s="3">
        <v>19120</v>
      </c>
      <c r="F48" s="142">
        <f t="shared" si="4"/>
        <v>3.6377473363774733E-2</v>
      </c>
      <c r="G48"/>
      <c r="H48" s="142">
        <f t="shared" si="5"/>
        <v>13.277777777777779</v>
      </c>
      <c r="I48" s="11"/>
      <c r="K48" s="1"/>
      <c r="L48" t="s">
        <v>19</v>
      </c>
      <c r="M48" s="3">
        <v>19120</v>
      </c>
      <c r="N48" s="3">
        <v>19120</v>
      </c>
      <c r="Q48" s="1"/>
      <c r="R48" t="s">
        <v>28</v>
      </c>
      <c r="S48" s="3">
        <v>11120</v>
      </c>
      <c r="T48" s="3">
        <v>11120</v>
      </c>
      <c r="U48" s="28">
        <f t="shared" si="3"/>
        <v>0</v>
      </c>
    </row>
    <row r="49" spans="1:21" ht="13.5" hidden="1" customHeight="1" x14ac:dyDescent="0.3">
      <c r="A49" s="1"/>
      <c r="B49" t="s">
        <v>28</v>
      </c>
      <c r="C49" s="3">
        <v>18485</v>
      </c>
      <c r="D49" s="3">
        <v>18485</v>
      </c>
      <c r="F49" s="142">
        <f t="shared" si="4"/>
        <v>3.51693302891933E-2</v>
      </c>
      <c r="G49"/>
      <c r="H49" s="142">
        <f t="shared" si="5"/>
        <v>12.836805555555555</v>
      </c>
      <c r="I49" s="11"/>
      <c r="K49" s="1"/>
      <c r="L49" t="s">
        <v>28</v>
      </c>
      <c r="M49" s="3">
        <v>18485</v>
      </c>
      <c r="N49" s="3">
        <v>18485</v>
      </c>
      <c r="Q49" s="1"/>
      <c r="R49" t="s">
        <v>136</v>
      </c>
      <c r="S49" s="3">
        <v>8770</v>
      </c>
      <c r="T49" s="3">
        <v>8770</v>
      </c>
      <c r="U49" s="28">
        <f t="shared" si="3"/>
        <v>0</v>
      </c>
    </row>
    <row r="50" spans="1:21" ht="13.5" hidden="1" customHeight="1" x14ac:dyDescent="0.3">
      <c r="A50" s="1"/>
      <c r="B50" t="s">
        <v>136</v>
      </c>
      <c r="C50" s="3">
        <v>18030</v>
      </c>
      <c r="D50" s="3">
        <v>18030</v>
      </c>
      <c r="F50" s="142">
        <f t="shared" si="4"/>
        <v>3.430365296803653E-2</v>
      </c>
      <c r="G50"/>
      <c r="H50" s="142">
        <f t="shared" si="5"/>
        <v>12.520833333333334</v>
      </c>
      <c r="I50" s="11"/>
      <c r="K50" s="1"/>
      <c r="L50" t="s">
        <v>136</v>
      </c>
      <c r="M50" s="3">
        <v>18030</v>
      </c>
      <c r="N50" s="3">
        <v>18030</v>
      </c>
      <c r="Q50" s="1"/>
      <c r="R50" t="s">
        <v>19</v>
      </c>
      <c r="S50" s="3">
        <v>8195</v>
      </c>
      <c r="T50" s="3">
        <v>8195</v>
      </c>
      <c r="U50" s="28">
        <f t="shared" si="3"/>
        <v>0</v>
      </c>
    </row>
    <row r="51" spans="1:21" ht="13.5" hidden="1" customHeight="1" x14ac:dyDescent="0.3">
      <c r="A51" s="1"/>
      <c r="B51" t="s">
        <v>23</v>
      </c>
      <c r="C51" s="3">
        <v>14550</v>
      </c>
      <c r="D51" s="3">
        <v>14550</v>
      </c>
      <c r="F51" s="142">
        <f t="shared" si="4"/>
        <v>2.7682648401826482E-2</v>
      </c>
      <c r="G51"/>
      <c r="H51" s="142">
        <f t="shared" si="5"/>
        <v>10.104166666666666</v>
      </c>
      <c r="I51" s="11"/>
      <c r="K51" s="1"/>
      <c r="L51" t="s">
        <v>23</v>
      </c>
      <c r="M51" s="3">
        <v>14550</v>
      </c>
      <c r="N51" s="3">
        <v>14550</v>
      </c>
      <c r="Q51" s="1"/>
      <c r="R51" t="s">
        <v>23</v>
      </c>
      <c r="S51" s="3">
        <v>7260</v>
      </c>
      <c r="T51" s="3">
        <v>7260</v>
      </c>
      <c r="U51" s="28">
        <f t="shared" si="3"/>
        <v>0</v>
      </c>
    </row>
    <row r="52" spans="1:21" ht="13.5" hidden="1" customHeight="1" x14ac:dyDescent="0.3">
      <c r="A52" s="1"/>
      <c r="B52" t="s">
        <v>33</v>
      </c>
      <c r="C52" s="3">
        <v>12770</v>
      </c>
      <c r="D52" s="3">
        <v>12770</v>
      </c>
      <c r="F52" s="142">
        <f t="shared" si="4"/>
        <v>2.4296042617960426E-2</v>
      </c>
      <c r="G52"/>
      <c r="H52" s="142">
        <f t="shared" si="5"/>
        <v>8.8680555555555554</v>
      </c>
      <c r="I52" s="11"/>
      <c r="K52" s="1"/>
      <c r="L52" t="s">
        <v>33</v>
      </c>
      <c r="M52" s="3">
        <v>12770</v>
      </c>
      <c r="N52" s="3">
        <v>12770</v>
      </c>
      <c r="Q52" s="1"/>
      <c r="R52" t="s">
        <v>32</v>
      </c>
      <c r="S52" s="3">
        <v>4160</v>
      </c>
      <c r="T52" s="3">
        <v>4160</v>
      </c>
      <c r="U52" s="28">
        <f t="shared" si="3"/>
        <v>0</v>
      </c>
    </row>
    <row r="53" spans="1:21" ht="13.5" hidden="1" customHeight="1" x14ac:dyDescent="0.3">
      <c r="A53" s="1"/>
      <c r="B53" t="s">
        <v>32</v>
      </c>
      <c r="C53" s="3">
        <v>4785</v>
      </c>
      <c r="D53" s="3">
        <v>4785</v>
      </c>
      <c r="F53" s="142">
        <f t="shared" si="4"/>
        <v>9.103881278538813E-3</v>
      </c>
      <c r="G53"/>
      <c r="H53" s="142">
        <f t="shared" si="5"/>
        <v>3.3229166666666665</v>
      </c>
      <c r="I53" s="11"/>
      <c r="K53" s="1"/>
      <c r="L53" t="s">
        <v>32</v>
      </c>
      <c r="M53" s="3">
        <v>4785</v>
      </c>
      <c r="N53" s="3">
        <v>4785</v>
      </c>
      <c r="Q53" s="1"/>
      <c r="R53" t="s">
        <v>22</v>
      </c>
      <c r="S53" s="3">
        <v>3500</v>
      </c>
      <c r="T53" s="3">
        <v>3500</v>
      </c>
      <c r="U53" s="28">
        <f t="shared" si="3"/>
        <v>0</v>
      </c>
    </row>
    <row r="54" spans="1:21" ht="13.5" hidden="1" customHeight="1" x14ac:dyDescent="0.3">
      <c r="A54" s="1"/>
      <c r="B54" t="s">
        <v>30</v>
      </c>
      <c r="C54" s="3">
        <v>4120</v>
      </c>
      <c r="D54" s="3">
        <v>4120</v>
      </c>
      <c r="F54" s="142">
        <f t="shared" si="4"/>
        <v>7.838660578386605E-3</v>
      </c>
      <c r="G54"/>
      <c r="H54" s="142">
        <f t="shared" si="5"/>
        <v>2.8611111111111112</v>
      </c>
      <c r="I54" s="11"/>
      <c r="K54" s="1"/>
      <c r="L54" t="s">
        <v>30</v>
      </c>
      <c r="M54" s="3">
        <v>4120</v>
      </c>
      <c r="N54" s="3">
        <v>4120</v>
      </c>
      <c r="Q54" s="1"/>
      <c r="R54" t="s">
        <v>30</v>
      </c>
      <c r="S54" s="3">
        <v>2040</v>
      </c>
      <c r="T54" s="3">
        <v>2040</v>
      </c>
      <c r="U54" s="28">
        <f t="shared" si="3"/>
        <v>0</v>
      </c>
    </row>
    <row r="55" spans="1:21" ht="13.5" hidden="1" customHeight="1" x14ac:dyDescent="0.3">
      <c r="A55" s="1"/>
      <c r="B55" t="s">
        <v>22</v>
      </c>
      <c r="C55" s="3">
        <v>3500</v>
      </c>
      <c r="D55" s="3">
        <v>3500</v>
      </c>
      <c r="F55" s="142">
        <f t="shared" si="4"/>
        <v>6.6590563165905628E-3</v>
      </c>
      <c r="G55"/>
      <c r="H55" s="142">
        <f t="shared" si="5"/>
        <v>2.4305555555555554</v>
      </c>
      <c r="I55" s="11"/>
      <c r="K55" s="1"/>
      <c r="L55" t="s">
        <v>22</v>
      </c>
      <c r="M55" s="3">
        <v>3500</v>
      </c>
      <c r="N55" s="3">
        <v>3500</v>
      </c>
      <c r="Q55" s="1"/>
      <c r="R55" t="s">
        <v>33</v>
      </c>
      <c r="S55" s="3">
        <v>1410</v>
      </c>
      <c r="T55" s="3">
        <v>1410</v>
      </c>
      <c r="U55" s="28">
        <f t="shared" si="3"/>
        <v>0</v>
      </c>
    </row>
    <row r="56" spans="1:21" ht="13.5" hidden="1" customHeight="1" x14ac:dyDescent="0.3">
      <c r="A56" s="1"/>
      <c r="B56" t="s">
        <v>37</v>
      </c>
      <c r="C56" s="3">
        <v>1920</v>
      </c>
      <c r="D56" s="3">
        <v>1920</v>
      </c>
      <c r="F56" s="142">
        <f t="shared" si="4"/>
        <v>3.6529680365296802E-3</v>
      </c>
      <c r="G56"/>
      <c r="H56" s="142">
        <f t="shared" si="5"/>
        <v>1.3333333333333333</v>
      </c>
      <c r="I56" s="11"/>
      <c r="K56" s="1"/>
      <c r="L56" t="s">
        <v>37</v>
      </c>
      <c r="M56" s="3">
        <v>1920</v>
      </c>
      <c r="N56" s="3">
        <v>1920</v>
      </c>
      <c r="Q56" s="1"/>
      <c r="R56" t="s">
        <v>18</v>
      </c>
      <c r="S56" s="3">
        <v>180</v>
      </c>
      <c r="T56" s="3">
        <v>180</v>
      </c>
      <c r="U56" s="28">
        <f t="shared" si="3"/>
        <v>0</v>
      </c>
    </row>
    <row r="57" spans="1:21" ht="13.5" hidden="1" customHeight="1" x14ac:dyDescent="0.3">
      <c r="A57" s="1"/>
      <c r="B57" t="s">
        <v>18</v>
      </c>
      <c r="C57" s="3">
        <v>180</v>
      </c>
      <c r="D57" s="3">
        <v>180</v>
      </c>
      <c r="F57" s="142">
        <f t="shared" si="4"/>
        <v>3.4246575342465754E-4</v>
      </c>
      <c r="G57"/>
      <c r="H57" s="142">
        <f t="shared" si="5"/>
        <v>0.125</v>
      </c>
      <c r="I57" s="11"/>
      <c r="K57" s="1"/>
      <c r="L57" t="s">
        <v>18</v>
      </c>
      <c r="M57" s="3">
        <v>180</v>
      </c>
      <c r="N57" s="3">
        <v>180</v>
      </c>
      <c r="Q57" s="6"/>
      <c r="R57" t="s">
        <v>34</v>
      </c>
      <c r="S57" s="3">
        <v>30</v>
      </c>
      <c r="T57" s="3">
        <v>30</v>
      </c>
      <c r="U57" s="28">
        <f t="shared" si="3"/>
        <v>0</v>
      </c>
    </row>
    <row r="58" spans="1:21" ht="13.5" hidden="1" customHeight="1" x14ac:dyDescent="0.3">
      <c r="A58" s="1"/>
      <c r="B58" t="s">
        <v>34</v>
      </c>
      <c r="C58" s="3">
        <v>105</v>
      </c>
      <c r="D58" s="3">
        <v>105</v>
      </c>
      <c r="F58" s="142">
        <f t="shared" si="4"/>
        <v>1.9977168949771691E-4</v>
      </c>
      <c r="G58"/>
      <c r="H58" s="142">
        <f t="shared" si="5"/>
        <v>7.2916666666666671E-2</v>
      </c>
      <c r="I58" s="11"/>
      <c r="K58" s="1"/>
      <c r="L58" t="s">
        <v>34</v>
      </c>
      <c r="M58" s="3">
        <v>105</v>
      </c>
      <c r="N58" s="3">
        <v>105</v>
      </c>
      <c r="Q58" s="7" t="s">
        <v>73</v>
      </c>
      <c r="R58" s="7"/>
      <c r="S58" s="8">
        <v>148749</v>
      </c>
      <c r="T58" s="8">
        <v>148749</v>
      </c>
      <c r="U58" s="28" t="e">
        <f t="shared" si="3"/>
        <v>#N/A</v>
      </c>
    </row>
    <row r="59" spans="1:21" ht="13.5" hidden="1" customHeight="1" x14ac:dyDescent="0.3">
      <c r="A59" s="6"/>
      <c r="B59" t="s">
        <v>21</v>
      </c>
      <c r="C59" s="3">
        <v>55</v>
      </c>
      <c r="D59" s="3">
        <v>55</v>
      </c>
      <c r="F59" s="142">
        <f t="shared" si="4"/>
        <v>1.0464231354642314E-4</v>
      </c>
      <c r="G59" s="7"/>
      <c r="H59" s="142">
        <f t="shared" si="5"/>
        <v>3.8194444444444448E-2</v>
      </c>
      <c r="I59" s="138"/>
      <c r="K59" s="6"/>
      <c r="L59" t="s">
        <v>21</v>
      </c>
      <c r="M59" s="3">
        <v>55</v>
      </c>
      <c r="N59" s="3">
        <v>55</v>
      </c>
      <c r="Q59" s="1" t="s">
        <v>9</v>
      </c>
      <c r="R59" t="s">
        <v>16</v>
      </c>
      <c r="S59" s="3">
        <v>49610</v>
      </c>
      <c r="T59" s="3">
        <v>49610</v>
      </c>
      <c r="U59" s="28">
        <f t="shared" si="3"/>
        <v>0</v>
      </c>
    </row>
    <row r="60" spans="1:21" ht="13.5" hidden="1" customHeight="1" x14ac:dyDescent="0.3">
      <c r="A60" s="7" t="s">
        <v>73</v>
      </c>
      <c r="B60" s="7"/>
      <c r="C60" s="8">
        <v>287289</v>
      </c>
      <c r="D60" s="8">
        <v>287289</v>
      </c>
      <c r="F60" s="142">
        <f t="shared" si="4"/>
        <v>0.54659246575342468</v>
      </c>
      <c r="G60"/>
      <c r="H60" s="142">
        <f t="shared" si="5"/>
        <v>199.50624999999999</v>
      </c>
      <c r="I60" s="11"/>
      <c r="K60" s="7" t="s">
        <v>73</v>
      </c>
      <c r="L60" s="7"/>
      <c r="M60" s="8">
        <v>287289</v>
      </c>
      <c r="N60" s="8">
        <v>287289</v>
      </c>
      <c r="Q60" s="1"/>
      <c r="R60" t="s">
        <v>25</v>
      </c>
      <c r="S60" s="3">
        <v>4290</v>
      </c>
      <c r="T60" s="3">
        <v>4290</v>
      </c>
      <c r="U60" s="28">
        <f t="shared" si="3"/>
        <v>0</v>
      </c>
    </row>
    <row r="61" spans="1:21" ht="13.5" hidden="1" customHeight="1" x14ac:dyDescent="0.3">
      <c r="A61" s="1" t="s">
        <v>9</v>
      </c>
      <c r="B61" t="s">
        <v>16</v>
      </c>
      <c r="C61" s="3">
        <v>112120</v>
      </c>
      <c r="D61" s="3">
        <v>112120</v>
      </c>
      <c r="F61" s="142">
        <f t="shared" si="4"/>
        <v>0.21331811263318112</v>
      </c>
      <c r="G61"/>
      <c r="H61" s="142">
        <f t="shared" si="5"/>
        <v>77.861111111111114</v>
      </c>
      <c r="I61" s="11"/>
      <c r="K61" s="1" t="s">
        <v>9</v>
      </c>
      <c r="L61" t="s">
        <v>16</v>
      </c>
      <c r="M61" s="3">
        <v>112120</v>
      </c>
      <c r="N61" s="3">
        <v>112120</v>
      </c>
      <c r="Q61" s="1"/>
      <c r="R61" t="s">
        <v>29</v>
      </c>
      <c r="S61" s="3">
        <v>3880</v>
      </c>
      <c r="T61" s="3">
        <v>3880</v>
      </c>
      <c r="U61" s="28">
        <f t="shared" si="3"/>
        <v>0</v>
      </c>
    </row>
    <row r="62" spans="1:21" ht="13.5" hidden="1" customHeight="1" x14ac:dyDescent="0.3">
      <c r="A62" s="1"/>
      <c r="B62" t="s">
        <v>25</v>
      </c>
      <c r="C62" s="3">
        <v>8980</v>
      </c>
      <c r="D62" s="3">
        <v>8980</v>
      </c>
      <c r="F62" s="142">
        <f t="shared" si="4"/>
        <v>1.708523592085236E-2</v>
      </c>
      <c r="G62"/>
      <c r="H62" s="142">
        <f t="shared" si="5"/>
        <v>6.2361111111111107</v>
      </c>
      <c r="I62" s="11"/>
      <c r="K62" s="1"/>
      <c r="L62" t="s">
        <v>25</v>
      </c>
      <c r="M62" s="3">
        <v>8980</v>
      </c>
      <c r="N62" s="3">
        <v>8980</v>
      </c>
      <c r="Q62" s="6"/>
      <c r="R62" t="s">
        <v>31</v>
      </c>
      <c r="S62" s="3">
        <v>2164</v>
      </c>
      <c r="T62" s="3">
        <v>2164</v>
      </c>
      <c r="U62" s="28">
        <f t="shared" si="3"/>
        <v>0</v>
      </c>
    </row>
    <row r="63" spans="1:21" ht="13.5" hidden="1" customHeight="1" x14ac:dyDescent="0.3">
      <c r="A63" s="1"/>
      <c r="B63" t="s">
        <v>29</v>
      </c>
      <c r="C63" s="3">
        <v>7325</v>
      </c>
      <c r="D63" s="3">
        <v>7325</v>
      </c>
      <c r="F63" s="142">
        <f t="shared" si="4"/>
        <v>1.3936453576864535E-2</v>
      </c>
      <c r="G63"/>
      <c r="H63" s="142">
        <f t="shared" si="5"/>
        <v>5.0868055555555554</v>
      </c>
      <c r="I63" s="11"/>
      <c r="K63" s="1"/>
      <c r="L63" t="s">
        <v>29</v>
      </c>
      <c r="M63" s="3">
        <v>7325</v>
      </c>
      <c r="N63" s="3">
        <v>7325</v>
      </c>
      <c r="Q63" s="7" t="s">
        <v>75</v>
      </c>
      <c r="R63" s="7"/>
      <c r="S63" s="8">
        <v>59944</v>
      </c>
      <c r="T63" s="8">
        <v>59944</v>
      </c>
      <c r="U63" s="28" t="e">
        <f t="shared" si="3"/>
        <v>#N/A</v>
      </c>
    </row>
    <row r="64" spans="1:21" ht="13.5" hidden="1" customHeight="1" x14ac:dyDescent="0.3">
      <c r="A64" s="6"/>
      <c r="B64" t="s">
        <v>31</v>
      </c>
      <c r="C64" s="3">
        <v>3644</v>
      </c>
      <c r="D64" s="3">
        <v>3644</v>
      </c>
      <c r="F64" s="142">
        <f t="shared" si="4"/>
        <v>6.9330289193302889E-3</v>
      </c>
      <c r="G64" s="7"/>
      <c r="H64" s="142">
        <f t="shared" si="5"/>
        <v>2.5305555555555554</v>
      </c>
      <c r="I64" s="138"/>
      <c r="K64" s="6"/>
      <c r="L64" t="s">
        <v>31</v>
      </c>
      <c r="M64" s="3">
        <v>3644</v>
      </c>
      <c r="N64" s="3">
        <v>3644</v>
      </c>
      <c r="Q64" s="1" t="s">
        <v>10</v>
      </c>
      <c r="R64" t="s">
        <v>14</v>
      </c>
      <c r="S64" s="3">
        <v>38404</v>
      </c>
      <c r="T64" s="3">
        <v>38404</v>
      </c>
      <c r="U64" s="28">
        <f t="shared" si="3"/>
        <v>0</v>
      </c>
    </row>
    <row r="65" spans="1:21" ht="13.5" hidden="1" customHeight="1" x14ac:dyDescent="0.3">
      <c r="A65" s="7" t="s">
        <v>75</v>
      </c>
      <c r="B65" s="7"/>
      <c r="C65" s="8">
        <v>132069</v>
      </c>
      <c r="D65" s="8">
        <v>132069</v>
      </c>
      <c r="F65" s="142">
        <f t="shared" si="4"/>
        <v>0.2512728310502283</v>
      </c>
      <c r="G65"/>
      <c r="H65" s="142">
        <f t="shared" si="5"/>
        <v>91.714583333333337</v>
      </c>
      <c r="I65" s="11"/>
      <c r="K65" s="7" t="s">
        <v>75</v>
      </c>
      <c r="L65" s="7"/>
      <c r="M65" s="8">
        <v>132069</v>
      </c>
      <c r="N65" s="8">
        <v>132069</v>
      </c>
      <c r="Q65" s="1"/>
      <c r="R65" t="s">
        <v>40</v>
      </c>
      <c r="S65" s="3">
        <v>3890</v>
      </c>
      <c r="T65" s="3">
        <v>3890</v>
      </c>
      <c r="U65" s="28">
        <f t="shared" si="3"/>
        <v>0</v>
      </c>
    </row>
    <row r="66" spans="1:21" ht="13.5" hidden="1" customHeight="1" x14ac:dyDescent="0.3">
      <c r="A66" s="1" t="s">
        <v>10</v>
      </c>
      <c r="B66" t="s">
        <v>14</v>
      </c>
      <c r="C66" s="3">
        <v>79204</v>
      </c>
      <c r="D66" s="3">
        <v>79204</v>
      </c>
      <c r="F66" s="142">
        <f t="shared" si="4"/>
        <v>0.1506925418569254</v>
      </c>
      <c r="G66"/>
      <c r="H66" s="142">
        <f t="shared" si="5"/>
        <v>55.00277777777778</v>
      </c>
      <c r="I66" s="11"/>
      <c r="K66" s="1" t="s">
        <v>10</v>
      </c>
      <c r="L66" t="s">
        <v>14</v>
      </c>
      <c r="M66" s="3">
        <v>79204</v>
      </c>
      <c r="N66" s="3">
        <v>79204</v>
      </c>
      <c r="Q66" s="6"/>
      <c r="R66" t="s">
        <v>39</v>
      </c>
      <c r="S66" s="3">
        <v>2183</v>
      </c>
      <c r="T66" s="3">
        <v>2183</v>
      </c>
      <c r="U66" s="28">
        <f t="shared" si="3"/>
        <v>0</v>
      </c>
    </row>
    <row r="67" spans="1:21" ht="13.5" hidden="1" customHeight="1" x14ac:dyDescent="0.3">
      <c r="A67" s="1"/>
      <c r="B67" t="s">
        <v>40</v>
      </c>
      <c r="C67" s="3">
        <v>3890</v>
      </c>
      <c r="D67" s="3">
        <v>3890</v>
      </c>
      <c r="F67" s="142">
        <f t="shared" si="4"/>
        <v>7.4010654490106543E-3</v>
      </c>
      <c r="G67"/>
      <c r="H67" s="142">
        <f t="shared" si="5"/>
        <v>2.7013888888888888</v>
      </c>
      <c r="I67" s="11"/>
      <c r="K67" s="1"/>
      <c r="L67" t="s">
        <v>40</v>
      </c>
      <c r="M67" s="3">
        <v>3890</v>
      </c>
      <c r="N67" s="3">
        <v>3890</v>
      </c>
      <c r="Q67" s="7" t="s">
        <v>74</v>
      </c>
      <c r="R67" s="7"/>
      <c r="S67" s="8">
        <v>44477</v>
      </c>
      <c r="T67" s="8">
        <v>44477</v>
      </c>
      <c r="U67" s="28" t="e">
        <f t="shared" si="3"/>
        <v>#N/A</v>
      </c>
    </row>
    <row r="68" spans="1:21" ht="13.5" hidden="1" customHeight="1" x14ac:dyDescent="0.3">
      <c r="A68" s="6"/>
      <c r="B68" t="s">
        <v>39</v>
      </c>
      <c r="C68" s="3">
        <v>2508</v>
      </c>
      <c r="D68" s="3">
        <v>2508</v>
      </c>
      <c r="F68" s="142">
        <f t="shared" si="4"/>
        <v>4.7716894977168946E-3</v>
      </c>
      <c r="G68" s="7"/>
      <c r="H68" s="142">
        <f t="shared" si="5"/>
        <v>1.7416666666666667</v>
      </c>
      <c r="I68" s="138"/>
      <c r="K68" s="6"/>
      <c r="L68" t="s">
        <v>39</v>
      </c>
      <c r="M68" s="3">
        <v>2508</v>
      </c>
      <c r="N68" s="3">
        <v>2508</v>
      </c>
      <c r="Q68" s="1" t="s">
        <v>11</v>
      </c>
      <c r="R68" t="s">
        <v>44</v>
      </c>
      <c r="S68" s="3">
        <v>7080</v>
      </c>
      <c r="T68" s="3">
        <v>7080</v>
      </c>
      <c r="U68" s="28">
        <f t="shared" si="3"/>
        <v>0</v>
      </c>
    </row>
    <row r="69" spans="1:21" ht="13.5" hidden="1" customHeight="1" x14ac:dyDescent="0.3">
      <c r="A69" s="7" t="s">
        <v>74</v>
      </c>
      <c r="B69" s="7"/>
      <c r="C69" s="8">
        <v>85602</v>
      </c>
      <c r="D69" s="8">
        <v>85602</v>
      </c>
      <c r="F69" s="142">
        <f t="shared" si="4"/>
        <v>0.16286529680365297</v>
      </c>
      <c r="G69"/>
      <c r="H69" s="142">
        <f t="shared" si="5"/>
        <v>59.445833333333333</v>
      </c>
      <c r="I69" s="11"/>
      <c r="K69" s="7" t="s">
        <v>74</v>
      </c>
      <c r="L69" s="7"/>
      <c r="M69" s="8">
        <v>85602</v>
      </c>
      <c r="N69" s="8">
        <v>85602</v>
      </c>
      <c r="Q69" s="6"/>
      <c r="R69" t="s">
        <v>38</v>
      </c>
      <c r="S69" s="3">
        <v>255</v>
      </c>
      <c r="T69" s="3">
        <v>255</v>
      </c>
      <c r="U69" s="28">
        <f t="shared" si="3"/>
        <v>0</v>
      </c>
    </row>
    <row r="70" spans="1:21" ht="13.5" hidden="1" customHeight="1" x14ac:dyDescent="0.3">
      <c r="A70" s="1" t="s">
        <v>11</v>
      </c>
      <c r="B70" t="s">
        <v>44</v>
      </c>
      <c r="C70" s="3">
        <v>15670</v>
      </c>
      <c r="D70" s="3">
        <v>15670</v>
      </c>
      <c r="F70" s="142">
        <f t="shared" si="4"/>
        <v>2.9813546423135464E-2</v>
      </c>
      <c r="G70"/>
      <c r="H70" s="142">
        <f t="shared" si="5"/>
        <v>10.881944444444445</v>
      </c>
      <c r="I70" s="11"/>
      <c r="K70" s="1" t="s">
        <v>11</v>
      </c>
      <c r="L70" t="s">
        <v>44</v>
      </c>
      <c r="M70" s="3">
        <v>15670</v>
      </c>
      <c r="N70" s="3">
        <v>15670</v>
      </c>
      <c r="Q70" s="7" t="s">
        <v>76</v>
      </c>
      <c r="R70" s="7"/>
      <c r="S70" s="8">
        <v>7335</v>
      </c>
      <c r="T70" s="8">
        <v>7335</v>
      </c>
      <c r="U70" s="28" t="e">
        <f t="shared" si="3"/>
        <v>#N/A</v>
      </c>
    </row>
    <row r="71" spans="1:21" ht="13.5" hidden="1" customHeight="1" x14ac:dyDescent="0.3">
      <c r="A71" s="1"/>
      <c r="B71" t="s">
        <v>38</v>
      </c>
      <c r="C71" s="3">
        <v>4755</v>
      </c>
      <c r="D71" s="3">
        <v>4755</v>
      </c>
      <c r="F71" s="142">
        <f t="shared" si="4"/>
        <v>9.0468036529680364E-3</v>
      </c>
      <c r="G71" s="7"/>
      <c r="H71" s="142">
        <f t="shared" si="5"/>
        <v>3.3020833333333335</v>
      </c>
      <c r="I71" s="138"/>
      <c r="K71" s="1"/>
      <c r="L71" t="s">
        <v>38</v>
      </c>
      <c r="M71" s="3">
        <v>4755</v>
      </c>
      <c r="N71" s="3">
        <v>4755</v>
      </c>
      <c r="Q71" s="4" t="s">
        <v>71</v>
      </c>
      <c r="R71" s="4"/>
      <c r="S71" s="5">
        <v>260640</v>
      </c>
      <c r="T71" s="5">
        <v>260640</v>
      </c>
      <c r="U71" s="28" t="e">
        <f t="shared" si="3"/>
        <v>#N/A</v>
      </c>
    </row>
    <row r="72" spans="1:21" ht="13.5" hidden="1" customHeight="1" x14ac:dyDescent="0.3">
      <c r="A72" s="6"/>
      <c r="B72" t="s">
        <v>41</v>
      </c>
      <c r="C72" s="3">
        <v>35</v>
      </c>
      <c r="D72" s="3">
        <v>35</v>
      </c>
      <c r="F72" s="142">
        <f t="shared" si="4"/>
        <v>6.6590563165905631E-5</v>
      </c>
      <c r="K72" s="6"/>
      <c r="L72" t="s">
        <v>41</v>
      </c>
      <c r="M72" s="3">
        <v>35</v>
      </c>
      <c r="N72" s="3">
        <v>35</v>
      </c>
    </row>
    <row r="73" spans="1:21" ht="13.5" hidden="1" customHeight="1" x14ac:dyDescent="0.3">
      <c r="A73" s="7" t="s">
        <v>76</v>
      </c>
      <c r="B73" s="7"/>
      <c r="C73" s="8">
        <v>20460</v>
      </c>
      <c r="D73" s="8">
        <v>20460</v>
      </c>
      <c r="F73" s="142">
        <f t="shared" si="4"/>
        <v>3.8926940639269408E-2</v>
      </c>
      <c r="K73" s="7" t="s">
        <v>76</v>
      </c>
      <c r="L73" s="7"/>
      <c r="M73" s="8">
        <v>20460</v>
      </c>
      <c r="N73" s="8">
        <v>20460</v>
      </c>
    </row>
    <row r="74" spans="1:21" ht="13.5" hidden="1" customHeight="1" x14ac:dyDescent="0.3">
      <c r="A74" s="4" t="s">
        <v>71</v>
      </c>
      <c r="B74" s="4"/>
      <c r="C74" s="5">
        <v>525600</v>
      </c>
      <c r="D74" s="5">
        <v>525600</v>
      </c>
      <c r="F74" s="142">
        <f t="shared" si="4"/>
        <v>1</v>
      </c>
      <c r="K74" s="4" t="s">
        <v>71</v>
      </c>
      <c r="L74" s="4"/>
      <c r="M74" s="5">
        <v>525600</v>
      </c>
      <c r="N74" s="5">
        <v>525600</v>
      </c>
    </row>
    <row r="75" spans="1:21" ht="13.5" hidden="1" customHeight="1" x14ac:dyDescent="0.3"/>
    <row r="76" spans="1:21" ht="13.5" hidden="1" customHeight="1" x14ac:dyDescent="0.3"/>
    <row r="77" spans="1:21" ht="13.5" hidden="1" customHeight="1" x14ac:dyDescent="0.3"/>
    <row r="78" spans="1:21" ht="13.5" hidden="1" customHeight="1" x14ac:dyDescent="0.3"/>
    <row r="79" spans="1:21" ht="13.5" hidden="1" customHeight="1" x14ac:dyDescent="0.3"/>
    <row r="80" spans="1:21" ht="13.5" hidden="1" customHeight="1" x14ac:dyDescent="0.3"/>
    <row r="81" ht="13.5" hidden="1" customHeight="1" x14ac:dyDescent="0.3"/>
  </sheetData>
  <sortState xmlns:xlrd2="http://schemas.microsoft.com/office/spreadsheetml/2017/richdata2" ref="B69:D72">
    <sortCondition descending="1" ref="D69:D72"/>
  </sortState>
  <mergeCells count="12">
    <mergeCell ref="A1:D1"/>
    <mergeCell ref="A36:D36"/>
    <mergeCell ref="A6:A20"/>
    <mergeCell ref="A35:B35"/>
    <mergeCell ref="A5:B5"/>
    <mergeCell ref="A21:B21"/>
    <mergeCell ref="A31:A33"/>
    <mergeCell ref="A34:B34"/>
    <mergeCell ref="A30:B30"/>
    <mergeCell ref="A27:A29"/>
    <mergeCell ref="A22:A25"/>
    <mergeCell ref="A26:B26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VI17"/>
  <sheetViews>
    <sheetView workbookViewId="0">
      <selection sqref="A1:XFD1"/>
    </sheetView>
  </sheetViews>
  <sheetFormatPr defaultColWidth="0" defaultRowHeight="16.5" zeroHeight="1" x14ac:dyDescent="0.3"/>
  <cols>
    <col min="1" max="1" width="4" style="104" customWidth="1"/>
    <col min="2" max="10" width="9.140625" style="104" customWidth="1"/>
    <col min="11" max="11" width="14.85546875" style="104" customWidth="1"/>
    <col min="12" max="12" width="3.85546875" style="104" customWidth="1"/>
    <col min="13" max="13" width="7.28515625" style="104" customWidth="1"/>
    <col min="14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3" s="105" customFormat="1" ht="17.100000000000001" customHeight="1" x14ac:dyDescent="0.25">
      <c r="A1" s="226" t="s">
        <v>768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x14ac:dyDescent="0.3"/>
    <row r="3" spans="1:13" x14ac:dyDescent="0.3"/>
    <row r="4" spans="1:13" x14ac:dyDescent="0.3">
      <c r="B4" s="200" t="s">
        <v>7</v>
      </c>
      <c r="C4" s="200">
        <v>2012</v>
      </c>
      <c r="D4" s="200">
        <v>2013</v>
      </c>
      <c r="E4" s="200">
        <v>2014</v>
      </c>
      <c r="I4" s="104">
        <v>2014</v>
      </c>
    </row>
    <row r="5" spans="1:13" x14ac:dyDescent="0.3">
      <c r="B5" s="197" t="s">
        <v>8</v>
      </c>
      <c r="C5" s="199">
        <v>0.62623330297510627</v>
      </c>
      <c r="D5" s="199">
        <v>0.66462519025875189</v>
      </c>
      <c r="E5" s="199">
        <f>VLOOKUP(B5,$I$5:$K$9,3,FALSE)</f>
        <v>0.54659246575342468</v>
      </c>
      <c r="H5" s="1" t="s">
        <v>3</v>
      </c>
      <c r="I5" t="s">
        <v>12</v>
      </c>
      <c r="J5" s="3">
        <v>180</v>
      </c>
      <c r="K5" s="199">
        <f t="shared" ref="K5:K10" si="0">J5/$J$10</f>
        <v>3.4246575342465754E-4</v>
      </c>
    </row>
    <row r="6" spans="1:13" x14ac:dyDescent="0.3">
      <c r="B6" s="197" t="s">
        <v>10</v>
      </c>
      <c r="C6" s="199">
        <v>0.17505692167577414</v>
      </c>
      <c r="D6" s="199">
        <v>0.16116628614916287</v>
      </c>
      <c r="E6" s="199">
        <f>VLOOKUP(B6,$I$5:$K$9,3,FALSE)</f>
        <v>0.16286529680365297</v>
      </c>
      <c r="H6" s="1"/>
      <c r="I6" t="s">
        <v>8</v>
      </c>
      <c r="J6" s="3">
        <v>287289</v>
      </c>
      <c r="K6" s="199">
        <f t="shared" si="0"/>
        <v>0.54659246575342468</v>
      </c>
    </row>
    <row r="7" spans="1:13" x14ac:dyDescent="0.3">
      <c r="B7" s="197" t="s">
        <v>9</v>
      </c>
      <c r="C7" s="199">
        <v>0.14419209168184577</v>
      </c>
      <c r="D7" s="199">
        <v>0.13472222222222222</v>
      </c>
      <c r="E7" s="199">
        <f>VLOOKUP(B7,$I$5:$K$9,3,FALSE)</f>
        <v>0.2512728310502283</v>
      </c>
      <c r="H7" s="1"/>
      <c r="I7" t="s">
        <v>9</v>
      </c>
      <c r="J7" s="3">
        <v>132069</v>
      </c>
      <c r="K7" s="199">
        <f t="shared" si="0"/>
        <v>0.2512728310502283</v>
      </c>
    </row>
    <row r="8" spans="1:13" x14ac:dyDescent="0.3">
      <c r="B8" s="197" t="s">
        <v>11</v>
      </c>
      <c r="C8" s="199">
        <v>5.4289996964177294E-2</v>
      </c>
      <c r="D8" s="199">
        <v>3.1923515981735158E-2</v>
      </c>
      <c r="E8" s="199">
        <f>VLOOKUP(B8,$I$5:$K$9,3,FALSE)</f>
        <v>3.8926940639269408E-2</v>
      </c>
      <c r="H8" s="1"/>
      <c r="I8" t="s">
        <v>10</v>
      </c>
      <c r="J8" s="3">
        <v>85602</v>
      </c>
      <c r="K8" s="199">
        <f t="shared" si="0"/>
        <v>0.16286529680365297</v>
      </c>
    </row>
    <row r="9" spans="1:13" x14ac:dyDescent="0.3">
      <c r="B9" s="197" t="s">
        <v>12</v>
      </c>
      <c r="C9" s="199">
        <v>2.2768670309653916E-4</v>
      </c>
      <c r="D9" s="199">
        <v>7.5627853881278535E-3</v>
      </c>
      <c r="E9" s="199">
        <f>VLOOKUP(B9,$I$5:$K$9,3,FALSE)</f>
        <v>3.4246575342465754E-4</v>
      </c>
      <c r="H9" s="6"/>
      <c r="I9" t="s">
        <v>11</v>
      </c>
      <c r="J9" s="3">
        <v>20460</v>
      </c>
      <c r="K9" s="199">
        <f t="shared" si="0"/>
        <v>3.8926940639269408E-2</v>
      </c>
    </row>
    <row r="10" spans="1:13" x14ac:dyDescent="0.3">
      <c r="B10" s="200" t="s">
        <v>71</v>
      </c>
      <c r="C10" s="199">
        <v>1</v>
      </c>
      <c r="D10" s="199">
        <v>1</v>
      </c>
      <c r="E10" s="199">
        <f>SUM(E5:E9)</f>
        <v>1</v>
      </c>
      <c r="H10" s="7" t="s">
        <v>266</v>
      </c>
      <c r="I10" s="7"/>
      <c r="J10" s="8">
        <f>SUM(J5:J9)</f>
        <v>525600</v>
      </c>
      <c r="K10" s="199">
        <f t="shared" si="0"/>
        <v>1</v>
      </c>
    </row>
    <row r="11" spans="1:13" x14ac:dyDescent="0.3">
      <c r="B11" s="61"/>
      <c r="C11" s="61"/>
      <c r="D11" s="61"/>
      <c r="H11" s="4"/>
      <c r="I11" s="4"/>
      <c r="J11" s="5"/>
    </row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spans="1:13" x14ac:dyDescent="0.3">
      <c r="A17" s="222" t="s">
        <v>749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</sheetData>
  <mergeCells count="2">
    <mergeCell ref="A17:M17"/>
    <mergeCell ref="A1:M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7"/>
  <sheetViews>
    <sheetView zoomScaleNormal="100" workbookViewId="0">
      <selection activeCell="A17" sqref="A17:XFD17"/>
    </sheetView>
  </sheetViews>
  <sheetFormatPr defaultColWidth="0" defaultRowHeight="15" zeroHeight="1" x14ac:dyDescent="0.25"/>
  <cols>
    <col min="1" max="4" width="9.140625" customWidth="1"/>
    <col min="5" max="5" width="13.5703125" customWidth="1"/>
    <col min="6" max="6" width="13" customWidth="1"/>
    <col min="7" max="7" width="9.140625" customWidth="1"/>
    <col min="8" max="8" width="16.140625" customWidth="1"/>
    <col min="9" max="9" width="8.140625" customWidth="1"/>
    <col min="10" max="10" width="13.7109375" customWidth="1"/>
    <col min="11" max="13" width="9.140625" hidden="1" customWidth="1"/>
    <col min="14" max="14" width="39.5703125" hidden="1" customWidth="1"/>
    <col min="15" max="16384" width="9.140625" hidden="1"/>
  </cols>
  <sheetData>
    <row r="1" spans="1:10" s="105" customFormat="1" ht="17.100000000000001" customHeight="1" x14ac:dyDescent="0.25">
      <c r="A1" s="234" t="s">
        <v>769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5"/>
    <row r="3" spans="1:10" x14ac:dyDescent="0.25"/>
    <row r="4" spans="1:10" x14ac:dyDescent="0.25">
      <c r="D4" s="2" t="s">
        <v>72</v>
      </c>
      <c r="E4" s="10" t="s">
        <v>6</v>
      </c>
    </row>
    <row r="5" spans="1:10" x14ac:dyDescent="0.25">
      <c r="D5" t="str">
        <f t="shared" ref="D5:E7" si="0">B21</f>
        <v>Telejornal</v>
      </c>
      <c r="E5" s="3">
        <f t="shared" si="0"/>
        <v>112120</v>
      </c>
      <c r="F5" s="14">
        <f>E5/$E$9</f>
        <v>0.21331811263318112</v>
      </c>
    </row>
    <row r="6" spans="1:10" x14ac:dyDescent="0.25">
      <c r="D6" t="str">
        <f t="shared" si="0"/>
        <v>Esportivo</v>
      </c>
      <c r="E6" s="3">
        <f t="shared" si="0"/>
        <v>95384</v>
      </c>
      <c r="F6" s="14">
        <f>E6/$E$9</f>
        <v>0.18147640791476408</v>
      </c>
    </row>
    <row r="7" spans="1:10" x14ac:dyDescent="0.25">
      <c r="D7" t="str">
        <f t="shared" si="0"/>
        <v>Religioso</v>
      </c>
      <c r="E7" s="3">
        <f t="shared" si="0"/>
        <v>79204</v>
      </c>
      <c r="F7" s="14">
        <f>E7/$E$9</f>
        <v>0.1506925418569254</v>
      </c>
    </row>
    <row r="8" spans="1:10" x14ac:dyDescent="0.25">
      <c r="D8" t="s">
        <v>89</v>
      </c>
      <c r="E8" s="11">
        <f>SUM(C24:C46)</f>
        <v>238892</v>
      </c>
      <c r="F8" s="14">
        <f>E8/$E$9</f>
        <v>0.4545129375951294</v>
      </c>
    </row>
    <row r="9" spans="1:10" x14ac:dyDescent="0.25">
      <c r="D9" t="s">
        <v>6</v>
      </c>
      <c r="E9" s="11">
        <f>SUM(E5:E8)</f>
        <v>525600</v>
      </c>
      <c r="F9" s="14">
        <f>E9/$E$9</f>
        <v>1</v>
      </c>
    </row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1:16" ht="36.75" customHeight="1" x14ac:dyDescent="0.25">
      <c r="A17" s="222" t="s">
        <v>749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20" spans="1:16" hidden="1" x14ac:dyDescent="0.25">
      <c r="A20" s="2" t="s">
        <v>3</v>
      </c>
      <c r="B20" s="2" t="s">
        <v>72</v>
      </c>
      <c r="C20" s="2" t="s">
        <v>3</v>
      </c>
      <c r="F20" s="2" t="s">
        <v>72</v>
      </c>
      <c r="G20" s="2" t="s">
        <v>6</v>
      </c>
      <c r="J20" s="2"/>
      <c r="K20" s="2"/>
      <c r="M20" s="2" t="s">
        <v>48</v>
      </c>
      <c r="N20" s="2" t="s">
        <v>267</v>
      </c>
      <c r="O20" s="2" t="s">
        <v>6</v>
      </c>
    </row>
    <row r="21" spans="1:16" hidden="1" x14ac:dyDescent="0.25">
      <c r="B21" t="s">
        <v>16</v>
      </c>
      <c r="C21" s="3">
        <v>112120</v>
      </c>
      <c r="F21" s="3" t="s">
        <v>20</v>
      </c>
      <c r="G21" s="3">
        <v>50794</v>
      </c>
      <c r="H21">
        <f>IF(VLOOKUP(F21,$B$20:$C$46,2,FALSE)&gt;=G21,0,1)</f>
        <v>0</v>
      </c>
      <c r="K21" s="3"/>
      <c r="M21" s="1" t="s">
        <v>3</v>
      </c>
      <c r="N21" t="s">
        <v>272</v>
      </c>
      <c r="O21" s="3">
        <v>98103</v>
      </c>
      <c r="P21">
        <f>O21/$O$33</f>
        <v>0.37639272559852671</v>
      </c>
    </row>
    <row r="22" spans="1:16" hidden="1" x14ac:dyDescent="0.25">
      <c r="B22" t="s">
        <v>20</v>
      </c>
      <c r="C22" s="3">
        <v>95384</v>
      </c>
      <c r="F22" s="3" t="s">
        <v>16</v>
      </c>
      <c r="G22" s="3">
        <v>49610</v>
      </c>
      <c r="H22">
        <f t="shared" ref="H22:H43" si="1">IF(VLOOKUP(F22,$B$20:$C$46,2,FALSE)&gt;=G22,0,1)</f>
        <v>0</v>
      </c>
      <c r="K22" s="3"/>
      <c r="M22" s="1"/>
      <c r="N22" t="s">
        <v>14</v>
      </c>
      <c r="O22" s="3">
        <v>38404</v>
      </c>
      <c r="P22">
        <f t="shared" ref="P22:P32" si="2">O22/$O$33</f>
        <v>0.1473449969306323</v>
      </c>
    </row>
    <row r="23" spans="1:16" hidden="1" x14ac:dyDescent="0.25">
      <c r="B23" t="s">
        <v>14</v>
      </c>
      <c r="C23" s="3">
        <v>79204</v>
      </c>
      <c r="F23" s="3" t="s">
        <v>17</v>
      </c>
      <c r="G23" s="3">
        <v>40030</v>
      </c>
      <c r="H23">
        <f t="shared" si="1"/>
        <v>0</v>
      </c>
      <c r="K23" s="3"/>
      <c r="M23" s="1"/>
      <c r="N23" t="s">
        <v>271</v>
      </c>
      <c r="O23" s="3">
        <v>38090</v>
      </c>
      <c r="P23">
        <f t="shared" si="2"/>
        <v>0.14614027010435851</v>
      </c>
    </row>
    <row r="24" spans="1:16" hidden="1" x14ac:dyDescent="0.25">
      <c r="B24" t="s">
        <v>17</v>
      </c>
      <c r="C24" s="3">
        <v>71730</v>
      </c>
      <c r="F24" s="3" t="s">
        <v>14</v>
      </c>
      <c r="G24" s="3">
        <v>38404</v>
      </c>
      <c r="H24">
        <f t="shared" si="1"/>
        <v>0</v>
      </c>
      <c r="K24" s="3"/>
      <c r="M24" s="1"/>
      <c r="N24" t="s">
        <v>275</v>
      </c>
      <c r="O24" s="3">
        <v>32905</v>
      </c>
      <c r="P24">
        <f t="shared" si="2"/>
        <v>0.12624693063228976</v>
      </c>
    </row>
    <row r="25" spans="1:16" hidden="1" x14ac:dyDescent="0.25">
      <c r="B25" t="s">
        <v>15</v>
      </c>
      <c r="C25" s="3">
        <v>22555</v>
      </c>
      <c r="F25" s="3" t="s">
        <v>15</v>
      </c>
      <c r="G25" s="3">
        <v>11260</v>
      </c>
      <c r="H25">
        <f t="shared" si="1"/>
        <v>0</v>
      </c>
      <c r="K25" s="3"/>
      <c r="M25" s="1"/>
      <c r="N25" t="s">
        <v>277</v>
      </c>
      <c r="O25" s="3">
        <v>14710</v>
      </c>
      <c r="P25">
        <f t="shared" si="2"/>
        <v>5.6437998772252918E-2</v>
      </c>
    </row>
    <row r="26" spans="1:16" hidden="1" x14ac:dyDescent="0.25">
      <c r="B26" t="s">
        <v>19</v>
      </c>
      <c r="C26" s="3">
        <v>19120</v>
      </c>
      <c r="F26" s="3" t="s">
        <v>28</v>
      </c>
      <c r="G26" s="3">
        <v>11120</v>
      </c>
      <c r="H26">
        <f t="shared" si="1"/>
        <v>0</v>
      </c>
      <c r="K26" s="3"/>
      <c r="M26" s="1"/>
      <c r="N26" t="s">
        <v>269</v>
      </c>
      <c r="O26" s="3">
        <v>12130</v>
      </c>
      <c r="P26">
        <f t="shared" si="2"/>
        <v>4.6539287906691221E-2</v>
      </c>
    </row>
    <row r="27" spans="1:16" hidden="1" x14ac:dyDescent="0.25">
      <c r="B27" t="s">
        <v>28</v>
      </c>
      <c r="C27" s="3">
        <v>18485</v>
      </c>
      <c r="F27" s="3" t="s">
        <v>136</v>
      </c>
      <c r="G27" s="3">
        <v>8770</v>
      </c>
      <c r="H27">
        <f t="shared" si="1"/>
        <v>0</v>
      </c>
      <c r="K27" s="3"/>
      <c r="M27" s="1"/>
      <c r="N27" t="s">
        <v>276</v>
      </c>
      <c r="O27" s="3">
        <v>7260</v>
      </c>
      <c r="P27">
        <f t="shared" si="2"/>
        <v>2.7854511970534072E-2</v>
      </c>
    </row>
    <row r="28" spans="1:16" hidden="1" x14ac:dyDescent="0.25">
      <c r="B28" t="s">
        <v>136</v>
      </c>
      <c r="C28" s="3">
        <v>18030</v>
      </c>
      <c r="F28" s="3" t="s">
        <v>19</v>
      </c>
      <c r="G28" s="3">
        <v>8195</v>
      </c>
      <c r="H28">
        <f t="shared" si="1"/>
        <v>0</v>
      </c>
      <c r="K28" s="3"/>
      <c r="M28" s="1"/>
      <c r="N28" t="s">
        <v>268</v>
      </c>
      <c r="O28" s="3">
        <v>7080</v>
      </c>
      <c r="P28">
        <f t="shared" si="2"/>
        <v>2.716390423572744E-2</v>
      </c>
    </row>
    <row r="29" spans="1:16" hidden="1" x14ac:dyDescent="0.25">
      <c r="B29" t="s">
        <v>44</v>
      </c>
      <c r="C29" s="3">
        <v>15670</v>
      </c>
      <c r="F29" s="3" t="s">
        <v>23</v>
      </c>
      <c r="G29" s="3">
        <v>7260</v>
      </c>
      <c r="H29">
        <f t="shared" si="1"/>
        <v>0</v>
      </c>
      <c r="K29" s="3"/>
      <c r="M29" s="1"/>
      <c r="N29" t="s">
        <v>278</v>
      </c>
      <c r="O29" s="3">
        <v>6038</v>
      </c>
      <c r="P29">
        <f t="shared" si="2"/>
        <v>2.3166052793124618E-2</v>
      </c>
    </row>
    <row r="30" spans="1:16" hidden="1" x14ac:dyDescent="0.25">
      <c r="B30" t="s">
        <v>23</v>
      </c>
      <c r="C30" s="3">
        <v>14550</v>
      </c>
      <c r="F30" s="3" t="s">
        <v>44</v>
      </c>
      <c r="G30" s="3">
        <v>7080</v>
      </c>
      <c r="H30">
        <f t="shared" si="1"/>
        <v>0</v>
      </c>
      <c r="K30" s="3"/>
      <c r="M30" s="1"/>
      <c r="N30" t="s">
        <v>274</v>
      </c>
      <c r="O30" s="3">
        <v>4160</v>
      </c>
      <c r="P30">
        <f t="shared" si="2"/>
        <v>1.5960712093308779E-2</v>
      </c>
    </row>
    <row r="31" spans="1:16" hidden="1" x14ac:dyDescent="0.25">
      <c r="B31" t="s">
        <v>33</v>
      </c>
      <c r="C31" s="3">
        <v>12770</v>
      </c>
      <c r="F31" s="3" t="s">
        <v>25</v>
      </c>
      <c r="G31" s="3">
        <v>4290</v>
      </c>
      <c r="H31">
        <f t="shared" si="1"/>
        <v>0</v>
      </c>
      <c r="K31" s="3"/>
      <c r="M31" s="1"/>
      <c r="N31" t="s">
        <v>270</v>
      </c>
      <c r="O31" s="3">
        <v>1505</v>
      </c>
      <c r="P31">
        <f t="shared" si="2"/>
        <v>5.7742480049109883E-3</v>
      </c>
    </row>
    <row r="32" spans="1:16" hidden="1" x14ac:dyDescent="0.25">
      <c r="B32" t="s">
        <v>25</v>
      </c>
      <c r="C32" s="3">
        <v>8980</v>
      </c>
      <c r="F32" s="3" t="s">
        <v>32</v>
      </c>
      <c r="G32" s="3">
        <v>4160</v>
      </c>
      <c r="H32">
        <f t="shared" si="1"/>
        <v>0</v>
      </c>
      <c r="K32" s="3"/>
      <c r="M32" s="6"/>
      <c r="N32" t="s">
        <v>273</v>
      </c>
      <c r="O32" s="3">
        <v>255</v>
      </c>
      <c r="P32">
        <f t="shared" si="2"/>
        <v>9.783609576427257E-4</v>
      </c>
    </row>
    <row r="33" spans="1:15" hidden="1" x14ac:dyDescent="0.25">
      <c r="B33" t="s">
        <v>29</v>
      </c>
      <c r="C33" s="3">
        <v>7325</v>
      </c>
      <c r="F33" s="3" t="s">
        <v>40</v>
      </c>
      <c r="G33" s="3">
        <v>3890</v>
      </c>
      <c r="H33">
        <f t="shared" si="1"/>
        <v>0</v>
      </c>
      <c r="K33" s="3"/>
      <c r="M33" s="7" t="s">
        <v>266</v>
      </c>
      <c r="N33" s="7"/>
      <c r="O33" s="8">
        <v>260640</v>
      </c>
    </row>
    <row r="34" spans="1:15" hidden="1" x14ac:dyDescent="0.25">
      <c r="B34" t="s">
        <v>32</v>
      </c>
      <c r="C34" s="3">
        <v>4785</v>
      </c>
      <c r="F34" s="3" t="s">
        <v>29</v>
      </c>
      <c r="G34" s="3">
        <v>3880</v>
      </c>
      <c r="H34">
        <f t="shared" si="1"/>
        <v>0</v>
      </c>
      <c r="K34" s="3"/>
      <c r="M34" s="4" t="s">
        <v>71</v>
      </c>
      <c r="N34" s="4"/>
      <c r="O34" s="5">
        <v>260640</v>
      </c>
    </row>
    <row r="35" spans="1:15" hidden="1" x14ac:dyDescent="0.25">
      <c r="B35" t="s">
        <v>38</v>
      </c>
      <c r="C35" s="3">
        <v>4755</v>
      </c>
      <c r="F35" s="3" t="s">
        <v>22</v>
      </c>
      <c r="G35" s="3">
        <v>3500</v>
      </c>
      <c r="H35">
        <f t="shared" si="1"/>
        <v>0</v>
      </c>
      <c r="K35" s="3"/>
    </row>
    <row r="36" spans="1:15" hidden="1" x14ac:dyDescent="0.25">
      <c r="B36" t="s">
        <v>30</v>
      </c>
      <c r="C36" s="3">
        <v>4120</v>
      </c>
      <c r="F36" s="3" t="s">
        <v>39</v>
      </c>
      <c r="G36" s="3">
        <v>2183</v>
      </c>
      <c r="H36">
        <f t="shared" si="1"/>
        <v>0</v>
      </c>
      <c r="K36" s="3"/>
    </row>
    <row r="37" spans="1:15" hidden="1" x14ac:dyDescent="0.25">
      <c r="B37" t="s">
        <v>40</v>
      </c>
      <c r="C37" s="3">
        <v>3890</v>
      </c>
      <c r="F37" s="3" t="s">
        <v>31</v>
      </c>
      <c r="G37" s="3">
        <v>2164</v>
      </c>
      <c r="H37">
        <f t="shared" si="1"/>
        <v>0</v>
      </c>
      <c r="K37" s="3"/>
    </row>
    <row r="38" spans="1:15" hidden="1" x14ac:dyDescent="0.25">
      <c r="B38" t="s">
        <v>31</v>
      </c>
      <c r="C38" s="3">
        <v>3644</v>
      </c>
      <c r="F38" s="3" t="s">
        <v>30</v>
      </c>
      <c r="G38" s="3">
        <v>2040</v>
      </c>
      <c r="H38">
        <f t="shared" si="1"/>
        <v>0</v>
      </c>
      <c r="K38" s="3"/>
    </row>
    <row r="39" spans="1:15" hidden="1" x14ac:dyDescent="0.25">
      <c r="B39" t="s">
        <v>22</v>
      </c>
      <c r="C39" s="3">
        <v>3500</v>
      </c>
      <c r="F39" s="3" t="s">
        <v>33</v>
      </c>
      <c r="G39" s="3">
        <v>1410</v>
      </c>
      <c r="H39">
        <f t="shared" si="1"/>
        <v>0</v>
      </c>
      <c r="K39" s="3"/>
    </row>
    <row r="40" spans="1:15" hidden="1" x14ac:dyDescent="0.25">
      <c r="B40" t="s">
        <v>39</v>
      </c>
      <c r="C40" s="3">
        <v>2508</v>
      </c>
      <c r="F40" s="3" t="s">
        <v>38</v>
      </c>
      <c r="G40" s="3">
        <v>255</v>
      </c>
      <c r="H40">
        <f t="shared" si="1"/>
        <v>0</v>
      </c>
      <c r="K40" s="3"/>
    </row>
    <row r="41" spans="1:15" hidden="1" x14ac:dyDescent="0.25">
      <c r="B41" t="s">
        <v>37</v>
      </c>
      <c r="C41" s="3">
        <v>1920</v>
      </c>
      <c r="F41" s="3" t="s">
        <v>18</v>
      </c>
      <c r="G41" s="3">
        <v>180</v>
      </c>
      <c r="H41">
        <f t="shared" si="1"/>
        <v>0</v>
      </c>
      <c r="K41" s="3"/>
    </row>
    <row r="42" spans="1:15" hidden="1" x14ac:dyDescent="0.25">
      <c r="B42" t="s">
        <v>27</v>
      </c>
      <c r="C42" s="3">
        <v>180</v>
      </c>
      <c r="F42" s="3" t="s">
        <v>27</v>
      </c>
      <c r="G42" s="3">
        <v>135</v>
      </c>
      <c r="H42">
        <f t="shared" si="1"/>
        <v>0</v>
      </c>
      <c r="K42" s="3"/>
    </row>
    <row r="43" spans="1:15" hidden="1" x14ac:dyDescent="0.25">
      <c r="B43" t="s">
        <v>18</v>
      </c>
      <c r="C43" s="3">
        <v>180</v>
      </c>
      <c r="F43" s="3" t="s">
        <v>34</v>
      </c>
      <c r="G43" s="3">
        <v>30</v>
      </c>
      <c r="H43">
        <f t="shared" si="1"/>
        <v>0</v>
      </c>
      <c r="K43" s="3"/>
    </row>
    <row r="44" spans="1:15" ht="17.25" hidden="1" customHeight="1" x14ac:dyDescent="0.25">
      <c r="A44" s="7"/>
      <c r="B44" t="s">
        <v>34</v>
      </c>
      <c r="C44" s="3">
        <v>105</v>
      </c>
      <c r="F44" s="8"/>
      <c r="G44" s="8">
        <v>260640</v>
      </c>
      <c r="K44" s="3"/>
    </row>
    <row r="45" spans="1:15" hidden="1" x14ac:dyDescent="0.25">
      <c r="A45" s="4"/>
      <c r="B45" t="s">
        <v>21</v>
      </c>
      <c r="C45" s="3">
        <v>55</v>
      </c>
      <c r="K45" s="3"/>
    </row>
    <row r="46" spans="1:15" hidden="1" x14ac:dyDescent="0.25">
      <c r="B46" t="s">
        <v>41</v>
      </c>
      <c r="C46" s="3">
        <v>35</v>
      </c>
      <c r="J46" s="4"/>
      <c r="K46" s="5"/>
    </row>
    <row r="47" spans="1:15" hidden="1" x14ac:dyDescent="0.25">
      <c r="B47" s="4" t="s">
        <v>71</v>
      </c>
      <c r="C47" s="5">
        <v>525600</v>
      </c>
    </row>
  </sheetData>
  <sortState xmlns:xlrd2="http://schemas.microsoft.com/office/spreadsheetml/2017/richdata2" ref="J21:K46">
    <sortCondition descending="1" ref="K21:K46"/>
  </sortState>
  <mergeCells count="2">
    <mergeCell ref="A17:M17"/>
    <mergeCell ref="A1:J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zoomScaleNormal="100" workbookViewId="0">
      <selection sqref="A1:D1"/>
    </sheetView>
  </sheetViews>
  <sheetFormatPr defaultColWidth="0" defaultRowHeight="14.25" zeroHeight="1" x14ac:dyDescent="0.3"/>
  <cols>
    <col min="1" max="1" width="16.140625" style="28" customWidth="1"/>
    <col min="2" max="2" width="16.7109375" style="28" customWidth="1"/>
    <col min="3" max="3" width="16.140625" style="28" customWidth="1"/>
    <col min="4" max="4" width="20" style="28" customWidth="1"/>
    <col min="5" max="6" width="9.140625" style="28" hidden="1" customWidth="1"/>
    <col min="7" max="15" width="0" style="28" hidden="1" customWidth="1"/>
    <col min="16" max="16384" width="9.140625" style="28" hidden="1"/>
  </cols>
  <sheetData>
    <row r="1" spans="1:6" s="15" customFormat="1" ht="38.25" customHeight="1" x14ac:dyDescent="0.25">
      <c r="A1" s="226" t="s">
        <v>771</v>
      </c>
      <c r="B1" s="226"/>
      <c r="C1" s="226"/>
      <c r="D1" s="226"/>
    </row>
    <row r="2" spans="1:6" s="15" customFormat="1" ht="17.100000000000001" customHeight="1" x14ac:dyDescent="0.25">
      <c r="A2" s="43"/>
    </row>
    <row r="3" spans="1:6" ht="15" customHeight="1" x14ac:dyDescent="0.3">
      <c r="A3" s="54" t="s">
        <v>7</v>
      </c>
      <c r="B3" s="51" t="s">
        <v>43</v>
      </c>
      <c r="C3" s="51" t="s">
        <v>46</v>
      </c>
      <c r="D3" s="52" t="s">
        <v>45</v>
      </c>
    </row>
    <row r="4" spans="1:6" ht="15" customHeight="1" x14ac:dyDescent="0.3">
      <c r="A4" s="238" t="str">
        <f>A32</f>
        <v>Educação</v>
      </c>
      <c r="B4" s="23" t="str">
        <f>B32</f>
        <v>Educativo</v>
      </c>
      <c r="C4" s="19">
        <f t="shared" ref="C4:C20" si="0">C32/(60*24)</f>
        <v>5.0625</v>
      </c>
      <c r="D4" s="125">
        <f t="shared" ref="D4:D20" si="1">C4/C$28</f>
        <v>1.4104945437659623E-2</v>
      </c>
      <c r="F4" s="140">
        <f>C4/C$28</f>
        <v>1.4104945437659623E-2</v>
      </c>
    </row>
    <row r="5" spans="1:6" ht="15" customHeight="1" x14ac:dyDescent="0.3">
      <c r="A5" s="239"/>
      <c r="B5" s="23" t="str">
        <f>B33</f>
        <v>Instrutivo</v>
      </c>
      <c r="C5" s="19">
        <f t="shared" si="0"/>
        <v>0.30555555555555558</v>
      </c>
      <c r="D5" s="125">
        <f t="shared" si="1"/>
        <v>8.513272966488662E-4</v>
      </c>
      <c r="F5" s="140">
        <f t="shared" ref="F5:F28" si="2">C5/C$28</f>
        <v>8.513272966488662E-4</v>
      </c>
    </row>
    <row r="6" spans="1:6" ht="15" customHeight="1" x14ac:dyDescent="0.3">
      <c r="A6" s="232" t="str">
        <f>A4</f>
        <v>Educação</v>
      </c>
      <c r="B6" s="233"/>
      <c r="C6" s="89">
        <f t="shared" si="0"/>
        <v>5.3680555555555554</v>
      </c>
      <c r="D6" s="126">
        <f t="shared" si="1"/>
        <v>1.4956272734308489E-2</v>
      </c>
      <c r="F6" s="140">
        <f t="shared" si="2"/>
        <v>1.4956272734308489E-2</v>
      </c>
    </row>
    <row r="7" spans="1:6" ht="15" customHeight="1" x14ac:dyDescent="0.3">
      <c r="A7" s="229" t="str">
        <f>A35</f>
        <v>Entretenimento</v>
      </c>
      <c r="B7" s="23" t="str">
        <f>B35</f>
        <v>Variedades</v>
      </c>
      <c r="C7" s="19">
        <f t="shared" si="0"/>
        <v>18.614583333333332</v>
      </c>
      <c r="D7" s="125">
        <f t="shared" si="1"/>
        <v>5.1863245878801943E-2</v>
      </c>
      <c r="F7" s="140">
        <f t="shared" si="2"/>
        <v>5.1863245878801943E-2</v>
      </c>
    </row>
    <row r="8" spans="1:6" ht="15" customHeight="1" x14ac:dyDescent="0.3">
      <c r="A8" s="229"/>
      <c r="B8" s="23" t="str">
        <f t="shared" ref="B8:B14" si="3">B36</f>
        <v>Série</v>
      </c>
      <c r="C8" s="19">
        <f t="shared" si="0"/>
        <v>3.8819444444444446</v>
      </c>
      <c r="D8" s="125">
        <f t="shared" si="1"/>
        <v>1.0815726336970822E-2</v>
      </c>
      <c r="F8" s="140">
        <f t="shared" si="2"/>
        <v>1.0815726336970822E-2</v>
      </c>
    </row>
    <row r="9" spans="1:6" ht="15" customHeight="1" x14ac:dyDescent="0.3">
      <c r="A9" s="229"/>
      <c r="B9" s="23" t="str">
        <f t="shared" si="3"/>
        <v>Esportivo</v>
      </c>
      <c r="C9" s="19">
        <f t="shared" si="0"/>
        <v>3.5902777777777777</v>
      </c>
      <c r="D9" s="125">
        <f t="shared" si="1"/>
        <v>1.0003095735624176E-2</v>
      </c>
      <c r="F9" s="140">
        <f t="shared" si="2"/>
        <v>1.0003095735624176E-2</v>
      </c>
    </row>
    <row r="10" spans="1:6" ht="15" customHeight="1" x14ac:dyDescent="0.3">
      <c r="A10" s="229"/>
      <c r="B10" s="23" t="str">
        <f t="shared" si="3"/>
        <v>Auditório</v>
      </c>
      <c r="C10" s="19">
        <f t="shared" si="0"/>
        <v>2.2083333333333335</v>
      </c>
      <c r="D10" s="125">
        <f t="shared" si="1"/>
        <v>6.152774553053169E-3</v>
      </c>
      <c r="F10" s="140">
        <f t="shared" si="2"/>
        <v>6.152774553053169E-3</v>
      </c>
    </row>
    <row r="11" spans="1:6" ht="15" customHeight="1" x14ac:dyDescent="0.3">
      <c r="A11" s="229"/>
      <c r="B11" s="23" t="str">
        <f t="shared" si="3"/>
        <v>Musical</v>
      </c>
      <c r="C11" s="19">
        <f t="shared" si="0"/>
        <v>1.6319444444444444</v>
      </c>
      <c r="D11" s="125">
        <f t="shared" si="1"/>
        <v>4.5468616980109894E-3</v>
      </c>
      <c r="F11" s="140">
        <f t="shared" si="2"/>
        <v>4.5468616980109894E-3</v>
      </c>
    </row>
    <row r="12" spans="1:6" ht="15" customHeight="1" x14ac:dyDescent="0.3">
      <c r="A12" s="229"/>
      <c r="B12" s="23" t="str">
        <f t="shared" si="3"/>
        <v>Revista</v>
      </c>
      <c r="C12" s="19">
        <f t="shared" si="0"/>
        <v>1.1041666666666667</v>
      </c>
      <c r="D12" s="125">
        <f t="shared" si="1"/>
        <v>3.0763872765265845E-3</v>
      </c>
      <c r="F12" s="140">
        <f t="shared" si="2"/>
        <v>3.0763872765265845E-3</v>
      </c>
    </row>
    <row r="13" spans="1:6" ht="15" customHeight="1" x14ac:dyDescent="0.3">
      <c r="A13" s="229"/>
      <c r="B13" s="23" t="str">
        <f t="shared" si="3"/>
        <v>Culinário</v>
      </c>
      <c r="C13" s="19">
        <f t="shared" si="0"/>
        <v>0.77083333333333337</v>
      </c>
      <c r="D13" s="125">
        <f t="shared" si="1"/>
        <v>2.1476665892732759E-3</v>
      </c>
      <c r="F13" s="140">
        <f t="shared" si="2"/>
        <v>2.1476665892732759E-3</v>
      </c>
    </row>
    <row r="14" spans="1:6" ht="15" customHeight="1" x14ac:dyDescent="0.3">
      <c r="A14" s="229"/>
      <c r="B14" s="23" t="str">
        <f t="shared" si="3"/>
        <v>Filme</v>
      </c>
      <c r="C14" s="19">
        <f t="shared" si="0"/>
        <v>9.375E-2</v>
      </c>
      <c r="D14" s="125">
        <f t="shared" si="1"/>
        <v>2.61202693289993E-4</v>
      </c>
      <c r="F14" s="140">
        <f t="shared" si="2"/>
        <v>2.61202693289993E-4</v>
      </c>
    </row>
    <row r="15" spans="1:6" s="50" customFormat="1" ht="15" customHeight="1" x14ac:dyDescent="0.3">
      <c r="A15" s="232" t="str">
        <f>A7</f>
        <v>Entretenimento</v>
      </c>
      <c r="B15" s="233"/>
      <c r="C15" s="89">
        <f t="shared" si="0"/>
        <v>31.895833333333332</v>
      </c>
      <c r="D15" s="126">
        <f t="shared" si="1"/>
        <v>8.8866960761550956E-2</v>
      </c>
      <c r="F15" s="140">
        <f t="shared" si="2"/>
        <v>8.8866960761550956E-2</v>
      </c>
    </row>
    <row r="16" spans="1:6" s="50" customFormat="1" ht="15" customHeight="1" x14ac:dyDescent="0.3">
      <c r="A16" s="229" t="str">
        <f>A44</f>
        <v>Informação</v>
      </c>
      <c r="B16" s="23" t="str">
        <f>B44</f>
        <v>Telejornal</v>
      </c>
      <c r="C16" s="19">
        <f t="shared" si="0"/>
        <v>10.225694444444445</v>
      </c>
      <c r="D16" s="125">
        <f t="shared" si="1"/>
        <v>2.8490441916260351E-2</v>
      </c>
      <c r="E16" s="61"/>
      <c r="F16" s="140">
        <f t="shared" si="2"/>
        <v>2.8490441916260351E-2</v>
      </c>
    </row>
    <row r="17" spans="1:15" s="50" customFormat="1" ht="15" customHeight="1" x14ac:dyDescent="0.3">
      <c r="A17" s="229"/>
      <c r="B17" s="23" t="str">
        <f>B45</f>
        <v>Entrevista</v>
      </c>
      <c r="C17" s="19">
        <f t="shared" si="0"/>
        <v>4.4097222222222223</v>
      </c>
      <c r="D17" s="125">
        <f t="shared" si="1"/>
        <v>1.2286200758455228E-2</v>
      </c>
      <c r="E17" s="61"/>
      <c r="F17" s="140">
        <f t="shared" si="2"/>
        <v>1.2286200758455228E-2</v>
      </c>
    </row>
    <row r="18" spans="1:15" ht="15" customHeight="1" x14ac:dyDescent="0.3">
      <c r="A18" s="229"/>
      <c r="B18" s="23" t="str">
        <f>B46</f>
        <v>Documentário</v>
      </c>
      <c r="C18" s="19">
        <f t="shared" si="0"/>
        <v>1.5833333333333333</v>
      </c>
      <c r="D18" s="125">
        <f t="shared" si="1"/>
        <v>4.4114232644532157E-3</v>
      </c>
      <c r="E18" s="61"/>
      <c r="F18" s="140">
        <f t="shared" si="2"/>
        <v>4.4114232644532157E-3</v>
      </c>
    </row>
    <row r="19" spans="1:15" ht="15" customHeight="1" x14ac:dyDescent="0.3">
      <c r="A19" s="229"/>
      <c r="B19" s="23" t="str">
        <f>B47</f>
        <v>Debate</v>
      </c>
      <c r="C19" s="19">
        <f t="shared" si="0"/>
        <v>3.4722222222222224E-2</v>
      </c>
      <c r="D19" s="125">
        <f t="shared" si="1"/>
        <v>9.6741738255552977E-5</v>
      </c>
      <c r="E19" s="61"/>
      <c r="F19" s="140">
        <f t="shared" si="2"/>
        <v>9.6741738255552977E-5</v>
      </c>
    </row>
    <row r="20" spans="1:15" s="50" customFormat="1" ht="15" customHeight="1" x14ac:dyDescent="0.3">
      <c r="A20" s="232" t="str">
        <f>A16</f>
        <v>Informação</v>
      </c>
      <c r="B20" s="233" t="str">
        <f>B49</f>
        <v>Religioso</v>
      </c>
      <c r="C20" s="89">
        <f t="shared" si="0"/>
        <v>16.253472222222221</v>
      </c>
      <c r="D20" s="126">
        <f t="shared" si="1"/>
        <v>4.5284807677424342E-2</v>
      </c>
      <c r="F20" s="140">
        <f t="shared" si="2"/>
        <v>4.5284807677424342E-2</v>
      </c>
    </row>
    <row r="21" spans="1:15" s="50" customFormat="1" ht="15" customHeight="1" x14ac:dyDescent="0.3">
      <c r="A21" s="235" t="str">
        <f>A49</f>
        <v>Outros</v>
      </c>
      <c r="B21" s="23" t="str">
        <f t="shared" ref="B21:B26" si="4">B49</f>
        <v>Religioso</v>
      </c>
      <c r="C21" s="19">
        <f t="shared" ref="C21:C26" si="5">C49/(60*24)</f>
        <v>271.36805555555554</v>
      </c>
      <c r="D21" s="125">
        <f t="shared" ref="D21:D26" si="6">C21/C$28</f>
        <v>0.75607538116244866</v>
      </c>
      <c r="F21" s="140">
        <f t="shared" si="2"/>
        <v>0.75607538116244866</v>
      </c>
    </row>
    <row r="22" spans="1:15" ht="15" customHeight="1" x14ac:dyDescent="0.3">
      <c r="A22" s="237"/>
      <c r="B22" s="23" t="str">
        <f t="shared" si="4"/>
        <v>Especial</v>
      </c>
      <c r="C22" s="19">
        <f t="shared" si="5"/>
        <v>6.25E-2</v>
      </c>
      <c r="D22" s="125">
        <f t="shared" si="6"/>
        <v>1.7413512885999536E-4</v>
      </c>
      <c r="F22" s="140">
        <f t="shared" si="2"/>
        <v>1.7413512885999536E-4</v>
      </c>
    </row>
    <row r="23" spans="1:15" s="50" customFormat="1" ht="15" customHeight="1" x14ac:dyDescent="0.3">
      <c r="A23" s="232" t="str">
        <f>A49</f>
        <v>Outros</v>
      </c>
      <c r="B23" s="233"/>
      <c r="C23" s="89">
        <f>C51/(60*24)</f>
        <v>271.43055555555554</v>
      </c>
      <c r="D23" s="126">
        <f>C23/C$28</f>
        <v>0.75624951629130865</v>
      </c>
      <c r="F23" s="140">
        <f t="shared" si="2"/>
        <v>0.75624951629130865</v>
      </c>
    </row>
    <row r="24" spans="1:15" s="50" customFormat="1" ht="15" customHeight="1" x14ac:dyDescent="0.3">
      <c r="A24" s="235" t="str">
        <f>A52</f>
        <v>Publicidade</v>
      </c>
      <c r="B24" s="23" t="str">
        <f t="shared" si="4"/>
        <v>Telecompra</v>
      </c>
      <c r="C24" s="19">
        <f t="shared" si="5"/>
        <v>26.958333333333332</v>
      </c>
      <c r="D24" s="125">
        <f t="shared" si="6"/>
        <v>7.5110285581611327E-2</v>
      </c>
      <c r="F24" s="140">
        <f t="shared" si="2"/>
        <v>7.5110285581611327E-2</v>
      </c>
    </row>
    <row r="25" spans="1:15" ht="15" customHeight="1" x14ac:dyDescent="0.3">
      <c r="A25" s="236"/>
      <c r="B25" s="23" t="str">
        <f t="shared" si="4"/>
        <v>Sorteio</v>
      </c>
      <c r="C25" s="19">
        <f t="shared" si="5"/>
        <v>3.7083333333333335</v>
      </c>
      <c r="D25" s="125">
        <f t="shared" si="6"/>
        <v>1.0332017645693057E-2</v>
      </c>
      <c r="F25" s="140">
        <f t="shared" si="2"/>
        <v>1.0332017645693057E-2</v>
      </c>
    </row>
    <row r="26" spans="1:15" ht="15" customHeight="1" x14ac:dyDescent="0.3">
      <c r="A26" s="237"/>
      <c r="B26" s="23" t="str">
        <f t="shared" si="4"/>
        <v>Político</v>
      </c>
      <c r="C26" s="19">
        <f t="shared" si="5"/>
        <v>3.3020833333333335</v>
      </c>
      <c r="D26" s="125">
        <f t="shared" si="6"/>
        <v>9.2001393081030877E-3</v>
      </c>
      <c r="F26" s="140">
        <f t="shared" si="2"/>
        <v>9.2001393081030877E-3</v>
      </c>
    </row>
    <row r="27" spans="1:15" ht="15" customHeight="1" x14ac:dyDescent="0.3">
      <c r="A27" s="232" t="s">
        <v>11</v>
      </c>
      <c r="B27" s="233"/>
      <c r="C27" s="89">
        <f>C55/(60*24)</f>
        <v>33.96875</v>
      </c>
      <c r="D27" s="126">
        <f>C27/C$28</f>
        <v>9.4642442535407476E-2</v>
      </c>
      <c r="F27" s="140">
        <f t="shared" si="2"/>
        <v>9.4642442535407476E-2</v>
      </c>
    </row>
    <row r="28" spans="1:15" ht="15" customHeight="1" x14ac:dyDescent="0.3">
      <c r="A28" s="230" t="s">
        <v>6</v>
      </c>
      <c r="B28" s="231"/>
      <c r="C28" s="25">
        <f>C56/(60*24)</f>
        <v>358.91666666666669</v>
      </c>
      <c r="D28" s="131">
        <f>C28/C$28</f>
        <v>1</v>
      </c>
      <c r="F28" s="140">
        <f t="shared" si="2"/>
        <v>1</v>
      </c>
    </row>
    <row r="29" spans="1:15" ht="28.5" customHeight="1" x14ac:dyDescent="0.3">
      <c r="A29" s="222" t="s">
        <v>749</v>
      </c>
      <c r="B29" s="222"/>
      <c r="C29" s="222"/>
      <c r="D29" s="222"/>
    </row>
    <row r="30" spans="1:15" hidden="1" x14ac:dyDescent="0.3">
      <c r="J30" s="28" t="s">
        <v>447</v>
      </c>
    </row>
    <row r="31" spans="1:15" ht="15.75" hidden="1" x14ac:dyDescent="0.3">
      <c r="A31" s="2" t="s">
        <v>7</v>
      </c>
      <c r="B31" s="2" t="s">
        <v>72</v>
      </c>
      <c r="C31" s="2" t="s">
        <v>64</v>
      </c>
      <c r="D31" s="2" t="s">
        <v>71</v>
      </c>
      <c r="J31" s="2" t="s">
        <v>7</v>
      </c>
      <c r="K31" s="2" t="s">
        <v>72</v>
      </c>
      <c r="L31" s="2" t="s">
        <v>64</v>
      </c>
      <c r="M31" s="2" t="s">
        <v>71</v>
      </c>
    </row>
    <row r="32" spans="1:15" ht="15.75" hidden="1" x14ac:dyDescent="0.3">
      <c r="A32" s="1" t="s">
        <v>12</v>
      </c>
      <c r="B32" t="s">
        <v>26</v>
      </c>
      <c r="C32" s="3">
        <v>7290</v>
      </c>
      <c r="D32" s="3">
        <v>7290</v>
      </c>
      <c r="F32" s="44">
        <f>D32/$D$54</f>
        <v>1.5331230283911672</v>
      </c>
      <c r="J32" s="6" t="s">
        <v>12</v>
      </c>
      <c r="K32" t="s">
        <v>26</v>
      </c>
      <c r="L32" s="3">
        <v>7290</v>
      </c>
      <c r="M32" s="3">
        <v>7290</v>
      </c>
      <c r="O32" s="28">
        <f>IF(VLOOKUP(K32,$B$32:$D$54,2,FALSE)&gt;=L32,0,1)</f>
        <v>0</v>
      </c>
    </row>
    <row r="33" spans="1:15" ht="15.75" hidden="1" x14ac:dyDescent="0.3">
      <c r="A33" s="6"/>
      <c r="B33" t="s">
        <v>27</v>
      </c>
      <c r="C33" s="3">
        <v>440</v>
      </c>
      <c r="D33" s="3">
        <v>440</v>
      </c>
      <c r="F33" s="44">
        <f t="shared" ref="F33:F54" si="7">D33/$D$54</f>
        <v>9.2534174553101992E-2</v>
      </c>
      <c r="J33" s="7" t="s">
        <v>77</v>
      </c>
      <c r="K33" s="7"/>
      <c r="L33" s="8">
        <v>7290</v>
      </c>
      <c r="M33" s="8">
        <v>7290</v>
      </c>
      <c r="O33" s="28" t="e">
        <f t="shared" ref="O33:O54" si="8">IF(VLOOKUP(K33,$B$32:$D$54,2,FALSE)&gt;=L33,0,1)</f>
        <v>#N/A</v>
      </c>
    </row>
    <row r="34" spans="1:15" ht="15.75" hidden="1" x14ac:dyDescent="0.3">
      <c r="A34" s="7" t="s">
        <v>77</v>
      </c>
      <c r="B34" s="7"/>
      <c r="C34" s="8">
        <v>7730</v>
      </c>
      <c r="D34" s="8">
        <v>7730</v>
      </c>
      <c r="F34" s="44">
        <f t="shared" si="7"/>
        <v>1.6256572029442693</v>
      </c>
      <c r="J34" s="1" t="s">
        <v>8</v>
      </c>
      <c r="K34" t="s">
        <v>15</v>
      </c>
      <c r="L34" s="3">
        <v>26805</v>
      </c>
      <c r="M34" s="3">
        <v>26805</v>
      </c>
      <c r="O34" s="28">
        <f t="shared" si="8"/>
        <v>0</v>
      </c>
    </row>
    <row r="35" spans="1:15" ht="15.75" hidden="1" x14ac:dyDescent="0.3">
      <c r="A35" s="1" t="s">
        <v>8</v>
      </c>
      <c r="B35" t="s">
        <v>15</v>
      </c>
      <c r="C35" s="3">
        <v>26805</v>
      </c>
      <c r="D35" s="3">
        <v>26805</v>
      </c>
      <c r="F35" s="44">
        <f t="shared" si="7"/>
        <v>5.6372239747634065</v>
      </c>
      <c r="J35" s="1"/>
      <c r="K35" t="s">
        <v>17</v>
      </c>
      <c r="L35" s="3">
        <v>5230</v>
      </c>
      <c r="M35" s="3">
        <v>5230</v>
      </c>
      <c r="O35" s="28">
        <f t="shared" si="8"/>
        <v>0</v>
      </c>
    </row>
    <row r="36" spans="1:15" ht="15.75" hidden="1" x14ac:dyDescent="0.3">
      <c r="A36" s="1"/>
      <c r="B36" t="s">
        <v>17</v>
      </c>
      <c r="C36" s="3">
        <v>5590</v>
      </c>
      <c r="D36" s="3">
        <v>5590</v>
      </c>
      <c r="F36" s="44">
        <f t="shared" si="7"/>
        <v>1.1756046267087277</v>
      </c>
      <c r="J36" s="1"/>
      <c r="K36" t="s">
        <v>18</v>
      </c>
      <c r="L36" s="3">
        <v>2350</v>
      </c>
      <c r="M36" s="3">
        <v>2350</v>
      </c>
      <c r="O36" s="28">
        <f t="shared" si="8"/>
        <v>0</v>
      </c>
    </row>
    <row r="37" spans="1:15" ht="15.75" hidden="1" x14ac:dyDescent="0.3">
      <c r="A37" s="1"/>
      <c r="B37" t="s">
        <v>20</v>
      </c>
      <c r="C37" s="3">
        <v>5170</v>
      </c>
      <c r="D37" s="3">
        <v>5170</v>
      </c>
      <c r="F37" s="44">
        <f t="shared" si="7"/>
        <v>1.0872765509989484</v>
      </c>
      <c r="J37" s="1"/>
      <c r="K37" t="s">
        <v>23</v>
      </c>
      <c r="L37" s="3">
        <v>1560</v>
      </c>
      <c r="M37" s="3">
        <v>1560</v>
      </c>
      <c r="O37" s="28">
        <f t="shared" si="8"/>
        <v>0</v>
      </c>
    </row>
    <row r="38" spans="1:15" ht="15.75" hidden="1" x14ac:dyDescent="0.3">
      <c r="A38" s="1"/>
      <c r="B38" t="s">
        <v>23</v>
      </c>
      <c r="C38" s="3">
        <v>3180</v>
      </c>
      <c r="D38" s="3">
        <v>3180</v>
      </c>
      <c r="F38" s="44">
        <f t="shared" si="7"/>
        <v>0.66876971608832803</v>
      </c>
      <c r="J38" s="1"/>
      <c r="K38" t="s">
        <v>33</v>
      </c>
      <c r="L38" s="3">
        <v>810</v>
      </c>
      <c r="M38" s="3">
        <v>810</v>
      </c>
      <c r="O38" s="28">
        <f t="shared" si="8"/>
        <v>0</v>
      </c>
    </row>
    <row r="39" spans="1:15" ht="15.75" hidden="1" x14ac:dyDescent="0.3">
      <c r="A39" s="1"/>
      <c r="B39" t="s">
        <v>18</v>
      </c>
      <c r="C39" s="3">
        <v>2350</v>
      </c>
      <c r="D39" s="3">
        <v>2350</v>
      </c>
      <c r="F39" s="44">
        <f t="shared" si="7"/>
        <v>0.49421661409043111</v>
      </c>
      <c r="J39" s="1"/>
      <c r="K39" t="s">
        <v>37</v>
      </c>
      <c r="L39" s="3">
        <v>330</v>
      </c>
      <c r="M39" s="3">
        <v>330</v>
      </c>
      <c r="O39" s="28">
        <f t="shared" si="8"/>
        <v>0</v>
      </c>
    </row>
    <row r="40" spans="1:15" ht="15.75" hidden="1" x14ac:dyDescent="0.3">
      <c r="A40" s="1"/>
      <c r="B40" t="s">
        <v>33</v>
      </c>
      <c r="C40" s="3">
        <v>1590</v>
      </c>
      <c r="D40" s="3">
        <v>1590</v>
      </c>
      <c r="F40" s="44">
        <f t="shared" si="7"/>
        <v>0.33438485804416401</v>
      </c>
      <c r="J40" s="1"/>
      <c r="K40" t="s">
        <v>20</v>
      </c>
      <c r="L40" s="3">
        <v>330</v>
      </c>
      <c r="M40" s="3">
        <v>330</v>
      </c>
      <c r="O40" s="28">
        <f t="shared" si="8"/>
        <v>0</v>
      </c>
    </row>
    <row r="41" spans="1:15" ht="15.75" hidden="1" x14ac:dyDescent="0.3">
      <c r="A41" s="1"/>
      <c r="B41" t="s">
        <v>37</v>
      </c>
      <c r="C41" s="3">
        <v>1110</v>
      </c>
      <c r="D41" s="3">
        <v>1110</v>
      </c>
      <c r="F41" s="44">
        <f t="shared" si="7"/>
        <v>0.2334384858044164</v>
      </c>
      <c r="J41" s="6"/>
      <c r="K41" t="s">
        <v>19</v>
      </c>
      <c r="L41" s="3">
        <v>135</v>
      </c>
      <c r="M41" s="3">
        <v>135</v>
      </c>
      <c r="O41" s="28">
        <f t="shared" si="8"/>
        <v>0</v>
      </c>
    </row>
    <row r="42" spans="1:15" ht="15.75" hidden="1" x14ac:dyDescent="0.3">
      <c r="A42" s="6"/>
      <c r="B42" t="s">
        <v>19</v>
      </c>
      <c r="C42" s="3">
        <v>135</v>
      </c>
      <c r="D42" s="3">
        <v>135</v>
      </c>
      <c r="F42" s="44">
        <f t="shared" si="7"/>
        <v>2.8391167192429023E-2</v>
      </c>
      <c r="J42" s="7" t="s">
        <v>73</v>
      </c>
      <c r="K42" s="7"/>
      <c r="L42" s="8">
        <v>37550</v>
      </c>
      <c r="M42" s="8">
        <v>37550</v>
      </c>
      <c r="O42" s="28" t="e">
        <f t="shared" si="8"/>
        <v>#N/A</v>
      </c>
    </row>
    <row r="43" spans="1:15" ht="15.75" hidden="1" x14ac:dyDescent="0.3">
      <c r="A43" s="7" t="s">
        <v>73</v>
      </c>
      <c r="B43" s="7"/>
      <c r="C43" s="8">
        <v>45930</v>
      </c>
      <c r="D43" s="8">
        <v>45930</v>
      </c>
      <c r="F43" s="44">
        <f t="shared" si="7"/>
        <v>9.6593059936908521</v>
      </c>
      <c r="J43" s="1" t="s">
        <v>9</v>
      </c>
      <c r="K43" t="s">
        <v>16</v>
      </c>
      <c r="L43" s="3">
        <v>7120</v>
      </c>
      <c r="M43" s="3">
        <v>7120</v>
      </c>
      <c r="O43" s="28">
        <f t="shared" si="8"/>
        <v>0</v>
      </c>
    </row>
    <row r="44" spans="1:15" ht="15.75" hidden="1" x14ac:dyDescent="0.3">
      <c r="A44" s="1" t="s">
        <v>9</v>
      </c>
      <c r="B44" t="s">
        <v>16</v>
      </c>
      <c r="C44" s="3">
        <v>14725</v>
      </c>
      <c r="D44" s="3">
        <v>14725</v>
      </c>
      <c r="F44" s="44">
        <f t="shared" si="7"/>
        <v>3.0967402733964247</v>
      </c>
      <c r="J44" s="1"/>
      <c r="K44" t="s">
        <v>29</v>
      </c>
      <c r="L44" s="3">
        <v>3570</v>
      </c>
      <c r="M44" s="3">
        <v>3570</v>
      </c>
      <c r="O44" s="28">
        <f t="shared" si="8"/>
        <v>0</v>
      </c>
    </row>
    <row r="45" spans="1:15" ht="15.75" hidden="1" x14ac:dyDescent="0.3">
      <c r="A45" s="1"/>
      <c r="B45" t="s">
        <v>29</v>
      </c>
      <c r="C45" s="3">
        <v>6350</v>
      </c>
      <c r="D45" s="3">
        <v>6350</v>
      </c>
      <c r="F45" s="44">
        <f t="shared" si="7"/>
        <v>1.3354363827549947</v>
      </c>
      <c r="J45" s="1"/>
      <c r="K45" t="s">
        <v>31</v>
      </c>
      <c r="L45" s="3">
        <v>1480</v>
      </c>
      <c r="M45" s="3">
        <v>1480</v>
      </c>
      <c r="O45" s="28">
        <f t="shared" si="8"/>
        <v>0</v>
      </c>
    </row>
    <row r="46" spans="1:15" ht="15.75" hidden="1" x14ac:dyDescent="0.3">
      <c r="A46" s="1"/>
      <c r="B46" t="s">
        <v>31</v>
      </c>
      <c r="C46" s="3">
        <v>2280</v>
      </c>
      <c r="D46" s="3">
        <v>2280</v>
      </c>
      <c r="F46" s="44">
        <f t="shared" si="7"/>
        <v>0.47949526813880128</v>
      </c>
      <c r="J46" s="6"/>
      <c r="K46" t="s">
        <v>25</v>
      </c>
      <c r="L46" s="3">
        <v>50</v>
      </c>
      <c r="M46" s="3">
        <v>50</v>
      </c>
      <c r="O46" s="28">
        <f t="shared" si="8"/>
        <v>0</v>
      </c>
    </row>
    <row r="47" spans="1:15" ht="15.75" hidden="1" x14ac:dyDescent="0.3">
      <c r="A47" s="6"/>
      <c r="B47" t="s">
        <v>25</v>
      </c>
      <c r="C47" s="3">
        <v>50</v>
      </c>
      <c r="D47" s="3">
        <v>50</v>
      </c>
      <c r="F47" s="44">
        <f t="shared" si="7"/>
        <v>1.0515247108307046E-2</v>
      </c>
      <c r="J47" s="7" t="s">
        <v>75</v>
      </c>
      <c r="K47" s="7"/>
      <c r="L47" s="8">
        <v>12220</v>
      </c>
      <c r="M47" s="8">
        <v>12220</v>
      </c>
      <c r="O47" s="28" t="e">
        <f t="shared" si="8"/>
        <v>#N/A</v>
      </c>
    </row>
    <row r="48" spans="1:15" ht="15.75" hidden="1" x14ac:dyDescent="0.3">
      <c r="A48" s="7" t="s">
        <v>75</v>
      </c>
      <c r="B48" s="7"/>
      <c r="C48" s="8">
        <v>23405</v>
      </c>
      <c r="D48" s="8">
        <v>23405</v>
      </c>
      <c r="F48" s="44">
        <f t="shared" si="7"/>
        <v>4.9221871713985275</v>
      </c>
      <c r="J48" s="6" t="s">
        <v>10</v>
      </c>
      <c r="K48" t="s">
        <v>14</v>
      </c>
      <c r="L48" s="3">
        <v>152460</v>
      </c>
      <c r="M48" s="3">
        <v>152460</v>
      </c>
      <c r="O48" s="28">
        <f t="shared" si="8"/>
        <v>0</v>
      </c>
    </row>
    <row r="49" spans="1:15" ht="15.75" hidden="1" x14ac:dyDescent="0.3">
      <c r="A49" s="1" t="s">
        <v>10</v>
      </c>
      <c r="B49" t="s">
        <v>14</v>
      </c>
      <c r="C49" s="3">
        <v>390770</v>
      </c>
      <c r="D49" s="3">
        <v>390770</v>
      </c>
      <c r="F49" s="44">
        <f t="shared" si="7"/>
        <v>82.180862250262877</v>
      </c>
      <c r="J49" s="7" t="s">
        <v>74</v>
      </c>
      <c r="K49" s="7"/>
      <c r="L49" s="8">
        <v>152460</v>
      </c>
      <c r="M49" s="8">
        <v>152460</v>
      </c>
      <c r="O49" s="28" t="e">
        <f t="shared" si="8"/>
        <v>#N/A</v>
      </c>
    </row>
    <row r="50" spans="1:15" ht="15.75" hidden="1" x14ac:dyDescent="0.3">
      <c r="A50" s="6"/>
      <c r="B50" t="s">
        <v>40</v>
      </c>
      <c r="C50" s="3">
        <v>90</v>
      </c>
      <c r="D50" s="3">
        <v>90</v>
      </c>
      <c r="F50" s="44">
        <f t="shared" si="7"/>
        <v>1.8927444794952682E-2</v>
      </c>
      <c r="J50" s="1" t="s">
        <v>11</v>
      </c>
      <c r="K50" t="s">
        <v>44</v>
      </c>
      <c r="L50" s="3">
        <v>36765</v>
      </c>
      <c r="M50" s="3">
        <v>36765</v>
      </c>
      <c r="O50" s="28">
        <f t="shared" si="8"/>
        <v>0</v>
      </c>
    </row>
    <row r="51" spans="1:15" ht="15.75" hidden="1" x14ac:dyDescent="0.3">
      <c r="A51" s="7" t="s">
        <v>74</v>
      </c>
      <c r="B51" s="7"/>
      <c r="C51" s="8">
        <v>390860</v>
      </c>
      <c r="D51" s="8">
        <v>390860</v>
      </c>
      <c r="F51" s="44">
        <f t="shared" si="7"/>
        <v>82.199789695057831</v>
      </c>
      <c r="J51" s="1"/>
      <c r="K51" t="s">
        <v>41</v>
      </c>
      <c r="L51" s="3">
        <v>5340</v>
      </c>
      <c r="M51" s="3">
        <v>5340</v>
      </c>
      <c r="O51" s="28">
        <f t="shared" si="8"/>
        <v>0</v>
      </c>
    </row>
    <row r="52" spans="1:15" ht="15.75" hidden="1" x14ac:dyDescent="0.3">
      <c r="A52" s="1" t="s">
        <v>11</v>
      </c>
      <c r="B52" t="s">
        <v>44</v>
      </c>
      <c r="C52" s="3">
        <v>38820</v>
      </c>
      <c r="D52" s="3">
        <v>38820</v>
      </c>
      <c r="F52" s="44">
        <f t="shared" si="7"/>
        <v>8.1640378548895907</v>
      </c>
      <c r="J52" s="6"/>
      <c r="K52" t="s">
        <v>38</v>
      </c>
      <c r="L52" s="3">
        <v>255</v>
      </c>
      <c r="M52" s="3">
        <v>255</v>
      </c>
      <c r="O52" s="28">
        <f t="shared" si="8"/>
        <v>0</v>
      </c>
    </row>
    <row r="53" spans="1:15" ht="15.75" hidden="1" x14ac:dyDescent="0.3">
      <c r="A53" s="1"/>
      <c r="B53" t="s">
        <v>41</v>
      </c>
      <c r="C53" s="3">
        <v>5340</v>
      </c>
      <c r="D53" s="3">
        <v>5340</v>
      </c>
      <c r="F53" s="44">
        <f t="shared" si="7"/>
        <v>1.1230283911671923</v>
      </c>
      <c r="J53" s="7" t="s">
        <v>76</v>
      </c>
      <c r="K53" s="7"/>
      <c r="L53" s="8">
        <v>42360</v>
      </c>
      <c r="M53" s="8">
        <v>42360</v>
      </c>
      <c r="O53" s="28" t="e">
        <f t="shared" si="8"/>
        <v>#N/A</v>
      </c>
    </row>
    <row r="54" spans="1:15" ht="15.75" hidden="1" x14ac:dyDescent="0.3">
      <c r="A54" s="6"/>
      <c r="B54" t="s">
        <v>38</v>
      </c>
      <c r="C54" s="3">
        <v>4755</v>
      </c>
      <c r="D54" s="3">
        <v>4755</v>
      </c>
      <c r="F54" s="44">
        <f t="shared" si="7"/>
        <v>1</v>
      </c>
      <c r="J54" s="4" t="s">
        <v>71</v>
      </c>
      <c r="K54" s="4"/>
      <c r="L54" s="5">
        <v>251880</v>
      </c>
      <c r="M54" s="5">
        <v>251880</v>
      </c>
      <c r="O54" s="28" t="e">
        <f t="shared" si="8"/>
        <v>#N/A</v>
      </c>
    </row>
    <row r="55" spans="1:15" ht="15.75" hidden="1" x14ac:dyDescent="0.3">
      <c r="A55" s="7" t="s">
        <v>76</v>
      </c>
      <c r="B55" s="7"/>
      <c r="C55" s="8">
        <v>48915</v>
      </c>
      <c r="D55" s="8">
        <v>48915</v>
      </c>
    </row>
    <row r="56" spans="1:15" ht="15.75" hidden="1" x14ac:dyDescent="0.3">
      <c r="A56" s="4" t="s">
        <v>71</v>
      </c>
      <c r="B56" s="4"/>
      <c r="C56" s="5">
        <v>516840</v>
      </c>
      <c r="D56" s="5">
        <v>516840</v>
      </c>
    </row>
    <row r="57" spans="1:15" ht="15.75" hidden="1" x14ac:dyDescent="0.3">
      <c r="A57" s="7"/>
      <c r="B57" s="7"/>
      <c r="C57" s="8"/>
      <c r="D57" s="8"/>
    </row>
    <row r="58" spans="1:15" ht="15.75" hidden="1" x14ac:dyDescent="0.3">
      <c r="A58" s="4"/>
      <c r="B58" s="4"/>
      <c r="C58" s="5"/>
      <c r="D58" s="5"/>
    </row>
  </sheetData>
  <sortState xmlns:xlrd2="http://schemas.microsoft.com/office/spreadsheetml/2017/richdata2" ref="B30:D36">
    <sortCondition descending="1" ref="D30:D36"/>
  </sortState>
  <mergeCells count="13">
    <mergeCell ref="A1:D1"/>
    <mergeCell ref="A29:D29"/>
    <mergeCell ref="A6:B6"/>
    <mergeCell ref="A27:B27"/>
    <mergeCell ref="A28:B28"/>
    <mergeCell ref="A7:A14"/>
    <mergeCell ref="A15:B15"/>
    <mergeCell ref="A20:B20"/>
    <mergeCell ref="A23:B23"/>
    <mergeCell ref="A16:A19"/>
    <mergeCell ref="A24:A26"/>
    <mergeCell ref="A4:A5"/>
    <mergeCell ref="A21:A22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FC17"/>
  <sheetViews>
    <sheetView workbookViewId="0">
      <selection activeCell="XFD1" sqref="A1:XFD1"/>
    </sheetView>
  </sheetViews>
  <sheetFormatPr defaultColWidth="0" defaultRowHeight="16.5" zeroHeight="1" x14ac:dyDescent="0.3"/>
  <cols>
    <col min="1" max="1" width="3.28515625" style="104" customWidth="1"/>
    <col min="2" max="11" width="9.140625" style="104" customWidth="1"/>
    <col min="12" max="12" width="16" style="104" customWidth="1"/>
    <col min="13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3" width="9.140625" style="104" hidden="1"/>
    <col min="16384" max="16384" width="0.28515625" style="104" customWidth="1"/>
  </cols>
  <sheetData>
    <row r="1" spans="1:12" s="105" customFormat="1" x14ac:dyDescent="0.25">
      <c r="A1" s="226" t="s">
        <v>772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3"/>
    <row r="3" spans="1:12" x14ac:dyDescent="0.3"/>
    <row r="4" spans="1:12" x14ac:dyDescent="0.3">
      <c r="B4" s="200" t="s">
        <v>7</v>
      </c>
      <c r="C4" s="200">
        <v>2012</v>
      </c>
      <c r="D4" s="200">
        <v>2013</v>
      </c>
      <c r="E4" s="200">
        <v>2014</v>
      </c>
      <c r="H4" s="104">
        <v>2014</v>
      </c>
    </row>
    <row r="5" spans="1:12" x14ac:dyDescent="0.3">
      <c r="B5" s="197" t="s">
        <v>10</v>
      </c>
      <c r="C5" s="199">
        <v>0.36690513888074433</v>
      </c>
      <c r="D5" s="199">
        <v>0.55387954529687511</v>
      </c>
      <c r="E5" s="199">
        <f>VLOOKUP(B5,$H$5:$J$9,3,FALSE)</f>
        <v>0.75624951629130877</v>
      </c>
      <c r="G5" s="1" t="s">
        <v>64</v>
      </c>
      <c r="H5" t="s">
        <v>12</v>
      </c>
      <c r="I5" s="3">
        <v>7730</v>
      </c>
      <c r="J5" s="199">
        <f t="shared" ref="J5:J10" si="0">I5/$I$10</f>
        <v>1.495627273430849E-2</v>
      </c>
    </row>
    <row r="6" spans="1:12" x14ac:dyDescent="0.3">
      <c r="B6" s="197" t="s">
        <v>8</v>
      </c>
      <c r="C6" s="199">
        <v>0.28936843957075004</v>
      </c>
      <c r="D6" s="199">
        <v>0.18982963498875136</v>
      </c>
      <c r="E6" s="199">
        <f>VLOOKUP(B6,$H$5:$J$9,3,FALSE)</f>
        <v>8.886696076155097E-2</v>
      </c>
      <c r="G6" s="1"/>
      <c r="H6" t="s">
        <v>8</v>
      </c>
      <c r="I6" s="3">
        <v>45930</v>
      </c>
      <c r="J6" s="199">
        <f t="shared" si="0"/>
        <v>8.886696076155097E-2</v>
      </c>
    </row>
    <row r="7" spans="1:12" x14ac:dyDescent="0.3">
      <c r="B7" s="197" t="s">
        <v>11</v>
      </c>
      <c r="C7" s="199">
        <v>0.27781426532965853</v>
      </c>
      <c r="D7" s="199">
        <v>0.16300135776652364</v>
      </c>
      <c r="E7" s="199">
        <f>VLOOKUP(B7,$H$5:$J$9,3,FALSE)</f>
        <v>9.4642442535407476E-2</v>
      </c>
      <c r="G7" s="1"/>
      <c r="H7" t="s">
        <v>9</v>
      </c>
      <c r="I7" s="3">
        <v>23405</v>
      </c>
      <c r="J7" s="199">
        <f t="shared" si="0"/>
        <v>4.5284807677424349E-2</v>
      </c>
    </row>
    <row r="8" spans="1:12" x14ac:dyDescent="0.3">
      <c r="B8" s="197" t="s">
        <v>9</v>
      </c>
      <c r="C8" s="199">
        <v>5.6207118981997303E-2</v>
      </c>
      <c r="D8" s="199">
        <v>5.7997443038225585E-2</v>
      </c>
      <c r="E8" s="199">
        <f>VLOOKUP(B8,$H$5:$J$9,3,FALSE)</f>
        <v>4.5284807677424349E-2</v>
      </c>
      <c r="G8" s="1"/>
      <c r="H8" t="s">
        <v>10</v>
      </c>
      <c r="I8" s="3">
        <v>390860</v>
      </c>
      <c r="J8" s="199">
        <f t="shared" si="0"/>
        <v>0.75624951629130877</v>
      </c>
    </row>
    <row r="9" spans="1:12" x14ac:dyDescent="0.3">
      <c r="B9" s="197" t="s">
        <v>12</v>
      </c>
      <c r="C9" s="199">
        <v>9.7050372368498207E-3</v>
      </c>
      <c r="D9" s="199">
        <v>3.5292018909624287E-2</v>
      </c>
      <c r="E9" s="199">
        <f>VLOOKUP(B9,$H$5:$J$9,3,FALSE)</f>
        <v>1.495627273430849E-2</v>
      </c>
      <c r="G9" s="6"/>
      <c r="H9" t="s">
        <v>11</v>
      </c>
      <c r="I9" s="3">
        <v>48915</v>
      </c>
      <c r="J9" s="199">
        <f t="shared" si="0"/>
        <v>9.4642442535407476E-2</v>
      </c>
    </row>
    <row r="10" spans="1:12" x14ac:dyDescent="0.3">
      <c r="B10" s="200" t="s">
        <v>71</v>
      </c>
      <c r="C10" s="199">
        <v>1</v>
      </c>
      <c r="D10" s="199">
        <v>1</v>
      </c>
      <c r="E10" s="199">
        <f>SUM(E5:E9)</f>
        <v>1</v>
      </c>
      <c r="G10" s="7" t="s">
        <v>279</v>
      </c>
      <c r="H10" s="7"/>
      <c r="I10" s="8">
        <f>SUM(I5:I9)</f>
        <v>516840</v>
      </c>
      <c r="J10" s="199">
        <f t="shared" si="0"/>
        <v>1</v>
      </c>
    </row>
    <row r="11" spans="1:12" x14ac:dyDescent="0.3">
      <c r="G11" s="4"/>
      <c r="H11" s="4"/>
      <c r="I11" s="5"/>
    </row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spans="1:13" x14ac:dyDescent="0.3">
      <c r="A17" s="222" t="s">
        <v>749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</sheetData>
  <mergeCells count="2">
    <mergeCell ref="A1:L1"/>
    <mergeCell ref="A17:M1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1"/>
  <sheetViews>
    <sheetView workbookViewId="0">
      <selection sqref="A1:XFD1"/>
    </sheetView>
  </sheetViews>
  <sheetFormatPr defaultColWidth="0" defaultRowHeight="15" zeroHeight="1" x14ac:dyDescent="0.25"/>
  <cols>
    <col min="1" max="10" width="9.140625" customWidth="1"/>
    <col min="11" max="11" width="19.42578125" customWidth="1"/>
    <col min="12" max="12" width="9.140625" hidden="1" customWidth="1"/>
    <col min="13" max="13" width="30.42578125" hidden="1" customWidth="1"/>
    <col min="14" max="16384" width="9.140625" hidden="1"/>
  </cols>
  <sheetData>
    <row r="1" spans="1:11" s="105" customFormat="1" ht="17.100000000000001" customHeight="1" x14ac:dyDescent="0.25">
      <c r="A1" s="234" t="s">
        <v>773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25"/>
    <row r="3" spans="1:11" x14ac:dyDescent="0.25"/>
    <row r="4" spans="1:11" x14ac:dyDescent="0.25">
      <c r="B4" s="2" t="s">
        <v>72</v>
      </c>
      <c r="C4" s="10" t="s">
        <v>6</v>
      </c>
    </row>
    <row r="5" spans="1:11" x14ac:dyDescent="0.25">
      <c r="B5" t="str">
        <f t="shared" ref="B5:C7" si="0">B22</f>
        <v>Religioso</v>
      </c>
      <c r="C5" s="11">
        <f t="shared" si="0"/>
        <v>390770</v>
      </c>
      <c r="D5" s="14">
        <f>C5/$C$9</f>
        <v>0.75607538116244877</v>
      </c>
    </row>
    <row r="6" spans="1:11" x14ac:dyDescent="0.25">
      <c r="B6" t="str">
        <f t="shared" si="0"/>
        <v>Telecompra</v>
      </c>
      <c r="C6" s="11">
        <f t="shared" si="0"/>
        <v>38820</v>
      </c>
      <c r="D6" s="14">
        <f>C6/$C$9</f>
        <v>7.5110285581611327E-2</v>
      </c>
    </row>
    <row r="7" spans="1:11" x14ac:dyDescent="0.25">
      <c r="B7" t="str">
        <f t="shared" si="0"/>
        <v>Variedades</v>
      </c>
      <c r="C7" s="11">
        <f t="shared" si="0"/>
        <v>26805</v>
      </c>
      <c r="D7" s="14">
        <f>C7/$C$9</f>
        <v>5.186324587880195E-2</v>
      </c>
    </row>
    <row r="8" spans="1:11" x14ac:dyDescent="0.25">
      <c r="B8" t="s">
        <v>89</v>
      </c>
      <c r="C8" s="11">
        <f>SUM(C25:C40)</f>
        <v>60445</v>
      </c>
      <c r="D8" s="14">
        <f>C8/$C$9</f>
        <v>0.116951087377138</v>
      </c>
    </row>
    <row r="9" spans="1:11" x14ac:dyDescent="0.25">
      <c r="B9" t="s">
        <v>6</v>
      </c>
      <c r="C9" s="11">
        <f>SUM(C5:C8)</f>
        <v>516840</v>
      </c>
      <c r="D9" s="14">
        <f>C9/$C$9</f>
        <v>1</v>
      </c>
    </row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1:14" x14ac:dyDescent="0.25">
      <c r="A17" s="222" t="s">
        <v>749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21" spans="1:14" hidden="1" x14ac:dyDescent="0.25">
      <c r="A21" s="2" t="s">
        <v>48</v>
      </c>
      <c r="B21" s="2" t="s">
        <v>72</v>
      </c>
      <c r="C21" s="2" t="s">
        <v>64</v>
      </c>
      <c r="F21" s="2" t="s">
        <v>48</v>
      </c>
      <c r="G21" s="2" t="s">
        <v>72</v>
      </c>
      <c r="H21" s="2" t="s">
        <v>6</v>
      </c>
      <c r="J21" s="2"/>
      <c r="K21" s="2"/>
      <c r="L21" s="2" t="s">
        <v>48</v>
      </c>
      <c r="M21" s="2" t="s">
        <v>267</v>
      </c>
      <c r="N21" s="2" t="s">
        <v>6</v>
      </c>
    </row>
    <row r="22" spans="1:14" hidden="1" x14ac:dyDescent="0.25">
      <c r="A22" s="1" t="s">
        <v>64</v>
      </c>
      <c r="B22" t="s">
        <v>14</v>
      </c>
      <c r="C22" s="3">
        <v>390770</v>
      </c>
      <c r="F22" s="1" t="s">
        <v>64</v>
      </c>
      <c r="G22" t="s">
        <v>14</v>
      </c>
      <c r="H22" s="3">
        <v>152460</v>
      </c>
      <c r="I22">
        <f>IF(VLOOKUP(G22,$B$20:$C$46,2,FALSE)&gt;=H22,0,1)</f>
        <v>0</v>
      </c>
      <c r="K22" s="3"/>
      <c r="L22" s="1" t="s">
        <v>64</v>
      </c>
      <c r="M22" t="s">
        <v>14</v>
      </c>
      <c r="N22" s="3">
        <v>152460</v>
      </c>
    </row>
    <row r="23" spans="1:14" hidden="1" x14ac:dyDescent="0.25">
      <c r="A23" s="1"/>
      <c r="B23" t="s">
        <v>44</v>
      </c>
      <c r="C23" s="3">
        <v>38820</v>
      </c>
      <c r="F23" s="1"/>
      <c r="G23" t="s">
        <v>44</v>
      </c>
      <c r="H23" s="3">
        <v>36765</v>
      </c>
      <c r="I23">
        <f t="shared" ref="I23:I38" si="1">IF(VLOOKUP(G23,$B$20:$C$46,2,FALSE)&gt;=H23,0,1)</f>
        <v>0</v>
      </c>
      <c r="K23" s="3"/>
      <c r="L23" s="1"/>
      <c r="M23" t="s">
        <v>268</v>
      </c>
      <c r="N23" s="3">
        <v>36765</v>
      </c>
    </row>
    <row r="24" spans="1:14" hidden="1" x14ac:dyDescent="0.25">
      <c r="A24" s="1"/>
      <c r="B24" t="s">
        <v>15</v>
      </c>
      <c r="C24" s="3">
        <v>26805</v>
      </c>
      <c r="F24" s="1"/>
      <c r="G24" t="s">
        <v>15</v>
      </c>
      <c r="H24" s="3">
        <v>26805</v>
      </c>
      <c r="I24">
        <f t="shared" si="1"/>
        <v>0</v>
      </c>
      <c r="K24" s="3"/>
      <c r="L24" s="1"/>
      <c r="M24" t="s">
        <v>275</v>
      </c>
      <c r="N24" s="3">
        <v>30235</v>
      </c>
    </row>
    <row r="25" spans="1:14" hidden="1" x14ac:dyDescent="0.25">
      <c r="A25" s="1"/>
      <c r="B25" t="s">
        <v>16</v>
      </c>
      <c r="C25" s="3">
        <v>14725</v>
      </c>
      <c r="F25" s="1"/>
      <c r="G25" t="s">
        <v>26</v>
      </c>
      <c r="H25" s="3">
        <v>7290</v>
      </c>
      <c r="I25">
        <f t="shared" si="1"/>
        <v>0</v>
      </c>
      <c r="K25" s="3"/>
      <c r="L25" s="1"/>
      <c r="M25" t="s">
        <v>272</v>
      </c>
      <c r="N25" s="3">
        <v>12550</v>
      </c>
    </row>
    <row r="26" spans="1:14" hidden="1" x14ac:dyDescent="0.25">
      <c r="A26" s="1"/>
      <c r="B26" t="s">
        <v>26</v>
      </c>
      <c r="C26" s="3">
        <v>7290</v>
      </c>
      <c r="F26" s="1"/>
      <c r="G26" t="s">
        <v>16</v>
      </c>
      <c r="H26" s="3">
        <v>7120</v>
      </c>
      <c r="I26">
        <f t="shared" si="1"/>
        <v>0</v>
      </c>
      <c r="K26" s="3"/>
      <c r="L26" s="1"/>
      <c r="M26" t="s">
        <v>280</v>
      </c>
      <c r="N26" s="3">
        <v>7290</v>
      </c>
    </row>
    <row r="27" spans="1:14" hidden="1" x14ac:dyDescent="0.25">
      <c r="A27" s="1"/>
      <c r="B27" t="s">
        <v>29</v>
      </c>
      <c r="C27" s="3">
        <v>6350</v>
      </c>
      <c r="F27" s="1"/>
      <c r="G27" t="s">
        <v>41</v>
      </c>
      <c r="H27" s="3">
        <v>5340</v>
      </c>
      <c r="I27">
        <f t="shared" si="1"/>
        <v>0</v>
      </c>
      <c r="K27" s="3"/>
      <c r="L27" s="1"/>
      <c r="M27" t="s">
        <v>271</v>
      </c>
      <c r="N27" s="3">
        <v>5365</v>
      </c>
    </row>
    <row r="28" spans="1:14" hidden="1" x14ac:dyDescent="0.25">
      <c r="A28" s="1"/>
      <c r="B28" t="s">
        <v>17</v>
      </c>
      <c r="C28" s="3">
        <v>5590</v>
      </c>
      <c r="F28" s="1"/>
      <c r="G28" t="s">
        <v>17</v>
      </c>
      <c r="H28" s="3">
        <v>5230</v>
      </c>
      <c r="I28">
        <f t="shared" si="1"/>
        <v>0</v>
      </c>
      <c r="K28" s="3"/>
      <c r="L28" s="1"/>
      <c r="M28" t="s">
        <v>281</v>
      </c>
      <c r="N28" s="3">
        <v>5340</v>
      </c>
    </row>
    <row r="29" spans="1:14" hidden="1" x14ac:dyDescent="0.25">
      <c r="A29" s="1"/>
      <c r="B29" t="s">
        <v>41</v>
      </c>
      <c r="C29" s="3">
        <v>5340</v>
      </c>
      <c r="F29" s="1"/>
      <c r="G29" t="s">
        <v>29</v>
      </c>
      <c r="H29" s="3">
        <v>3570</v>
      </c>
      <c r="I29">
        <f t="shared" si="1"/>
        <v>0</v>
      </c>
      <c r="K29" s="3"/>
      <c r="L29" s="1"/>
      <c r="M29" t="s">
        <v>276</v>
      </c>
      <c r="N29" s="3">
        <v>1560</v>
      </c>
    </row>
    <row r="30" spans="1:14" hidden="1" x14ac:dyDescent="0.25">
      <c r="A30" s="1"/>
      <c r="B30" t="s">
        <v>20</v>
      </c>
      <c r="C30" s="3">
        <v>5170</v>
      </c>
      <c r="F30" s="1"/>
      <c r="G30" t="s">
        <v>18</v>
      </c>
      <c r="H30" s="3">
        <v>2350</v>
      </c>
      <c r="I30">
        <f t="shared" si="1"/>
        <v>0</v>
      </c>
      <c r="K30" s="3"/>
      <c r="L30" s="1"/>
      <c r="M30" t="s">
        <v>273</v>
      </c>
      <c r="N30" s="3">
        <v>255</v>
      </c>
    </row>
    <row r="31" spans="1:14" hidden="1" x14ac:dyDescent="0.25">
      <c r="A31" s="1"/>
      <c r="B31" t="s">
        <v>38</v>
      </c>
      <c r="C31" s="3">
        <v>4755</v>
      </c>
      <c r="F31" s="1"/>
      <c r="G31" t="s">
        <v>23</v>
      </c>
      <c r="H31" s="3">
        <v>1560</v>
      </c>
      <c r="I31">
        <f t="shared" si="1"/>
        <v>0</v>
      </c>
      <c r="K31" s="3"/>
      <c r="L31" s="6"/>
      <c r="M31" t="s">
        <v>282</v>
      </c>
      <c r="N31" s="3">
        <v>60</v>
      </c>
    </row>
    <row r="32" spans="1:14" hidden="1" x14ac:dyDescent="0.25">
      <c r="A32" s="1"/>
      <c r="B32" t="s">
        <v>23</v>
      </c>
      <c r="C32" s="3">
        <v>3180</v>
      </c>
      <c r="F32" s="1"/>
      <c r="G32" t="s">
        <v>31</v>
      </c>
      <c r="H32" s="3">
        <v>1480</v>
      </c>
      <c r="I32">
        <f t="shared" si="1"/>
        <v>0</v>
      </c>
      <c r="K32" s="3"/>
      <c r="L32" s="7" t="s">
        <v>279</v>
      </c>
      <c r="M32" s="7"/>
      <c r="N32" s="8">
        <v>251880</v>
      </c>
    </row>
    <row r="33" spans="1:14" hidden="1" x14ac:dyDescent="0.25">
      <c r="A33" s="1"/>
      <c r="B33" t="s">
        <v>18</v>
      </c>
      <c r="C33" s="3">
        <v>2350</v>
      </c>
      <c r="F33" s="1"/>
      <c r="G33" t="s">
        <v>33</v>
      </c>
      <c r="H33" s="3">
        <v>810</v>
      </c>
      <c r="I33">
        <f t="shared" si="1"/>
        <v>0</v>
      </c>
      <c r="K33" s="3"/>
      <c r="L33" s="4" t="s">
        <v>71</v>
      </c>
      <c r="M33" s="4"/>
      <c r="N33" s="5">
        <v>251880</v>
      </c>
    </row>
    <row r="34" spans="1:14" hidden="1" x14ac:dyDescent="0.25">
      <c r="A34" s="1"/>
      <c r="B34" t="s">
        <v>31</v>
      </c>
      <c r="C34" s="3">
        <v>2280</v>
      </c>
      <c r="F34" s="1"/>
      <c r="G34" t="s">
        <v>20</v>
      </c>
      <c r="H34" s="3">
        <v>330</v>
      </c>
      <c r="I34">
        <f t="shared" si="1"/>
        <v>0</v>
      </c>
      <c r="K34" s="3"/>
    </row>
    <row r="35" spans="1:14" hidden="1" x14ac:dyDescent="0.25">
      <c r="A35" s="1"/>
      <c r="B35" t="s">
        <v>33</v>
      </c>
      <c r="C35" s="3">
        <v>1590</v>
      </c>
      <c r="F35" s="1"/>
      <c r="G35" t="s">
        <v>37</v>
      </c>
      <c r="H35" s="3">
        <v>330</v>
      </c>
      <c r="I35">
        <f t="shared" si="1"/>
        <v>0</v>
      </c>
      <c r="K35" s="3"/>
    </row>
    <row r="36" spans="1:14" hidden="1" x14ac:dyDescent="0.25">
      <c r="A36" s="1"/>
      <c r="B36" t="s">
        <v>37</v>
      </c>
      <c r="C36" s="3">
        <v>1110</v>
      </c>
      <c r="F36" s="1"/>
      <c r="G36" t="s">
        <v>38</v>
      </c>
      <c r="H36" s="3">
        <v>255</v>
      </c>
      <c r="I36">
        <f t="shared" si="1"/>
        <v>0</v>
      </c>
      <c r="K36" s="3"/>
    </row>
    <row r="37" spans="1:14" hidden="1" x14ac:dyDescent="0.25">
      <c r="A37" s="1"/>
      <c r="B37" t="s">
        <v>27</v>
      </c>
      <c r="C37" s="3">
        <v>440</v>
      </c>
      <c r="F37" s="1"/>
      <c r="G37" t="s">
        <v>19</v>
      </c>
      <c r="H37" s="3">
        <v>135</v>
      </c>
      <c r="I37">
        <f t="shared" si="1"/>
        <v>0</v>
      </c>
      <c r="K37" s="3"/>
    </row>
    <row r="38" spans="1:14" hidden="1" x14ac:dyDescent="0.25">
      <c r="A38" s="6"/>
      <c r="B38" t="s">
        <v>19</v>
      </c>
      <c r="C38" s="3">
        <v>135</v>
      </c>
      <c r="F38" s="6"/>
      <c r="G38" t="s">
        <v>25</v>
      </c>
      <c r="H38" s="3">
        <v>50</v>
      </c>
      <c r="I38">
        <f t="shared" si="1"/>
        <v>0</v>
      </c>
      <c r="J38" s="4"/>
      <c r="K38" s="5"/>
    </row>
    <row r="39" spans="1:14" hidden="1" x14ac:dyDescent="0.25">
      <c r="A39" s="7" t="s">
        <v>279</v>
      </c>
      <c r="B39" t="s">
        <v>40</v>
      </c>
      <c r="C39" s="3">
        <v>90</v>
      </c>
      <c r="F39" s="7" t="s">
        <v>279</v>
      </c>
      <c r="G39" s="7"/>
      <c r="H39" s="8">
        <v>251880</v>
      </c>
    </row>
    <row r="40" spans="1:14" hidden="1" x14ac:dyDescent="0.25">
      <c r="A40" s="7"/>
      <c r="B40" t="s">
        <v>25</v>
      </c>
      <c r="C40" s="3">
        <v>50</v>
      </c>
    </row>
    <row r="41" spans="1:14" hidden="1" x14ac:dyDescent="0.25">
      <c r="A41" s="4"/>
      <c r="B41" s="4" t="s">
        <v>71</v>
      </c>
      <c r="C41" s="5">
        <v>516840</v>
      </c>
    </row>
  </sheetData>
  <mergeCells count="2">
    <mergeCell ref="A17:M17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FC64"/>
  <sheetViews>
    <sheetView zoomScaleNormal="100" workbookViewId="0">
      <selection sqref="A1:D1"/>
    </sheetView>
  </sheetViews>
  <sheetFormatPr defaultColWidth="0" defaultRowHeight="14.25" zeroHeight="1" x14ac:dyDescent="0.3"/>
  <cols>
    <col min="1" max="1" width="16.140625" style="28" customWidth="1"/>
    <col min="2" max="2" width="16.7109375" style="28" customWidth="1"/>
    <col min="3" max="3" width="16.140625" style="28" customWidth="1"/>
    <col min="4" max="4" width="18" style="28" customWidth="1"/>
    <col min="5" max="5" width="9.140625" style="28" hidden="1" customWidth="1"/>
    <col min="6" max="6" width="14.5703125" style="28" hidden="1" customWidth="1"/>
    <col min="7" max="8" width="9.140625" style="28" hidden="1" customWidth="1"/>
    <col min="9" max="22" width="0" style="28" hidden="1" customWidth="1"/>
    <col min="23" max="16383" width="9.140625" style="28" hidden="1"/>
    <col min="16384" max="16384" width="0.140625" style="28" customWidth="1"/>
  </cols>
  <sheetData>
    <row r="1" spans="1:6" s="15" customFormat="1" ht="35.25" customHeight="1" x14ac:dyDescent="0.25">
      <c r="A1" s="226" t="s">
        <v>774</v>
      </c>
      <c r="B1" s="226"/>
      <c r="C1" s="226"/>
      <c r="D1" s="226"/>
    </row>
    <row r="2" spans="1:6" s="15" customFormat="1" ht="17.100000000000001" customHeight="1" x14ac:dyDescent="0.25">
      <c r="A2" s="58"/>
    </row>
    <row r="3" spans="1:6" ht="15" customHeight="1" x14ac:dyDescent="0.3">
      <c r="A3" s="54" t="s">
        <v>7</v>
      </c>
      <c r="B3" s="51" t="s">
        <v>43</v>
      </c>
      <c r="C3" s="51" t="s">
        <v>46</v>
      </c>
      <c r="D3" s="52" t="s">
        <v>45</v>
      </c>
    </row>
    <row r="4" spans="1:6" ht="15" customHeight="1" x14ac:dyDescent="0.3">
      <c r="A4" s="235" t="str">
        <f>A38</f>
        <v>Educação</v>
      </c>
      <c r="B4" s="23" t="str">
        <f>B38</f>
        <v>Instrutivo</v>
      </c>
      <c r="C4" s="19">
        <f>C38/(60*24)</f>
        <v>11.145833333333334</v>
      </c>
      <c r="D4" s="125">
        <f>C4/C$30</f>
        <v>3.0579291817896034E-2</v>
      </c>
      <c r="F4" s="44">
        <f>C4/$C$30</f>
        <v>3.0579291817896034E-2</v>
      </c>
    </row>
    <row r="5" spans="1:6" ht="15" customHeight="1" x14ac:dyDescent="0.3">
      <c r="A5" s="237"/>
      <c r="B5" s="23" t="str">
        <f>B39</f>
        <v>Educativo</v>
      </c>
      <c r="C5" s="19">
        <f>C39/(60*24)</f>
        <v>9.4006944444444436</v>
      </c>
      <c r="D5" s="125">
        <f>C5/C$30</f>
        <v>2.5791393977498973E-2</v>
      </c>
      <c r="F5" s="44">
        <f t="shared" ref="F5:F30" si="0">C5/$C$30</f>
        <v>2.5791393977498973E-2</v>
      </c>
    </row>
    <row r="6" spans="1:6" s="50" customFormat="1" ht="15" customHeight="1" x14ac:dyDescent="0.3">
      <c r="A6" s="232" t="str">
        <f>A4</f>
        <v>Educação</v>
      </c>
      <c r="B6" s="233"/>
      <c r="C6" s="89">
        <f t="shared" ref="C6:C30" si="1">C40/(60*24)</f>
        <v>20.546527777777779</v>
      </c>
      <c r="D6" s="126">
        <f t="shared" ref="D6:D30" si="2">C6/C$30</f>
        <v>5.6370685795395011E-2</v>
      </c>
      <c r="F6" s="44">
        <f t="shared" si="0"/>
        <v>5.6370685795395011E-2</v>
      </c>
    </row>
    <row r="7" spans="1:6" ht="15" customHeight="1" x14ac:dyDescent="0.3">
      <c r="A7" s="229" t="str">
        <f>A41</f>
        <v>Entretenimento</v>
      </c>
      <c r="B7" s="23" t="str">
        <f t="shared" ref="B7:B28" si="3">B41</f>
        <v>Filme</v>
      </c>
      <c r="C7" s="19">
        <f t="shared" si="1"/>
        <v>75.600694444444443</v>
      </c>
      <c r="D7" s="125">
        <f t="shared" si="2"/>
        <v>0.20741524010936147</v>
      </c>
      <c r="F7" s="44">
        <f t="shared" si="0"/>
        <v>0.20741524010936147</v>
      </c>
    </row>
    <row r="8" spans="1:6" ht="15" customHeight="1" x14ac:dyDescent="0.3">
      <c r="A8" s="229"/>
      <c r="B8" s="23" t="str">
        <f t="shared" si="3"/>
        <v>Novela</v>
      </c>
      <c r="C8" s="19">
        <f t="shared" si="1"/>
        <v>51.272916666666667</v>
      </c>
      <c r="D8" s="125">
        <f t="shared" si="2"/>
        <v>0.14067045811780174</v>
      </c>
      <c r="F8" s="44">
        <f t="shared" si="0"/>
        <v>0.14067045811780174</v>
      </c>
    </row>
    <row r="9" spans="1:6" ht="15" customHeight="1" x14ac:dyDescent="0.3">
      <c r="A9" s="229"/>
      <c r="B9" s="23" t="str">
        <f t="shared" si="3"/>
        <v>Auditório</v>
      </c>
      <c r="C9" s="19">
        <f t="shared" si="1"/>
        <v>39.232638888888886</v>
      </c>
      <c r="D9" s="125">
        <f t="shared" si="2"/>
        <v>0.10763720194716736</v>
      </c>
      <c r="F9" s="44">
        <f t="shared" si="0"/>
        <v>0.10763720194716736</v>
      </c>
    </row>
    <row r="10" spans="1:6" ht="15" customHeight="1" x14ac:dyDescent="0.3">
      <c r="A10" s="229"/>
      <c r="B10" s="23" t="str">
        <f t="shared" si="3"/>
        <v>Esportivo</v>
      </c>
      <c r="C10" s="19">
        <f t="shared" si="1"/>
        <v>26.384722222222223</v>
      </c>
      <c r="D10" s="125">
        <f t="shared" si="2"/>
        <v>7.2388137902127225E-2</v>
      </c>
      <c r="F10" s="44">
        <f t="shared" si="0"/>
        <v>7.2388137902127225E-2</v>
      </c>
    </row>
    <row r="11" spans="1:6" ht="15" customHeight="1" x14ac:dyDescent="0.3">
      <c r="A11" s="229"/>
      <c r="B11" s="23" t="str">
        <f t="shared" si="3"/>
        <v>Variedades</v>
      </c>
      <c r="C11" s="19">
        <f t="shared" si="1"/>
        <v>25.238194444444446</v>
      </c>
      <c r="D11" s="125">
        <f t="shared" si="2"/>
        <v>6.9242567136311245E-2</v>
      </c>
      <c r="F11" s="44">
        <f t="shared" si="0"/>
        <v>6.9242567136311245E-2</v>
      </c>
    </row>
    <row r="12" spans="1:6" ht="15" customHeight="1" x14ac:dyDescent="0.3">
      <c r="A12" s="229"/>
      <c r="B12" s="23" t="str">
        <f t="shared" si="3"/>
        <v>Série</v>
      </c>
      <c r="C12" s="19">
        <f t="shared" si="1"/>
        <v>18.571527777777778</v>
      </c>
      <c r="D12" s="125">
        <f t="shared" si="2"/>
        <v>5.0952149600373434E-2</v>
      </c>
      <c r="F12" s="44">
        <f t="shared" si="0"/>
        <v>5.0952149600373434E-2</v>
      </c>
    </row>
    <row r="13" spans="1:6" ht="15" customHeight="1" x14ac:dyDescent="0.3">
      <c r="A13" s="229"/>
      <c r="B13" s="23" t="str">
        <f t="shared" si="3"/>
        <v>Infantil</v>
      </c>
      <c r="C13" s="19">
        <f t="shared" si="1"/>
        <v>6.5486111111111107</v>
      </c>
      <c r="D13" s="125">
        <f t="shared" si="2"/>
        <v>1.796652472540558E-2</v>
      </c>
      <c r="F13" s="44">
        <f t="shared" si="0"/>
        <v>1.796652472540558E-2</v>
      </c>
    </row>
    <row r="14" spans="1:6" ht="15" customHeight="1" x14ac:dyDescent="0.3">
      <c r="A14" s="229"/>
      <c r="B14" s="23" t="str">
        <f t="shared" si="3"/>
        <v>Revista</v>
      </c>
      <c r="C14" s="19">
        <f t="shared" si="1"/>
        <v>5.1006944444444446</v>
      </c>
      <c r="D14" s="125">
        <f t="shared" si="2"/>
        <v>1.3994074666819088E-2</v>
      </c>
      <c r="F14" s="44">
        <f t="shared" si="0"/>
        <v>1.3994074666819088E-2</v>
      </c>
    </row>
    <row r="15" spans="1:6" ht="15" customHeight="1" x14ac:dyDescent="0.3">
      <c r="A15" s="229"/>
      <c r="B15" s="23" t="str">
        <f t="shared" si="3"/>
        <v>Humorístico</v>
      </c>
      <c r="C15" s="19">
        <f t="shared" si="1"/>
        <v>2.7951388888888888</v>
      </c>
      <c r="D15" s="125">
        <f t="shared" si="2"/>
        <v>7.6686386023072598E-3</v>
      </c>
      <c r="F15" s="44">
        <f t="shared" si="0"/>
        <v>7.6686386023072598E-3</v>
      </c>
    </row>
    <row r="16" spans="1:6" ht="15" customHeight="1" x14ac:dyDescent="0.3">
      <c r="A16" s="229"/>
      <c r="B16" s="23" t="str">
        <f t="shared" si="3"/>
        <v>Reality Show</v>
      </c>
      <c r="C16" s="19">
        <f t="shared" si="1"/>
        <v>2.59375</v>
      </c>
      <c r="D16" s="125">
        <f t="shared" si="2"/>
        <v>7.1161155725758055E-3</v>
      </c>
      <c r="F16" s="44">
        <f t="shared" si="0"/>
        <v>7.1161155725758055E-3</v>
      </c>
    </row>
    <row r="17" spans="1:6" ht="15" customHeight="1" x14ac:dyDescent="0.3">
      <c r="A17" s="229"/>
      <c r="B17" s="23" t="str">
        <f t="shared" si="3"/>
        <v>Musical</v>
      </c>
      <c r="C17" s="19">
        <f t="shared" si="1"/>
        <v>1.7486111111111111</v>
      </c>
      <c r="D17" s="125">
        <f t="shared" si="2"/>
        <v>4.797424099530356E-3</v>
      </c>
      <c r="F17" s="44">
        <f t="shared" si="0"/>
        <v>4.797424099530356E-3</v>
      </c>
    </row>
    <row r="18" spans="1:6" s="50" customFormat="1" ht="15" customHeight="1" x14ac:dyDescent="0.3">
      <c r="A18" s="232" t="str">
        <f>A7</f>
        <v>Entretenimento</v>
      </c>
      <c r="B18" s="233"/>
      <c r="C18" s="89">
        <f t="shared" si="1"/>
        <v>255.08750000000001</v>
      </c>
      <c r="D18" s="126">
        <f t="shared" si="2"/>
        <v>0.69984853247978052</v>
      </c>
      <c r="F18" s="44">
        <f t="shared" si="0"/>
        <v>0.69984853247978052</v>
      </c>
    </row>
    <row r="19" spans="1:6" s="50" customFormat="1" ht="15" customHeight="1" x14ac:dyDescent="0.3">
      <c r="A19" s="229" t="str">
        <f>A53</f>
        <v>Informação</v>
      </c>
      <c r="B19" s="23" t="str">
        <f t="shared" si="3"/>
        <v>Telejornal</v>
      </c>
      <c r="C19" s="19">
        <f t="shared" si="1"/>
        <v>61.203472222222224</v>
      </c>
      <c r="D19" s="125">
        <f t="shared" si="2"/>
        <v>0.16791555923904244</v>
      </c>
      <c r="F19" s="44">
        <f t="shared" si="0"/>
        <v>0.16791555923904244</v>
      </c>
    </row>
    <row r="20" spans="1:6" s="50" customFormat="1" ht="15" customHeight="1" x14ac:dyDescent="0.3">
      <c r="A20" s="229" t="str">
        <f>A53</f>
        <v>Informação</v>
      </c>
      <c r="B20" s="23" t="str">
        <f t="shared" si="3"/>
        <v>Documentário</v>
      </c>
      <c r="C20" s="19">
        <f t="shared" si="1"/>
        <v>19.299305555555556</v>
      </c>
      <c r="D20" s="125">
        <f t="shared" si="2"/>
        <v>5.2948853514713311E-2</v>
      </c>
      <c r="F20" s="44">
        <f t="shared" si="0"/>
        <v>5.2948853514713311E-2</v>
      </c>
    </row>
    <row r="21" spans="1:6" s="50" customFormat="1" ht="15" customHeight="1" x14ac:dyDescent="0.3">
      <c r="A21" s="229"/>
      <c r="B21" s="23" t="str">
        <f t="shared" si="3"/>
        <v>Debate</v>
      </c>
      <c r="C21" s="19">
        <f t="shared" si="1"/>
        <v>0.37847222222222221</v>
      </c>
      <c r="D21" s="125">
        <f t="shared" si="2"/>
        <v>1.038362245529803E-3</v>
      </c>
      <c r="F21" s="44">
        <f t="shared" si="0"/>
        <v>1.038362245529803E-3</v>
      </c>
    </row>
    <row r="22" spans="1:6" s="50" customFormat="1" ht="15" customHeight="1" x14ac:dyDescent="0.3">
      <c r="A22" s="232" t="str">
        <f>A20</f>
        <v>Informação</v>
      </c>
      <c r="B22" s="233"/>
      <c r="C22" s="89">
        <f t="shared" si="1"/>
        <v>80.881249999999994</v>
      </c>
      <c r="D22" s="126">
        <f t="shared" si="2"/>
        <v>0.22190277499928554</v>
      </c>
      <c r="F22" s="44">
        <f t="shared" si="0"/>
        <v>0.22190277499928554</v>
      </c>
    </row>
    <row r="23" spans="1:6" ht="15" customHeight="1" x14ac:dyDescent="0.3">
      <c r="A23" s="229" t="str">
        <f>A57</f>
        <v>Outros</v>
      </c>
      <c r="B23" s="23" t="str">
        <f t="shared" si="3"/>
        <v>Religioso</v>
      </c>
      <c r="C23" s="19">
        <f t="shared" si="1"/>
        <v>2.0763888888888888</v>
      </c>
      <c r="D23" s="125">
        <f t="shared" si="2"/>
        <v>5.6967029617139651E-3</v>
      </c>
      <c r="F23" s="44">
        <f t="shared" si="0"/>
        <v>5.6967029617139651E-3</v>
      </c>
    </row>
    <row r="24" spans="1:6" ht="15" customHeight="1" x14ac:dyDescent="0.3">
      <c r="A24" s="229"/>
      <c r="B24" s="23" t="str">
        <f t="shared" si="3"/>
        <v>Eventos</v>
      </c>
      <c r="C24" s="19">
        <f t="shared" si="1"/>
        <v>1.76875</v>
      </c>
      <c r="D24" s="125">
        <f t="shared" si="2"/>
        <v>4.8526764025035012E-3</v>
      </c>
      <c r="F24" s="44">
        <f t="shared" si="0"/>
        <v>4.8526764025035012E-3</v>
      </c>
    </row>
    <row r="25" spans="1:6" ht="15" customHeight="1" x14ac:dyDescent="0.3">
      <c r="A25" s="229"/>
      <c r="B25" s="23" t="str">
        <f t="shared" si="3"/>
        <v>Especial</v>
      </c>
      <c r="C25" s="19">
        <f t="shared" si="1"/>
        <v>0.77847222222222223</v>
      </c>
      <c r="D25" s="125">
        <f t="shared" si="2"/>
        <v>2.1357872976860716E-3</v>
      </c>
      <c r="F25" s="44">
        <f t="shared" si="0"/>
        <v>2.1357872976860716E-3</v>
      </c>
    </row>
    <row r="26" spans="1:6" s="50" customFormat="1" ht="15" customHeight="1" x14ac:dyDescent="0.3">
      <c r="A26" s="232" t="str">
        <f>A23</f>
        <v>Outros</v>
      </c>
      <c r="B26" s="233"/>
      <c r="C26" s="89">
        <f t="shared" si="1"/>
        <v>4.6236111111111109</v>
      </c>
      <c r="D26" s="126">
        <f t="shared" si="2"/>
        <v>1.2685166661903537E-2</v>
      </c>
      <c r="F26" s="44">
        <f t="shared" si="0"/>
        <v>1.2685166661903537E-2</v>
      </c>
    </row>
    <row r="27" spans="1:6" s="50" customFormat="1" ht="15" customHeight="1" x14ac:dyDescent="0.3">
      <c r="A27" s="229" t="str">
        <f>A61</f>
        <v>Publicidade</v>
      </c>
      <c r="B27" s="23" t="str">
        <f t="shared" si="3"/>
        <v>Político</v>
      </c>
      <c r="C27" s="19">
        <f t="shared" si="1"/>
        <v>3.3020833333333335</v>
      </c>
      <c r="D27" s="125">
        <f t="shared" si="2"/>
        <v>9.0594724357691992E-3</v>
      </c>
      <c r="E27" s="60"/>
      <c r="F27" s="44">
        <f t="shared" si="0"/>
        <v>9.0594724357691992E-3</v>
      </c>
    </row>
    <row r="28" spans="1:6" ht="15" customHeight="1" x14ac:dyDescent="0.3">
      <c r="A28" s="229"/>
      <c r="B28" s="23" t="str">
        <f t="shared" si="3"/>
        <v>Chamada</v>
      </c>
      <c r="C28" s="19">
        <f t="shared" si="1"/>
        <v>4.8611111111111112E-2</v>
      </c>
      <c r="D28" s="125">
        <f t="shared" si="2"/>
        <v>1.3336762786621322E-4</v>
      </c>
      <c r="E28" s="61"/>
      <c r="F28" s="44">
        <f t="shared" si="0"/>
        <v>1.3336762786621322E-4</v>
      </c>
    </row>
    <row r="29" spans="1:6" s="50" customFormat="1" ht="15" customHeight="1" x14ac:dyDescent="0.3">
      <c r="A29" s="232" t="str">
        <f>A27</f>
        <v>Publicidade</v>
      </c>
      <c r="B29" s="233"/>
      <c r="C29" s="90">
        <f t="shared" si="1"/>
        <v>3.3506944444444446</v>
      </c>
      <c r="D29" s="126">
        <f t="shared" si="2"/>
        <v>9.1928400636354119E-3</v>
      </c>
      <c r="F29" s="44">
        <f t="shared" si="0"/>
        <v>9.1928400636354119E-3</v>
      </c>
    </row>
    <row r="30" spans="1:6" s="50" customFormat="1" ht="15" customHeight="1" x14ac:dyDescent="0.3">
      <c r="A30" s="230" t="s">
        <v>6</v>
      </c>
      <c r="B30" s="231"/>
      <c r="C30" s="25">
        <f t="shared" si="1"/>
        <v>364.48958333333331</v>
      </c>
      <c r="D30" s="131">
        <f t="shared" si="2"/>
        <v>1</v>
      </c>
      <c r="F30" s="44">
        <f t="shared" si="0"/>
        <v>1</v>
      </c>
    </row>
    <row r="31" spans="1:6" ht="30" customHeight="1" x14ac:dyDescent="0.3">
      <c r="A31" s="222" t="s">
        <v>749</v>
      </c>
      <c r="B31" s="222"/>
      <c r="C31" s="222"/>
      <c r="D31" s="222"/>
    </row>
    <row r="32" spans="1:6" hidden="1" x14ac:dyDescent="0.3">
      <c r="A32" s="15"/>
    </row>
    <row r="33" spans="1:22" hidden="1" x14ac:dyDescent="0.3">
      <c r="A33" s="15"/>
    </row>
    <row r="34" spans="1:22" hidden="1" x14ac:dyDescent="0.3">
      <c r="A34" s="15"/>
    </row>
    <row r="35" spans="1:22" hidden="1" x14ac:dyDescent="0.3">
      <c r="A35" s="15"/>
    </row>
    <row r="36" spans="1:22" hidden="1" x14ac:dyDescent="0.3">
      <c r="M36" s="28" t="s">
        <v>448</v>
      </c>
    </row>
    <row r="37" spans="1:22" ht="15.75" hidden="1" x14ac:dyDescent="0.3">
      <c r="A37" s="2" t="s">
        <v>7</v>
      </c>
      <c r="B37" s="2" t="s">
        <v>72</v>
      </c>
      <c r="C37" s="2" t="s">
        <v>62</v>
      </c>
      <c r="D37" s="2" t="s">
        <v>71</v>
      </c>
      <c r="M37" s="2" t="s">
        <v>7</v>
      </c>
      <c r="N37" s="2" t="s">
        <v>72</v>
      </c>
      <c r="O37" s="2" t="s">
        <v>62</v>
      </c>
      <c r="P37" s="2" t="s">
        <v>71</v>
      </c>
      <c r="S37" s="2" t="s">
        <v>7</v>
      </c>
      <c r="T37" s="2" t="s">
        <v>72</v>
      </c>
      <c r="U37" s="2" t="s">
        <v>62</v>
      </c>
      <c r="V37" s="2" t="s">
        <v>71</v>
      </c>
    </row>
    <row r="38" spans="1:22" ht="15.75" hidden="1" x14ac:dyDescent="0.3">
      <c r="A38" s="1" t="s">
        <v>12</v>
      </c>
      <c r="B38" t="s">
        <v>27</v>
      </c>
      <c r="C38" s="3">
        <v>16050</v>
      </c>
      <c r="D38" s="3">
        <v>16050</v>
      </c>
      <c r="F38" s="59">
        <f>C38/(60*24)</f>
        <v>11.145833333333334</v>
      </c>
      <c r="H38" s="44">
        <f>D38/$D$63</f>
        <v>3.3264248704663211</v>
      </c>
      <c r="M38" s="1" t="s">
        <v>12</v>
      </c>
      <c r="N38" t="s">
        <v>27</v>
      </c>
      <c r="O38" s="3">
        <v>8910</v>
      </c>
      <c r="P38" s="3">
        <v>8910</v>
      </c>
      <c r="Q38" s="28">
        <f>IF(VLOOKUP(N38,$B$37:$D$64,2,FALSE)&gt;=O38,0,1)</f>
        <v>0</v>
      </c>
      <c r="S38" s="1" t="s">
        <v>12</v>
      </c>
      <c r="T38" t="s">
        <v>27</v>
      </c>
      <c r="U38" s="3">
        <v>16050</v>
      </c>
      <c r="V38" s="3">
        <v>16050</v>
      </c>
    </row>
    <row r="39" spans="1:22" ht="15.75" hidden="1" x14ac:dyDescent="0.3">
      <c r="A39" s="6"/>
      <c r="B39" t="s">
        <v>26</v>
      </c>
      <c r="C39" s="3">
        <v>13537</v>
      </c>
      <c r="D39" s="3">
        <v>13537</v>
      </c>
      <c r="F39" s="59">
        <f t="shared" ref="F39:F64" si="4">C39/(60*24)</f>
        <v>9.4006944444444436</v>
      </c>
      <c r="H39" s="44">
        <f>D39/$D$63</f>
        <v>2.8055958549222799</v>
      </c>
      <c r="M39" s="6"/>
      <c r="N39" t="s">
        <v>26</v>
      </c>
      <c r="O39" s="3">
        <v>7552</v>
      </c>
      <c r="P39" s="3">
        <v>7552</v>
      </c>
      <c r="Q39" s="28">
        <f t="shared" ref="Q39:Q63" si="5">IF(VLOOKUP(N39,$B$37:$D$64,2,FALSE)&gt;=O39,0,1)</f>
        <v>0</v>
      </c>
      <c r="S39" s="6"/>
      <c r="T39" t="s">
        <v>26</v>
      </c>
      <c r="U39" s="3">
        <v>13537</v>
      </c>
      <c r="V39" s="3">
        <v>13537</v>
      </c>
    </row>
    <row r="40" spans="1:22" ht="15.75" hidden="1" x14ac:dyDescent="0.3">
      <c r="A40" s="7" t="s">
        <v>77</v>
      </c>
      <c r="B40" s="7"/>
      <c r="C40" s="8">
        <v>29587</v>
      </c>
      <c r="D40" s="8">
        <v>29587</v>
      </c>
      <c r="F40" s="59">
        <f t="shared" si="4"/>
        <v>20.546527777777779</v>
      </c>
      <c r="H40" s="44">
        <f t="shared" ref="H40:H63" si="6">D40/$D$63</f>
        <v>6.1320207253886014</v>
      </c>
      <c r="M40" s="7" t="s">
        <v>77</v>
      </c>
      <c r="N40" s="7"/>
      <c r="O40" s="8">
        <v>16462</v>
      </c>
      <c r="P40" s="8">
        <v>16462</v>
      </c>
      <c r="Q40" s="28" t="e">
        <f t="shared" si="5"/>
        <v>#N/A</v>
      </c>
      <c r="S40" s="7" t="s">
        <v>77</v>
      </c>
      <c r="T40" s="7"/>
      <c r="U40" s="8">
        <v>29587</v>
      </c>
      <c r="V40" s="8">
        <v>29587</v>
      </c>
    </row>
    <row r="41" spans="1:22" ht="15.75" hidden="1" x14ac:dyDescent="0.3">
      <c r="A41" s="1" t="s">
        <v>8</v>
      </c>
      <c r="B41" t="s">
        <v>19</v>
      </c>
      <c r="C41" s="3">
        <v>108865</v>
      </c>
      <c r="D41" s="3">
        <v>108865</v>
      </c>
      <c r="F41" s="59">
        <f t="shared" si="4"/>
        <v>75.600694444444443</v>
      </c>
      <c r="H41" s="44">
        <f t="shared" si="6"/>
        <v>22.562694300518135</v>
      </c>
      <c r="M41" s="1" t="s">
        <v>8</v>
      </c>
      <c r="N41" t="s">
        <v>19</v>
      </c>
      <c r="O41" s="3">
        <v>52549</v>
      </c>
      <c r="P41" s="3">
        <v>52549</v>
      </c>
      <c r="Q41" s="28">
        <f t="shared" si="5"/>
        <v>0</v>
      </c>
      <c r="S41" s="1" t="s">
        <v>8</v>
      </c>
      <c r="T41" t="s">
        <v>19</v>
      </c>
      <c r="U41" s="3">
        <v>108865</v>
      </c>
      <c r="V41" s="3">
        <v>108865</v>
      </c>
    </row>
    <row r="42" spans="1:22" ht="15.75" hidden="1" x14ac:dyDescent="0.3">
      <c r="A42" s="1"/>
      <c r="B42" t="s">
        <v>22</v>
      </c>
      <c r="C42" s="3">
        <v>73833</v>
      </c>
      <c r="D42" s="3">
        <v>73833</v>
      </c>
      <c r="F42" s="59">
        <f t="shared" si="4"/>
        <v>51.272916666666667</v>
      </c>
      <c r="H42" s="44">
        <f t="shared" si="6"/>
        <v>15.302176165803109</v>
      </c>
      <c r="M42" s="1"/>
      <c r="N42" t="s">
        <v>22</v>
      </c>
      <c r="O42" s="3">
        <v>37163</v>
      </c>
      <c r="P42" s="3">
        <v>37163</v>
      </c>
      <c r="Q42" s="28">
        <f t="shared" si="5"/>
        <v>0</v>
      </c>
      <c r="S42" s="1"/>
      <c r="T42" t="s">
        <v>22</v>
      </c>
      <c r="U42" s="3">
        <v>73833</v>
      </c>
      <c r="V42" s="3">
        <v>73833</v>
      </c>
    </row>
    <row r="43" spans="1:22" ht="15.75" hidden="1" x14ac:dyDescent="0.3">
      <c r="A43" s="1"/>
      <c r="B43" t="s">
        <v>23</v>
      </c>
      <c r="C43" s="3">
        <v>56495</v>
      </c>
      <c r="D43" s="3">
        <v>56495</v>
      </c>
      <c r="F43" s="59">
        <f t="shared" si="4"/>
        <v>39.232638888888886</v>
      </c>
      <c r="H43" s="44">
        <f t="shared" si="6"/>
        <v>11.70880829015544</v>
      </c>
      <c r="M43" s="1"/>
      <c r="N43" t="s">
        <v>23</v>
      </c>
      <c r="O43" s="3">
        <v>25910</v>
      </c>
      <c r="P43" s="3">
        <v>25910</v>
      </c>
      <c r="Q43" s="28">
        <f t="shared" si="5"/>
        <v>0</v>
      </c>
      <c r="S43" s="1"/>
      <c r="T43" t="s">
        <v>23</v>
      </c>
      <c r="U43" s="3">
        <v>56495</v>
      </c>
      <c r="V43" s="3">
        <v>56495</v>
      </c>
    </row>
    <row r="44" spans="1:22" ht="15.75" hidden="1" x14ac:dyDescent="0.3">
      <c r="A44" s="1"/>
      <c r="B44" t="s">
        <v>20</v>
      </c>
      <c r="C44" s="3">
        <v>37994</v>
      </c>
      <c r="D44" s="3">
        <v>37994</v>
      </c>
      <c r="F44" s="59">
        <f t="shared" si="4"/>
        <v>26.384722222222223</v>
      </c>
      <c r="H44" s="44">
        <f t="shared" si="6"/>
        <v>7.8744041450777198</v>
      </c>
      <c r="M44" s="1"/>
      <c r="N44" t="s">
        <v>20</v>
      </c>
      <c r="O44" s="3">
        <v>22438</v>
      </c>
      <c r="P44" s="3">
        <v>22438</v>
      </c>
      <c r="Q44" s="28">
        <f t="shared" si="5"/>
        <v>0</v>
      </c>
      <c r="S44" s="1"/>
      <c r="T44" t="s">
        <v>20</v>
      </c>
      <c r="U44" s="3">
        <v>37994</v>
      </c>
      <c r="V44" s="3">
        <v>37994</v>
      </c>
    </row>
    <row r="45" spans="1:22" ht="15.75" hidden="1" x14ac:dyDescent="0.3">
      <c r="A45" s="1"/>
      <c r="B45" t="s">
        <v>15</v>
      </c>
      <c r="C45" s="3">
        <v>36343</v>
      </c>
      <c r="D45" s="3">
        <v>36343</v>
      </c>
      <c r="F45" s="59">
        <f t="shared" si="4"/>
        <v>25.238194444444446</v>
      </c>
      <c r="H45" s="44">
        <f t="shared" si="6"/>
        <v>7.5322279792746114</v>
      </c>
      <c r="M45" s="1"/>
      <c r="N45" t="s">
        <v>15</v>
      </c>
      <c r="O45" s="3">
        <v>17963</v>
      </c>
      <c r="P45" s="3">
        <v>17963</v>
      </c>
      <c r="Q45" s="28">
        <f t="shared" si="5"/>
        <v>0</v>
      </c>
      <c r="S45" s="1"/>
      <c r="T45" t="s">
        <v>15</v>
      </c>
      <c r="U45" s="3">
        <v>36343</v>
      </c>
      <c r="V45" s="3">
        <v>36343</v>
      </c>
    </row>
    <row r="46" spans="1:22" ht="15.75" hidden="1" x14ac:dyDescent="0.3">
      <c r="A46" s="1"/>
      <c r="B46" t="s">
        <v>17</v>
      </c>
      <c r="C46" s="3">
        <v>26743</v>
      </c>
      <c r="D46" s="3">
        <v>26743</v>
      </c>
      <c r="F46" s="59">
        <f t="shared" si="4"/>
        <v>18.571527777777778</v>
      </c>
      <c r="H46" s="44">
        <f t="shared" si="6"/>
        <v>5.5425906735751296</v>
      </c>
      <c r="M46" s="1"/>
      <c r="N46" t="s">
        <v>17</v>
      </c>
      <c r="O46" s="3">
        <v>12542</v>
      </c>
      <c r="P46" s="3">
        <v>12542</v>
      </c>
      <c r="Q46" s="28">
        <f t="shared" si="5"/>
        <v>0</v>
      </c>
      <c r="S46" s="1"/>
      <c r="T46" t="s">
        <v>17</v>
      </c>
      <c r="U46" s="3">
        <v>26743</v>
      </c>
      <c r="V46" s="3">
        <v>26743</v>
      </c>
    </row>
    <row r="47" spans="1:22" ht="15.75" hidden="1" x14ac:dyDescent="0.3">
      <c r="A47" s="1"/>
      <c r="B47" t="s">
        <v>21</v>
      </c>
      <c r="C47" s="3">
        <v>9430</v>
      </c>
      <c r="D47" s="3">
        <v>9430</v>
      </c>
      <c r="F47" s="59">
        <f t="shared" si="4"/>
        <v>6.5486111111111107</v>
      </c>
      <c r="H47" s="44">
        <f t="shared" si="6"/>
        <v>1.9544041450777203</v>
      </c>
      <c r="M47" s="1"/>
      <c r="N47" t="s">
        <v>21</v>
      </c>
      <c r="O47" s="3">
        <v>4160</v>
      </c>
      <c r="P47" s="3">
        <v>4160</v>
      </c>
      <c r="Q47" s="28">
        <f t="shared" si="5"/>
        <v>0</v>
      </c>
      <c r="S47" s="1"/>
      <c r="T47" t="s">
        <v>21</v>
      </c>
      <c r="U47" s="3">
        <v>9430</v>
      </c>
      <c r="V47" s="3">
        <v>9430</v>
      </c>
    </row>
    <row r="48" spans="1:22" ht="15.75" hidden="1" x14ac:dyDescent="0.3">
      <c r="A48" s="1"/>
      <c r="B48" t="s">
        <v>33</v>
      </c>
      <c r="C48" s="3">
        <v>7345</v>
      </c>
      <c r="D48" s="3">
        <v>7345</v>
      </c>
      <c r="F48" s="59">
        <f t="shared" si="4"/>
        <v>5.1006944444444446</v>
      </c>
      <c r="H48" s="44">
        <f t="shared" si="6"/>
        <v>1.522279792746114</v>
      </c>
      <c r="M48" s="1"/>
      <c r="N48" t="s">
        <v>32</v>
      </c>
      <c r="O48" s="3">
        <v>3735</v>
      </c>
      <c r="P48" s="3">
        <v>3735</v>
      </c>
      <c r="Q48" s="28">
        <f t="shared" si="5"/>
        <v>0</v>
      </c>
      <c r="S48" s="1"/>
      <c r="T48" t="s">
        <v>33</v>
      </c>
      <c r="U48" s="3">
        <v>7345</v>
      </c>
      <c r="V48" s="3">
        <v>7345</v>
      </c>
    </row>
    <row r="49" spans="1:22" ht="15.75" hidden="1" x14ac:dyDescent="0.3">
      <c r="A49" s="1"/>
      <c r="B49" t="s">
        <v>28</v>
      </c>
      <c r="C49" s="3">
        <v>4025</v>
      </c>
      <c r="D49" s="3">
        <v>4025</v>
      </c>
      <c r="F49" s="59">
        <f t="shared" si="4"/>
        <v>2.7951388888888888</v>
      </c>
      <c r="H49" s="44">
        <f t="shared" si="6"/>
        <v>0.83419689119170981</v>
      </c>
      <c r="M49" s="1"/>
      <c r="N49" t="s">
        <v>33</v>
      </c>
      <c r="O49" s="3">
        <v>3640</v>
      </c>
      <c r="P49" s="3">
        <v>3640</v>
      </c>
      <c r="Q49" s="28">
        <f t="shared" si="5"/>
        <v>0</v>
      </c>
      <c r="S49" s="1"/>
      <c r="T49" t="s">
        <v>28</v>
      </c>
      <c r="U49" s="3">
        <v>4025</v>
      </c>
      <c r="V49" s="3">
        <v>4025</v>
      </c>
    </row>
    <row r="50" spans="1:22" ht="15.75" hidden="1" x14ac:dyDescent="0.3">
      <c r="A50" s="1"/>
      <c r="B50" t="s">
        <v>32</v>
      </c>
      <c r="C50" s="3">
        <v>3735</v>
      </c>
      <c r="D50" s="3">
        <v>3735</v>
      </c>
      <c r="F50" s="59">
        <f t="shared" si="4"/>
        <v>2.59375</v>
      </c>
      <c r="H50" s="44">
        <f t="shared" si="6"/>
        <v>0.77409326424870462</v>
      </c>
      <c r="M50" s="1"/>
      <c r="N50" t="s">
        <v>28</v>
      </c>
      <c r="O50" s="3">
        <v>2535</v>
      </c>
      <c r="P50" s="3">
        <v>2535</v>
      </c>
      <c r="Q50" s="28">
        <f t="shared" si="5"/>
        <v>0</v>
      </c>
      <c r="S50" s="1"/>
      <c r="T50" t="s">
        <v>32</v>
      </c>
      <c r="U50" s="3">
        <v>3735</v>
      </c>
      <c r="V50" s="3">
        <v>3735</v>
      </c>
    </row>
    <row r="51" spans="1:22" ht="15.75" hidden="1" x14ac:dyDescent="0.3">
      <c r="A51" s="6"/>
      <c r="B51" t="s">
        <v>18</v>
      </c>
      <c r="C51" s="3">
        <v>2518</v>
      </c>
      <c r="D51" s="3">
        <v>2518</v>
      </c>
      <c r="F51" s="59">
        <f t="shared" si="4"/>
        <v>1.7486111111111111</v>
      </c>
      <c r="H51" s="44">
        <f t="shared" si="6"/>
        <v>0.52186528497409324</v>
      </c>
      <c r="M51" s="6"/>
      <c r="N51" t="s">
        <v>18</v>
      </c>
      <c r="O51" s="3">
        <v>1240</v>
      </c>
      <c r="P51" s="3">
        <v>1240</v>
      </c>
      <c r="Q51" s="28">
        <f t="shared" si="5"/>
        <v>0</v>
      </c>
      <c r="S51" s="6"/>
      <c r="T51" t="s">
        <v>18</v>
      </c>
      <c r="U51" s="3">
        <v>2518</v>
      </c>
      <c r="V51" s="3">
        <v>2518</v>
      </c>
    </row>
    <row r="52" spans="1:22" ht="15.75" hidden="1" x14ac:dyDescent="0.3">
      <c r="A52" s="7" t="s">
        <v>73</v>
      </c>
      <c r="B52" s="7"/>
      <c r="C52" s="8">
        <v>367326</v>
      </c>
      <c r="D52" s="8">
        <v>367326</v>
      </c>
      <c r="F52" s="59">
        <f t="shared" si="4"/>
        <v>255.08750000000001</v>
      </c>
      <c r="H52" s="44">
        <f t="shared" si="6"/>
        <v>76.129740932642491</v>
      </c>
      <c r="M52" s="7" t="s">
        <v>73</v>
      </c>
      <c r="N52" s="7"/>
      <c r="O52" s="8">
        <v>183875</v>
      </c>
      <c r="P52" s="8">
        <v>183875</v>
      </c>
      <c r="Q52" s="28" t="e">
        <f t="shared" si="5"/>
        <v>#N/A</v>
      </c>
      <c r="S52" s="7" t="s">
        <v>73</v>
      </c>
      <c r="T52" s="7"/>
      <c r="U52" s="8">
        <v>367326</v>
      </c>
      <c r="V52" s="8">
        <v>367326</v>
      </c>
    </row>
    <row r="53" spans="1:22" ht="15.75" hidden="1" x14ac:dyDescent="0.3">
      <c r="A53" s="1" t="s">
        <v>9</v>
      </c>
      <c r="B53" t="s">
        <v>16</v>
      </c>
      <c r="C53" s="3">
        <v>88133</v>
      </c>
      <c r="D53" s="3">
        <v>88133</v>
      </c>
      <c r="F53" s="59">
        <f t="shared" si="4"/>
        <v>61.203472222222224</v>
      </c>
      <c r="H53" s="44">
        <f t="shared" si="6"/>
        <v>18.265906735751294</v>
      </c>
      <c r="M53" s="1" t="s">
        <v>9</v>
      </c>
      <c r="N53" t="s">
        <v>16</v>
      </c>
      <c r="O53" s="3">
        <v>42084</v>
      </c>
      <c r="P53" s="3">
        <v>42084</v>
      </c>
      <c r="Q53" s="28">
        <f t="shared" si="5"/>
        <v>0</v>
      </c>
      <c r="S53" s="1" t="s">
        <v>9</v>
      </c>
      <c r="T53" t="s">
        <v>16</v>
      </c>
      <c r="U53" s="3">
        <v>88133</v>
      </c>
      <c r="V53" s="3">
        <v>88133</v>
      </c>
    </row>
    <row r="54" spans="1:22" ht="15.75" hidden="1" x14ac:dyDescent="0.3">
      <c r="A54" s="1"/>
      <c r="B54" t="s">
        <v>31</v>
      </c>
      <c r="C54" s="3">
        <v>27791</v>
      </c>
      <c r="D54" s="3">
        <v>27791</v>
      </c>
      <c r="F54" s="59">
        <f t="shared" si="4"/>
        <v>19.299305555555556</v>
      </c>
      <c r="H54" s="44">
        <f t="shared" si="6"/>
        <v>5.7597927461139893</v>
      </c>
      <c r="M54" s="6"/>
      <c r="N54" t="s">
        <v>31</v>
      </c>
      <c r="O54" s="3">
        <v>13061</v>
      </c>
      <c r="P54" s="3">
        <v>13061</v>
      </c>
      <c r="Q54" s="28">
        <f t="shared" si="5"/>
        <v>0</v>
      </c>
      <c r="S54" s="1"/>
      <c r="T54" t="s">
        <v>31</v>
      </c>
      <c r="U54" s="3">
        <v>27791</v>
      </c>
      <c r="V54" s="3">
        <v>27791</v>
      </c>
    </row>
    <row r="55" spans="1:22" ht="15.75" hidden="1" x14ac:dyDescent="0.3">
      <c r="A55" s="6"/>
      <c r="B55" t="s">
        <v>25</v>
      </c>
      <c r="C55" s="3">
        <v>545</v>
      </c>
      <c r="D55" s="3">
        <v>545</v>
      </c>
      <c r="F55" s="59">
        <f t="shared" si="4"/>
        <v>0.37847222222222221</v>
      </c>
      <c r="H55" s="44">
        <f t="shared" si="6"/>
        <v>0.11295336787564766</v>
      </c>
      <c r="M55" s="7" t="s">
        <v>75</v>
      </c>
      <c r="N55" s="7"/>
      <c r="O55" s="8">
        <v>55145</v>
      </c>
      <c r="P55" s="8">
        <v>55145</v>
      </c>
      <c r="Q55" s="28" t="e">
        <f t="shared" si="5"/>
        <v>#N/A</v>
      </c>
      <c r="S55" s="6"/>
      <c r="T55" t="s">
        <v>25</v>
      </c>
      <c r="U55" s="3">
        <v>545</v>
      </c>
      <c r="V55" s="3">
        <v>545</v>
      </c>
    </row>
    <row r="56" spans="1:22" ht="15.75" hidden="1" x14ac:dyDescent="0.3">
      <c r="A56" s="7" t="s">
        <v>75</v>
      </c>
      <c r="B56" s="7"/>
      <c r="C56" s="8">
        <v>116469</v>
      </c>
      <c r="D56" s="8">
        <v>116469</v>
      </c>
      <c r="F56" s="59">
        <f t="shared" si="4"/>
        <v>80.881249999999994</v>
      </c>
      <c r="H56" s="44">
        <f t="shared" si="6"/>
        <v>24.138652849740932</v>
      </c>
      <c r="M56" s="1" t="s">
        <v>10</v>
      </c>
      <c r="N56" t="s">
        <v>39</v>
      </c>
      <c r="O56" s="3">
        <v>2362</v>
      </c>
      <c r="P56" s="3">
        <v>2362</v>
      </c>
      <c r="Q56" s="28">
        <f t="shared" si="5"/>
        <v>0</v>
      </c>
      <c r="S56" s="7" t="s">
        <v>75</v>
      </c>
      <c r="T56" s="7"/>
      <c r="U56" s="8">
        <v>116469</v>
      </c>
      <c r="V56" s="8">
        <v>116469</v>
      </c>
    </row>
    <row r="57" spans="1:22" ht="15.75" hidden="1" x14ac:dyDescent="0.3">
      <c r="A57" s="1" t="s">
        <v>10</v>
      </c>
      <c r="B57" t="s">
        <v>14</v>
      </c>
      <c r="C57" s="3">
        <v>2990</v>
      </c>
      <c r="D57" s="3">
        <v>2990</v>
      </c>
      <c r="F57" s="59">
        <f t="shared" si="4"/>
        <v>2.0763888888888888</v>
      </c>
      <c r="H57" s="44">
        <f t="shared" si="6"/>
        <v>0.61968911917098446</v>
      </c>
      <c r="M57" s="1"/>
      <c r="N57" t="s">
        <v>14</v>
      </c>
      <c r="O57" s="3">
        <v>1320</v>
      </c>
      <c r="P57" s="3">
        <v>1320</v>
      </c>
      <c r="Q57" s="28">
        <f t="shared" si="5"/>
        <v>0</v>
      </c>
      <c r="S57" s="1" t="s">
        <v>10</v>
      </c>
      <c r="T57" t="s">
        <v>14</v>
      </c>
      <c r="U57" s="3">
        <v>2990</v>
      </c>
      <c r="V57" s="3">
        <v>2990</v>
      </c>
    </row>
    <row r="58" spans="1:22" ht="15.75" hidden="1" x14ac:dyDescent="0.3">
      <c r="A58" s="1"/>
      <c r="B58" t="s">
        <v>39</v>
      </c>
      <c r="C58" s="3">
        <v>2547</v>
      </c>
      <c r="D58" s="3">
        <v>2547</v>
      </c>
      <c r="F58" s="59">
        <f t="shared" si="4"/>
        <v>1.76875</v>
      </c>
      <c r="H58" s="44">
        <f t="shared" si="6"/>
        <v>0.52787564766839379</v>
      </c>
      <c r="M58" s="6"/>
      <c r="N58" t="s">
        <v>40</v>
      </c>
      <c r="O58" s="3">
        <v>976</v>
      </c>
      <c r="P58" s="3">
        <v>976</v>
      </c>
      <c r="Q58" s="28">
        <f t="shared" si="5"/>
        <v>0</v>
      </c>
      <c r="S58" s="1"/>
      <c r="T58" t="s">
        <v>39</v>
      </c>
      <c r="U58" s="3">
        <v>2547</v>
      </c>
      <c r="V58" s="3">
        <v>2547</v>
      </c>
    </row>
    <row r="59" spans="1:22" ht="15.75" hidden="1" x14ac:dyDescent="0.3">
      <c r="A59" s="6"/>
      <c r="B59" t="s">
        <v>40</v>
      </c>
      <c r="C59" s="3">
        <v>1121</v>
      </c>
      <c r="D59" s="3">
        <v>1121</v>
      </c>
      <c r="F59" s="59">
        <f t="shared" si="4"/>
        <v>0.77847222222222223</v>
      </c>
      <c r="H59" s="44">
        <f t="shared" si="6"/>
        <v>0.23233160621761659</v>
      </c>
      <c r="M59" s="7" t="s">
        <v>74</v>
      </c>
      <c r="N59" s="7"/>
      <c r="O59" s="8">
        <v>4658</v>
      </c>
      <c r="P59" s="8">
        <v>4658</v>
      </c>
      <c r="Q59" s="28" t="e">
        <f t="shared" si="5"/>
        <v>#N/A</v>
      </c>
      <c r="S59" s="6"/>
      <c r="T59" t="s">
        <v>40</v>
      </c>
      <c r="U59" s="3">
        <v>1121</v>
      </c>
      <c r="V59" s="3">
        <v>1121</v>
      </c>
    </row>
    <row r="60" spans="1:22" ht="15.75" hidden="1" x14ac:dyDescent="0.3">
      <c r="A60" s="7" t="s">
        <v>74</v>
      </c>
      <c r="B60" s="7"/>
      <c r="C60" s="8">
        <v>6658</v>
      </c>
      <c r="D60" s="8">
        <v>6658</v>
      </c>
      <c r="F60" s="59">
        <f t="shared" si="4"/>
        <v>4.6236111111111109</v>
      </c>
      <c r="H60" s="44">
        <f t="shared" si="6"/>
        <v>1.3798963730569949</v>
      </c>
      <c r="M60" s="1" t="s">
        <v>11</v>
      </c>
      <c r="N60" t="s">
        <v>38</v>
      </c>
      <c r="O60" s="3">
        <v>255</v>
      </c>
      <c r="P60" s="3">
        <v>255</v>
      </c>
      <c r="Q60" s="28">
        <f t="shared" si="5"/>
        <v>0</v>
      </c>
      <c r="S60" s="7" t="s">
        <v>74</v>
      </c>
      <c r="T60" s="7"/>
      <c r="U60" s="8">
        <v>6658</v>
      </c>
      <c r="V60" s="8">
        <v>6658</v>
      </c>
    </row>
    <row r="61" spans="1:22" ht="15.75" hidden="1" x14ac:dyDescent="0.3">
      <c r="A61" s="1" t="s">
        <v>11</v>
      </c>
      <c r="B61" t="s">
        <v>38</v>
      </c>
      <c r="C61" s="3">
        <v>4755</v>
      </c>
      <c r="D61" s="3">
        <v>4755</v>
      </c>
      <c r="F61" s="59">
        <f t="shared" si="4"/>
        <v>3.3020833333333335</v>
      </c>
      <c r="H61" s="44">
        <f t="shared" si="6"/>
        <v>0.9854922279792746</v>
      </c>
      <c r="M61" s="6"/>
      <c r="N61" t="s">
        <v>42</v>
      </c>
      <c r="O61" s="3">
        <v>70</v>
      </c>
      <c r="P61" s="3">
        <v>70</v>
      </c>
      <c r="Q61" s="28">
        <f t="shared" si="5"/>
        <v>0</v>
      </c>
      <c r="S61" s="1" t="s">
        <v>11</v>
      </c>
      <c r="T61" t="s">
        <v>38</v>
      </c>
      <c r="U61" s="3">
        <v>4755</v>
      </c>
      <c r="V61" s="3">
        <v>4755</v>
      </c>
    </row>
    <row r="62" spans="1:22" ht="15.75" hidden="1" x14ac:dyDescent="0.3">
      <c r="A62" s="6"/>
      <c r="B62" t="s">
        <v>42</v>
      </c>
      <c r="C62" s="3">
        <v>70</v>
      </c>
      <c r="D62" s="3">
        <v>70</v>
      </c>
      <c r="F62" s="59">
        <f t="shared" si="4"/>
        <v>4.8611111111111112E-2</v>
      </c>
      <c r="H62" s="44">
        <f t="shared" si="6"/>
        <v>1.4507772020725389E-2</v>
      </c>
      <c r="M62" s="7" t="s">
        <v>76</v>
      </c>
      <c r="N62" s="7"/>
      <c r="O62" s="8">
        <v>325</v>
      </c>
      <c r="P62" s="8">
        <v>325</v>
      </c>
      <c r="Q62" s="28" t="e">
        <f t="shared" si="5"/>
        <v>#N/A</v>
      </c>
      <c r="S62" s="6"/>
      <c r="T62" t="s">
        <v>42</v>
      </c>
      <c r="U62" s="3">
        <v>70</v>
      </c>
      <c r="V62" s="3">
        <v>70</v>
      </c>
    </row>
    <row r="63" spans="1:22" ht="15.75" hidden="1" x14ac:dyDescent="0.3">
      <c r="A63" s="7" t="s">
        <v>76</v>
      </c>
      <c r="B63" s="7"/>
      <c r="C63" s="8">
        <v>4825</v>
      </c>
      <c r="D63" s="8">
        <v>4825</v>
      </c>
      <c r="F63" s="59">
        <f t="shared" si="4"/>
        <v>3.3506944444444446</v>
      </c>
      <c r="H63" s="44">
        <f t="shared" si="6"/>
        <v>1</v>
      </c>
      <c r="M63" s="4" t="s">
        <v>71</v>
      </c>
      <c r="N63" s="4"/>
      <c r="O63" s="5">
        <v>260465</v>
      </c>
      <c r="P63" s="5">
        <v>260465</v>
      </c>
      <c r="Q63" s="28" t="e">
        <f t="shared" si="5"/>
        <v>#N/A</v>
      </c>
      <c r="S63" s="7" t="s">
        <v>76</v>
      </c>
      <c r="T63" s="7"/>
      <c r="U63" s="8">
        <v>4825</v>
      </c>
      <c r="V63" s="8">
        <v>4825</v>
      </c>
    </row>
    <row r="64" spans="1:22" ht="15.75" hidden="1" x14ac:dyDescent="0.3">
      <c r="A64" s="4" t="s">
        <v>71</v>
      </c>
      <c r="B64" s="4"/>
      <c r="C64" s="5">
        <v>524865</v>
      </c>
      <c r="D64" s="5">
        <v>524865</v>
      </c>
      <c r="F64" s="59">
        <f t="shared" si="4"/>
        <v>364.48958333333331</v>
      </c>
      <c r="S64" s="4" t="s">
        <v>71</v>
      </c>
      <c r="T64" s="4"/>
      <c r="U64" s="5">
        <v>524865</v>
      </c>
      <c r="V64" s="5">
        <v>524865</v>
      </c>
    </row>
  </sheetData>
  <sortState xmlns:xlrd2="http://schemas.microsoft.com/office/spreadsheetml/2017/richdata2" ref="B64:D66">
    <sortCondition descending="1" ref="D64:D66"/>
  </sortState>
  <mergeCells count="13">
    <mergeCell ref="A1:D1"/>
    <mergeCell ref="A31:D31"/>
    <mergeCell ref="A23:A25"/>
    <mergeCell ref="A26:B26"/>
    <mergeCell ref="A29:B29"/>
    <mergeCell ref="A30:B30"/>
    <mergeCell ref="A4:A5"/>
    <mergeCell ref="A6:B6"/>
    <mergeCell ref="A7:A17"/>
    <mergeCell ref="A18:B18"/>
    <mergeCell ref="A22:B22"/>
    <mergeCell ref="A27:A28"/>
    <mergeCell ref="A19:A2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VI18"/>
  <sheetViews>
    <sheetView workbookViewId="0">
      <selection activeCell="A2" sqref="A2"/>
    </sheetView>
  </sheetViews>
  <sheetFormatPr defaultColWidth="0" defaultRowHeight="16.5" zeroHeight="1" x14ac:dyDescent="0.3"/>
  <cols>
    <col min="1" max="1" width="4.42578125" style="104" customWidth="1"/>
    <col min="2" max="9" width="9.140625" style="104" customWidth="1"/>
    <col min="10" max="10" width="11.5703125" style="104" customWidth="1"/>
    <col min="11" max="11" width="22" style="104" customWidth="1"/>
    <col min="12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1" s="105" customFormat="1" ht="20.25" customHeight="1" x14ac:dyDescent="0.25">
      <c r="A1" s="226" t="s">
        <v>775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"/>
    <row r="3" spans="1:11" x14ac:dyDescent="0.3"/>
    <row r="4" spans="1:11" x14ac:dyDescent="0.3">
      <c r="B4" s="200" t="s">
        <v>7</v>
      </c>
      <c r="C4" s="200">
        <v>2012</v>
      </c>
      <c r="D4" s="200">
        <v>2013</v>
      </c>
      <c r="E4" s="200">
        <v>2014</v>
      </c>
      <c r="G4" s="2" t="s">
        <v>48</v>
      </c>
      <c r="H4" s="2" t="s">
        <v>7</v>
      </c>
      <c r="I4" s="2" t="s">
        <v>6</v>
      </c>
    </row>
    <row r="5" spans="1:11" x14ac:dyDescent="0.3">
      <c r="B5" s="197" t="s">
        <v>8</v>
      </c>
      <c r="C5" s="199">
        <v>0.71255021325725409</v>
      </c>
      <c r="D5" s="199">
        <v>0.71404926492065035</v>
      </c>
      <c r="E5" s="199">
        <f>VLOOKUP(B5,$H$4:$J$9,3,FALSE)</f>
        <v>0.69984853247978052</v>
      </c>
      <c r="G5" s="1" t="s">
        <v>62</v>
      </c>
      <c r="H5" t="s">
        <v>12</v>
      </c>
      <c r="I5" s="3">
        <v>29587</v>
      </c>
      <c r="J5" s="199">
        <f t="shared" ref="J5:J10" si="0">I5/$I$10</f>
        <v>5.6370685795395004E-2</v>
      </c>
    </row>
    <row r="6" spans="1:11" x14ac:dyDescent="0.3">
      <c r="B6" s="197" t="s">
        <v>9</v>
      </c>
      <c r="C6" s="199">
        <v>0.17965516254305697</v>
      </c>
      <c r="D6" s="199">
        <v>0.18442368671740919</v>
      </c>
      <c r="E6" s="199">
        <f>VLOOKUP(B6,$H$4:$J$9,3,FALSE)</f>
        <v>0.22190277499928554</v>
      </c>
      <c r="G6" s="1"/>
      <c r="H6" t="s">
        <v>8</v>
      </c>
      <c r="I6" s="3">
        <v>367326</v>
      </c>
      <c r="J6" s="199">
        <f t="shared" si="0"/>
        <v>0.69984853247978052</v>
      </c>
    </row>
    <row r="7" spans="1:11" x14ac:dyDescent="0.3">
      <c r="B7" s="197" t="s">
        <v>12</v>
      </c>
      <c r="C7" s="199">
        <v>8.7299027699588749E-2</v>
      </c>
      <c r="D7" s="199">
        <v>8.4683508297681842E-2</v>
      </c>
      <c r="E7" s="199">
        <f>VLOOKUP(B7,$H$4:$J$9,3,FALSE)</f>
        <v>5.6370685795395004E-2</v>
      </c>
      <c r="G7" s="1"/>
      <c r="H7" t="s">
        <v>9</v>
      </c>
      <c r="I7" s="3">
        <v>116469</v>
      </c>
      <c r="J7" s="199">
        <f t="shared" si="0"/>
        <v>0.22190277499928554</v>
      </c>
    </row>
    <row r="8" spans="1:11" x14ac:dyDescent="0.3">
      <c r="B8" s="197" t="s">
        <v>10</v>
      </c>
      <c r="C8" s="199">
        <v>1.4675152428842686E-2</v>
      </c>
      <c r="D8" s="199">
        <v>1.5822198804553465E-2</v>
      </c>
      <c r="E8" s="199">
        <f>VLOOKUP(B8,$H$4:$J$9,3,FALSE)</f>
        <v>1.2685166661903537E-2</v>
      </c>
      <c r="G8" s="1"/>
      <c r="H8" t="s">
        <v>10</v>
      </c>
      <c r="I8" s="3">
        <v>6658</v>
      </c>
      <c r="J8" s="199">
        <f t="shared" si="0"/>
        <v>1.2685166661903537E-2</v>
      </c>
    </row>
    <row r="9" spans="1:11" x14ac:dyDescent="0.3">
      <c r="B9" s="197" t="s">
        <v>11</v>
      </c>
      <c r="C9" s="199">
        <v>5.8204440712575018E-3</v>
      </c>
      <c r="D9" s="199">
        <v>1.0213412597051283E-3</v>
      </c>
      <c r="E9" s="199">
        <f>VLOOKUP(B9,$H$4:$J$9,3,FALSE)</f>
        <v>9.1928400636354102E-3</v>
      </c>
      <c r="G9" s="6"/>
      <c r="H9" t="s">
        <v>11</v>
      </c>
      <c r="I9" s="3">
        <v>4825</v>
      </c>
      <c r="J9" s="199">
        <f t="shared" si="0"/>
        <v>9.1928400636354102E-3</v>
      </c>
    </row>
    <row r="10" spans="1:11" x14ac:dyDescent="0.3">
      <c r="B10" s="200" t="s">
        <v>71</v>
      </c>
      <c r="C10" s="199">
        <v>1</v>
      </c>
      <c r="D10" s="199">
        <v>1</v>
      </c>
      <c r="E10" s="199">
        <f>SUM(E5:E9)</f>
        <v>1</v>
      </c>
      <c r="G10" s="7" t="s">
        <v>283</v>
      </c>
      <c r="H10" s="7"/>
      <c r="I10" s="8">
        <f>SUM(I5:I9)</f>
        <v>524865</v>
      </c>
      <c r="J10" s="199">
        <f t="shared" si="0"/>
        <v>1</v>
      </c>
    </row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3" ht="10.5" customHeight="1" x14ac:dyDescent="0.3"/>
    <row r="18" spans="1:13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K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workbookViewId="0">
      <selection sqref="A1:XFD1"/>
    </sheetView>
  </sheetViews>
  <sheetFormatPr defaultColWidth="0" defaultRowHeight="15" zeroHeight="1" x14ac:dyDescent="0.25"/>
  <cols>
    <col min="1" max="12" width="9.140625" customWidth="1"/>
    <col min="13" max="13" width="9.5703125" hidden="1" customWidth="1"/>
    <col min="14" max="16384" width="9.140625" hidden="1"/>
  </cols>
  <sheetData>
    <row r="1" spans="1:12" s="105" customFormat="1" ht="17.100000000000001" customHeight="1" x14ac:dyDescent="0.25">
      <c r="A1" s="234" t="s">
        <v>776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25"/>
    <row r="3" spans="1:12" x14ac:dyDescent="0.25"/>
    <row r="4" spans="1:12" x14ac:dyDescent="0.25">
      <c r="B4" s="2" t="s">
        <v>72</v>
      </c>
      <c r="C4" s="10" t="s">
        <v>6</v>
      </c>
    </row>
    <row r="5" spans="1:12" x14ac:dyDescent="0.25">
      <c r="B5" t="str">
        <f t="shared" ref="B5:C7" si="0">B20</f>
        <v>Filme</v>
      </c>
      <c r="C5" s="11">
        <f t="shared" si="0"/>
        <v>108865</v>
      </c>
      <c r="D5" s="14">
        <f>C5/$C$9</f>
        <v>0.20741524010936147</v>
      </c>
    </row>
    <row r="6" spans="1:12" x14ac:dyDescent="0.25">
      <c r="B6" t="str">
        <f t="shared" si="0"/>
        <v>Telejornal</v>
      </c>
      <c r="C6" s="11">
        <f t="shared" si="0"/>
        <v>88133</v>
      </c>
      <c r="D6" s="14">
        <f>C6/$C$9</f>
        <v>0.16791555923904242</v>
      </c>
    </row>
    <row r="7" spans="1:12" x14ac:dyDescent="0.25">
      <c r="B7" t="str">
        <f t="shared" si="0"/>
        <v>Novela</v>
      </c>
      <c r="C7" s="11">
        <f t="shared" si="0"/>
        <v>73833</v>
      </c>
      <c r="D7" s="14">
        <f>C7/$C$9</f>
        <v>0.14067045811780171</v>
      </c>
    </row>
    <row r="8" spans="1:12" x14ac:dyDescent="0.25">
      <c r="B8" t="s">
        <v>89</v>
      </c>
      <c r="C8" s="11">
        <f>SUM(C23:C40)</f>
        <v>254034</v>
      </c>
      <c r="D8" s="14">
        <f>C8/$C$9</f>
        <v>0.48399874253379438</v>
      </c>
    </row>
    <row r="9" spans="1:12" x14ac:dyDescent="0.25">
      <c r="B9" t="s">
        <v>6</v>
      </c>
      <c r="C9" s="11">
        <f>SUM(C5:C8)</f>
        <v>524865</v>
      </c>
      <c r="D9" s="14">
        <f>C9/$C$9</f>
        <v>1</v>
      </c>
    </row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14" x14ac:dyDescent="0.25">
      <c r="A17" s="240" t="s">
        <v>749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1:14" hidden="1" x14ac:dyDescent="0.25">
      <c r="L18" s="2" t="s">
        <v>48</v>
      </c>
      <c r="M18" s="2" t="s">
        <v>267</v>
      </c>
      <c r="N18" s="2" t="s">
        <v>6</v>
      </c>
    </row>
    <row r="19" spans="1:14" hidden="1" x14ac:dyDescent="0.25">
      <c r="A19" s="2" t="s">
        <v>48</v>
      </c>
      <c r="B19" s="2" t="s">
        <v>72</v>
      </c>
      <c r="C19" s="2" t="s">
        <v>62</v>
      </c>
      <c r="F19" s="2" t="s">
        <v>48</v>
      </c>
      <c r="G19" s="2" t="s">
        <v>72</v>
      </c>
      <c r="H19" s="2" t="s">
        <v>6</v>
      </c>
      <c r="L19" s="1" t="s">
        <v>62</v>
      </c>
      <c r="M19" t="s">
        <v>271</v>
      </c>
      <c r="N19" s="3">
        <v>98226</v>
      </c>
    </row>
    <row r="20" spans="1:14" hidden="1" x14ac:dyDescent="0.25">
      <c r="A20" s="1" t="s">
        <v>62</v>
      </c>
      <c r="B20" t="s">
        <v>19</v>
      </c>
      <c r="C20" s="3">
        <v>108865</v>
      </c>
      <c r="F20" s="1" t="s">
        <v>62</v>
      </c>
      <c r="G20" t="s">
        <v>19</v>
      </c>
      <c r="H20" s="3">
        <v>52549</v>
      </c>
      <c r="I20">
        <f>IF(VLOOKUP(G20,$B$20:$C$46,2,FALSE)&gt;=H20,0,1)</f>
        <v>0</v>
      </c>
      <c r="L20" s="1"/>
      <c r="M20" t="s">
        <v>272</v>
      </c>
      <c r="N20" s="3">
        <v>64644</v>
      </c>
    </row>
    <row r="21" spans="1:14" hidden="1" x14ac:dyDescent="0.25">
      <c r="A21" s="1"/>
      <c r="B21" t="s">
        <v>16</v>
      </c>
      <c r="C21" s="3">
        <v>88133</v>
      </c>
      <c r="F21" s="1"/>
      <c r="G21" t="s">
        <v>16</v>
      </c>
      <c r="H21" s="3">
        <v>42084</v>
      </c>
      <c r="I21">
        <f t="shared" ref="I21:I39" si="1">IF(VLOOKUP(G21,$B$20:$C$46,2,FALSE)&gt;=H21,0,1)</f>
        <v>0</v>
      </c>
      <c r="L21" s="1"/>
      <c r="M21" t="s">
        <v>275</v>
      </c>
      <c r="N21" s="3">
        <v>34058</v>
      </c>
    </row>
    <row r="22" spans="1:14" hidden="1" x14ac:dyDescent="0.25">
      <c r="A22" s="1"/>
      <c r="B22" t="s">
        <v>22</v>
      </c>
      <c r="C22" s="3">
        <v>73833</v>
      </c>
      <c r="F22" s="1"/>
      <c r="G22" t="s">
        <v>22</v>
      </c>
      <c r="H22" s="3">
        <v>37163</v>
      </c>
      <c r="I22">
        <f t="shared" si="1"/>
        <v>0</v>
      </c>
      <c r="L22" s="1"/>
      <c r="M22" t="s">
        <v>276</v>
      </c>
      <c r="N22" s="3">
        <v>25910</v>
      </c>
    </row>
    <row r="23" spans="1:14" hidden="1" x14ac:dyDescent="0.25">
      <c r="A23" s="1"/>
      <c r="B23" t="s">
        <v>23</v>
      </c>
      <c r="C23" s="3">
        <v>56495</v>
      </c>
      <c r="F23" s="1"/>
      <c r="G23" t="s">
        <v>23</v>
      </c>
      <c r="H23" s="3">
        <v>25910</v>
      </c>
      <c r="I23">
        <f t="shared" si="1"/>
        <v>0</v>
      </c>
      <c r="L23" s="1"/>
      <c r="M23" t="s">
        <v>277</v>
      </c>
      <c r="N23" s="3">
        <v>16159</v>
      </c>
    </row>
    <row r="24" spans="1:14" hidden="1" x14ac:dyDescent="0.25">
      <c r="A24" s="1"/>
      <c r="B24" t="s">
        <v>20</v>
      </c>
      <c r="C24" s="3">
        <v>37994</v>
      </c>
      <c r="F24" s="1"/>
      <c r="G24" t="s">
        <v>20</v>
      </c>
      <c r="H24" s="3">
        <v>22438</v>
      </c>
      <c r="I24">
        <f t="shared" si="1"/>
        <v>0</v>
      </c>
      <c r="L24" s="1"/>
      <c r="M24" t="s">
        <v>280</v>
      </c>
      <c r="N24" s="3">
        <v>7552</v>
      </c>
    </row>
    <row r="25" spans="1:14" hidden="1" x14ac:dyDescent="0.25">
      <c r="A25" s="1"/>
      <c r="B25" t="s">
        <v>15</v>
      </c>
      <c r="C25" s="3">
        <v>36343</v>
      </c>
      <c r="F25" s="1"/>
      <c r="G25" t="s">
        <v>15</v>
      </c>
      <c r="H25" s="3">
        <v>17963</v>
      </c>
      <c r="I25">
        <f t="shared" si="1"/>
        <v>0</v>
      </c>
      <c r="L25" s="1"/>
      <c r="M25" t="s">
        <v>269</v>
      </c>
      <c r="N25" s="3">
        <v>3913</v>
      </c>
    </row>
    <row r="26" spans="1:14" hidden="1" x14ac:dyDescent="0.25">
      <c r="A26" s="1"/>
      <c r="B26" t="s">
        <v>31</v>
      </c>
      <c r="C26" s="3">
        <v>27791</v>
      </c>
      <c r="F26" s="1"/>
      <c r="G26" t="s">
        <v>31</v>
      </c>
      <c r="H26" s="3">
        <v>13061</v>
      </c>
      <c r="I26">
        <f t="shared" si="1"/>
        <v>0</v>
      </c>
      <c r="L26" s="1"/>
      <c r="M26" t="s">
        <v>274</v>
      </c>
      <c r="N26" s="3">
        <v>3735</v>
      </c>
    </row>
    <row r="27" spans="1:14" hidden="1" x14ac:dyDescent="0.25">
      <c r="A27" s="1"/>
      <c r="B27" t="s">
        <v>17</v>
      </c>
      <c r="C27" s="3">
        <v>26743</v>
      </c>
      <c r="F27" s="1"/>
      <c r="G27" t="s">
        <v>17</v>
      </c>
      <c r="H27" s="3">
        <v>12542</v>
      </c>
      <c r="I27">
        <f t="shared" si="1"/>
        <v>0</v>
      </c>
      <c r="L27" s="1"/>
      <c r="M27" t="s">
        <v>278</v>
      </c>
      <c r="N27" s="3">
        <v>3623</v>
      </c>
    </row>
    <row r="28" spans="1:14" hidden="1" x14ac:dyDescent="0.25">
      <c r="A28" s="1"/>
      <c r="B28" t="s">
        <v>27</v>
      </c>
      <c r="C28" s="3">
        <v>16050</v>
      </c>
      <c r="F28" s="1"/>
      <c r="G28" t="s">
        <v>27</v>
      </c>
      <c r="H28" s="3">
        <v>8910</v>
      </c>
      <c r="I28">
        <f t="shared" si="1"/>
        <v>0</v>
      </c>
      <c r="L28" s="1"/>
      <c r="M28" t="s">
        <v>14</v>
      </c>
      <c r="N28" s="3">
        <v>1320</v>
      </c>
    </row>
    <row r="29" spans="1:14" hidden="1" x14ac:dyDescent="0.25">
      <c r="A29" s="1"/>
      <c r="B29" t="s">
        <v>26</v>
      </c>
      <c r="C29" s="3">
        <v>13537</v>
      </c>
      <c r="F29" s="1"/>
      <c r="G29" t="s">
        <v>26</v>
      </c>
      <c r="H29" s="3">
        <v>7552</v>
      </c>
      <c r="I29">
        <f t="shared" si="1"/>
        <v>0</v>
      </c>
      <c r="L29" s="1"/>
      <c r="M29" t="s">
        <v>32</v>
      </c>
      <c r="N29" s="3">
        <v>955</v>
      </c>
    </row>
    <row r="30" spans="1:14" hidden="1" x14ac:dyDescent="0.25">
      <c r="A30" s="1"/>
      <c r="B30" t="s">
        <v>21</v>
      </c>
      <c r="C30" s="3">
        <v>9430</v>
      </c>
      <c r="F30" s="1"/>
      <c r="G30" t="s">
        <v>21</v>
      </c>
      <c r="H30" s="3">
        <v>4160</v>
      </c>
      <c r="I30">
        <f t="shared" si="1"/>
        <v>0</v>
      </c>
      <c r="L30" s="1"/>
      <c r="M30" t="s">
        <v>273</v>
      </c>
      <c r="N30" s="3">
        <v>255</v>
      </c>
    </row>
    <row r="31" spans="1:14" hidden="1" x14ac:dyDescent="0.25">
      <c r="A31" s="1"/>
      <c r="B31" t="s">
        <v>33</v>
      </c>
      <c r="C31" s="3">
        <v>7345</v>
      </c>
      <c r="F31" s="1"/>
      <c r="G31" t="s">
        <v>32</v>
      </c>
      <c r="H31" s="3">
        <v>3735</v>
      </c>
      <c r="I31">
        <f t="shared" si="1"/>
        <v>0</v>
      </c>
      <c r="L31" s="6"/>
      <c r="M31" t="s">
        <v>270</v>
      </c>
      <c r="N31" s="3">
        <v>115</v>
      </c>
    </row>
    <row r="32" spans="1:14" hidden="1" x14ac:dyDescent="0.25">
      <c r="A32" s="1"/>
      <c r="B32" t="s">
        <v>38</v>
      </c>
      <c r="C32" s="3">
        <v>4755</v>
      </c>
      <c r="F32" s="1"/>
      <c r="G32" t="s">
        <v>33</v>
      </c>
      <c r="H32" s="3">
        <v>3640</v>
      </c>
      <c r="I32">
        <f t="shared" si="1"/>
        <v>0</v>
      </c>
      <c r="L32" s="7" t="s">
        <v>283</v>
      </c>
      <c r="M32" s="7"/>
      <c r="N32" s="8">
        <v>260465</v>
      </c>
    </row>
    <row r="33" spans="1:14" hidden="1" x14ac:dyDescent="0.25">
      <c r="A33" s="1"/>
      <c r="B33" t="s">
        <v>28</v>
      </c>
      <c r="C33" s="3">
        <v>4025</v>
      </c>
      <c r="F33" s="1"/>
      <c r="G33" t="s">
        <v>28</v>
      </c>
      <c r="H33" s="3">
        <v>2535</v>
      </c>
      <c r="I33">
        <f t="shared" si="1"/>
        <v>0</v>
      </c>
      <c r="L33" s="4" t="s">
        <v>71</v>
      </c>
      <c r="M33" s="4"/>
      <c r="N33" s="5">
        <v>260465</v>
      </c>
    </row>
    <row r="34" spans="1:14" hidden="1" x14ac:dyDescent="0.25">
      <c r="A34" s="1"/>
      <c r="B34" t="s">
        <v>32</v>
      </c>
      <c r="C34" s="3">
        <v>3735</v>
      </c>
      <c r="F34" s="1"/>
      <c r="G34" t="s">
        <v>39</v>
      </c>
      <c r="H34" s="3">
        <v>2362</v>
      </c>
      <c r="I34">
        <f t="shared" si="1"/>
        <v>0</v>
      </c>
    </row>
    <row r="35" spans="1:14" hidden="1" x14ac:dyDescent="0.25">
      <c r="A35" s="1"/>
      <c r="B35" t="s">
        <v>14</v>
      </c>
      <c r="C35" s="3">
        <v>2990</v>
      </c>
      <c r="F35" s="1"/>
      <c r="G35" t="s">
        <v>14</v>
      </c>
      <c r="H35" s="3">
        <v>1320</v>
      </c>
      <c r="I35">
        <f t="shared" si="1"/>
        <v>0</v>
      </c>
    </row>
    <row r="36" spans="1:14" hidden="1" x14ac:dyDescent="0.25">
      <c r="A36" s="1"/>
      <c r="B36" t="s">
        <v>39</v>
      </c>
      <c r="C36" s="3">
        <v>2547</v>
      </c>
      <c r="F36" s="1"/>
      <c r="G36" t="s">
        <v>18</v>
      </c>
      <c r="H36" s="3">
        <v>1240</v>
      </c>
      <c r="I36">
        <f t="shared" si="1"/>
        <v>0</v>
      </c>
    </row>
    <row r="37" spans="1:14" hidden="1" x14ac:dyDescent="0.25">
      <c r="A37" s="1"/>
      <c r="B37" t="s">
        <v>18</v>
      </c>
      <c r="C37" s="3">
        <v>2518</v>
      </c>
      <c r="F37" s="1"/>
      <c r="G37" t="s">
        <v>40</v>
      </c>
      <c r="H37" s="3">
        <v>976</v>
      </c>
      <c r="I37">
        <f t="shared" si="1"/>
        <v>0</v>
      </c>
    </row>
    <row r="38" spans="1:14" hidden="1" x14ac:dyDescent="0.25">
      <c r="A38" s="1"/>
      <c r="B38" t="s">
        <v>40</v>
      </c>
      <c r="C38" s="3">
        <v>1121</v>
      </c>
      <c r="F38" s="1"/>
      <c r="G38" t="s">
        <v>38</v>
      </c>
      <c r="H38" s="3">
        <v>255</v>
      </c>
      <c r="I38">
        <f t="shared" si="1"/>
        <v>0</v>
      </c>
    </row>
    <row r="39" spans="1:14" hidden="1" x14ac:dyDescent="0.25">
      <c r="A39" s="6"/>
      <c r="B39" t="s">
        <v>25</v>
      </c>
      <c r="C39" s="3">
        <v>545</v>
      </c>
      <c r="F39" s="6"/>
      <c r="G39" t="s">
        <v>42</v>
      </c>
      <c r="H39" s="3">
        <v>70</v>
      </c>
      <c r="I39">
        <f t="shared" si="1"/>
        <v>0</v>
      </c>
    </row>
    <row r="40" spans="1:14" hidden="1" x14ac:dyDescent="0.25">
      <c r="A40" s="7" t="s">
        <v>283</v>
      </c>
      <c r="B40" t="s">
        <v>42</v>
      </c>
      <c r="C40" s="3">
        <v>70</v>
      </c>
      <c r="F40" s="7" t="s">
        <v>283</v>
      </c>
      <c r="G40" s="7"/>
      <c r="H40" s="8">
        <v>260465</v>
      </c>
    </row>
    <row r="41" spans="1:14" hidden="1" x14ac:dyDescent="0.25">
      <c r="A41" s="12"/>
      <c r="B41" s="4" t="s">
        <v>71</v>
      </c>
      <c r="C41" s="5">
        <v>524865</v>
      </c>
      <c r="E41" s="12"/>
      <c r="F41" s="13"/>
    </row>
  </sheetData>
  <mergeCells count="2">
    <mergeCell ref="A1:L1"/>
    <mergeCell ref="A17:L1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5.5703125" style="28" customWidth="1"/>
    <col min="2" max="15" width="9.140625" style="28" customWidth="1"/>
    <col min="16" max="16" width="9.140625" style="28" hidden="1" customWidth="1"/>
    <col min="17" max="16384" width="9.140625" style="28" hidden="1"/>
  </cols>
  <sheetData>
    <row r="1" spans="1:15" s="15" customFormat="1" ht="17.100000000000001" customHeight="1" x14ac:dyDescent="0.25">
      <c r="A1" s="223" t="s">
        <v>757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x14ac:dyDescent="0.3"/>
    <row r="3" spans="1:15" x14ac:dyDescent="0.3"/>
    <row r="4" spans="1:15" x14ac:dyDescent="0.3"/>
    <row r="5" spans="1:15" x14ac:dyDescent="0.3"/>
    <row r="6" spans="1:15" x14ac:dyDescent="0.3"/>
    <row r="7" spans="1:15" x14ac:dyDescent="0.3"/>
    <row r="8" spans="1:15" x14ac:dyDescent="0.3"/>
    <row r="9" spans="1:15" x14ac:dyDescent="0.3"/>
    <row r="10" spans="1:15" x14ac:dyDescent="0.3"/>
    <row r="11" spans="1:15" x14ac:dyDescent="0.3"/>
    <row r="12" spans="1:15" x14ac:dyDescent="0.3"/>
    <row r="13" spans="1:15" x14ac:dyDescent="0.3"/>
    <row r="14" spans="1:15" x14ac:dyDescent="0.3"/>
    <row r="15" spans="1:15" x14ac:dyDescent="0.3"/>
    <row r="16" spans="1:15" x14ac:dyDescent="0.3"/>
    <row r="17" spans="1:15" x14ac:dyDescent="0.3"/>
    <row r="18" spans="1:15" x14ac:dyDescent="0.3"/>
    <row r="19" spans="1:15" x14ac:dyDescent="0.3"/>
    <row r="20" spans="1:15" x14ac:dyDescent="0.3"/>
    <row r="21" spans="1:15" x14ac:dyDescent="0.3"/>
    <row r="22" spans="1:15" x14ac:dyDescent="0.3">
      <c r="A22" s="222" t="s">
        <v>749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</row>
  </sheetData>
  <mergeCells count="2">
    <mergeCell ref="A1:O1"/>
    <mergeCell ref="A22:O22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C54"/>
  <sheetViews>
    <sheetView workbookViewId="0">
      <selection sqref="A1:XFD1"/>
    </sheetView>
  </sheetViews>
  <sheetFormatPr defaultColWidth="0" defaultRowHeight="14.25" zeroHeight="1" x14ac:dyDescent="0.3"/>
  <cols>
    <col min="1" max="1" width="16.140625" style="28" customWidth="1"/>
    <col min="2" max="2" width="16.5703125" style="62" customWidth="1"/>
    <col min="3" max="3" width="16.140625" style="62" customWidth="1"/>
    <col min="4" max="4" width="21.42578125" style="28" customWidth="1"/>
    <col min="5" max="5" width="8" style="28" hidden="1"/>
    <col min="6" max="6" width="10.42578125" style="28" hidden="1"/>
    <col min="7" max="16383" width="9.140625" style="28" hidden="1"/>
    <col min="16384" max="16384" width="11.140625" style="28" hidden="1"/>
  </cols>
  <sheetData>
    <row r="1" spans="1:6" s="15" customFormat="1" ht="16.5" x14ac:dyDescent="0.25">
      <c r="A1" s="241" t="s">
        <v>748</v>
      </c>
      <c r="B1" s="241"/>
      <c r="C1" s="241"/>
      <c r="D1" s="241"/>
    </row>
    <row r="2" spans="1:6" s="15" customFormat="1" ht="17.100000000000001" customHeight="1" x14ac:dyDescent="0.25">
      <c r="A2" s="58"/>
      <c r="B2" s="48"/>
      <c r="C2" s="48"/>
    </row>
    <row r="3" spans="1:6" s="50" customFormat="1" ht="18" customHeight="1" x14ac:dyDescent="0.25">
      <c r="A3" s="54" t="s">
        <v>7</v>
      </c>
      <c r="B3" s="51" t="s">
        <v>43</v>
      </c>
      <c r="C3" s="51" t="s">
        <v>46</v>
      </c>
      <c r="D3" s="52" t="s">
        <v>45</v>
      </c>
    </row>
    <row r="4" spans="1:6" ht="15" customHeight="1" x14ac:dyDescent="0.3">
      <c r="A4" s="229" t="str">
        <f>A31</f>
        <v>Entretenimento</v>
      </c>
      <c r="B4" s="23" t="str">
        <f>B31</f>
        <v>Auditório</v>
      </c>
      <c r="C4" s="19">
        <f t="shared" ref="C4:C25" si="0">C31/(60*24)</f>
        <v>38.614583333333336</v>
      </c>
      <c r="D4" s="125">
        <f>C4/C$27</f>
        <v>0.10585077524913625</v>
      </c>
      <c r="E4" s="61"/>
      <c r="F4" s="44">
        <f>C4/$C$27</f>
        <v>0.10585077524913625</v>
      </c>
    </row>
    <row r="5" spans="1:6" ht="15" customHeight="1" x14ac:dyDescent="0.3">
      <c r="A5" s="229"/>
      <c r="B5" s="23" t="str">
        <f t="shared" ref="B5:B25" si="1">B32</f>
        <v>Variedades</v>
      </c>
      <c r="C5" s="19">
        <f t="shared" si="0"/>
        <v>30.170138888888889</v>
      </c>
      <c r="D5" s="125">
        <f t="shared" ref="D5:D25" si="2">C5/C$27</f>
        <v>8.2702759296802875E-2</v>
      </c>
      <c r="E5" s="61"/>
      <c r="F5" s="44">
        <f t="shared" ref="F5:F27" si="3">C5/$C$27</f>
        <v>8.2702759296802875E-2</v>
      </c>
    </row>
    <row r="6" spans="1:6" ht="15" customHeight="1" x14ac:dyDescent="0.3">
      <c r="A6" s="229"/>
      <c r="B6" s="23" t="str">
        <f t="shared" si="1"/>
        <v>Série</v>
      </c>
      <c r="C6" s="19">
        <f t="shared" si="0"/>
        <v>25.21875</v>
      </c>
      <c r="D6" s="125">
        <f t="shared" si="2"/>
        <v>6.9129950601067941E-2</v>
      </c>
      <c r="E6" s="61"/>
      <c r="F6" s="44">
        <f t="shared" si="3"/>
        <v>6.9129950601067941E-2</v>
      </c>
    </row>
    <row r="7" spans="1:6" ht="15" customHeight="1" x14ac:dyDescent="0.3">
      <c r="A7" s="229"/>
      <c r="B7" s="23" t="str">
        <f t="shared" si="1"/>
        <v>Filme</v>
      </c>
      <c r="C7" s="19">
        <f t="shared" si="0"/>
        <v>12.899305555555555</v>
      </c>
      <c r="D7" s="125">
        <f t="shared" si="2"/>
        <v>3.5359736539028963E-2</v>
      </c>
      <c r="E7" s="61"/>
      <c r="F7" s="44">
        <f t="shared" si="3"/>
        <v>3.5359736539028963E-2</v>
      </c>
    </row>
    <row r="8" spans="1:6" ht="15" customHeight="1" x14ac:dyDescent="0.3">
      <c r="A8" s="229"/>
      <c r="B8" s="23" t="str">
        <f t="shared" si="1"/>
        <v>Novela</v>
      </c>
      <c r="C8" s="19">
        <f t="shared" si="0"/>
        <v>10.326388888888889</v>
      </c>
      <c r="D8" s="125">
        <f t="shared" si="2"/>
        <v>2.8306825428552396E-2</v>
      </c>
      <c r="E8" s="61"/>
      <c r="F8" s="44">
        <f t="shared" si="3"/>
        <v>2.8306825428552396E-2</v>
      </c>
    </row>
    <row r="9" spans="1:6" ht="15" customHeight="1" x14ac:dyDescent="0.3">
      <c r="A9" s="229"/>
      <c r="B9" s="23" t="str">
        <f t="shared" si="1"/>
        <v>Revista</v>
      </c>
      <c r="C9" s="19">
        <f t="shared" si="0"/>
        <v>8.5694444444444446</v>
      </c>
      <c r="D9" s="125">
        <f t="shared" si="2"/>
        <v>2.3490667504259349E-2</v>
      </c>
      <c r="E9" s="61"/>
      <c r="F9" s="44">
        <f t="shared" si="3"/>
        <v>2.3490667504259349E-2</v>
      </c>
    </row>
    <row r="10" spans="1:6" ht="15" customHeight="1" x14ac:dyDescent="0.3">
      <c r="A10" s="229"/>
      <c r="B10" s="23" t="str">
        <f t="shared" si="1"/>
        <v>Humorístico</v>
      </c>
      <c r="C10" s="19">
        <f t="shared" si="0"/>
        <v>5.3090277777777777</v>
      </c>
      <c r="D10" s="125">
        <f t="shared" si="2"/>
        <v>1.4553172858189849E-2</v>
      </c>
      <c r="E10" s="61"/>
      <c r="F10" s="44">
        <f t="shared" si="3"/>
        <v>1.4553172858189849E-2</v>
      </c>
    </row>
    <row r="11" spans="1:6" ht="15" customHeight="1" x14ac:dyDescent="0.3">
      <c r="A11" s="229"/>
      <c r="B11" s="23" t="str">
        <f t="shared" si="1"/>
        <v>Reality Show</v>
      </c>
      <c r="C11" s="19">
        <f t="shared" si="0"/>
        <v>4.6006944444444446</v>
      </c>
      <c r="D11" s="125">
        <f t="shared" si="2"/>
        <v>1.2611480730609255E-2</v>
      </c>
      <c r="E11" s="61"/>
      <c r="F11" s="44">
        <f t="shared" si="3"/>
        <v>1.2611480730609255E-2</v>
      </c>
    </row>
    <row r="12" spans="1:6" ht="15" customHeight="1" x14ac:dyDescent="0.3">
      <c r="A12" s="229"/>
      <c r="B12" s="23" t="str">
        <f t="shared" si="1"/>
        <v>Esportivo</v>
      </c>
      <c r="C12" s="19">
        <f t="shared" si="0"/>
        <v>3.7916666666666665</v>
      </c>
      <c r="D12" s="125">
        <f t="shared" si="2"/>
        <v>1.0393763741754948E-2</v>
      </c>
      <c r="E12" s="61"/>
      <c r="F12" s="44">
        <f t="shared" si="3"/>
        <v>1.0393763741754948E-2</v>
      </c>
    </row>
    <row r="13" spans="1:6" ht="15" customHeight="1" x14ac:dyDescent="0.3">
      <c r="A13" s="229"/>
      <c r="B13" s="23" t="str">
        <f t="shared" si="1"/>
        <v>Infantil</v>
      </c>
      <c r="C13" s="19">
        <f t="shared" si="0"/>
        <v>3.0034722222222223</v>
      </c>
      <c r="D13" s="125">
        <f t="shared" si="2"/>
        <v>8.2331553448883061E-3</v>
      </c>
      <c r="E13" s="61"/>
      <c r="F13" s="44">
        <f t="shared" si="3"/>
        <v>8.2331553448883061E-3</v>
      </c>
    </row>
    <row r="14" spans="1:6" ht="15" customHeight="1" x14ac:dyDescent="0.3">
      <c r="A14" s="229"/>
      <c r="B14" s="23" t="str">
        <f t="shared" si="1"/>
        <v>Musical</v>
      </c>
      <c r="C14" s="19">
        <f t="shared" si="0"/>
        <v>1.7013888888888888</v>
      </c>
      <c r="D14" s="125">
        <f t="shared" si="2"/>
        <v>4.663868345659271E-3</v>
      </c>
      <c r="E14" s="61"/>
      <c r="F14" s="44">
        <f t="shared" si="3"/>
        <v>4.663868345659271E-3</v>
      </c>
    </row>
    <row r="15" spans="1:6" s="50" customFormat="1" ht="15" customHeight="1" x14ac:dyDescent="0.3">
      <c r="A15" s="232" t="str">
        <f>A4</f>
        <v>Entretenimento</v>
      </c>
      <c r="B15" s="233"/>
      <c r="C15" s="89">
        <f t="shared" si="0"/>
        <v>144.20486111111111</v>
      </c>
      <c r="D15" s="126">
        <f t="shared" si="2"/>
        <v>0.39529615563994941</v>
      </c>
      <c r="F15" s="44">
        <f t="shared" si="3"/>
        <v>0.39529615563994941</v>
      </c>
    </row>
    <row r="16" spans="1:6" ht="15" customHeight="1" x14ac:dyDescent="0.3">
      <c r="A16" s="229" t="str">
        <f>A43</f>
        <v>Informação</v>
      </c>
      <c r="B16" s="23" t="str">
        <f t="shared" si="1"/>
        <v>Telejornal</v>
      </c>
      <c r="C16" s="19">
        <f t="shared" si="0"/>
        <v>125.44236111111111</v>
      </c>
      <c r="D16" s="125">
        <f t="shared" si="2"/>
        <v>0.34386415769585871</v>
      </c>
      <c r="F16" s="44">
        <f t="shared" si="3"/>
        <v>0.34386415769585871</v>
      </c>
    </row>
    <row r="17" spans="1:20" ht="15" customHeight="1" x14ac:dyDescent="0.3">
      <c r="A17" s="229"/>
      <c r="B17" s="23" t="str">
        <f t="shared" si="1"/>
        <v>Documentário</v>
      </c>
      <c r="C17" s="19">
        <f t="shared" si="0"/>
        <v>2.0381944444444446</v>
      </c>
      <c r="D17" s="125">
        <f t="shared" si="2"/>
        <v>5.5871239161265152E-3</v>
      </c>
      <c r="F17" s="44">
        <f t="shared" si="3"/>
        <v>5.5871239161265152E-3</v>
      </c>
    </row>
    <row r="18" spans="1:20" ht="15" customHeight="1" x14ac:dyDescent="0.3">
      <c r="A18" s="229"/>
      <c r="B18" s="23" t="str">
        <f t="shared" si="1"/>
        <v>Entrevista</v>
      </c>
      <c r="C18" s="19">
        <f t="shared" si="0"/>
        <v>1.65625</v>
      </c>
      <c r="D18" s="125">
        <f t="shared" si="2"/>
        <v>4.5401330630193311E-3</v>
      </c>
      <c r="F18" s="44">
        <f t="shared" si="3"/>
        <v>4.5401330630193311E-3</v>
      </c>
    </row>
    <row r="19" spans="1:20" ht="15" customHeight="1" x14ac:dyDescent="0.3">
      <c r="A19" s="229"/>
      <c r="B19" s="23" t="str">
        <f t="shared" si="1"/>
        <v>Debate</v>
      </c>
      <c r="C19" s="19">
        <f t="shared" si="0"/>
        <v>0.24652777777777779</v>
      </c>
      <c r="D19" s="125">
        <f t="shared" si="2"/>
        <v>6.7578500518736381E-4</v>
      </c>
      <c r="F19" s="44">
        <f t="shared" si="3"/>
        <v>6.7578500518736381E-4</v>
      </c>
    </row>
    <row r="20" spans="1:20" s="50" customFormat="1" ht="15" customHeight="1" x14ac:dyDescent="0.3">
      <c r="A20" s="232" t="str">
        <f>A16</f>
        <v>Informação</v>
      </c>
      <c r="B20" s="233"/>
      <c r="C20" s="89">
        <f t="shared" si="0"/>
        <v>129.38333333333333</v>
      </c>
      <c r="D20" s="126">
        <f t="shared" si="2"/>
        <v>0.35466719968019189</v>
      </c>
      <c r="F20" s="44">
        <f t="shared" si="3"/>
        <v>0.35466719968019189</v>
      </c>
    </row>
    <row r="21" spans="1:20" ht="15" customHeight="1" x14ac:dyDescent="0.3">
      <c r="A21" s="229" t="str">
        <f>A48</f>
        <v>Outros</v>
      </c>
      <c r="B21" s="23" t="str">
        <f t="shared" si="1"/>
        <v>Religioso</v>
      </c>
      <c r="C21" s="19">
        <f t="shared" si="0"/>
        <v>86.713888888888889</v>
      </c>
      <c r="D21" s="125">
        <f t="shared" si="2"/>
        <v>0.23770118881052321</v>
      </c>
      <c r="F21" s="44">
        <f t="shared" si="3"/>
        <v>0.23770118881052321</v>
      </c>
    </row>
    <row r="22" spans="1:20" ht="15" customHeight="1" x14ac:dyDescent="0.3">
      <c r="A22" s="229"/>
      <c r="B22" s="23" t="str">
        <f t="shared" si="1"/>
        <v>Especial</v>
      </c>
      <c r="C22" s="19">
        <f t="shared" si="0"/>
        <v>1.15625</v>
      </c>
      <c r="D22" s="125">
        <f t="shared" si="2"/>
        <v>3.1695268553153825E-3</v>
      </c>
      <c r="F22" s="44">
        <f t="shared" si="3"/>
        <v>3.1695268553153825E-3</v>
      </c>
    </row>
    <row r="23" spans="1:20" ht="15" customHeight="1" x14ac:dyDescent="0.3">
      <c r="A23" s="229"/>
      <c r="B23" s="23" t="str">
        <f t="shared" si="1"/>
        <v>Eventos</v>
      </c>
      <c r="C23" s="19">
        <f t="shared" si="0"/>
        <v>4.1666666666666664E-2</v>
      </c>
      <c r="D23" s="125">
        <f t="shared" si="2"/>
        <v>1.1421718397532909E-4</v>
      </c>
      <c r="F23" s="44">
        <f t="shared" si="3"/>
        <v>1.1421718397532909E-4</v>
      </c>
    </row>
    <row r="24" spans="1:20" s="50" customFormat="1" ht="15" customHeight="1" x14ac:dyDescent="0.3">
      <c r="A24" s="232" t="str">
        <f>A21</f>
        <v>Outros</v>
      </c>
      <c r="B24" s="233"/>
      <c r="C24" s="89">
        <f t="shared" si="0"/>
        <v>87.91180555555556</v>
      </c>
      <c r="D24" s="126">
        <f t="shared" si="2"/>
        <v>0.24098493284981395</v>
      </c>
      <c r="E24" s="60"/>
      <c r="F24" s="44">
        <f t="shared" si="3"/>
        <v>0.24098493284981395</v>
      </c>
    </row>
    <row r="25" spans="1:20" s="50" customFormat="1" ht="15" customHeight="1" x14ac:dyDescent="0.3">
      <c r="A25" s="57" t="str">
        <f>A52</f>
        <v>Publicidade</v>
      </c>
      <c r="B25" s="23" t="str">
        <f t="shared" si="1"/>
        <v>Político</v>
      </c>
      <c r="C25" s="19">
        <f t="shared" si="0"/>
        <v>3.3020833333333335</v>
      </c>
      <c r="D25" s="125">
        <f t="shared" si="2"/>
        <v>9.051711830044832E-3</v>
      </c>
      <c r="F25" s="44">
        <f t="shared" si="3"/>
        <v>9.051711830044832E-3</v>
      </c>
    </row>
    <row r="26" spans="1:20" s="50" customFormat="1" ht="15" customHeight="1" x14ac:dyDescent="0.3">
      <c r="A26" s="232" t="str">
        <f>A25</f>
        <v>Publicidade</v>
      </c>
      <c r="B26" s="233"/>
      <c r="C26" s="89">
        <f>C25</f>
        <v>3.3020833333333335</v>
      </c>
      <c r="D26" s="126">
        <f>C26/C$27</f>
        <v>9.051711830044832E-3</v>
      </c>
      <c r="F26" s="44">
        <f t="shared" si="3"/>
        <v>9.051711830044832E-3</v>
      </c>
    </row>
    <row r="27" spans="1:20" s="50" customFormat="1" ht="15" customHeight="1" x14ac:dyDescent="0.3">
      <c r="A27" s="230" t="s">
        <v>6</v>
      </c>
      <c r="B27" s="231"/>
      <c r="C27" s="25">
        <f>C15+C20+C24+C26</f>
        <v>364.80208333333331</v>
      </c>
      <c r="D27" s="131">
        <f>C27/C$27</f>
        <v>1</v>
      </c>
      <c r="F27" s="44">
        <f t="shared" si="3"/>
        <v>1</v>
      </c>
    </row>
    <row r="28" spans="1:20" ht="29.25" customHeight="1" x14ac:dyDescent="0.3">
      <c r="A28" s="222" t="s">
        <v>749</v>
      </c>
      <c r="B28" s="222"/>
      <c r="C28" s="222"/>
      <c r="D28" s="222"/>
    </row>
    <row r="29" spans="1:20" hidden="1" x14ac:dyDescent="0.3">
      <c r="K29" s="28" t="s">
        <v>447</v>
      </c>
    </row>
    <row r="30" spans="1:20" ht="15.75" hidden="1" x14ac:dyDescent="0.3">
      <c r="A30" s="2" t="s">
        <v>7</v>
      </c>
      <c r="B30" s="2" t="s">
        <v>72</v>
      </c>
      <c r="C30" s="2" t="s">
        <v>65</v>
      </c>
      <c r="D30" s="2" t="s">
        <v>71</v>
      </c>
      <c r="K30" s="2" t="s">
        <v>7</v>
      </c>
      <c r="L30" s="2" t="s">
        <v>72</v>
      </c>
      <c r="M30" s="2" t="s">
        <v>65</v>
      </c>
      <c r="N30" s="2" t="s">
        <v>71</v>
      </c>
      <c r="Q30" s="2" t="s">
        <v>7</v>
      </c>
      <c r="R30" s="2" t="s">
        <v>72</v>
      </c>
      <c r="S30" s="2" t="s">
        <v>65</v>
      </c>
      <c r="T30" s="2" t="s">
        <v>71</v>
      </c>
    </row>
    <row r="31" spans="1:20" ht="15.75" hidden="1" x14ac:dyDescent="0.3">
      <c r="A31" s="1" t="s">
        <v>8</v>
      </c>
      <c r="B31" t="s">
        <v>23</v>
      </c>
      <c r="C31" s="3">
        <v>55605</v>
      </c>
      <c r="D31" s="3">
        <v>55605</v>
      </c>
      <c r="F31" s="44">
        <f>D31/$D$54</f>
        <v>0.10585077524913623</v>
      </c>
      <c r="G31" s="140"/>
      <c r="K31" s="1" t="s">
        <v>8</v>
      </c>
      <c r="L31" t="s">
        <v>23</v>
      </c>
      <c r="M31" s="3">
        <v>23870</v>
      </c>
      <c r="N31" s="3">
        <v>23870</v>
      </c>
      <c r="O31" s="28">
        <f>IF(VLOOKUP(L31,$B$31:$D$64,2,FALSE)&gt;=M31,0,1)</f>
        <v>0</v>
      </c>
      <c r="Q31" s="1" t="s">
        <v>8</v>
      </c>
      <c r="R31" t="s">
        <v>23</v>
      </c>
      <c r="S31" s="3">
        <v>55605</v>
      </c>
      <c r="T31" s="3">
        <v>55605</v>
      </c>
    </row>
    <row r="32" spans="1:20" ht="15.75" hidden="1" x14ac:dyDescent="0.3">
      <c r="A32" s="1"/>
      <c r="B32" t="s">
        <v>15</v>
      </c>
      <c r="C32" s="3">
        <v>43445</v>
      </c>
      <c r="D32" s="3">
        <v>43445</v>
      </c>
      <c r="F32" s="44">
        <f t="shared" ref="F32:F54" si="4">D32/$D$54</f>
        <v>8.2702759296802875E-2</v>
      </c>
      <c r="G32" s="140"/>
      <c r="K32" s="1"/>
      <c r="L32" t="s">
        <v>17</v>
      </c>
      <c r="M32" s="3">
        <v>23580</v>
      </c>
      <c r="N32" s="3">
        <v>23580</v>
      </c>
      <c r="O32" s="28">
        <f t="shared" ref="O32:O53" si="5">IF(VLOOKUP(L32,$B$31:$D$64,2,FALSE)&gt;=M32,0,1)</f>
        <v>0</v>
      </c>
      <c r="Q32" s="1"/>
      <c r="R32" t="s">
        <v>15</v>
      </c>
      <c r="S32" s="3">
        <v>43445</v>
      </c>
      <c r="T32" s="3">
        <v>43445</v>
      </c>
    </row>
    <row r="33" spans="1:20" ht="15.75" hidden="1" x14ac:dyDescent="0.3">
      <c r="A33" s="1"/>
      <c r="B33" t="s">
        <v>17</v>
      </c>
      <c r="C33" s="3">
        <v>36315</v>
      </c>
      <c r="D33" s="3">
        <v>36315</v>
      </c>
      <c r="F33" s="44">
        <f t="shared" si="4"/>
        <v>6.9129950601067927E-2</v>
      </c>
      <c r="G33" s="140"/>
      <c r="K33" s="1"/>
      <c r="L33" t="s">
        <v>15</v>
      </c>
      <c r="M33" s="3">
        <v>20970</v>
      </c>
      <c r="N33" s="3">
        <v>20970</v>
      </c>
      <c r="O33" s="28">
        <f t="shared" si="5"/>
        <v>0</v>
      </c>
      <c r="Q33" s="1"/>
      <c r="R33" t="s">
        <v>17</v>
      </c>
      <c r="S33" s="3">
        <v>36315</v>
      </c>
      <c r="T33" s="3">
        <v>36315</v>
      </c>
    </row>
    <row r="34" spans="1:20" ht="15.75" hidden="1" x14ac:dyDescent="0.3">
      <c r="A34" s="1"/>
      <c r="B34" t="s">
        <v>19</v>
      </c>
      <c r="C34" s="3">
        <v>18575</v>
      </c>
      <c r="D34" s="3">
        <v>18575</v>
      </c>
      <c r="F34" s="44">
        <f t="shared" si="4"/>
        <v>3.5359736539028963E-2</v>
      </c>
      <c r="G34" s="140"/>
      <c r="K34" s="1"/>
      <c r="L34" t="s">
        <v>19</v>
      </c>
      <c r="M34" s="3">
        <v>8430</v>
      </c>
      <c r="N34" s="3">
        <v>8430</v>
      </c>
      <c r="O34" s="28">
        <f t="shared" si="5"/>
        <v>0</v>
      </c>
      <c r="Q34" s="1"/>
      <c r="R34" t="s">
        <v>19</v>
      </c>
      <c r="S34" s="3">
        <v>18575</v>
      </c>
      <c r="T34" s="3">
        <v>18575</v>
      </c>
    </row>
    <row r="35" spans="1:20" ht="15.75" hidden="1" x14ac:dyDescent="0.3">
      <c r="A35" s="1"/>
      <c r="B35" t="s">
        <v>22</v>
      </c>
      <c r="C35" s="3">
        <v>14870</v>
      </c>
      <c r="D35" s="3">
        <v>14870</v>
      </c>
      <c r="F35" s="44">
        <f t="shared" si="4"/>
        <v>2.8306825428552392E-2</v>
      </c>
      <c r="G35" s="140"/>
      <c r="K35" s="1"/>
      <c r="L35" t="s">
        <v>22</v>
      </c>
      <c r="M35" s="3">
        <v>7175</v>
      </c>
      <c r="N35" s="3">
        <v>7175</v>
      </c>
      <c r="O35" s="28">
        <f t="shared" si="5"/>
        <v>0</v>
      </c>
      <c r="Q35" s="1"/>
      <c r="R35" t="s">
        <v>22</v>
      </c>
      <c r="S35" s="3">
        <v>14870</v>
      </c>
      <c r="T35" s="3">
        <v>14870</v>
      </c>
    </row>
    <row r="36" spans="1:20" ht="15.75" hidden="1" x14ac:dyDescent="0.3">
      <c r="A36" s="1"/>
      <c r="B36" t="s">
        <v>33</v>
      </c>
      <c r="C36" s="3">
        <v>12340</v>
      </c>
      <c r="D36" s="3">
        <v>12340</v>
      </c>
      <c r="F36" s="44">
        <f t="shared" si="4"/>
        <v>2.3490667504259349E-2</v>
      </c>
      <c r="G36" s="140"/>
      <c r="K36" s="1"/>
      <c r="L36" t="s">
        <v>33</v>
      </c>
      <c r="M36" s="3">
        <v>6445</v>
      </c>
      <c r="N36" s="3">
        <v>6445</v>
      </c>
      <c r="O36" s="28">
        <f t="shared" si="5"/>
        <v>0</v>
      </c>
      <c r="Q36" s="1"/>
      <c r="R36" t="s">
        <v>33</v>
      </c>
      <c r="S36" s="3">
        <v>12340</v>
      </c>
      <c r="T36" s="3">
        <v>12340</v>
      </c>
    </row>
    <row r="37" spans="1:20" ht="15.75" hidden="1" x14ac:dyDescent="0.3">
      <c r="A37" s="1"/>
      <c r="B37" t="s">
        <v>28</v>
      </c>
      <c r="C37" s="3">
        <v>7645</v>
      </c>
      <c r="D37" s="3">
        <v>7645</v>
      </c>
      <c r="F37" s="44">
        <f t="shared" si="4"/>
        <v>1.4553172858189849E-2</v>
      </c>
      <c r="G37" s="140"/>
      <c r="K37" s="1"/>
      <c r="L37" t="s">
        <v>28</v>
      </c>
      <c r="M37" s="3">
        <v>4315</v>
      </c>
      <c r="N37" s="3">
        <v>4315</v>
      </c>
      <c r="O37" s="28">
        <f t="shared" si="5"/>
        <v>0</v>
      </c>
      <c r="Q37" s="1"/>
      <c r="R37" t="s">
        <v>28</v>
      </c>
      <c r="S37" s="3">
        <v>7645</v>
      </c>
      <c r="T37" s="3">
        <v>7645</v>
      </c>
    </row>
    <row r="38" spans="1:20" ht="15.75" hidden="1" x14ac:dyDescent="0.3">
      <c r="A38" s="1"/>
      <c r="B38" t="s">
        <v>32</v>
      </c>
      <c r="C38" s="3">
        <v>6625</v>
      </c>
      <c r="D38" s="3">
        <v>6625</v>
      </c>
      <c r="F38" s="44">
        <f t="shared" si="4"/>
        <v>1.2611480730609253E-2</v>
      </c>
      <c r="G38" s="140"/>
      <c r="K38" s="1"/>
      <c r="L38" t="s">
        <v>21</v>
      </c>
      <c r="M38" s="3">
        <v>2895</v>
      </c>
      <c r="N38" s="3">
        <v>2895</v>
      </c>
      <c r="O38" s="28">
        <f t="shared" si="5"/>
        <v>0</v>
      </c>
      <c r="Q38" s="1"/>
      <c r="R38" t="s">
        <v>32</v>
      </c>
      <c r="S38" s="3">
        <v>6625</v>
      </c>
      <c r="T38" s="3">
        <v>6625</v>
      </c>
    </row>
    <row r="39" spans="1:20" ht="15.75" hidden="1" x14ac:dyDescent="0.3">
      <c r="A39" s="1"/>
      <c r="B39" t="s">
        <v>20</v>
      </c>
      <c r="C39" s="3">
        <v>5460</v>
      </c>
      <c r="D39" s="3">
        <v>5460</v>
      </c>
      <c r="F39" s="44">
        <f t="shared" si="4"/>
        <v>1.0393763741754948E-2</v>
      </c>
      <c r="G39" s="140"/>
      <c r="K39" s="1"/>
      <c r="L39" t="s">
        <v>20</v>
      </c>
      <c r="M39" s="3">
        <v>2730</v>
      </c>
      <c r="N39" s="3">
        <v>2730</v>
      </c>
      <c r="O39" s="28">
        <f t="shared" si="5"/>
        <v>0</v>
      </c>
      <c r="Q39" s="1"/>
      <c r="R39" t="s">
        <v>20</v>
      </c>
      <c r="S39" s="3">
        <v>5460</v>
      </c>
      <c r="T39" s="3">
        <v>5460</v>
      </c>
    </row>
    <row r="40" spans="1:20" ht="15.75" hidden="1" x14ac:dyDescent="0.3">
      <c r="A40" s="1"/>
      <c r="B40" t="s">
        <v>21</v>
      </c>
      <c r="C40" s="3">
        <v>4325</v>
      </c>
      <c r="D40" s="3">
        <v>4325</v>
      </c>
      <c r="F40" s="44">
        <f t="shared" si="4"/>
        <v>8.2331553448883044E-3</v>
      </c>
      <c r="G40" s="140"/>
      <c r="K40" s="1"/>
      <c r="L40" t="s">
        <v>18</v>
      </c>
      <c r="M40" s="3">
        <v>2450</v>
      </c>
      <c r="N40" s="3">
        <v>2450</v>
      </c>
      <c r="O40" s="28">
        <f t="shared" si="5"/>
        <v>0</v>
      </c>
      <c r="Q40" s="1"/>
      <c r="R40" t="s">
        <v>21</v>
      </c>
      <c r="S40" s="3">
        <v>4325</v>
      </c>
      <c r="T40" s="3">
        <v>4325</v>
      </c>
    </row>
    <row r="41" spans="1:20" ht="15.75" hidden="1" x14ac:dyDescent="0.3">
      <c r="A41" s="6"/>
      <c r="B41" t="s">
        <v>18</v>
      </c>
      <c r="C41" s="3">
        <v>2450</v>
      </c>
      <c r="D41" s="3">
        <v>2450</v>
      </c>
      <c r="F41" s="44">
        <f t="shared" si="4"/>
        <v>4.663868345659271E-3</v>
      </c>
      <c r="G41" s="140"/>
      <c r="K41" s="6"/>
      <c r="L41" t="s">
        <v>32</v>
      </c>
      <c r="M41" s="3">
        <v>1620</v>
      </c>
      <c r="N41" s="3">
        <v>1620</v>
      </c>
      <c r="O41" s="28">
        <f t="shared" si="5"/>
        <v>0</v>
      </c>
      <c r="Q41" s="6"/>
      <c r="R41" t="s">
        <v>18</v>
      </c>
      <c r="S41" s="3">
        <v>2450</v>
      </c>
      <c r="T41" s="3">
        <v>2450</v>
      </c>
    </row>
    <row r="42" spans="1:20" ht="15.75" hidden="1" x14ac:dyDescent="0.3">
      <c r="A42" s="7" t="s">
        <v>73</v>
      </c>
      <c r="B42" s="7"/>
      <c r="C42" s="8">
        <v>207655</v>
      </c>
      <c r="D42" s="8">
        <v>207655</v>
      </c>
      <c r="F42" s="44">
        <f t="shared" si="4"/>
        <v>0.39529615563994935</v>
      </c>
      <c r="G42" s="140"/>
      <c r="K42" s="7" t="s">
        <v>73</v>
      </c>
      <c r="L42" s="7"/>
      <c r="M42" s="8">
        <v>104480</v>
      </c>
      <c r="N42" s="8">
        <v>104480</v>
      </c>
      <c r="O42" s="28" t="e">
        <f t="shared" si="5"/>
        <v>#N/A</v>
      </c>
      <c r="Q42" s="7" t="s">
        <v>73</v>
      </c>
      <c r="R42" s="7"/>
      <c r="S42" s="8">
        <v>207655</v>
      </c>
      <c r="T42" s="8">
        <v>207655</v>
      </c>
    </row>
    <row r="43" spans="1:20" ht="15.75" hidden="1" x14ac:dyDescent="0.3">
      <c r="A43" s="1" t="s">
        <v>9</v>
      </c>
      <c r="B43" t="s">
        <v>16</v>
      </c>
      <c r="C43" s="3">
        <v>180637</v>
      </c>
      <c r="D43" s="3">
        <v>180637</v>
      </c>
      <c r="F43" s="44">
        <f t="shared" si="4"/>
        <v>0.34386415769585865</v>
      </c>
      <c r="G43" s="140"/>
      <c r="K43" s="1" t="s">
        <v>9</v>
      </c>
      <c r="L43" t="s">
        <v>16</v>
      </c>
      <c r="M43" s="3">
        <v>89515</v>
      </c>
      <c r="N43" s="3">
        <v>89515</v>
      </c>
      <c r="O43" s="28">
        <f t="shared" si="5"/>
        <v>0</v>
      </c>
      <c r="Q43" s="1" t="s">
        <v>9</v>
      </c>
      <c r="R43" t="s">
        <v>16</v>
      </c>
      <c r="S43" s="3">
        <v>180637</v>
      </c>
      <c r="T43" s="3">
        <v>180637</v>
      </c>
    </row>
    <row r="44" spans="1:20" ht="15.75" hidden="1" x14ac:dyDescent="0.3">
      <c r="A44" s="1"/>
      <c r="B44" t="s">
        <v>31</v>
      </c>
      <c r="C44" s="3">
        <v>2935</v>
      </c>
      <c r="D44" s="3">
        <v>2935</v>
      </c>
      <c r="F44" s="44">
        <f t="shared" si="4"/>
        <v>5.5871239161265143E-3</v>
      </c>
      <c r="G44" s="140"/>
      <c r="K44" s="1"/>
      <c r="L44" t="s">
        <v>31</v>
      </c>
      <c r="M44" s="3">
        <v>1660</v>
      </c>
      <c r="N44" s="3">
        <v>1660</v>
      </c>
      <c r="O44" s="28">
        <f t="shared" si="5"/>
        <v>0</v>
      </c>
      <c r="Q44" s="1"/>
      <c r="R44" t="s">
        <v>31</v>
      </c>
      <c r="S44" s="3">
        <v>2935</v>
      </c>
      <c r="T44" s="3">
        <v>2935</v>
      </c>
    </row>
    <row r="45" spans="1:20" ht="15.75" hidden="1" x14ac:dyDescent="0.3">
      <c r="A45" s="1"/>
      <c r="B45" t="s">
        <v>29</v>
      </c>
      <c r="C45" s="3">
        <v>2385</v>
      </c>
      <c r="D45" s="3">
        <v>2385</v>
      </c>
      <c r="F45" s="44">
        <f t="shared" si="4"/>
        <v>4.5401330630193311E-3</v>
      </c>
      <c r="G45" s="140"/>
      <c r="K45" s="6"/>
      <c r="L45" t="s">
        <v>29</v>
      </c>
      <c r="M45" s="3">
        <v>960</v>
      </c>
      <c r="N45" s="3">
        <v>960</v>
      </c>
      <c r="O45" s="28">
        <f t="shared" si="5"/>
        <v>0</v>
      </c>
      <c r="Q45" s="1"/>
      <c r="R45" t="s">
        <v>29</v>
      </c>
      <c r="S45" s="3">
        <v>2385</v>
      </c>
      <c r="T45" s="3">
        <v>2385</v>
      </c>
    </row>
    <row r="46" spans="1:20" ht="15.75" hidden="1" x14ac:dyDescent="0.3">
      <c r="A46" s="6"/>
      <c r="B46" t="s">
        <v>25</v>
      </c>
      <c r="C46" s="3">
        <v>355</v>
      </c>
      <c r="D46" s="3">
        <v>355</v>
      </c>
      <c r="F46" s="44">
        <f t="shared" si="4"/>
        <v>6.7578500518736381E-4</v>
      </c>
      <c r="G46" s="140"/>
      <c r="K46" s="7" t="s">
        <v>75</v>
      </c>
      <c r="L46" s="7"/>
      <c r="M46" s="8">
        <v>92135</v>
      </c>
      <c r="N46" s="8">
        <v>92135</v>
      </c>
      <c r="O46" s="28" t="e">
        <f t="shared" si="5"/>
        <v>#N/A</v>
      </c>
      <c r="Q46" s="6"/>
      <c r="R46" t="s">
        <v>25</v>
      </c>
      <c r="S46" s="3">
        <v>355</v>
      </c>
      <c r="T46" s="3">
        <v>355</v>
      </c>
    </row>
    <row r="47" spans="1:20" ht="15.75" hidden="1" x14ac:dyDescent="0.3">
      <c r="A47" s="7" t="s">
        <v>75</v>
      </c>
      <c r="B47" s="7"/>
      <c r="C47" s="8">
        <v>186312</v>
      </c>
      <c r="D47" s="8">
        <v>186312</v>
      </c>
      <c r="F47" s="44">
        <f t="shared" si="4"/>
        <v>0.35466719968019189</v>
      </c>
      <c r="G47" s="140"/>
      <c r="K47" s="1" t="s">
        <v>10</v>
      </c>
      <c r="L47" t="s">
        <v>14</v>
      </c>
      <c r="M47" s="3">
        <v>62405</v>
      </c>
      <c r="N47" s="3">
        <v>62405</v>
      </c>
      <c r="O47" s="28">
        <f t="shared" si="5"/>
        <v>0</v>
      </c>
      <c r="Q47" s="7" t="s">
        <v>75</v>
      </c>
      <c r="R47" s="7"/>
      <c r="S47" s="8">
        <v>186312</v>
      </c>
      <c r="T47" s="8">
        <v>186312</v>
      </c>
    </row>
    <row r="48" spans="1:20" ht="15.75" hidden="1" x14ac:dyDescent="0.3">
      <c r="A48" s="1" t="s">
        <v>10</v>
      </c>
      <c r="B48" t="s">
        <v>14</v>
      </c>
      <c r="C48" s="3">
        <v>124868</v>
      </c>
      <c r="D48" s="3">
        <v>124868</v>
      </c>
      <c r="F48" s="44">
        <f t="shared" si="4"/>
        <v>0.23770118881052321</v>
      </c>
      <c r="G48" s="140"/>
      <c r="K48" s="1"/>
      <c r="L48" t="s">
        <v>40</v>
      </c>
      <c r="M48" s="3">
        <v>1305</v>
      </c>
      <c r="N48" s="3">
        <v>1305</v>
      </c>
      <c r="O48" s="28">
        <f t="shared" si="5"/>
        <v>0</v>
      </c>
      <c r="Q48" s="1" t="s">
        <v>10</v>
      </c>
      <c r="R48" t="s">
        <v>14</v>
      </c>
      <c r="S48" s="3">
        <v>124868</v>
      </c>
      <c r="T48" s="3">
        <v>124868</v>
      </c>
    </row>
    <row r="49" spans="1:20" ht="15.75" hidden="1" x14ac:dyDescent="0.3">
      <c r="A49" s="1"/>
      <c r="B49" t="s">
        <v>40</v>
      </c>
      <c r="C49" s="3">
        <v>1665</v>
      </c>
      <c r="D49" s="3">
        <v>1665</v>
      </c>
      <c r="F49" s="44">
        <f t="shared" si="4"/>
        <v>3.1695268553153821E-3</v>
      </c>
      <c r="G49" s="140"/>
      <c r="K49" s="6"/>
      <c r="L49" t="s">
        <v>39</v>
      </c>
      <c r="M49" s="3">
        <v>60</v>
      </c>
      <c r="N49" s="3">
        <v>60</v>
      </c>
      <c r="O49" s="28">
        <f t="shared" si="5"/>
        <v>0</v>
      </c>
      <c r="Q49" s="1"/>
      <c r="R49" t="s">
        <v>40</v>
      </c>
      <c r="S49" s="3">
        <v>1665</v>
      </c>
      <c r="T49" s="3">
        <v>1665</v>
      </c>
    </row>
    <row r="50" spans="1:20" ht="15.75" hidden="1" x14ac:dyDescent="0.3">
      <c r="A50" s="6"/>
      <c r="B50" t="s">
        <v>39</v>
      </c>
      <c r="C50" s="3">
        <v>60</v>
      </c>
      <c r="D50" s="3">
        <v>60</v>
      </c>
      <c r="F50" s="44">
        <f t="shared" si="4"/>
        <v>1.1421718397532909E-4</v>
      </c>
      <c r="G50" s="140"/>
      <c r="K50" s="7" t="s">
        <v>74</v>
      </c>
      <c r="L50" s="7"/>
      <c r="M50" s="8">
        <v>63770</v>
      </c>
      <c r="N50" s="8">
        <v>63770</v>
      </c>
      <c r="O50" s="28" t="e">
        <f t="shared" si="5"/>
        <v>#N/A</v>
      </c>
      <c r="Q50" s="6"/>
      <c r="R50" t="s">
        <v>39</v>
      </c>
      <c r="S50" s="3">
        <v>60</v>
      </c>
      <c r="T50" s="3">
        <v>60</v>
      </c>
    </row>
    <row r="51" spans="1:20" ht="15.75" hidden="1" x14ac:dyDescent="0.3">
      <c r="A51" s="7" t="s">
        <v>74</v>
      </c>
      <c r="B51" s="7"/>
      <c r="C51" s="8">
        <v>126593</v>
      </c>
      <c r="D51" s="8">
        <v>126593</v>
      </c>
      <c r="F51" s="44">
        <f t="shared" si="4"/>
        <v>0.24098493284981393</v>
      </c>
      <c r="G51" s="140"/>
      <c r="K51" s="6" t="s">
        <v>11</v>
      </c>
      <c r="L51" t="s">
        <v>38</v>
      </c>
      <c r="M51" s="3">
        <v>255</v>
      </c>
      <c r="N51" s="3">
        <v>255</v>
      </c>
      <c r="O51" s="28">
        <f t="shared" si="5"/>
        <v>0</v>
      </c>
      <c r="Q51" s="7" t="s">
        <v>74</v>
      </c>
      <c r="R51" s="7"/>
      <c r="S51" s="8">
        <v>126593</v>
      </c>
      <c r="T51" s="8">
        <v>126593</v>
      </c>
    </row>
    <row r="52" spans="1:20" ht="15.75" hidden="1" x14ac:dyDescent="0.3">
      <c r="A52" s="6" t="s">
        <v>11</v>
      </c>
      <c r="B52" t="s">
        <v>38</v>
      </c>
      <c r="C52" s="3">
        <v>4755</v>
      </c>
      <c r="D52" s="3">
        <v>4755</v>
      </c>
      <c r="F52" s="44">
        <f t="shared" si="4"/>
        <v>9.0517118300448302E-3</v>
      </c>
      <c r="G52" s="140"/>
      <c r="K52" s="7" t="s">
        <v>76</v>
      </c>
      <c r="L52" s="7"/>
      <c r="M52" s="8">
        <v>255</v>
      </c>
      <c r="N52" s="8">
        <v>255</v>
      </c>
      <c r="O52" s="28" t="e">
        <f t="shared" si="5"/>
        <v>#N/A</v>
      </c>
      <c r="Q52" s="6" t="s">
        <v>11</v>
      </c>
      <c r="R52" t="s">
        <v>38</v>
      </c>
      <c r="S52" s="3">
        <v>4755</v>
      </c>
      <c r="T52" s="3">
        <v>4755</v>
      </c>
    </row>
    <row r="53" spans="1:20" ht="15.75" hidden="1" x14ac:dyDescent="0.3">
      <c r="A53" s="7" t="s">
        <v>76</v>
      </c>
      <c r="B53" s="7"/>
      <c r="C53" s="8">
        <v>4755</v>
      </c>
      <c r="D53" s="8">
        <v>4755</v>
      </c>
      <c r="F53" s="44">
        <f t="shared" si="4"/>
        <v>9.0517118300448302E-3</v>
      </c>
      <c r="G53" s="140"/>
      <c r="K53" s="4" t="s">
        <v>71</v>
      </c>
      <c r="L53" s="4"/>
      <c r="M53" s="5">
        <v>260640</v>
      </c>
      <c r="N53" s="5">
        <v>260640</v>
      </c>
      <c r="O53" s="28" t="e">
        <f t="shared" si="5"/>
        <v>#N/A</v>
      </c>
      <c r="Q53" s="7" t="s">
        <v>76</v>
      </c>
      <c r="R53" s="7"/>
      <c r="S53" s="8">
        <v>4755</v>
      </c>
      <c r="T53" s="8">
        <v>4755</v>
      </c>
    </row>
    <row r="54" spans="1:20" ht="15.75" hidden="1" x14ac:dyDescent="0.3">
      <c r="A54" s="4" t="s">
        <v>71</v>
      </c>
      <c r="B54" s="4"/>
      <c r="C54" s="5">
        <v>525315</v>
      </c>
      <c r="D54" s="5">
        <v>525315</v>
      </c>
      <c r="F54" s="44">
        <f t="shared" si="4"/>
        <v>1</v>
      </c>
      <c r="Q54" s="4" t="s">
        <v>71</v>
      </c>
      <c r="R54" s="4"/>
      <c r="S54" s="5">
        <v>525315</v>
      </c>
      <c r="T54" s="5">
        <v>525315</v>
      </c>
    </row>
  </sheetData>
  <sortState xmlns:xlrd2="http://schemas.microsoft.com/office/spreadsheetml/2017/richdata2" ref="B50:D52">
    <sortCondition descending="1" ref="D50:D52"/>
  </sortState>
  <mergeCells count="10">
    <mergeCell ref="A1:D1"/>
    <mergeCell ref="A28:D28"/>
    <mergeCell ref="A24:B24"/>
    <mergeCell ref="A26:B26"/>
    <mergeCell ref="A27:B27"/>
    <mergeCell ref="A4:A14"/>
    <mergeCell ref="A15:B15"/>
    <mergeCell ref="A16:A19"/>
    <mergeCell ref="A20:B20"/>
    <mergeCell ref="A21:A23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VI18"/>
  <sheetViews>
    <sheetView workbookViewId="0">
      <selection sqref="A1:XFD1"/>
    </sheetView>
  </sheetViews>
  <sheetFormatPr defaultColWidth="0" defaultRowHeight="16.5" zeroHeight="1" x14ac:dyDescent="0.3"/>
  <cols>
    <col min="1" max="1" width="4.42578125" style="104" customWidth="1"/>
    <col min="2" max="10" width="9.140625" style="104" customWidth="1"/>
    <col min="11" max="11" width="10.140625" style="104" customWidth="1"/>
    <col min="12" max="12" width="12" style="104" customWidth="1"/>
    <col min="13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2" s="105" customFormat="1" ht="17.100000000000001" customHeight="1" x14ac:dyDescent="0.25">
      <c r="A1" s="226" t="s">
        <v>777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3"/>
    <row r="3" spans="1:12" x14ac:dyDescent="0.3"/>
    <row r="4" spans="1:12" x14ac:dyDescent="0.3"/>
    <row r="5" spans="1:12" x14ac:dyDescent="0.3">
      <c r="B5" s="200" t="s">
        <v>7</v>
      </c>
      <c r="C5" s="200">
        <v>2012</v>
      </c>
      <c r="D5" s="200">
        <v>2013</v>
      </c>
      <c r="E5" s="200">
        <v>2014</v>
      </c>
      <c r="G5" s="2" t="s">
        <v>48</v>
      </c>
      <c r="H5" s="2" t="s">
        <v>7</v>
      </c>
      <c r="I5" s="2" t="s">
        <v>6</v>
      </c>
    </row>
    <row r="6" spans="1:12" x14ac:dyDescent="0.3">
      <c r="B6" s="197" t="s">
        <v>8</v>
      </c>
      <c r="C6" s="199">
        <v>0.47485010625379476</v>
      </c>
      <c r="D6" s="199">
        <v>0.4014840182648402</v>
      </c>
      <c r="E6" s="199">
        <f>VLOOKUP(B6,$H$6:$J$10,3,FALSE)</f>
        <v>0.39529615563994935</v>
      </c>
      <c r="G6" s="1" t="s">
        <v>65</v>
      </c>
      <c r="H6" t="s">
        <v>8</v>
      </c>
      <c r="I6" s="3">
        <v>207655</v>
      </c>
      <c r="J6" s="199">
        <f t="shared" ref="J6:J11" si="0">I6/$I$11</f>
        <v>0.39529615563994935</v>
      </c>
    </row>
    <row r="7" spans="1:12" x14ac:dyDescent="0.3">
      <c r="B7" s="197" t="s">
        <v>9</v>
      </c>
      <c r="C7" s="199">
        <v>0.28553809957498483</v>
      </c>
      <c r="D7" s="199">
        <v>0.35513698630136986</v>
      </c>
      <c r="E7" s="199">
        <f>VLOOKUP(B7,$H$6:$J$10,3,FALSE)</f>
        <v>0.35466719968019189</v>
      </c>
      <c r="G7" s="1"/>
      <c r="H7" t="s">
        <v>9</v>
      </c>
      <c r="I7" s="3">
        <v>186312</v>
      </c>
      <c r="J7" s="199">
        <f t="shared" si="0"/>
        <v>0.35466719968019189</v>
      </c>
    </row>
    <row r="8" spans="1:12" x14ac:dyDescent="0.3">
      <c r="B8" s="197" t="s">
        <v>10</v>
      </c>
      <c r="C8" s="199">
        <v>0.23382475713418335</v>
      </c>
      <c r="D8" s="199">
        <v>0.24226598173515981</v>
      </c>
      <c r="E8" s="199">
        <f>VLOOKUP(B8,$H$6:$J$10,3,FALSE)</f>
        <v>0.24098493284981393</v>
      </c>
      <c r="G8" s="1"/>
      <c r="H8" t="s">
        <v>10</v>
      </c>
      <c r="I8" s="3">
        <v>126593</v>
      </c>
      <c r="J8" s="199">
        <f t="shared" si="0"/>
        <v>0.24098493284981393</v>
      </c>
    </row>
    <row r="9" spans="1:12" x14ac:dyDescent="0.3">
      <c r="B9" s="197" t="s">
        <v>11</v>
      </c>
      <c r="C9" s="199">
        <v>5.7870370370370367E-3</v>
      </c>
      <c r="D9" s="199">
        <v>8.2762557077625571E-4</v>
      </c>
      <c r="E9" s="199">
        <f>VLOOKUP(B9,$H$6:$J$10,3,FALSE)</f>
        <v>9.0517118300448302E-3</v>
      </c>
      <c r="G9" s="6"/>
      <c r="H9" t="s">
        <v>11</v>
      </c>
      <c r="I9" s="3">
        <v>4755</v>
      </c>
      <c r="J9" s="199">
        <f t="shared" si="0"/>
        <v>9.0517118300448302E-3</v>
      </c>
    </row>
    <row r="10" spans="1:12" x14ac:dyDescent="0.3">
      <c r="B10" s="197" t="s">
        <v>12</v>
      </c>
      <c r="C10" s="199">
        <v>0</v>
      </c>
      <c r="D10" s="199">
        <v>2.8538812785388126E-4</v>
      </c>
      <c r="E10" s="199">
        <f>VLOOKUP(B10,$H$6:$J$10,3,FALSE)</f>
        <v>0</v>
      </c>
      <c r="H10" s="104" t="s">
        <v>12</v>
      </c>
      <c r="I10" s="104">
        <v>0</v>
      </c>
      <c r="J10" s="199">
        <f t="shared" si="0"/>
        <v>0</v>
      </c>
    </row>
    <row r="11" spans="1:12" x14ac:dyDescent="0.3">
      <c r="B11" s="200" t="s">
        <v>71</v>
      </c>
      <c r="C11" s="199">
        <v>1</v>
      </c>
      <c r="D11" s="199">
        <v>1</v>
      </c>
      <c r="E11" s="199">
        <f>SUM(E6:E10)</f>
        <v>1</v>
      </c>
      <c r="G11" s="7" t="s">
        <v>284</v>
      </c>
      <c r="H11" s="7"/>
      <c r="I11" s="8">
        <f>SUM(I6:I10)</f>
        <v>525315</v>
      </c>
      <c r="J11" s="199">
        <f t="shared" si="0"/>
        <v>1</v>
      </c>
    </row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spans="1:13" x14ac:dyDescent="0.3"/>
    <row r="18" spans="1:13" ht="26.2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L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9"/>
  <sheetViews>
    <sheetView workbookViewId="0">
      <selection sqref="A1:XFD1"/>
    </sheetView>
  </sheetViews>
  <sheetFormatPr defaultColWidth="0" defaultRowHeight="16.5" zeroHeight="1" x14ac:dyDescent="0.3"/>
  <cols>
    <col min="1" max="11" width="9.140625" style="104" customWidth="1"/>
    <col min="12" max="14" width="0" style="104" hidden="1" customWidth="1"/>
    <col min="15" max="16384" width="11.140625" style="104" hidden="1"/>
  </cols>
  <sheetData>
    <row r="1" spans="1:13" s="105" customFormat="1" ht="17.100000000000001" customHeight="1" x14ac:dyDescent="0.25">
      <c r="A1" s="234" t="s">
        <v>778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3" x14ac:dyDescent="0.3"/>
    <row r="3" spans="1:13" x14ac:dyDescent="0.3"/>
    <row r="4" spans="1:13" x14ac:dyDescent="0.3"/>
    <row r="5" spans="1:13" x14ac:dyDescent="0.3">
      <c r="D5" s="106" t="s">
        <v>72</v>
      </c>
      <c r="E5" s="107" t="s">
        <v>6</v>
      </c>
    </row>
    <row r="6" spans="1:13" x14ac:dyDescent="0.3">
      <c r="D6" s="104" t="str">
        <f t="shared" ref="D6:E8" si="0">B19</f>
        <v>Telejornal</v>
      </c>
      <c r="E6" s="104">
        <f t="shared" si="0"/>
        <v>180637</v>
      </c>
      <c r="F6" s="110">
        <f>E6/$E$10</f>
        <v>0.34386415769585865</v>
      </c>
    </row>
    <row r="7" spans="1:13" x14ac:dyDescent="0.3">
      <c r="D7" s="104" t="str">
        <f t="shared" si="0"/>
        <v>Religioso</v>
      </c>
      <c r="E7" s="104">
        <f t="shared" si="0"/>
        <v>124868</v>
      </c>
      <c r="F7" s="110">
        <f>E7/$E$10</f>
        <v>0.23770118881052321</v>
      </c>
    </row>
    <row r="8" spans="1:13" x14ac:dyDescent="0.3">
      <c r="D8" s="104" t="str">
        <f t="shared" si="0"/>
        <v>Auditório</v>
      </c>
      <c r="E8" s="104">
        <f t="shared" si="0"/>
        <v>55605</v>
      </c>
      <c r="F8" s="110">
        <f>E8/$E$10</f>
        <v>0.10585077524913623</v>
      </c>
    </row>
    <row r="9" spans="1:13" x14ac:dyDescent="0.3">
      <c r="D9" s="104" t="s">
        <v>89</v>
      </c>
      <c r="E9" s="109">
        <f>SUM(C22:C37)</f>
        <v>164205</v>
      </c>
      <c r="F9" s="110">
        <f>E9/$E$10</f>
        <v>0.31258387824448186</v>
      </c>
    </row>
    <row r="10" spans="1:13" x14ac:dyDescent="0.3">
      <c r="D10" s="104" t="s">
        <v>6</v>
      </c>
      <c r="E10" s="109">
        <f>SUM(E6:E9)</f>
        <v>525315</v>
      </c>
      <c r="F10" s="110">
        <f>E10/$E$10</f>
        <v>1</v>
      </c>
    </row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ht="24.75" customHeight="1" x14ac:dyDescent="0.3">
      <c r="A16" s="222" t="s">
        <v>749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8" spans="1:14" hidden="1" x14ac:dyDescent="0.3">
      <c r="A18" s="2" t="s">
        <v>48</v>
      </c>
      <c r="B18" s="2" t="s">
        <v>72</v>
      </c>
      <c r="C18" s="2" t="s">
        <v>65</v>
      </c>
      <c r="F18" s="2" t="s">
        <v>48</v>
      </c>
      <c r="G18" s="2" t="s">
        <v>72</v>
      </c>
      <c r="H18" s="2" t="s">
        <v>6</v>
      </c>
      <c r="J18" s="2"/>
      <c r="K18" s="2"/>
      <c r="L18" s="2" t="s">
        <v>48</v>
      </c>
      <c r="M18" s="2" t="s">
        <v>267</v>
      </c>
      <c r="N18" s="2" t="s">
        <v>6</v>
      </c>
    </row>
    <row r="19" spans="1:14" hidden="1" x14ac:dyDescent="0.3">
      <c r="A19" s="1" t="s">
        <v>65</v>
      </c>
      <c r="B19" t="s">
        <v>16</v>
      </c>
      <c r="C19" s="3">
        <v>180637</v>
      </c>
      <c r="F19" s="1" t="s">
        <v>65</v>
      </c>
      <c r="G19" t="s">
        <v>16</v>
      </c>
      <c r="H19" s="3">
        <v>89515</v>
      </c>
      <c r="I19">
        <f>IF(VLOOKUP(G19,$B$18:$C$46,2,FALSE)&gt;=H19,0,1)</f>
        <v>0</v>
      </c>
      <c r="J19"/>
      <c r="K19" s="3"/>
      <c r="L19" s="1" t="s">
        <v>65</v>
      </c>
      <c r="M19" t="s">
        <v>272</v>
      </c>
      <c r="N19" s="3">
        <v>94865</v>
      </c>
    </row>
    <row r="20" spans="1:14" hidden="1" x14ac:dyDescent="0.3">
      <c r="A20" s="1"/>
      <c r="B20" t="s">
        <v>14</v>
      </c>
      <c r="C20" s="3">
        <v>124868</v>
      </c>
      <c r="F20" s="1"/>
      <c r="G20" t="s">
        <v>14</v>
      </c>
      <c r="H20" s="3">
        <v>62405</v>
      </c>
      <c r="I20">
        <f t="shared" ref="I20:I37" si="1">IF(VLOOKUP(G20,$B$18:$C$46,2,FALSE)&gt;=H20,0,1)</f>
        <v>0</v>
      </c>
      <c r="J20"/>
      <c r="K20" s="3"/>
      <c r="L20" s="1"/>
      <c r="M20" t="s">
        <v>14</v>
      </c>
      <c r="N20" s="3">
        <v>62405</v>
      </c>
    </row>
    <row r="21" spans="1:14" hidden="1" x14ac:dyDescent="0.3">
      <c r="A21" s="1"/>
      <c r="B21" t="s">
        <v>23</v>
      </c>
      <c r="C21" s="3">
        <v>55605</v>
      </c>
      <c r="F21" s="1"/>
      <c r="G21" t="s">
        <v>23</v>
      </c>
      <c r="H21" s="3">
        <v>23870</v>
      </c>
      <c r="I21">
        <f t="shared" si="1"/>
        <v>0</v>
      </c>
      <c r="J21"/>
      <c r="K21" s="3"/>
      <c r="L21" s="1"/>
      <c r="M21" t="s">
        <v>275</v>
      </c>
      <c r="N21" s="3">
        <v>37075</v>
      </c>
    </row>
    <row r="22" spans="1:14" hidden="1" x14ac:dyDescent="0.3">
      <c r="A22" s="1"/>
      <c r="B22" t="s">
        <v>15</v>
      </c>
      <c r="C22" s="3">
        <v>43445</v>
      </c>
      <c r="F22" s="1"/>
      <c r="G22" t="s">
        <v>17</v>
      </c>
      <c r="H22" s="3">
        <v>23580</v>
      </c>
      <c r="I22">
        <f t="shared" si="1"/>
        <v>0</v>
      </c>
      <c r="J22"/>
      <c r="K22" s="3"/>
      <c r="L22" s="1"/>
      <c r="M22" t="s">
        <v>271</v>
      </c>
      <c r="N22" s="3">
        <v>34690</v>
      </c>
    </row>
    <row r="23" spans="1:14" hidden="1" x14ac:dyDescent="0.3">
      <c r="A23" s="1"/>
      <c r="B23" t="s">
        <v>17</v>
      </c>
      <c r="C23" s="3">
        <v>36315</v>
      </c>
      <c r="F23" s="1"/>
      <c r="G23" t="s">
        <v>15</v>
      </c>
      <c r="H23" s="3">
        <v>20970</v>
      </c>
      <c r="I23">
        <f t="shared" si="1"/>
        <v>0</v>
      </c>
      <c r="J23"/>
      <c r="K23" s="3"/>
      <c r="L23" s="1"/>
      <c r="M23" t="s">
        <v>276</v>
      </c>
      <c r="N23" s="3">
        <v>23870</v>
      </c>
    </row>
    <row r="24" spans="1:14" hidden="1" x14ac:dyDescent="0.3">
      <c r="A24" s="1"/>
      <c r="B24" t="s">
        <v>19</v>
      </c>
      <c r="C24" s="3">
        <v>18575</v>
      </c>
      <c r="F24" s="1"/>
      <c r="G24" t="s">
        <v>19</v>
      </c>
      <c r="H24" s="3">
        <v>8430</v>
      </c>
      <c r="I24">
        <f t="shared" si="1"/>
        <v>0</v>
      </c>
      <c r="J24"/>
      <c r="K24" s="3"/>
      <c r="L24" s="1"/>
      <c r="M24" t="s">
        <v>269</v>
      </c>
      <c r="N24" s="3">
        <v>4055</v>
      </c>
    </row>
    <row r="25" spans="1:14" hidden="1" x14ac:dyDescent="0.3">
      <c r="A25" s="1"/>
      <c r="B25" t="s">
        <v>22</v>
      </c>
      <c r="C25" s="3">
        <v>14870</v>
      </c>
      <c r="F25" s="1"/>
      <c r="G25" t="s">
        <v>22</v>
      </c>
      <c r="H25" s="3">
        <v>7175</v>
      </c>
      <c r="I25">
        <f t="shared" si="1"/>
        <v>0</v>
      </c>
      <c r="J25"/>
      <c r="K25" s="3"/>
      <c r="L25" s="1"/>
      <c r="M25" t="s">
        <v>274</v>
      </c>
      <c r="N25" s="3">
        <v>1620</v>
      </c>
    </row>
    <row r="26" spans="1:14" hidden="1" x14ac:dyDescent="0.3">
      <c r="A26" s="1"/>
      <c r="B26" t="s">
        <v>33</v>
      </c>
      <c r="C26" s="3">
        <v>12340</v>
      </c>
      <c r="F26" s="1"/>
      <c r="G26" t="s">
        <v>33</v>
      </c>
      <c r="H26" s="3">
        <v>6445</v>
      </c>
      <c r="I26">
        <f t="shared" si="1"/>
        <v>0</v>
      </c>
      <c r="J26"/>
      <c r="K26" s="3"/>
      <c r="L26" s="1"/>
      <c r="M26" t="s">
        <v>278</v>
      </c>
      <c r="N26" s="3">
        <v>1365</v>
      </c>
    </row>
    <row r="27" spans="1:14" hidden="1" x14ac:dyDescent="0.3">
      <c r="A27" s="1"/>
      <c r="B27" t="s">
        <v>28</v>
      </c>
      <c r="C27" s="3">
        <v>7645</v>
      </c>
      <c r="F27" s="1"/>
      <c r="G27" t="s">
        <v>28</v>
      </c>
      <c r="H27" s="3">
        <v>4315</v>
      </c>
      <c r="I27">
        <f t="shared" si="1"/>
        <v>0</v>
      </c>
      <c r="J27"/>
      <c r="K27" s="3"/>
      <c r="L27" s="1"/>
      <c r="M27" t="s">
        <v>270</v>
      </c>
      <c r="N27" s="3">
        <v>440</v>
      </c>
    </row>
    <row r="28" spans="1:14" hidden="1" x14ac:dyDescent="0.3">
      <c r="A28" s="1"/>
      <c r="B28" t="s">
        <v>32</v>
      </c>
      <c r="C28" s="3">
        <v>6625</v>
      </c>
      <c r="F28" s="1"/>
      <c r="G28" t="s">
        <v>21</v>
      </c>
      <c r="H28" s="3">
        <v>2895</v>
      </c>
      <c r="I28">
        <f t="shared" si="1"/>
        <v>0</v>
      </c>
      <c r="J28"/>
      <c r="K28" s="3"/>
      <c r="L28" s="6"/>
      <c r="M28" t="s">
        <v>273</v>
      </c>
      <c r="N28" s="3">
        <v>255</v>
      </c>
    </row>
    <row r="29" spans="1:14" hidden="1" x14ac:dyDescent="0.3">
      <c r="A29" s="1"/>
      <c r="B29" t="s">
        <v>20</v>
      </c>
      <c r="C29" s="3">
        <v>5460</v>
      </c>
      <c r="F29" s="1"/>
      <c r="G29" t="s">
        <v>20</v>
      </c>
      <c r="H29" s="3">
        <v>2730</v>
      </c>
      <c r="I29">
        <f t="shared" si="1"/>
        <v>0</v>
      </c>
      <c r="J29"/>
      <c r="K29" s="3"/>
      <c r="L29" s="7" t="s">
        <v>284</v>
      </c>
      <c r="M29" s="7"/>
      <c r="N29" s="8">
        <v>260640</v>
      </c>
    </row>
    <row r="30" spans="1:14" hidden="1" x14ac:dyDescent="0.3">
      <c r="A30" s="1"/>
      <c r="B30" t="s">
        <v>38</v>
      </c>
      <c r="C30" s="3">
        <v>4755</v>
      </c>
      <c r="F30" s="1"/>
      <c r="G30" t="s">
        <v>18</v>
      </c>
      <c r="H30" s="3">
        <v>2450</v>
      </c>
      <c r="I30">
        <f t="shared" si="1"/>
        <v>0</v>
      </c>
      <c r="J30"/>
      <c r="K30" s="3"/>
      <c r="L30" s="4" t="s">
        <v>71</v>
      </c>
      <c r="M30" s="4"/>
      <c r="N30" s="5">
        <v>260640</v>
      </c>
    </row>
    <row r="31" spans="1:14" hidden="1" x14ac:dyDescent="0.3">
      <c r="A31" s="1"/>
      <c r="B31" t="s">
        <v>21</v>
      </c>
      <c r="C31" s="3">
        <v>4325</v>
      </c>
      <c r="F31" s="1"/>
      <c r="G31" t="s">
        <v>31</v>
      </c>
      <c r="H31" s="3">
        <v>1660</v>
      </c>
      <c r="I31">
        <f t="shared" si="1"/>
        <v>0</v>
      </c>
      <c r="J31"/>
      <c r="K31" s="3"/>
    </row>
    <row r="32" spans="1:14" hidden="1" x14ac:dyDescent="0.3">
      <c r="A32" s="1"/>
      <c r="B32" t="s">
        <v>31</v>
      </c>
      <c r="C32" s="3">
        <v>2935</v>
      </c>
      <c r="F32" s="1"/>
      <c r="G32" t="s">
        <v>32</v>
      </c>
      <c r="H32" s="3">
        <v>1620</v>
      </c>
      <c r="I32">
        <f t="shared" si="1"/>
        <v>0</v>
      </c>
      <c r="J32"/>
      <c r="K32" s="3"/>
    </row>
    <row r="33" spans="1:11" hidden="1" x14ac:dyDescent="0.3">
      <c r="A33" s="1"/>
      <c r="B33" t="s">
        <v>18</v>
      </c>
      <c r="C33" s="3">
        <v>2450</v>
      </c>
      <c r="F33" s="1"/>
      <c r="G33" t="s">
        <v>40</v>
      </c>
      <c r="H33" s="3">
        <v>1305</v>
      </c>
      <c r="I33">
        <f t="shared" si="1"/>
        <v>0</v>
      </c>
      <c r="J33"/>
      <c r="K33" s="3"/>
    </row>
    <row r="34" spans="1:11" hidden="1" x14ac:dyDescent="0.3">
      <c r="A34" s="1"/>
      <c r="B34" t="s">
        <v>29</v>
      </c>
      <c r="C34" s="3">
        <v>2385</v>
      </c>
      <c r="F34" s="1"/>
      <c r="G34" t="s">
        <v>29</v>
      </c>
      <c r="H34" s="3">
        <v>960</v>
      </c>
      <c r="I34">
        <f t="shared" si="1"/>
        <v>0</v>
      </c>
      <c r="J34"/>
      <c r="K34" s="3"/>
    </row>
    <row r="35" spans="1:11" hidden="1" x14ac:dyDescent="0.3">
      <c r="A35" s="1"/>
      <c r="B35" t="s">
        <v>40</v>
      </c>
      <c r="C35" s="3">
        <v>1665</v>
      </c>
      <c r="F35" s="1"/>
      <c r="G35" t="s">
        <v>38</v>
      </c>
      <c r="H35" s="3">
        <v>255</v>
      </c>
      <c r="I35">
        <f t="shared" si="1"/>
        <v>0</v>
      </c>
      <c r="J35"/>
      <c r="K35" s="3"/>
    </row>
    <row r="36" spans="1:11" hidden="1" x14ac:dyDescent="0.3">
      <c r="A36" s="6"/>
      <c r="B36" t="s">
        <v>25</v>
      </c>
      <c r="C36" s="3">
        <v>355</v>
      </c>
      <c r="F36" s="6"/>
      <c r="G36" t="s">
        <v>39</v>
      </c>
      <c r="H36" s="3">
        <v>60</v>
      </c>
      <c r="I36">
        <f t="shared" si="1"/>
        <v>0</v>
      </c>
      <c r="J36"/>
      <c r="K36" s="3"/>
    </row>
    <row r="37" spans="1:11" hidden="1" x14ac:dyDescent="0.3">
      <c r="A37" s="7" t="s">
        <v>284</v>
      </c>
      <c r="B37" t="s">
        <v>39</v>
      </c>
      <c r="C37" s="3">
        <v>60</v>
      </c>
      <c r="F37" s="7" t="s">
        <v>284</v>
      </c>
      <c r="G37" s="7"/>
      <c r="H37" s="8">
        <v>260640</v>
      </c>
      <c r="I37" t="e">
        <f t="shared" si="1"/>
        <v>#N/A</v>
      </c>
      <c r="J37"/>
      <c r="K37" s="3"/>
    </row>
    <row r="38" spans="1:11" hidden="1" x14ac:dyDescent="0.3">
      <c r="A38" s="111"/>
      <c r="B38" s="4" t="s">
        <v>71</v>
      </c>
      <c r="C38" s="5">
        <v>525315</v>
      </c>
      <c r="E38" s="111"/>
      <c r="F38" s="112"/>
      <c r="J38"/>
      <c r="K38" s="3"/>
    </row>
    <row r="39" spans="1:11" hidden="1" x14ac:dyDescent="0.3">
      <c r="B39" s="4"/>
      <c r="C39" s="5"/>
      <c r="J39" s="4"/>
      <c r="K39" s="5"/>
    </row>
  </sheetData>
  <sortState xmlns:xlrd2="http://schemas.microsoft.com/office/spreadsheetml/2017/richdata2" ref="B19:C39">
    <sortCondition descending="1" ref="C19:C39"/>
  </sortState>
  <mergeCells count="2">
    <mergeCell ref="A16:M16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69"/>
  <sheetViews>
    <sheetView workbookViewId="0">
      <selection activeCell="A2" sqref="A2"/>
    </sheetView>
  </sheetViews>
  <sheetFormatPr defaultColWidth="0" defaultRowHeight="14.25" zeroHeight="1" x14ac:dyDescent="0.3"/>
  <cols>
    <col min="1" max="1" width="16.140625" style="48" customWidth="1"/>
    <col min="2" max="2" width="16.5703125" style="48" customWidth="1"/>
    <col min="3" max="3" width="16.140625" style="48" customWidth="1"/>
    <col min="4" max="4" width="15" style="15" customWidth="1"/>
    <col min="5" max="5" width="9.140625" style="28" hidden="1" customWidth="1"/>
    <col min="6" max="19" width="0" style="28" hidden="1" customWidth="1"/>
    <col min="20" max="16384" width="9.140625" style="28" hidden="1"/>
  </cols>
  <sheetData>
    <row r="1" spans="1:6" s="15" customFormat="1" ht="30" customHeight="1" x14ac:dyDescent="0.25">
      <c r="A1" s="226" t="s">
        <v>780</v>
      </c>
      <c r="B1" s="226"/>
      <c r="C1" s="226"/>
      <c r="D1" s="226"/>
    </row>
    <row r="2" spans="1:6" x14ac:dyDescent="0.3"/>
    <row r="3" spans="1:6" s="50" customFormat="1" ht="15" customHeight="1" x14ac:dyDescent="0.25">
      <c r="A3" s="54" t="s">
        <v>7</v>
      </c>
      <c r="B3" s="51" t="s">
        <v>43</v>
      </c>
      <c r="C3" s="51" t="s">
        <v>46</v>
      </c>
      <c r="D3" s="52" t="s">
        <v>45</v>
      </c>
    </row>
    <row r="4" spans="1:6" ht="15" customHeight="1" x14ac:dyDescent="0.3">
      <c r="A4" s="53" t="str">
        <f>A39</f>
        <v>Educação</v>
      </c>
      <c r="B4" s="49" t="str">
        <f>B39</f>
        <v>Instrutivo</v>
      </c>
      <c r="C4" s="30">
        <f>C39/(60*24)</f>
        <v>3.0381944444444446</v>
      </c>
      <c r="D4" s="127">
        <f>C4/C$34</f>
        <v>8.3238203957382052E-3</v>
      </c>
      <c r="F4" s="44">
        <f>C4/$C$34</f>
        <v>8.3238203957382052E-3</v>
      </c>
    </row>
    <row r="5" spans="1:6" s="50" customFormat="1" ht="15" customHeight="1" x14ac:dyDescent="0.3">
      <c r="A5" s="232" t="str">
        <f>A4</f>
        <v>Educação</v>
      </c>
      <c r="B5" s="233"/>
      <c r="C5" s="89">
        <f t="shared" ref="C5:C33" si="0">C40/(60*24)</f>
        <v>3.0381944444444446</v>
      </c>
      <c r="D5" s="126">
        <f t="shared" ref="D5:D33" si="1">C5/C$34</f>
        <v>8.3238203957382052E-3</v>
      </c>
      <c r="F5" s="44">
        <f t="shared" ref="F5:F34" si="2">C5/$C$34</f>
        <v>8.3238203957382052E-3</v>
      </c>
    </row>
    <row r="6" spans="1:6" ht="15" customHeight="1" x14ac:dyDescent="0.3">
      <c r="A6" s="229" t="str">
        <f>A41</f>
        <v>Entretenimento</v>
      </c>
      <c r="B6" s="49" t="str">
        <f t="shared" ref="B6:B32" si="3">B41</f>
        <v>Auditório</v>
      </c>
      <c r="C6" s="30">
        <f t="shared" si="0"/>
        <v>38.968055555555559</v>
      </c>
      <c r="D6" s="127">
        <f t="shared" si="1"/>
        <v>0.10676179604261797</v>
      </c>
      <c r="F6" s="44">
        <f t="shared" si="2"/>
        <v>0.10676179604261797</v>
      </c>
    </row>
    <row r="7" spans="1:6" ht="15" customHeight="1" x14ac:dyDescent="0.3">
      <c r="A7" s="229"/>
      <c r="B7" s="49" t="str">
        <f t="shared" si="3"/>
        <v>Colunismo social</v>
      </c>
      <c r="C7" s="30">
        <f t="shared" si="0"/>
        <v>27.096527777777776</v>
      </c>
      <c r="D7" s="127">
        <f t="shared" si="1"/>
        <v>7.4237062404870616E-2</v>
      </c>
      <c r="F7" s="44">
        <f t="shared" si="2"/>
        <v>7.4237062404870616E-2</v>
      </c>
    </row>
    <row r="8" spans="1:6" ht="15" customHeight="1" x14ac:dyDescent="0.3">
      <c r="A8" s="229"/>
      <c r="B8" s="49" t="str">
        <f t="shared" si="3"/>
        <v>Variedades</v>
      </c>
      <c r="C8" s="30">
        <f t="shared" si="0"/>
        <v>23.28125</v>
      </c>
      <c r="D8" s="127">
        <f t="shared" si="1"/>
        <v>6.3784246575342471E-2</v>
      </c>
      <c r="F8" s="44">
        <f t="shared" si="2"/>
        <v>6.3784246575342471E-2</v>
      </c>
    </row>
    <row r="9" spans="1:6" ht="15" customHeight="1" x14ac:dyDescent="0.3">
      <c r="A9" s="229"/>
      <c r="B9" s="49" t="str">
        <f t="shared" si="3"/>
        <v>Talk show</v>
      </c>
      <c r="C9" s="30">
        <f t="shared" si="0"/>
        <v>19.920138888888889</v>
      </c>
      <c r="D9" s="127">
        <f t="shared" si="1"/>
        <v>5.4575722983257233E-2</v>
      </c>
      <c r="F9" s="44">
        <f t="shared" si="2"/>
        <v>5.4575722983257233E-2</v>
      </c>
    </row>
    <row r="10" spans="1:6" ht="15" customHeight="1" x14ac:dyDescent="0.3">
      <c r="A10" s="229"/>
      <c r="B10" s="49" t="str">
        <f t="shared" si="3"/>
        <v>Esportivo</v>
      </c>
      <c r="C10" s="30">
        <f t="shared" si="0"/>
        <v>15.595833333333333</v>
      </c>
      <c r="D10" s="127">
        <f t="shared" si="1"/>
        <v>4.2728310502283103E-2</v>
      </c>
      <c r="F10" s="44">
        <f t="shared" si="2"/>
        <v>4.2728310502283103E-2</v>
      </c>
    </row>
    <row r="11" spans="1:6" ht="15" customHeight="1" x14ac:dyDescent="0.3">
      <c r="A11" s="229"/>
      <c r="B11" s="49" t="str">
        <f t="shared" si="3"/>
        <v>Humorístico</v>
      </c>
      <c r="C11" s="30">
        <f t="shared" si="0"/>
        <v>14.621527777777779</v>
      </c>
      <c r="D11" s="127">
        <f t="shared" si="1"/>
        <v>4.0058980213089804E-2</v>
      </c>
      <c r="F11" s="44">
        <f t="shared" si="2"/>
        <v>4.0058980213089804E-2</v>
      </c>
    </row>
    <row r="12" spans="1:6" ht="15" customHeight="1" x14ac:dyDescent="0.3">
      <c r="A12" s="229"/>
      <c r="B12" s="49" t="str">
        <f t="shared" si="3"/>
        <v>Série</v>
      </c>
      <c r="C12" s="30">
        <f t="shared" si="0"/>
        <v>5.479166666666667</v>
      </c>
      <c r="D12" s="127">
        <f t="shared" si="1"/>
        <v>1.5011415525114155E-2</v>
      </c>
      <c r="F12" s="44">
        <f t="shared" si="2"/>
        <v>1.5011415525114155E-2</v>
      </c>
    </row>
    <row r="13" spans="1:6" ht="15" customHeight="1" x14ac:dyDescent="0.3">
      <c r="A13" s="229"/>
      <c r="B13" s="49" t="str">
        <f t="shared" si="3"/>
        <v>Quiz Show</v>
      </c>
      <c r="C13" s="30">
        <f t="shared" si="0"/>
        <v>3.2291666666666665</v>
      </c>
      <c r="D13" s="127">
        <f t="shared" si="1"/>
        <v>8.8470319634703191E-3</v>
      </c>
      <c r="F13" s="44">
        <f t="shared" si="2"/>
        <v>8.8470319634703191E-3</v>
      </c>
    </row>
    <row r="14" spans="1:6" ht="15" customHeight="1" x14ac:dyDescent="0.3">
      <c r="A14" s="229"/>
      <c r="B14" s="49" t="str">
        <f t="shared" si="3"/>
        <v>Interativo</v>
      </c>
      <c r="C14" s="30">
        <f t="shared" si="0"/>
        <v>2.6493055555555554</v>
      </c>
      <c r="D14" s="127">
        <f t="shared" si="1"/>
        <v>7.2583713850837136E-3</v>
      </c>
      <c r="F14" s="44">
        <f t="shared" si="2"/>
        <v>7.2583713850837136E-3</v>
      </c>
    </row>
    <row r="15" spans="1:6" ht="15" customHeight="1" x14ac:dyDescent="0.3">
      <c r="A15" s="229"/>
      <c r="B15" s="49" t="str">
        <f t="shared" si="3"/>
        <v>Reality Show</v>
      </c>
      <c r="C15" s="30">
        <f t="shared" si="0"/>
        <v>2.2361111111111112</v>
      </c>
      <c r="D15" s="127">
        <f t="shared" si="1"/>
        <v>6.1263318112633183E-3</v>
      </c>
      <c r="F15" s="44">
        <f t="shared" si="2"/>
        <v>6.1263318112633183E-3</v>
      </c>
    </row>
    <row r="16" spans="1:6" ht="15" customHeight="1" x14ac:dyDescent="0.3">
      <c r="A16" s="229"/>
      <c r="B16" s="49" t="str">
        <f t="shared" si="3"/>
        <v>Revista</v>
      </c>
      <c r="C16" s="30">
        <f t="shared" si="0"/>
        <v>1.65625</v>
      </c>
      <c r="D16" s="127">
        <f t="shared" si="1"/>
        <v>4.5376712328767119E-3</v>
      </c>
      <c r="F16" s="44">
        <f t="shared" si="2"/>
        <v>4.5376712328767119E-3</v>
      </c>
    </row>
    <row r="17" spans="1:6" ht="15" customHeight="1" x14ac:dyDescent="0.3">
      <c r="A17" s="229"/>
      <c r="B17" s="49" t="str">
        <f t="shared" si="3"/>
        <v>Musical</v>
      </c>
      <c r="C17" s="30">
        <f t="shared" si="0"/>
        <v>1.5104166666666667</v>
      </c>
      <c r="D17" s="127">
        <f t="shared" si="1"/>
        <v>4.1381278538812783E-3</v>
      </c>
      <c r="F17" s="44">
        <f t="shared" si="2"/>
        <v>4.1381278538812783E-3</v>
      </c>
    </row>
    <row r="18" spans="1:6" ht="15" customHeight="1" x14ac:dyDescent="0.3">
      <c r="A18" s="229"/>
      <c r="B18" s="49" t="str">
        <f t="shared" si="3"/>
        <v>Infantil</v>
      </c>
      <c r="C18" s="30">
        <f t="shared" si="0"/>
        <v>0.16666666666666666</v>
      </c>
      <c r="D18" s="127">
        <f t="shared" si="1"/>
        <v>4.5662100456621003E-4</v>
      </c>
      <c r="F18" s="44">
        <f t="shared" si="2"/>
        <v>4.5662100456621003E-4</v>
      </c>
    </row>
    <row r="19" spans="1:6" ht="15" customHeight="1" x14ac:dyDescent="0.3">
      <c r="A19" s="229"/>
      <c r="B19" s="49" t="str">
        <f t="shared" si="3"/>
        <v>Docudrama</v>
      </c>
      <c r="C19" s="30">
        <f t="shared" si="0"/>
        <v>5.5555555555555552E-2</v>
      </c>
      <c r="D19" s="127">
        <f t="shared" si="1"/>
        <v>1.5220700152207E-4</v>
      </c>
      <c r="F19" s="44">
        <f t="shared" si="2"/>
        <v>1.5220700152207E-4</v>
      </c>
    </row>
    <row r="20" spans="1:6" ht="15" customHeight="1" x14ac:dyDescent="0.3">
      <c r="A20" s="229"/>
      <c r="B20" s="49" t="str">
        <f t="shared" si="3"/>
        <v>Filme</v>
      </c>
      <c r="C20" s="30">
        <f t="shared" si="0"/>
        <v>2.0833333333333332E-2</v>
      </c>
      <c r="D20" s="127">
        <f t="shared" si="1"/>
        <v>5.7077625570776254E-5</v>
      </c>
      <c r="F20" s="44">
        <f t="shared" si="2"/>
        <v>5.7077625570776254E-5</v>
      </c>
    </row>
    <row r="21" spans="1:6" s="50" customFormat="1" ht="15" customHeight="1" x14ac:dyDescent="0.3">
      <c r="A21" s="232" t="str">
        <f>A6</f>
        <v>Entretenimento</v>
      </c>
      <c r="B21" s="233"/>
      <c r="C21" s="89">
        <f t="shared" si="0"/>
        <v>156.48680555555555</v>
      </c>
      <c r="D21" s="126">
        <f t="shared" si="1"/>
        <v>0.42873097412480971</v>
      </c>
      <c r="F21" s="44">
        <f t="shared" si="2"/>
        <v>0.42873097412480971</v>
      </c>
    </row>
    <row r="22" spans="1:6" ht="15" customHeight="1" x14ac:dyDescent="0.3">
      <c r="A22" s="229" t="str">
        <f>A57</f>
        <v>Informação</v>
      </c>
      <c r="B22" s="49" t="str">
        <f t="shared" si="3"/>
        <v>Telejornal</v>
      </c>
      <c r="C22" s="30">
        <f t="shared" si="0"/>
        <v>16.639583333333334</v>
      </c>
      <c r="D22" s="127">
        <f t="shared" si="1"/>
        <v>4.5587899543378996E-2</v>
      </c>
      <c r="F22" s="44">
        <f t="shared" si="2"/>
        <v>4.5587899543378996E-2</v>
      </c>
    </row>
    <row r="23" spans="1:6" ht="15" customHeight="1" x14ac:dyDescent="0.3">
      <c r="A23" s="229"/>
      <c r="B23" s="49" t="str">
        <f t="shared" si="3"/>
        <v>Debate</v>
      </c>
      <c r="C23" s="30">
        <f t="shared" si="0"/>
        <v>2.0381944444444446</v>
      </c>
      <c r="D23" s="127">
        <f t="shared" si="1"/>
        <v>5.5840943683409441E-3</v>
      </c>
      <c r="F23" s="44">
        <f t="shared" si="2"/>
        <v>5.5840943683409441E-3</v>
      </c>
    </row>
    <row r="24" spans="1:6" ht="15" customHeight="1" x14ac:dyDescent="0.3">
      <c r="A24" s="229"/>
      <c r="B24" s="49" t="str">
        <f t="shared" si="3"/>
        <v>Documentário</v>
      </c>
      <c r="C24" s="30">
        <f t="shared" si="0"/>
        <v>0.61458333333333337</v>
      </c>
      <c r="D24" s="127">
        <f t="shared" si="1"/>
        <v>1.6837899543378997E-3</v>
      </c>
      <c r="F24" s="44">
        <f t="shared" si="2"/>
        <v>1.6837899543378997E-3</v>
      </c>
    </row>
    <row r="25" spans="1:6" s="50" customFormat="1" ht="15" customHeight="1" x14ac:dyDescent="0.3">
      <c r="A25" s="232" t="str">
        <f>A22</f>
        <v>Informação</v>
      </c>
      <c r="B25" s="233"/>
      <c r="C25" s="89">
        <f t="shared" si="0"/>
        <v>19.292361111111113</v>
      </c>
      <c r="D25" s="126">
        <f t="shared" si="1"/>
        <v>5.285578386605784E-2</v>
      </c>
      <c r="F25" s="44">
        <f t="shared" si="2"/>
        <v>5.285578386605784E-2</v>
      </c>
    </row>
    <row r="26" spans="1:6" ht="15" customHeight="1" x14ac:dyDescent="0.3">
      <c r="A26" s="229" t="str">
        <f>A61</f>
        <v>Outros</v>
      </c>
      <c r="B26" s="49" t="str">
        <f t="shared" si="3"/>
        <v>Religioso</v>
      </c>
      <c r="C26" s="30">
        <f t="shared" si="0"/>
        <v>161.97430555555556</v>
      </c>
      <c r="D26" s="127">
        <f t="shared" si="1"/>
        <v>0.44376522070015223</v>
      </c>
      <c r="F26" s="44">
        <f t="shared" si="2"/>
        <v>0.44376522070015223</v>
      </c>
    </row>
    <row r="27" spans="1:6" ht="15" customHeight="1" x14ac:dyDescent="0.3">
      <c r="A27" s="229"/>
      <c r="B27" s="49" t="str">
        <f t="shared" si="3"/>
        <v>Eventos</v>
      </c>
      <c r="C27" s="30">
        <f t="shared" si="0"/>
        <v>0.39583333333333331</v>
      </c>
      <c r="D27" s="127">
        <f t="shared" si="1"/>
        <v>1.0844748858447489E-3</v>
      </c>
      <c r="F27" s="44">
        <f t="shared" si="2"/>
        <v>1.0844748858447489E-3</v>
      </c>
    </row>
    <row r="28" spans="1:6" ht="15" customHeight="1" x14ac:dyDescent="0.3">
      <c r="A28" s="229"/>
      <c r="B28" s="49" t="str">
        <f t="shared" si="3"/>
        <v>Especial</v>
      </c>
      <c r="C28" s="30">
        <f t="shared" si="0"/>
        <v>2.0833333333333332E-2</v>
      </c>
      <c r="D28" s="127">
        <f t="shared" si="1"/>
        <v>5.7077625570776254E-5</v>
      </c>
      <c r="F28" s="44">
        <f t="shared" si="2"/>
        <v>5.7077625570776254E-5</v>
      </c>
    </row>
    <row r="29" spans="1:6" s="50" customFormat="1" ht="15" customHeight="1" x14ac:dyDescent="0.3">
      <c r="A29" s="232" t="str">
        <f>A26</f>
        <v>Outros</v>
      </c>
      <c r="B29" s="233"/>
      <c r="C29" s="89">
        <f t="shared" si="0"/>
        <v>162.39097222222222</v>
      </c>
      <c r="D29" s="126">
        <f t="shared" si="1"/>
        <v>0.44490677321156774</v>
      </c>
      <c r="F29" s="44">
        <f t="shared" si="2"/>
        <v>0.44490677321156774</v>
      </c>
    </row>
    <row r="30" spans="1:6" s="50" customFormat="1" ht="15" customHeight="1" x14ac:dyDescent="0.3">
      <c r="A30" s="235" t="str">
        <f>A65</f>
        <v>Publicidade</v>
      </c>
      <c r="B30" s="49" t="str">
        <f t="shared" si="3"/>
        <v>Telecompra</v>
      </c>
      <c r="C30" s="30">
        <f t="shared" si="0"/>
        <v>19.475694444444443</v>
      </c>
      <c r="D30" s="127">
        <f t="shared" si="1"/>
        <v>5.3358066971080663E-2</v>
      </c>
      <c r="F30" s="44">
        <f t="shared" si="2"/>
        <v>5.3358066971080663E-2</v>
      </c>
    </row>
    <row r="31" spans="1:6" ht="15" customHeight="1" x14ac:dyDescent="0.3">
      <c r="A31" s="236"/>
      <c r="B31" s="49" t="str">
        <f t="shared" si="3"/>
        <v>Político</v>
      </c>
      <c r="C31" s="30">
        <f t="shared" si="0"/>
        <v>3.6493055555555554</v>
      </c>
      <c r="D31" s="127">
        <f t="shared" si="1"/>
        <v>9.9980974124809739E-3</v>
      </c>
      <c r="F31" s="44">
        <f t="shared" si="2"/>
        <v>9.9980974124809739E-3</v>
      </c>
    </row>
    <row r="32" spans="1:6" ht="15" customHeight="1" x14ac:dyDescent="0.3">
      <c r="A32" s="237"/>
      <c r="B32" s="49" t="str">
        <f t="shared" si="3"/>
        <v>Sorteio</v>
      </c>
      <c r="C32" s="30">
        <f t="shared" si="0"/>
        <v>0.66666666666666663</v>
      </c>
      <c r="D32" s="127">
        <f t="shared" si="1"/>
        <v>1.8264840182648401E-3</v>
      </c>
      <c r="F32" s="44">
        <f t="shared" si="2"/>
        <v>1.8264840182648401E-3</v>
      </c>
    </row>
    <row r="33" spans="1:19" s="50" customFormat="1" ht="15" customHeight="1" x14ac:dyDescent="0.3">
      <c r="A33" s="232" t="str">
        <f>A30</f>
        <v>Publicidade</v>
      </c>
      <c r="B33" s="233"/>
      <c r="C33" s="89">
        <f t="shared" si="0"/>
        <v>23.791666666666668</v>
      </c>
      <c r="D33" s="126">
        <f t="shared" si="1"/>
        <v>6.5182648401826485E-2</v>
      </c>
      <c r="F33" s="44">
        <f t="shared" si="2"/>
        <v>6.5182648401826485E-2</v>
      </c>
    </row>
    <row r="34" spans="1:19" s="50" customFormat="1" ht="15" customHeight="1" x14ac:dyDescent="0.3">
      <c r="A34" s="230" t="s">
        <v>6</v>
      </c>
      <c r="B34" s="231"/>
      <c r="C34" s="25">
        <f>C33+C29+C25+C21+C5</f>
        <v>365</v>
      </c>
      <c r="D34" s="131">
        <f>D5+D21+D25+D29+D33</f>
        <v>1</v>
      </c>
      <c r="F34" s="44">
        <f t="shared" si="2"/>
        <v>1</v>
      </c>
    </row>
    <row r="35" spans="1:19" ht="28.5" customHeight="1" x14ac:dyDescent="0.3">
      <c r="A35" s="222" t="s">
        <v>749</v>
      </c>
      <c r="B35" s="222"/>
      <c r="C35" s="222"/>
      <c r="D35" s="222"/>
      <c r="F35" s="44"/>
    </row>
    <row r="37" spans="1:19" hidden="1" x14ac:dyDescent="0.3">
      <c r="J37" s="28" t="s">
        <v>447</v>
      </c>
    </row>
    <row r="38" spans="1:19" ht="15.75" hidden="1" x14ac:dyDescent="0.3">
      <c r="A38" s="2" t="s">
        <v>7</v>
      </c>
      <c r="B38" s="2" t="s">
        <v>72</v>
      </c>
      <c r="C38" s="2" t="s">
        <v>66</v>
      </c>
      <c r="D38" s="2" t="s">
        <v>71</v>
      </c>
      <c r="J38" s="2" t="s">
        <v>7</v>
      </c>
      <c r="K38" s="2" t="s">
        <v>72</v>
      </c>
      <c r="L38" s="2" t="s">
        <v>66</v>
      </c>
      <c r="M38" s="2" t="s">
        <v>71</v>
      </c>
      <c r="P38" s="2" t="s">
        <v>7</v>
      </c>
      <c r="Q38" s="2" t="s">
        <v>72</v>
      </c>
      <c r="R38" s="2" t="s">
        <v>66</v>
      </c>
      <c r="S38" s="2" t="s">
        <v>71</v>
      </c>
    </row>
    <row r="39" spans="1:19" ht="15.75" hidden="1" x14ac:dyDescent="0.3">
      <c r="A39" s="6" t="s">
        <v>12</v>
      </c>
      <c r="B39" t="s">
        <v>27</v>
      </c>
      <c r="C39" s="3">
        <v>4375</v>
      </c>
      <c r="D39" s="3">
        <v>4375</v>
      </c>
      <c r="F39" s="28">
        <f>D39/$D$67</f>
        <v>4.557291666666667</v>
      </c>
      <c r="J39" s="6" t="s">
        <v>12</v>
      </c>
      <c r="K39" t="s">
        <v>27</v>
      </c>
      <c r="L39" s="3">
        <v>2370</v>
      </c>
      <c r="M39" s="3">
        <v>2370</v>
      </c>
      <c r="N39" s="28">
        <f>IF(VLOOKUP(K39,$B$39:$D$80,2,FALSE)&gt;=L39,0,1)</f>
        <v>0</v>
      </c>
      <c r="P39" s="6" t="s">
        <v>12</v>
      </c>
      <c r="Q39" t="s">
        <v>27</v>
      </c>
      <c r="R39" s="3">
        <v>4375</v>
      </c>
      <c r="S39" s="3">
        <v>4375</v>
      </c>
    </row>
    <row r="40" spans="1:19" ht="15.75" hidden="1" x14ac:dyDescent="0.3">
      <c r="A40" s="7" t="s">
        <v>77</v>
      </c>
      <c r="B40" s="7"/>
      <c r="C40" s="8">
        <v>4375</v>
      </c>
      <c r="D40" s="8">
        <v>4375</v>
      </c>
      <c r="F40" s="28">
        <f t="shared" ref="F40:F67" si="4">D40/$D$67</f>
        <v>4.557291666666667</v>
      </c>
      <c r="J40" s="7" t="s">
        <v>77</v>
      </c>
      <c r="K40" s="7"/>
      <c r="L40" s="8">
        <v>2370</v>
      </c>
      <c r="M40" s="8">
        <v>2370</v>
      </c>
      <c r="N40" s="28" t="e">
        <f t="shared" ref="N40:N67" si="5">IF(VLOOKUP(K40,$B$39:$D$80,2,FALSE)&gt;=L40,0,1)</f>
        <v>#N/A</v>
      </c>
      <c r="P40" s="7" t="s">
        <v>77</v>
      </c>
      <c r="Q40" s="7"/>
      <c r="R40" s="8">
        <v>4375</v>
      </c>
      <c r="S40" s="8">
        <v>4375</v>
      </c>
    </row>
    <row r="41" spans="1:19" ht="15.75" hidden="1" x14ac:dyDescent="0.3">
      <c r="A41" s="1" t="s">
        <v>8</v>
      </c>
      <c r="B41" t="s">
        <v>23</v>
      </c>
      <c r="C41" s="3">
        <v>56114</v>
      </c>
      <c r="D41" s="3">
        <v>56114</v>
      </c>
      <c r="F41" s="28">
        <f t="shared" si="4"/>
        <v>58.452083333333334</v>
      </c>
      <c r="J41" s="1" t="s">
        <v>8</v>
      </c>
      <c r="K41" t="s">
        <v>23</v>
      </c>
      <c r="L41" s="3">
        <v>28940</v>
      </c>
      <c r="M41" s="3">
        <v>28940</v>
      </c>
      <c r="N41" s="28">
        <f t="shared" si="5"/>
        <v>0</v>
      </c>
      <c r="P41" s="1" t="s">
        <v>8</v>
      </c>
      <c r="Q41" t="s">
        <v>23</v>
      </c>
      <c r="R41" s="3">
        <v>56114</v>
      </c>
      <c r="S41" s="3">
        <v>56114</v>
      </c>
    </row>
    <row r="42" spans="1:19" ht="15.75" hidden="1" x14ac:dyDescent="0.3">
      <c r="A42" s="1"/>
      <c r="B42" t="s">
        <v>47</v>
      </c>
      <c r="C42" s="3">
        <v>39019</v>
      </c>
      <c r="D42" s="3">
        <v>39019</v>
      </c>
      <c r="F42" s="28">
        <f t="shared" si="4"/>
        <v>40.64479166666667</v>
      </c>
      <c r="J42" s="1"/>
      <c r="K42" t="s">
        <v>47</v>
      </c>
      <c r="L42" s="3">
        <v>19044</v>
      </c>
      <c r="M42" s="3">
        <v>19044</v>
      </c>
      <c r="N42" s="28">
        <f t="shared" si="5"/>
        <v>0</v>
      </c>
      <c r="P42" s="1"/>
      <c r="Q42" t="s">
        <v>47</v>
      </c>
      <c r="R42" s="3">
        <v>39019</v>
      </c>
      <c r="S42" s="3">
        <v>39019</v>
      </c>
    </row>
    <row r="43" spans="1:19" ht="15.75" hidden="1" x14ac:dyDescent="0.3">
      <c r="A43" s="1"/>
      <c r="B43" t="s">
        <v>15</v>
      </c>
      <c r="C43" s="3">
        <v>33525</v>
      </c>
      <c r="D43" s="3">
        <v>33525</v>
      </c>
      <c r="F43" s="28">
        <f t="shared" si="4"/>
        <v>34.921875</v>
      </c>
      <c r="J43" s="1"/>
      <c r="K43" t="s">
        <v>35</v>
      </c>
      <c r="L43" s="3">
        <v>18970</v>
      </c>
      <c r="M43" s="3">
        <v>18970</v>
      </c>
      <c r="N43" s="28">
        <f t="shared" si="5"/>
        <v>0</v>
      </c>
      <c r="P43" s="1"/>
      <c r="Q43" t="s">
        <v>15</v>
      </c>
      <c r="R43" s="3">
        <v>33525</v>
      </c>
      <c r="S43" s="3">
        <v>33525</v>
      </c>
    </row>
    <row r="44" spans="1:19" ht="15.75" hidden="1" x14ac:dyDescent="0.3">
      <c r="A44" s="1"/>
      <c r="B44" t="s">
        <v>35</v>
      </c>
      <c r="C44" s="3">
        <v>28685</v>
      </c>
      <c r="D44" s="3">
        <v>28685</v>
      </c>
      <c r="F44" s="28">
        <f t="shared" si="4"/>
        <v>29.880208333333332</v>
      </c>
      <c r="J44" s="1"/>
      <c r="K44" t="s">
        <v>15</v>
      </c>
      <c r="L44" s="3">
        <v>16560</v>
      </c>
      <c r="M44" s="3">
        <v>16560</v>
      </c>
      <c r="N44" s="28">
        <f t="shared" si="5"/>
        <v>0</v>
      </c>
      <c r="P44" s="1"/>
      <c r="Q44" t="s">
        <v>35</v>
      </c>
      <c r="R44" s="3">
        <v>28685</v>
      </c>
      <c r="S44" s="3">
        <v>28685</v>
      </c>
    </row>
    <row r="45" spans="1:19" ht="15.75" hidden="1" x14ac:dyDescent="0.3">
      <c r="A45" s="1"/>
      <c r="B45" t="s">
        <v>20</v>
      </c>
      <c r="C45" s="3">
        <v>22458</v>
      </c>
      <c r="D45" s="3">
        <v>22458</v>
      </c>
      <c r="F45" s="28">
        <f t="shared" si="4"/>
        <v>23.393750000000001</v>
      </c>
      <c r="J45" s="1"/>
      <c r="K45" t="s">
        <v>20</v>
      </c>
      <c r="L45" s="3">
        <v>10740</v>
      </c>
      <c r="M45" s="3">
        <v>10740</v>
      </c>
      <c r="N45" s="28">
        <f t="shared" si="5"/>
        <v>0</v>
      </c>
      <c r="P45" s="1"/>
      <c r="Q45" t="s">
        <v>20</v>
      </c>
      <c r="R45" s="3">
        <v>22458</v>
      </c>
      <c r="S45" s="3">
        <v>22458</v>
      </c>
    </row>
    <row r="46" spans="1:19" ht="15.75" hidden="1" x14ac:dyDescent="0.3">
      <c r="A46" s="1"/>
      <c r="B46" t="s">
        <v>28</v>
      </c>
      <c r="C46" s="3">
        <v>21055</v>
      </c>
      <c r="D46" s="3">
        <v>21055</v>
      </c>
      <c r="F46" s="28">
        <f t="shared" si="4"/>
        <v>21.932291666666668</v>
      </c>
      <c r="J46" s="1"/>
      <c r="K46" t="s">
        <v>28</v>
      </c>
      <c r="L46" s="3">
        <v>9505</v>
      </c>
      <c r="M46" s="3">
        <v>9505</v>
      </c>
      <c r="N46" s="28">
        <f t="shared" si="5"/>
        <v>0</v>
      </c>
      <c r="P46" s="1"/>
      <c r="Q46" t="s">
        <v>28</v>
      </c>
      <c r="R46" s="3">
        <v>21055</v>
      </c>
      <c r="S46" s="3">
        <v>21055</v>
      </c>
    </row>
    <row r="47" spans="1:19" ht="15.75" hidden="1" x14ac:dyDescent="0.3">
      <c r="A47" s="1"/>
      <c r="B47" t="s">
        <v>17</v>
      </c>
      <c r="C47" s="3">
        <v>7890</v>
      </c>
      <c r="D47" s="3">
        <v>7890</v>
      </c>
      <c r="F47" s="28">
        <f t="shared" si="4"/>
        <v>8.21875</v>
      </c>
      <c r="J47" s="1"/>
      <c r="K47" t="s">
        <v>17</v>
      </c>
      <c r="L47" s="3">
        <v>4135</v>
      </c>
      <c r="M47" s="3">
        <v>4135</v>
      </c>
      <c r="N47" s="28">
        <f t="shared" si="5"/>
        <v>0</v>
      </c>
      <c r="P47" s="1"/>
      <c r="Q47" t="s">
        <v>17</v>
      </c>
      <c r="R47" s="3">
        <v>7890</v>
      </c>
      <c r="S47" s="3">
        <v>7890</v>
      </c>
    </row>
    <row r="48" spans="1:19" ht="15.75" hidden="1" x14ac:dyDescent="0.3">
      <c r="A48" s="1"/>
      <c r="B48" t="s">
        <v>24</v>
      </c>
      <c r="C48" s="3">
        <v>4650</v>
      </c>
      <c r="D48" s="3">
        <v>4650</v>
      </c>
      <c r="F48" s="28">
        <f t="shared" si="4"/>
        <v>4.84375</v>
      </c>
      <c r="J48" s="1"/>
      <c r="K48" t="s">
        <v>34</v>
      </c>
      <c r="L48" s="3">
        <v>3515</v>
      </c>
      <c r="M48" s="3">
        <v>3515</v>
      </c>
      <c r="N48" s="28">
        <f t="shared" si="5"/>
        <v>0</v>
      </c>
      <c r="P48" s="1"/>
      <c r="Q48" t="s">
        <v>24</v>
      </c>
      <c r="R48" s="3">
        <v>4650</v>
      </c>
      <c r="S48" s="3">
        <v>4650</v>
      </c>
    </row>
    <row r="49" spans="1:19" ht="15.75" hidden="1" x14ac:dyDescent="0.3">
      <c r="A49" s="1"/>
      <c r="B49" t="s">
        <v>34</v>
      </c>
      <c r="C49" s="3">
        <v>3815</v>
      </c>
      <c r="D49" s="3">
        <v>3815</v>
      </c>
      <c r="F49" s="28">
        <f t="shared" si="4"/>
        <v>3.9739583333333335</v>
      </c>
      <c r="J49" s="1"/>
      <c r="K49" t="s">
        <v>24</v>
      </c>
      <c r="L49" s="3">
        <v>2190</v>
      </c>
      <c r="M49" s="3">
        <v>2190</v>
      </c>
      <c r="N49" s="28">
        <f t="shared" si="5"/>
        <v>0</v>
      </c>
      <c r="P49" s="1"/>
      <c r="Q49" t="s">
        <v>34</v>
      </c>
      <c r="R49" s="3">
        <v>3815</v>
      </c>
      <c r="S49" s="3">
        <v>3815</v>
      </c>
    </row>
    <row r="50" spans="1:19" ht="15.75" hidden="1" x14ac:dyDescent="0.3">
      <c r="A50" s="1"/>
      <c r="B50" t="s">
        <v>32</v>
      </c>
      <c r="C50" s="3">
        <v>3220</v>
      </c>
      <c r="D50" s="3">
        <v>3220</v>
      </c>
      <c r="F50" s="28">
        <f t="shared" si="4"/>
        <v>3.3541666666666665</v>
      </c>
      <c r="J50" s="1"/>
      <c r="K50" t="s">
        <v>32</v>
      </c>
      <c r="L50" s="3">
        <v>1630</v>
      </c>
      <c r="M50" s="3">
        <v>1630</v>
      </c>
      <c r="N50" s="28">
        <f t="shared" si="5"/>
        <v>0</v>
      </c>
      <c r="P50" s="1"/>
      <c r="Q50" t="s">
        <v>32</v>
      </c>
      <c r="R50" s="3">
        <v>3220</v>
      </c>
      <c r="S50" s="3">
        <v>3220</v>
      </c>
    </row>
    <row r="51" spans="1:19" ht="15.75" hidden="1" x14ac:dyDescent="0.3">
      <c r="A51" s="1"/>
      <c r="B51" t="s">
        <v>33</v>
      </c>
      <c r="C51" s="3">
        <v>2385</v>
      </c>
      <c r="D51" s="3">
        <v>2385</v>
      </c>
      <c r="F51" s="28">
        <f t="shared" si="4"/>
        <v>2.484375</v>
      </c>
      <c r="J51" s="1"/>
      <c r="K51" t="s">
        <v>18</v>
      </c>
      <c r="L51" s="3">
        <v>1170</v>
      </c>
      <c r="M51" s="3">
        <v>1170</v>
      </c>
      <c r="N51" s="28">
        <f t="shared" si="5"/>
        <v>0</v>
      </c>
      <c r="P51" s="1"/>
      <c r="Q51" t="s">
        <v>33</v>
      </c>
      <c r="R51" s="3">
        <v>2385</v>
      </c>
      <c r="S51" s="3">
        <v>2385</v>
      </c>
    </row>
    <row r="52" spans="1:19" ht="15.75" hidden="1" x14ac:dyDescent="0.3">
      <c r="A52" s="1"/>
      <c r="B52" t="s">
        <v>18</v>
      </c>
      <c r="C52" s="3">
        <v>2175</v>
      </c>
      <c r="D52" s="3">
        <v>2175</v>
      </c>
      <c r="F52" s="28">
        <f t="shared" si="4"/>
        <v>2.265625</v>
      </c>
      <c r="J52" s="1"/>
      <c r="K52" t="s">
        <v>33</v>
      </c>
      <c r="L52" s="3">
        <v>90</v>
      </c>
      <c r="M52" s="3">
        <v>90</v>
      </c>
      <c r="N52" s="28">
        <f t="shared" si="5"/>
        <v>0</v>
      </c>
      <c r="P52" s="1"/>
      <c r="Q52" t="s">
        <v>18</v>
      </c>
      <c r="R52" s="3">
        <v>2175</v>
      </c>
      <c r="S52" s="3">
        <v>2175</v>
      </c>
    </row>
    <row r="53" spans="1:19" ht="15.75" hidden="1" x14ac:dyDescent="0.3">
      <c r="A53" s="1"/>
      <c r="B53" t="s">
        <v>21</v>
      </c>
      <c r="C53" s="3">
        <v>240</v>
      </c>
      <c r="D53" s="3">
        <v>240</v>
      </c>
      <c r="F53" s="28">
        <f t="shared" si="4"/>
        <v>0.25</v>
      </c>
      <c r="J53" s="1"/>
      <c r="K53" t="s">
        <v>30</v>
      </c>
      <c r="L53" s="3">
        <v>80</v>
      </c>
      <c r="M53" s="3">
        <v>80</v>
      </c>
      <c r="N53" s="28">
        <f t="shared" si="5"/>
        <v>0</v>
      </c>
      <c r="P53" s="1"/>
      <c r="Q53" t="s">
        <v>21</v>
      </c>
      <c r="R53" s="3">
        <v>240</v>
      </c>
      <c r="S53" s="3">
        <v>240</v>
      </c>
    </row>
    <row r="54" spans="1:19" ht="15.75" hidden="1" x14ac:dyDescent="0.3">
      <c r="A54" s="1"/>
      <c r="B54" t="s">
        <v>30</v>
      </c>
      <c r="C54" s="3">
        <v>80</v>
      </c>
      <c r="D54" s="3">
        <v>80</v>
      </c>
      <c r="F54" s="28">
        <f t="shared" si="4"/>
        <v>8.3333333333333329E-2</v>
      </c>
      <c r="J54" s="6"/>
      <c r="K54" t="s">
        <v>19</v>
      </c>
      <c r="L54" s="3">
        <v>30</v>
      </c>
      <c r="M54" s="3">
        <v>30</v>
      </c>
      <c r="N54" s="28">
        <f t="shared" si="5"/>
        <v>0</v>
      </c>
      <c r="P54" s="1"/>
      <c r="Q54" t="s">
        <v>30</v>
      </c>
      <c r="R54" s="3">
        <v>80</v>
      </c>
      <c r="S54" s="3">
        <v>80</v>
      </c>
    </row>
    <row r="55" spans="1:19" ht="15.75" hidden="1" x14ac:dyDescent="0.3">
      <c r="A55" s="6"/>
      <c r="B55" t="s">
        <v>19</v>
      </c>
      <c r="C55" s="3">
        <v>30</v>
      </c>
      <c r="D55" s="3">
        <v>30</v>
      </c>
      <c r="F55" s="28">
        <f t="shared" si="4"/>
        <v>3.125E-2</v>
      </c>
      <c r="J55" s="7" t="s">
        <v>73</v>
      </c>
      <c r="K55" s="7"/>
      <c r="L55" s="8">
        <v>116599</v>
      </c>
      <c r="M55" s="8">
        <v>116599</v>
      </c>
      <c r="N55" s="28" t="e">
        <f t="shared" si="5"/>
        <v>#N/A</v>
      </c>
      <c r="P55" s="6"/>
      <c r="Q55" t="s">
        <v>19</v>
      </c>
      <c r="R55" s="3">
        <v>30</v>
      </c>
      <c r="S55" s="3">
        <v>30</v>
      </c>
    </row>
    <row r="56" spans="1:19" ht="15.75" hidden="1" x14ac:dyDescent="0.3">
      <c r="A56" s="7" t="s">
        <v>73</v>
      </c>
      <c r="B56" s="7"/>
      <c r="C56" s="8">
        <v>225341</v>
      </c>
      <c r="D56" s="8">
        <v>225341</v>
      </c>
      <c r="F56" s="28">
        <f t="shared" si="4"/>
        <v>234.73020833333334</v>
      </c>
      <c r="J56" s="1" t="s">
        <v>9</v>
      </c>
      <c r="K56" t="s">
        <v>16</v>
      </c>
      <c r="L56" s="3">
        <v>11156</v>
      </c>
      <c r="M56" s="3">
        <v>11156</v>
      </c>
      <c r="N56" s="28">
        <f t="shared" si="5"/>
        <v>0</v>
      </c>
      <c r="P56" s="7" t="s">
        <v>73</v>
      </c>
      <c r="Q56" s="7"/>
      <c r="R56" s="8">
        <v>225341</v>
      </c>
      <c r="S56" s="8">
        <v>225341</v>
      </c>
    </row>
    <row r="57" spans="1:19" ht="15.75" hidden="1" x14ac:dyDescent="0.3">
      <c r="A57" s="1" t="s">
        <v>9</v>
      </c>
      <c r="B57" t="s">
        <v>16</v>
      </c>
      <c r="C57" s="3">
        <v>23961</v>
      </c>
      <c r="D57" s="3">
        <v>23961</v>
      </c>
      <c r="F57" s="28">
        <f t="shared" si="4"/>
        <v>24.959375000000001</v>
      </c>
      <c r="J57" s="1"/>
      <c r="K57" t="s">
        <v>25</v>
      </c>
      <c r="L57" s="3">
        <v>1300</v>
      </c>
      <c r="M57" s="3">
        <v>1300</v>
      </c>
      <c r="N57" s="28">
        <f t="shared" si="5"/>
        <v>0</v>
      </c>
      <c r="P57" s="1" t="s">
        <v>9</v>
      </c>
      <c r="Q57" t="s">
        <v>16</v>
      </c>
      <c r="R57" s="3">
        <v>23961</v>
      </c>
      <c r="S57" s="3">
        <v>23961</v>
      </c>
    </row>
    <row r="58" spans="1:19" ht="15.75" hidden="1" x14ac:dyDescent="0.3">
      <c r="A58" s="1"/>
      <c r="B58" t="s">
        <v>25</v>
      </c>
      <c r="C58" s="3">
        <v>2935</v>
      </c>
      <c r="D58" s="3">
        <v>2935</v>
      </c>
      <c r="F58" s="28">
        <f t="shared" si="4"/>
        <v>3.0572916666666665</v>
      </c>
      <c r="J58" s="6"/>
      <c r="K58" t="s">
        <v>31</v>
      </c>
      <c r="L58" s="3">
        <v>390</v>
      </c>
      <c r="M58" s="3">
        <v>390</v>
      </c>
      <c r="N58" s="28">
        <f t="shared" si="5"/>
        <v>0</v>
      </c>
      <c r="P58" s="1"/>
      <c r="Q58" t="s">
        <v>25</v>
      </c>
      <c r="R58" s="3">
        <v>2935</v>
      </c>
      <c r="S58" s="3">
        <v>2935</v>
      </c>
    </row>
    <row r="59" spans="1:19" ht="15.75" hidden="1" x14ac:dyDescent="0.3">
      <c r="A59" s="6"/>
      <c r="B59" t="s">
        <v>31</v>
      </c>
      <c r="C59" s="3">
        <v>885</v>
      </c>
      <c r="D59" s="3">
        <v>885</v>
      </c>
      <c r="F59" s="28">
        <f t="shared" si="4"/>
        <v>0.921875</v>
      </c>
      <c r="J59" s="7" t="s">
        <v>75</v>
      </c>
      <c r="K59" s="7"/>
      <c r="L59" s="8">
        <v>12846</v>
      </c>
      <c r="M59" s="8">
        <v>12846</v>
      </c>
      <c r="N59" s="28" t="e">
        <f t="shared" si="5"/>
        <v>#N/A</v>
      </c>
      <c r="P59" s="6"/>
      <c r="Q59" t="s">
        <v>31</v>
      </c>
      <c r="R59" s="3">
        <v>885</v>
      </c>
      <c r="S59" s="3">
        <v>885</v>
      </c>
    </row>
    <row r="60" spans="1:19" ht="15.75" hidden="1" x14ac:dyDescent="0.3">
      <c r="A60" s="7" t="s">
        <v>75</v>
      </c>
      <c r="B60" s="7"/>
      <c r="C60" s="8">
        <v>27781</v>
      </c>
      <c r="D60" s="8">
        <v>27781</v>
      </c>
      <c r="F60" s="28">
        <f t="shared" si="4"/>
        <v>28.938541666666666</v>
      </c>
      <c r="J60" s="1" t="s">
        <v>10</v>
      </c>
      <c r="K60" t="s">
        <v>14</v>
      </c>
      <c r="L60" s="3">
        <v>115680</v>
      </c>
      <c r="M60" s="3">
        <v>115680</v>
      </c>
      <c r="N60" s="28">
        <f t="shared" si="5"/>
        <v>0</v>
      </c>
      <c r="P60" s="7" t="s">
        <v>75</v>
      </c>
      <c r="Q60" s="7"/>
      <c r="R60" s="8">
        <v>27781</v>
      </c>
      <c r="S60" s="8">
        <v>27781</v>
      </c>
    </row>
    <row r="61" spans="1:19" ht="15.75" hidden="1" x14ac:dyDescent="0.3">
      <c r="A61" s="1" t="s">
        <v>10</v>
      </c>
      <c r="B61" t="s">
        <v>14</v>
      </c>
      <c r="C61" s="3">
        <v>233243</v>
      </c>
      <c r="D61" s="3">
        <v>233243</v>
      </c>
      <c r="F61" s="28">
        <f t="shared" si="4"/>
        <v>242.96145833333333</v>
      </c>
      <c r="J61" s="6"/>
      <c r="K61" t="s">
        <v>39</v>
      </c>
      <c r="L61" s="3">
        <v>570</v>
      </c>
      <c r="M61" s="3">
        <v>570</v>
      </c>
      <c r="N61" s="28">
        <f t="shared" si="5"/>
        <v>0</v>
      </c>
      <c r="P61" s="1" t="s">
        <v>10</v>
      </c>
      <c r="Q61" t="s">
        <v>14</v>
      </c>
      <c r="R61" s="3">
        <v>233243</v>
      </c>
      <c r="S61" s="3">
        <v>233243</v>
      </c>
    </row>
    <row r="62" spans="1:19" ht="15.75" hidden="1" x14ac:dyDescent="0.3">
      <c r="A62" s="1"/>
      <c r="B62" t="s">
        <v>39</v>
      </c>
      <c r="C62" s="3">
        <v>570</v>
      </c>
      <c r="D62" s="3">
        <v>570</v>
      </c>
      <c r="F62" s="28">
        <f t="shared" si="4"/>
        <v>0.59375</v>
      </c>
      <c r="J62" s="7" t="s">
        <v>74</v>
      </c>
      <c r="K62" s="7"/>
      <c r="L62" s="8">
        <v>116250</v>
      </c>
      <c r="M62" s="8">
        <v>116250</v>
      </c>
      <c r="N62" s="28" t="e">
        <f t="shared" si="5"/>
        <v>#N/A</v>
      </c>
      <c r="P62" s="1"/>
      <c r="Q62" t="s">
        <v>39</v>
      </c>
      <c r="R62" s="3">
        <v>570</v>
      </c>
      <c r="S62" s="3">
        <v>570</v>
      </c>
    </row>
    <row r="63" spans="1:19" ht="15.75" hidden="1" x14ac:dyDescent="0.3">
      <c r="A63" s="6"/>
      <c r="B63" t="s">
        <v>40</v>
      </c>
      <c r="C63" s="3">
        <v>30</v>
      </c>
      <c r="D63" s="3">
        <v>30</v>
      </c>
      <c r="F63" s="28">
        <f t="shared" si="4"/>
        <v>3.125E-2</v>
      </c>
      <c r="J63" s="1" t="s">
        <v>11</v>
      </c>
      <c r="K63" t="s">
        <v>44</v>
      </c>
      <c r="L63" s="3">
        <v>11685</v>
      </c>
      <c r="M63" s="3">
        <v>11685</v>
      </c>
      <c r="N63" s="28">
        <f t="shared" si="5"/>
        <v>0</v>
      </c>
      <c r="P63" s="6"/>
      <c r="Q63" t="s">
        <v>40</v>
      </c>
      <c r="R63" s="3">
        <v>30</v>
      </c>
      <c r="S63" s="3">
        <v>30</v>
      </c>
    </row>
    <row r="64" spans="1:19" ht="15.75" hidden="1" x14ac:dyDescent="0.3">
      <c r="A64" s="7" t="s">
        <v>74</v>
      </c>
      <c r="B64" s="7"/>
      <c r="C64" s="8">
        <v>233843</v>
      </c>
      <c r="D64" s="8">
        <v>233843</v>
      </c>
      <c r="F64" s="28">
        <f t="shared" si="4"/>
        <v>243.58645833333333</v>
      </c>
      <c r="J64" s="1"/>
      <c r="K64" t="s">
        <v>38</v>
      </c>
      <c r="L64" s="3">
        <v>515</v>
      </c>
      <c r="M64" s="3">
        <v>515</v>
      </c>
      <c r="N64" s="28">
        <f t="shared" si="5"/>
        <v>0</v>
      </c>
      <c r="P64" s="7" t="s">
        <v>74</v>
      </c>
      <c r="Q64" s="7"/>
      <c r="R64" s="8">
        <v>233843</v>
      </c>
      <c r="S64" s="8">
        <v>233843</v>
      </c>
    </row>
    <row r="65" spans="1:19" ht="15.75" hidden="1" x14ac:dyDescent="0.3">
      <c r="A65" s="1" t="s">
        <v>11</v>
      </c>
      <c r="B65" t="s">
        <v>44</v>
      </c>
      <c r="C65" s="3">
        <v>28045</v>
      </c>
      <c r="D65" s="3">
        <v>28045</v>
      </c>
      <c r="F65" s="28">
        <f t="shared" si="4"/>
        <v>29.213541666666668</v>
      </c>
      <c r="J65" s="6"/>
      <c r="K65" t="s">
        <v>41</v>
      </c>
      <c r="L65" s="3">
        <v>375</v>
      </c>
      <c r="M65" s="3">
        <v>375</v>
      </c>
      <c r="N65" s="28">
        <f t="shared" si="5"/>
        <v>0</v>
      </c>
      <c r="P65" s="1" t="s">
        <v>11</v>
      </c>
      <c r="Q65" t="s">
        <v>44</v>
      </c>
      <c r="R65" s="3">
        <v>28045</v>
      </c>
      <c r="S65" s="3">
        <v>28045</v>
      </c>
    </row>
    <row r="66" spans="1:19" ht="15.75" hidden="1" x14ac:dyDescent="0.3">
      <c r="A66" s="1"/>
      <c r="B66" t="s">
        <v>38</v>
      </c>
      <c r="C66" s="3">
        <v>5255</v>
      </c>
      <c r="D66" s="3">
        <v>5255</v>
      </c>
      <c r="F66" s="28">
        <f t="shared" si="4"/>
        <v>5.473958333333333</v>
      </c>
      <c r="J66" s="7" t="s">
        <v>76</v>
      </c>
      <c r="K66" s="7"/>
      <c r="L66" s="8">
        <v>12575</v>
      </c>
      <c r="M66" s="8">
        <v>12575</v>
      </c>
      <c r="N66" s="28" t="e">
        <f t="shared" si="5"/>
        <v>#N/A</v>
      </c>
      <c r="P66" s="1"/>
      <c r="Q66" t="s">
        <v>38</v>
      </c>
      <c r="R66" s="3">
        <v>5255</v>
      </c>
      <c r="S66" s="3">
        <v>5255</v>
      </c>
    </row>
    <row r="67" spans="1:19" ht="15.75" hidden="1" x14ac:dyDescent="0.3">
      <c r="A67" s="6"/>
      <c r="B67" t="s">
        <v>41</v>
      </c>
      <c r="C67" s="3">
        <v>960</v>
      </c>
      <c r="D67" s="3">
        <v>960</v>
      </c>
      <c r="F67" s="28">
        <f t="shared" si="4"/>
        <v>1</v>
      </c>
      <c r="J67" s="4" t="s">
        <v>71</v>
      </c>
      <c r="K67" s="4"/>
      <c r="L67" s="5">
        <v>260640</v>
      </c>
      <c r="M67" s="5">
        <v>260640</v>
      </c>
      <c r="N67" s="28" t="e">
        <f t="shared" si="5"/>
        <v>#N/A</v>
      </c>
      <c r="P67" s="6"/>
      <c r="Q67" t="s">
        <v>41</v>
      </c>
      <c r="R67" s="3">
        <v>960</v>
      </c>
      <c r="S67" s="3">
        <v>960</v>
      </c>
    </row>
    <row r="68" spans="1:19" ht="15.75" hidden="1" x14ac:dyDescent="0.3">
      <c r="A68" s="7" t="s">
        <v>76</v>
      </c>
      <c r="B68" s="7"/>
      <c r="C68" s="8">
        <v>34260</v>
      </c>
      <c r="D68" s="8">
        <v>34260</v>
      </c>
      <c r="P68" s="7" t="s">
        <v>76</v>
      </c>
      <c r="Q68" s="7"/>
      <c r="R68" s="8">
        <v>34260</v>
      </c>
      <c r="S68" s="8">
        <v>34260</v>
      </c>
    </row>
    <row r="69" spans="1:19" ht="15.75" hidden="1" x14ac:dyDescent="0.3">
      <c r="A69" s="4" t="s">
        <v>71</v>
      </c>
      <c r="B69" s="4"/>
      <c r="C69" s="5">
        <v>525600</v>
      </c>
      <c r="D69" s="5">
        <v>525600</v>
      </c>
      <c r="P69" s="4" t="s">
        <v>71</v>
      </c>
      <c r="Q69" s="4"/>
      <c r="R69" s="5">
        <v>525600</v>
      </c>
      <c r="S69" s="5">
        <v>525600</v>
      </c>
    </row>
  </sheetData>
  <sortState xmlns:xlrd2="http://schemas.microsoft.com/office/spreadsheetml/2017/richdata2" ref="B68:D71">
    <sortCondition descending="1" ref="D68:D71"/>
  </sortState>
  <mergeCells count="12">
    <mergeCell ref="A1:D1"/>
    <mergeCell ref="A35:D35"/>
    <mergeCell ref="A33:B33"/>
    <mergeCell ref="A34:B34"/>
    <mergeCell ref="A6:A20"/>
    <mergeCell ref="A5:B5"/>
    <mergeCell ref="A21:B21"/>
    <mergeCell ref="A22:A24"/>
    <mergeCell ref="A25:B25"/>
    <mergeCell ref="A29:B29"/>
    <mergeCell ref="A26:A28"/>
    <mergeCell ref="A30:A32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VI18"/>
  <sheetViews>
    <sheetView workbookViewId="0">
      <selection sqref="A1:XFD1"/>
    </sheetView>
  </sheetViews>
  <sheetFormatPr defaultColWidth="0" defaultRowHeight="16.5" zeroHeight="1" x14ac:dyDescent="0.3"/>
  <cols>
    <col min="1" max="1" width="3.140625" style="104" customWidth="1"/>
    <col min="2" max="10" width="9.140625" style="104" customWidth="1"/>
    <col min="11" max="11" width="12.85546875" style="104" customWidth="1"/>
    <col min="12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1" s="105" customFormat="1" x14ac:dyDescent="0.25">
      <c r="A1" s="226" t="s">
        <v>779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"/>
    <row r="3" spans="1:11" x14ac:dyDescent="0.3">
      <c r="B3" s="200" t="s">
        <v>7</v>
      </c>
      <c r="C3" s="200">
        <v>2012</v>
      </c>
      <c r="D3" s="200">
        <v>2013</v>
      </c>
      <c r="E3" s="200">
        <v>2014</v>
      </c>
      <c r="G3" s="2" t="s">
        <v>48</v>
      </c>
      <c r="H3" s="2" t="s">
        <v>7</v>
      </c>
      <c r="I3" s="2" t="s">
        <v>6</v>
      </c>
    </row>
    <row r="4" spans="1:11" x14ac:dyDescent="0.3">
      <c r="B4" s="197" t="s">
        <v>8</v>
      </c>
      <c r="C4" s="199">
        <v>0.48258196721311475</v>
      </c>
      <c r="D4" s="199">
        <v>0.44998668188736685</v>
      </c>
      <c r="E4" s="199">
        <f>VLOOKUP(B4,$H$3:$J$9,3,FALSE)</f>
        <v>0.42873097412480976</v>
      </c>
      <c r="G4" s="1" t="s">
        <v>66</v>
      </c>
      <c r="H4" t="s">
        <v>12</v>
      </c>
      <c r="I4" s="3">
        <v>4375</v>
      </c>
      <c r="J4" s="199">
        <f t="shared" ref="J4:J9" si="0">I4/$I$9</f>
        <v>8.3238203957382035E-3</v>
      </c>
    </row>
    <row r="5" spans="1:11" x14ac:dyDescent="0.3">
      <c r="B5" s="197" t="s">
        <v>10</v>
      </c>
      <c r="C5" s="199">
        <v>0.3819918791742562</v>
      </c>
      <c r="D5" s="199">
        <v>0.43347602739726027</v>
      </c>
      <c r="E5" s="199">
        <f>VLOOKUP(B5,$H$3:$J$9,3,FALSE)</f>
        <v>0.44490677321156774</v>
      </c>
      <c r="G5" s="1"/>
      <c r="H5" t="s">
        <v>8</v>
      </c>
      <c r="I5" s="3">
        <v>225341</v>
      </c>
      <c r="J5" s="199">
        <f t="shared" si="0"/>
        <v>0.42873097412480976</v>
      </c>
    </row>
    <row r="6" spans="1:11" x14ac:dyDescent="0.3">
      <c r="B6" s="197" t="s">
        <v>11</v>
      </c>
      <c r="C6" s="199">
        <v>4.6277322404371588E-2</v>
      </c>
      <c r="D6" s="199">
        <v>5.5951293759512938E-2</v>
      </c>
      <c r="E6" s="199">
        <f>VLOOKUP(B6,$H$3:$J$9,3,FALSE)</f>
        <v>6.5182648401826485E-2</v>
      </c>
      <c r="G6" s="1"/>
      <c r="H6" t="s">
        <v>9</v>
      </c>
      <c r="I6" s="3">
        <v>27781</v>
      </c>
      <c r="J6" s="199">
        <f t="shared" si="0"/>
        <v>5.285578386605784E-2</v>
      </c>
    </row>
    <row r="7" spans="1:11" x14ac:dyDescent="0.3">
      <c r="B7" s="197" t="s">
        <v>9</v>
      </c>
      <c r="C7" s="199">
        <v>7.6635549483910145E-2</v>
      </c>
      <c r="D7" s="199">
        <v>5.3907914764079148E-2</v>
      </c>
      <c r="E7" s="199">
        <f>VLOOKUP(B7,$H$3:$J$9,3,FALSE)</f>
        <v>5.285578386605784E-2</v>
      </c>
      <c r="G7" s="1"/>
      <c r="H7" t="s">
        <v>10</v>
      </c>
      <c r="I7" s="3">
        <v>233843</v>
      </c>
      <c r="J7" s="199">
        <f t="shared" si="0"/>
        <v>0.44490677321156774</v>
      </c>
    </row>
    <row r="8" spans="1:11" x14ac:dyDescent="0.3">
      <c r="B8" s="197" t="s">
        <v>12</v>
      </c>
      <c r="C8" s="199">
        <v>1.2513281724347299E-2</v>
      </c>
      <c r="D8" s="199">
        <v>6.6780821917808222E-3</v>
      </c>
      <c r="E8" s="199">
        <f>VLOOKUP(B8,$H$3:$J$9,3,FALSE)</f>
        <v>8.3238203957382035E-3</v>
      </c>
      <c r="G8" s="6"/>
      <c r="H8" t="s">
        <v>11</v>
      </c>
      <c r="I8" s="3">
        <v>34260</v>
      </c>
      <c r="J8" s="199">
        <f t="shared" si="0"/>
        <v>6.5182648401826485E-2</v>
      </c>
    </row>
    <row r="9" spans="1:11" x14ac:dyDescent="0.3">
      <c r="B9" s="200" t="s">
        <v>71</v>
      </c>
      <c r="C9" s="199">
        <v>1</v>
      </c>
      <c r="D9" s="199">
        <v>1</v>
      </c>
      <c r="E9" s="199">
        <f>SUM(E4:E8)</f>
        <v>1</v>
      </c>
      <c r="G9" s="7" t="s">
        <v>285</v>
      </c>
      <c r="H9" s="7"/>
      <c r="I9" s="8">
        <f>SUM(I4:I8)</f>
        <v>525600</v>
      </c>
      <c r="J9" s="199">
        <f t="shared" si="0"/>
        <v>1</v>
      </c>
    </row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3" x14ac:dyDescent="0.3"/>
    <row r="18" spans="1:13" ht="24.7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K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4"/>
  <sheetViews>
    <sheetView workbookViewId="0">
      <selection sqref="A1:XFD1"/>
    </sheetView>
  </sheetViews>
  <sheetFormatPr defaultColWidth="0" defaultRowHeight="16.5" zeroHeight="1" x14ac:dyDescent="0.3"/>
  <cols>
    <col min="1" max="11" width="9.140625" style="104" customWidth="1"/>
    <col min="12" max="13" width="9.140625" style="104" hidden="1" customWidth="1"/>
    <col min="14" max="14" width="46.140625" style="104" hidden="1" customWidth="1"/>
    <col min="15" max="16384" width="9.140625" style="104" hidden="1"/>
  </cols>
  <sheetData>
    <row r="1" spans="1:13" s="105" customFormat="1" ht="17.100000000000001" customHeight="1" x14ac:dyDescent="0.25">
      <c r="A1" s="234" t="s">
        <v>781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3" x14ac:dyDescent="0.3"/>
    <row r="3" spans="1:13" x14ac:dyDescent="0.3"/>
    <row r="4" spans="1:13" x14ac:dyDescent="0.3">
      <c r="D4" s="106" t="s">
        <v>72</v>
      </c>
      <c r="E4" s="107" t="s">
        <v>6</v>
      </c>
    </row>
    <row r="5" spans="1:13" x14ac:dyDescent="0.3">
      <c r="D5" s="104" t="str">
        <f t="shared" ref="D5:E7" si="0">B18</f>
        <v>Religioso</v>
      </c>
      <c r="E5" s="104">
        <f t="shared" si="0"/>
        <v>233243</v>
      </c>
      <c r="F5" s="113">
        <f>E5/$E$9</f>
        <v>0.44376522070015223</v>
      </c>
    </row>
    <row r="6" spans="1:13" x14ac:dyDescent="0.3">
      <c r="D6" s="104" t="str">
        <f t="shared" si="0"/>
        <v>Auditório</v>
      </c>
      <c r="E6" s="104">
        <f t="shared" si="0"/>
        <v>56114</v>
      </c>
      <c r="F6" s="113">
        <f>E6/$E$9</f>
        <v>0.10676179604261796</v>
      </c>
    </row>
    <row r="7" spans="1:13" x14ac:dyDescent="0.3">
      <c r="D7" s="104" t="str">
        <f t="shared" si="0"/>
        <v>Colunismo social</v>
      </c>
      <c r="E7" s="104">
        <f t="shared" si="0"/>
        <v>39019</v>
      </c>
      <c r="F7" s="113">
        <f>E7/$E$9</f>
        <v>7.423706240487063E-2</v>
      </c>
    </row>
    <row r="8" spans="1:13" x14ac:dyDescent="0.3">
      <c r="D8" s="104" t="s">
        <v>89</v>
      </c>
      <c r="E8" s="109">
        <f>SUM(C21:C42)</f>
        <v>197224</v>
      </c>
      <c r="F8" s="113">
        <f>E8/$E$9</f>
        <v>0.37523592085235918</v>
      </c>
    </row>
    <row r="9" spans="1:13" x14ac:dyDescent="0.3">
      <c r="D9" s="104" t="s">
        <v>6</v>
      </c>
      <c r="E9" s="109">
        <f>SUM(E5:E8)</f>
        <v>525600</v>
      </c>
      <c r="F9" s="113">
        <f>E9/$E$9</f>
        <v>1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ht="25.5" customHeight="1" x14ac:dyDescent="0.3">
      <c r="A15" s="222" t="s">
        <v>749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</row>
    <row r="17" spans="1:15" hidden="1" x14ac:dyDescent="0.3">
      <c r="A17" s="2" t="s">
        <v>48</v>
      </c>
      <c r="B17" s="2" t="s">
        <v>72</v>
      </c>
      <c r="C17" s="2" t="s">
        <v>66</v>
      </c>
      <c r="F17" s="2" t="s">
        <v>48</v>
      </c>
      <c r="G17" s="2" t="s">
        <v>72</v>
      </c>
      <c r="H17" s="2" t="s">
        <v>6</v>
      </c>
      <c r="M17" s="2" t="s">
        <v>48</v>
      </c>
      <c r="N17" s="2" t="s">
        <v>267</v>
      </c>
      <c r="O17" s="2" t="s">
        <v>6</v>
      </c>
    </row>
    <row r="18" spans="1:15" hidden="1" x14ac:dyDescent="0.3">
      <c r="A18" s="1" t="s">
        <v>66</v>
      </c>
      <c r="B18" t="s">
        <v>14</v>
      </c>
      <c r="C18" s="3">
        <v>233243</v>
      </c>
      <c r="F18" s="1" t="s">
        <v>66</v>
      </c>
      <c r="G18" t="s">
        <v>14</v>
      </c>
      <c r="H18" s="3">
        <v>115680</v>
      </c>
      <c r="I18">
        <f>IF(VLOOKUP(G18,$B$18:$C$46,2,FALSE)&gt;=H18,0,1)</f>
        <v>0</v>
      </c>
      <c r="M18" s="1" t="s">
        <v>66</v>
      </c>
      <c r="N18" t="s">
        <v>14</v>
      </c>
      <c r="O18" s="3">
        <v>115680</v>
      </c>
    </row>
    <row r="19" spans="1:15" hidden="1" x14ac:dyDescent="0.3">
      <c r="A19" s="1"/>
      <c r="B19" t="s">
        <v>23</v>
      </c>
      <c r="C19" s="3">
        <v>56114</v>
      </c>
      <c r="F19" s="1"/>
      <c r="G19" t="s">
        <v>23</v>
      </c>
      <c r="H19" s="3">
        <v>28940</v>
      </c>
      <c r="I19">
        <f t="shared" ref="I19:I40" si="1">IF(VLOOKUP(G19,$B$18:$C$46,2,FALSE)&gt;=H19,0,1)</f>
        <v>0</v>
      </c>
      <c r="M19" s="1"/>
      <c r="N19" t="s">
        <v>275</v>
      </c>
      <c r="O19" s="3">
        <v>73704</v>
      </c>
    </row>
    <row r="20" spans="1:15" hidden="1" x14ac:dyDescent="0.3">
      <c r="A20" s="1"/>
      <c r="B20" t="s">
        <v>47</v>
      </c>
      <c r="C20" s="3">
        <v>39019</v>
      </c>
      <c r="F20" s="1"/>
      <c r="G20" t="s">
        <v>47</v>
      </c>
      <c r="H20" s="3">
        <v>19044</v>
      </c>
      <c r="I20">
        <f t="shared" si="1"/>
        <v>0</v>
      </c>
      <c r="M20" s="1"/>
      <c r="N20" t="s">
        <v>276</v>
      </c>
      <c r="O20" s="3">
        <v>27740</v>
      </c>
    </row>
    <row r="21" spans="1:15" hidden="1" x14ac:dyDescent="0.3">
      <c r="A21" s="1"/>
      <c r="B21" t="s">
        <v>15</v>
      </c>
      <c r="C21" s="3">
        <v>33525</v>
      </c>
      <c r="F21" s="1"/>
      <c r="G21" t="s">
        <v>35</v>
      </c>
      <c r="H21" s="3">
        <v>18970</v>
      </c>
      <c r="I21">
        <f t="shared" si="1"/>
        <v>0</v>
      </c>
      <c r="M21" s="1"/>
      <c r="N21" t="s">
        <v>272</v>
      </c>
      <c r="O21" s="3">
        <v>20126</v>
      </c>
    </row>
    <row r="22" spans="1:15" hidden="1" x14ac:dyDescent="0.3">
      <c r="A22" s="1"/>
      <c r="B22" t="s">
        <v>35</v>
      </c>
      <c r="C22" s="3">
        <v>28685</v>
      </c>
      <c r="F22" s="1"/>
      <c r="G22" t="s">
        <v>15</v>
      </c>
      <c r="H22" s="3">
        <v>16560</v>
      </c>
      <c r="I22">
        <f t="shared" si="1"/>
        <v>0</v>
      </c>
      <c r="M22" s="1"/>
      <c r="N22" t="s">
        <v>268</v>
      </c>
      <c r="O22" s="3">
        <v>11685</v>
      </c>
    </row>
    <row r="23" spans="1:15" hidden="1" x14ac:dyDescent="0.3">
      <c r="A23" s="1"/>
      <c r="B23" t="s">
        <v>44</v>
      </c>
      <c r="C23" s="3">
        <v>28045</v>
      </c>
      <c r="F23" s="1"/>
      <c r="G23" t="s">
        <v>44</v>
      </c>
      <c r="H23" s="3">
        <v>11685</v>
      </c>
      <c r="I23">
        <f t="shared" si="1"/>
        <v>0</v>
      </c>
      <c r="M23" s="1"/>
      <c r="N23" t="s">
        <v>277</v>
      </c>
      <c r="O23" s="3">
        <v>4710</v>
      </c>
    </row>
    <row r="24" spans="1:15" hidden="1" x14ac:dyDescent="0.3">
      <c r="A24" s="1"/>
      <c r="B24" t="s">
        <v>16</v>
      </c>
      <c r="C24" s="3">
        <v>23961</v>
      </c>
      <c r="F24" s="1"/>
      <c r="G24" t="s">
        <v>16</v>
      </c>
      <c r="H24" s="3">
        <v>11156</v>
      </c>
      <c r="I24">
        <f t="shared" si="1"/>
        <v>0</v>
      </c>
      <c r="M24" s="1"/>
      <c r="N24" t="s">
        <v>271</v>
      </c>
      <c r="O24" s="3">
        <v>3865</v>
      </c>
    </row>
    <row r="25" spans="1:15" hidden="1" x14ac:dyDescent="0.3">
      <c r="A25" s="1"/>
      <c r="B25" t="s">
        <v>20</v>
      </c>
      <c r="C25" s="3">
        <v>22458</v>
      </c>
      <c r="F25" s="1"/>
      <c r="G25" t="s">
        <v>20</v>
      </c>
      <c r="H25" s="3">
        <v>10740</v>
      </c>
      <c r="I25">
        <f t="shared" si="1"/>
        <v>0</v>
      </c>
      <c r="M25" s="1"/>
      <c r="N25" t="s">
        <v>274</v>
      </c>
      <c r="O25" s="3">
        <v>1630</v>
      </c>
    </row>
    <row r="26" spans="1:15" hidden="1" x14ac:dyDescent="0.3">
      <c r="A26" s="1"/>
      <c r="B26" t="s">
        <v>28</v>
      </c>
      <c r="C26" s="3">
        <v>21055</v>
      </c>
      <c r="F26" s="1"/>
      <c r="G26" t="s">
        <v>28</v>
      </c>
      <c r="H26" s="3">
        <v>9505</v>
      </c>
      <c r="I26">
        <f t="shared" si="1"/>
        <v>0</v>
      </c>
      <c r="M26" s="1"/>
      <c r="N26" t="s">
        <v>278</v>
      </c>
      <c r="O26" s="3">
        <v>570</v>
      </c>
    </row>
    <row r="27" spans="1:15" hidden="1" x14ac:dyDescent="0.3">
      <c r="A27" s="1"/>
      <c r="B27" t="s">
        <v>17</v>
      </c>
      <c r="C27" s="3">
        <v>7890</v>
      </c>
      <c r="F27" s="1"/>
      <c r="G27" t="s">
        <v>17</v>
      </c>
      <c r="H27" s="3">
        <v>4135</v>
      </c>
      <c r="I27">
        <f t="shared" si="1"/>
        <v>0</v>
      </c>
      <c r="M27" s="1"/>
      <c r="N27" t="s">
        <v>281</v>
      </c>
      <c r="O27" s="3">
        <v>375</v>
      </c>
    </row>
    <row r="28" spans="1:15" hidden="1" x14ac:dyDescent="0.3">
      <c r="A28" s="1"/>
      <c r="B28" t="s">
        <v>38</v>
      </c>
      <c r="C28" s="3">
        <v>5255</v>
      </c>
      <c r="F28" s="1"/>
      <c r="G28" t="s">
        <v>34</v>
      </c>
      <c r="H28" s="3">
        <v>3515</v>
      </c>
      <c r="I28">
        <f t="shared" si="1"/>
        <v>0</v>
      </c>
      <c r="M28" s="1"/>
      <c r="N28" t="s">
        <v>269</v>
      </c>
      <c r="O28" s="3">
        <v>270</v>
      </c>
    </row>
    <row r="29" spans="1:15" hidden="1" x14ac:dyDescent="0.3">
      <c r="A29" s="1"/>
      <c r="B29" t="s">
        <v>24</v>
      </c>
      <c r="C29" s="3">
        <v>4650</v>
      </c>
      <c r="F29" s="1"/>
      <c r="G29" t="s">
        <v>27</v>
      </c>
      <c r="H29" s="3">
        <v>2370</v>
      </c>
      <c r="I29">
        <f t="shared" si="1"/>
        <v>0</v>
      </c>
      <c r="M29" s="1"/>
      <c r="N29" t="s">
        <v>273</v>
      </c>
      <c r="O29" s="3">
        <v>255</v>
      </c>
    </row>
    <row r="30" spans="1:15" hidden="1" x14ac:dyDescent="0.3">
      <c r="A30" s="1"/>
      <c r="B30" t="s">
        <v>27</v>
      </c>
      <c r="C30" s="3">
        <v>4375</v>
      </c>
      <c r="F30" s="1"/>
      <c r="G30" t="s">
        <v>24</v>
      </c>
      <c r="H30" s="3">
        <v>2190</v>
      </c>
      <c r="I30">
        <f t="shared" si="1"/>
        <v>0</v>
      </c>
      <c r="M30" s="6"/>
      <c r="N30" t="s">
        <v>270</v>
      </c>
      <c r="O30" s="3">
        <v>30</v>
      </c>
    </row>
    <row r="31" spans="1:15" hidden="1" x14ac:dyDescent="0.3">
      <c r="A31" s="1"/>
      <c r="B31" t="s">
        <v>34</v>
      </c>
      <c r="C31" s="3">
        <v>3815</v>
      </c>
      <c r="F31" s="1"/>
      <c r="G31" t="s">
        <v>32</v>
      </c>
      <c r="H31" s="3">
        <v>1630</v>
      </c>
      <c r="I31">
        <f t="shared" si="1"/>
        <v>0</v>
      </c>
      <c r="M31" s="7" t="s">
        <v>285</v>
      </c>
      <c r="N31" s="7"/>
      <c r="O31" s="8">
        <v>260640</v>
      </c>
    </row>
    <row r="32" spans="1:15" hidden="1" x14ac:dyDescent="0.3">
      <c r="A32" s="1"/>
      <c r="B32" t="s">
        <v>32</v>
      </c>
      <c r="C32" s="3">
        <v>3220</v>
      </c>
      <c r="F32" s="1"/>
      <c r="G32" t="s">
        <v>25</v>
      </c>
      <c r="H32" s="3">
        <v>1300</v>
      </c>
      <c r="I32">
        <f t="shared" si="1"/>
        <v>0</v>
      </c>
      <c r="M32" s="4" t="s">
        <v>71</v>
      </c>
      <c r="N32" s="4"/>
      <c r="O32" s="5">
        <v>260640</v>
      </c>
    </row>
    <row r="33" spans="1:9" hidden="1" x14ac:dyDescent="0.3">
      <c r="A33" s="1"/>
      <c r="B33" t="s">
        <v>25</v>
      </c>
      <c r="C33" s="3">
        <v>2935</v>
      </c>
      <c r="F33" s="1"/>
      <c r="G33" t="s">
        <v>18</v>
      </c>
      <c r="H33" s="3">
        <v>1170</v>
      </c>
      <c r="I33">
        <f t="shared" si="1"/>
        <v>0</v>
      </c>
    </row>
    <row r="34" spans="1:9" hidden="1" x14ac:dyDescent="0.3">
      <c r="A34" s="1"/>
      <c r="B34" t="s">
        <v>33</v>
      </c>
      <c r="C34" s="3">
        <v>2385</v>
      </c>
      <c r="F34" s="1"/>
      <c r="G34" t="s">
        <v>39</v>
      </c>
      <c r="H34" s="3">
        <v>570</v>
      </c>
      <c r="I34">
        <f t="shared" si="1"/>
        <v>0</v>
      </c>
    </row>
    <row r="35" spans="1:9" hidden="1" x14ac:dyDescent="0.3">
      <c r="A35" s="1"/>
      <c r="B35" t="s">
        <v>18</v>
      </c>
      <c r="C35" s="3">
        <v>2175</v>
      </c>
      <c r="F35" s="1"/>
      <c r="G35" t="s">
        <v>38</v>
      </c>
      <c r="H35" s="3">
        <v>515</v>
      </c>
      <c r="I35">
        <f t="shared" si="1"/>
        <v>0</v>
      </c>
    </row>
    <row r="36" spans="1:9" hidden="1" x14ac:dyDescent="0.3">
      <c r="A36" s="1"/>
      <c r="B36" t="s">
        <v>41</v>
      </c>
      <c r="C36" s="3">
        <v>960</v>
      </c>
      <c r="F36" s="1"/>
      <c r="G36" t="s">
        <v>31</v>
      </c>
      <c r="H36" s="3">
        <v>390</v>
      </c>
      <c r="I36">
        <f t="shared" si="1"/>
        <v>0</v>
      </c>
    </row>
    <row r="37" spans="1:9" hidden="1" x14ac:dyDescent="0.3">
      <c r="A37" s="1"/>
      <c r="B37" t="s">
        <v>31</v>
      </c>
      <c r="C37" s="3">
        <v>885</v>
      </c>
      <c r="F37" s="1"/>
      <c r="G37" t="s">
        <v>41</v>
      </c>
      <c r="H37" s="3">
        <v>375</v>
      </c>
      <c r="I37">
        <f t="shared" si="1"/>
        <v>0</v>
      </c>
    </row>
    <row r="38" spans="1:9" hidden="1" x14ac:dyDescent="0.3">
      <c r="A38" s="1"/>
      <c r="B38" t="s">
        <v>39</v>
      </c>
      <c r="C38" s="3">
        <v>570</v>
      </c>
      <c r="F38" s="1"/>
      <c r="G38" t="s">
        <v>33</v>
      </c>
      <c r="H38" s="3">
        <v>90</v>
      </c>
      <c r="I38">
        <f t="shared" si="1"/>
        <v>0</v>
      </c>
    </row>
    <row r="39" spans="1:9" hidden="1" x14ac:dyDescent="0.3">
      <c r="A39" s="1"/>
      <c r="B39" t="s">
        <v>21</v>
      </c>
      <c r="C39" s="3">
        <v>240</v>
      </c>
      <c r="F39" s="1"/>
      <c r="G39" t="s">
        <v>30</v>
      </c>
      <c r="H39" s="3">
        <v>80</v>
      </c>
      <c r="I39">
        <f t="shared" si="1"/>
        <v>0</v>
      </c>
    </row>
    <row r="40" spans="1:9" hidden="1" x14ac:dyDescent="0.3">
      <c r="A40" s="6"/>
      <c r="B40" t="s">
        <v>30</v>
      </c>
      <c r="C40" s="3">
        <v>80</v>
      </c>
      <c r="F40" s="6"/>
      <c r="G40" t="s">
        <v>19</v>
      </c>
      <c r="H40" s="3">
        <v>30</v>
      </c>
      <c r="I40">
        <f t="shared" si="1"/>
        <v>0</v>
      </c>
    </row>
    <row r="41" spans="1:9" hidden="1" x14ac:dyDescent="0.3">
      <c r="A41" s="7" t="s">
        <v>285</v>
      </c>
      <c r="B41" t="s">
        <v>19</v>
      </c>
      <c r="C41" s="3">
        <v>30</v>
      </c>
      <c r="F41" s="7" t="s">
        <v>285</v>
      </c>
      <c r="G41" s="7"/>
      <c r="H41" s="8">
        <v>260640</v>
      </c>
    </row>
    <row r="42" spans="1:9" hidden="1" x14ac:dyDescent="0.3">
      <c r="B42" t="s">
        <v>40</v>
      </c>
      <c r="C42" s="3">
        <v>30</v>
      </c>
    </row>
    <row r="43" spans="1:9" hidden="1" x14ac:dyDescent="0.3">
      <c r="B43" s="4" t="s">
        <v>71</v>
      </c>
      <c r="C43" s="5">
        <v>525600</v>
      </c>
    </row>
    <row r="44" spans="1:9" hidden="1" x14ac:dyDescent="0.3">
      <c r="B44" s="4"/>
      <c r="C44" s="5"/>
    </row>
  </sheetData>
  <mergeCells count="2">
    <mergeCell ref="A15:M15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62"/>
  <sheetViews>
    <sheetView workbookViewId="0">
      <selection sqref="A1:D1"/>
    </sheetView>
  </sheetViews>
  <sheetFormatPr defaultColWidth="0" defaultRowHeight="14.25" zeroHeight="1" x14ac:dyDescent="0.3"/>
  <cols>
    <col min="1" max="1" width="15.85546875" style="28" customWidth="1"/>
    <col min="2" max="2" width="16.85546875" style="63" customWidth="1"/>
    <col min="3" max="3" width="16.28515625" style="63" customWidth="1"/>
    <col min="4" max="4" width="11.140625" style="28" customWidth="1"/>
    <col min="5" max="5" width="9.140625" style="28" hidden="1" customWidth="1"/>
    <col min="6" max="6" width="16" style="28" hidden="1" customWidth="1"/>
    <col min="7" max="20" width="0" style="28" hidden="1" customWidth="1"/>
    <col min="21" max="16384" width="9.140625" style="28" hidden="1"/>
  </cols>
  <sheetData>
    <row r="1" spans="1:6" s="15" customFormat="1" ht="37.5" customHeight="1" x14ac:dyDescent="0.25">
      <c r="A1" s="226" t="s">
        <v>782</v>
      </c>
      <c r="B1" s="226"/>
      <c r="C1" s="226"/>
      <c r="D1" s="226"/>
    </row>
    <row r="2" spans="1:6" x14ac:dyDescent="0.3"/>
    <row r="3" spans="1:6" s="50" customFormat="1" ht="15" customHeight="1" x14ac:dyDescent="0.25">
      <c r="A3" s="54" t="s">
        <v>7</v>
      </c>
      <c r="B3" s="32" t="s">
        <v>43</v>
      </c>
      <c r="C3" s="32" t="s">
        <v>46</v>
      </c>
      <c r="D3" s="52" t="s">
        <v>45</v>
      </c>
    </row>
    <row r="4" spans="1:6" ht="15" customHeight="1" x14ac:dyDescent="0.3">
      <c r="A4" s="229" t="str">
        <f>A34</f>
        <v>Entretenimento</v>
      </c>
      <c r="B4" s="64" t="str">
        <f>B34</f>
        <v>Série</v>
      </c>
      <c r="C4" s="30">
        <f>C34/(60*24)</f>
        <v>71.177083333333329</v>
      </c>
      <c r="D4" s="125">
        <f>C4/C$30</f>
        <v>0.19500570776255707</v>
      </c>
      <c r="F4" s="44">
        <f>C4/$C$30</f>
        <v>0.19500570776255707</v>
      </c>
    </row>
    <row r="5" spans="1:6" ht="15" customHeight="1" x14ac:dyDescent="0.3">
      <c r="A5" s="229"/>
      <c r="B5" s="64" t="str">
        <f t="shared" ref="B5:B16" si="0">B35</f>
        <v>Novela</v>
      </c>
      <c r="C5" s="30">
        <f t="shared" ref="C5:C30" si="1">C35/(60*24)</f>
        <v>50.899305555555557</v>
      </c>
      <c r="D5" s="125">
        <f t="shared" ref="D5:D30" si="2">C5/C$30</f>
        <v>0.13945015220700152</v>
      </c>
      <c r="F5" s="44">
        <f t="shared" ref="F5:F30" si="3">C5/$C$30</f>
        <v>0.13945015220700152</v>
      </c>
    </row>
    <row r="6" spans="1:6" ht="15" customHeight="1" x14ac:dyDescent="0.3">
      <c r="A6" s="229"/>
      <c r="B6" s="64" t="str">
        <f t="shared" si="0"/>
        <v>Auditório</v>
      </c>
      <c r="C6" s="30">
        <f t="shared" si="1"/>
        <v>46.715277777777779</v>
      </c>
      <c r="D6" s="125">
        <f t="shared" si="2"/>
        <v>0.12798706240487062</v>
      </c>
      <c r="F6" s="44">
        <f t="shared" si="3"/>
        <v>0.12798706240487062</v>
      </c>
    </row>
    <row r="7" spans="1:6" ht="15" customHeight="1" x14ac:dyDescent="0.3">
      <c r="A7" s="229"/>
      <c r="B7" s="64" t="str">
        <f t="shared" si="0"/>
        <v>Infantil</v>
      </c>
      <c r="C7" s="30">
        <f t="shared" si="1"/>
        <v>46.208333333333336</v>
      </c>
      <c r="D7" s="125">
        <f t="shared" si="2"/>
        <v>0.12659817351598174</v>
      </c>
      <c r="F7" s="44">
        <f t="shared" si="3"/>
        <v>0.12659817351598174</v>
      </c>
    </row>
    <row r="8" spans="1:6" ht="15" customHeight="1" x14ac:dyDescent="0.3">
      <c r="A8" s="229"/>
      <c r="B8" s="64" t="str">
        <f t="shared" si="0"/>
        <v>Variedades</v>
      </c>
      <c r="C8" s="30">
        <f t="shared" si="1"/>
        <v>18.020833333333332</v>
      </c>
      <c r="D8" s="125">
        <f t="shared" si="2"/>
        <v>4.9372146118721455E-2</v>
      </c>
      <c r="F8" s="44">
        <f t="shared" si="3"/>
        <v>4.9372146118721455E-2</v>
      </c>
    </row>
    <row r="9" spans="1:6" ht="15" customHeight="1" x14ac:dyDescent="0.3">
      <c r="A9" s="229"/>
      <c r="B9" s="64" t="str">
        <f t="shared" si="0"/>
        <v>Filme</v>
      </c>
      <c r="C9" s="30">
        <f t="shared" si="1"/>
        <v>13.083333333333334</v>
      </c>
      <c r="D9" s="125">
        <f t="shared" si="2"/>
        <v>3.5844748858447489E-2</v>
      </c>
      <c r="F9" s="44">
        <f t="shared" si="3"/>
        <v>3.5844748858447489E-2</v>
      </c>
    </row>
    <row r="10" spans="1:6" ht="15" customHeight="1" x14ac:dyDescent="0.3">
      <c r="A10" s="229"/>
      <c r="B10" s="64" t="str">
        <f t="shared" si="0"/>
        <v>Talk show</v>
      </c>
      <c r="C10" s="30">
        <f t="shared" si="1"/>
        <v>8.6979166666666661</v>
      </c>
      <c r="D10" s="125">
        <f t="shared" si="2"/>
        <v>2.3829908675799084E-2</v>
      </c>
      <c r="F10" s="44">
        <f t="shared" si="3"/>
        <v>2.3829908675799084E-2</v>
      </c>
    </row>
    <row r="11" spans="1:6" ht="15" customHeight="1" x14ac:dyDescent="0.3">
      <c r="A11" s="229"/>
      <c r="B11" s="64" t="str">
        <f t="shared" si="0"/>
        <v>Desenho animado</v>
      </c>
      <c r="C11" s="30">
        <f t="shared" si="1"/>
        <v>6.229166666666667</v>
      </c>
      <c r="D11" s="125">
        <f t="shared" si="2"/>
        <v>1.7066210045662101E-2</v>
      </c>
      <c r="F11" s="44">
        <f t="shared" si="3"/>
        <v>1.7066210045662101E-2</v>
      </c>
    </row>
    <row r="12" spans="1:6" ht="15" customHeight="1" x14ac:dyDescent="0.3">
      <c r="A12" s="229"/>
      <c r="B12" s="64" t="str">
        <f t="shared" si="0"/>
        <v>Humorístico</v>
      </c>
      <c r="C12" s="30">
        <f t="shared" si="1"/>
        <v>4.6319444444444446</v>
      </c>
      <c r="D12" s="125">
        <f t="shared" si="2"/>
        <v>1.2690258751902588E-2</v>
      </c>
      <c r="F12" s="44">
        <f t="shared" si="3"/>
        <v>1.2690258751902588E-2</v>
      </c>
    </row>
    <row r="13" spans="1:6" ht="15" customHeight="1" x14ac:dyDescent="0.3">
      <c r="A13" s="229"/>
      <c r="B13" s="64" t="str">
        <f t="shared" si="0"/>
        <v>Reality Show</v>
      </c>
      <c r="C13" s="30">
        <f t="shared" si="1"/>
        <v>4.1701388888888893</v>
      </c>
      <c r="D13" s="125">
        <f t="shared" si="2"/>
        <v>1.1425038051750382E-2</v>
      </c>
      <c r="F13" s="44">
        <f t="shared" si="3"/>
        <v>1.1425038051750382E-2</v>
      </c>
    </row>
    <row r="14" spans="1:6" ht="15" customHeight="1" x14ac:dyDescent="0.3">
      <c r="A14" s="229"/>
      <c r="B14" s="64" t="str">
        <f t="shared" si="0"/>
        <v>Game show</v>
      </c>
      <c r="C14" s="30">
        <f t="shared" si="1"/>
        <v>3.2083333333333335</v>
      </c>
      <c r="D14" s="125">
        <f t="shared" si="2"/>
        <v>8.7899543378995443E-3</v>
      </c>
      <c r="F14" s="44">
        <f t="shared" si="3"/>
        <v>8.7899543378995443E-3</v>
      </c>
    </row>
    <row r="15" spans="1:6" ht="15" customHeight="1" x14ac:dyDescent="0.3">
      <c r="A15" s="229"/>
      <c r="B15" s="64" t="str">
        <f t="shared" si="0"/>
        <v>Musical</v>
      </c>
      <c r="C15" s="30">
        <f t="shared" si="1"/>
        <v>2.9097222222222223</v>
      </c>
      <c r="D15" s="125">
        <f t="shared" si="2"/>
        <v>7.9718417047184176E-3</v>
      </c>
      <c r="F15" s="44">
        <f t="shared" si="3"/>
        <v>7.9718417047184176E-3</v>
      </c>
    </row>
    <row r="16" spans="1:6" ht="15" customHeight="1" x14ac:dyDescent="0.3">
      <c r="A16" s="229"/>
      <c r="B16" s="64" t="str">
        <f t="shared" si="0"/>
        <v>Esportivo</v>
      </c>
      <c r="C16" s="30">
        <f t="shared" si="1"/>
        <v>4.1666666666666664E-2</v>
      </c>
      <c r="D16" s="125">
        <f t="shared" si="2"/>
        <v>1.1415525114155251E-4</v>
      </c>
      <c r="F16" s="44">
        <f t="shared" si="3"/>
        <v>1.1415525114155251E-4</v>
      </c>
    </row>
    <row r="17" spans="1:10" s="50" customFormat="1" ht="15" customHeight="1" x14ac:dyDescent="0.3">
      <c r="A17" s="232" t="str">
        <f>A4</f>
        <v>Entretenimento</v>
      </c>
      <c r="B17" s="233"/>
      <c r="C17" s="92">
        <f t="shared" si="1"/>
        <v>275.99305555555554</v>
      </c>
      <c r="D17" s="126">
        <f t="shared" si="2"/>
        <v>0.75614535768645352</v>
      </c>
      <c r="F17" s="44">
        <f t="shared" si="3"/>
        <v>0.75614535768645352</v>
      </c>
    </row>
    <row r="18" spans="1:10" ht="15" customHeight="1" x14ac:dyDescent="0.3">
      <c r="A18" s="229" t="str">
        <f>A48</f>
        <v>Informação</v>
      </c>
      <c r="B18" s="64" t="str">
        <f t="shared" ref="B18:B28" si="4">B48</f>
        <v>Telejornal</v>
      </c>
      <c r="C18" s="30">
        <f t="shared" si="1"/>
        <v>74.826388888888886</v>
      </c>
      <c r="D18" s="125">
        <f t="shared" si="2"/>
        <v>0.20500380517503805</v>
      </c>
      <c r="E18" s="61"/>
      <c r="F18" s="44">
        <f t="shared" si="3"/>
        <v>0.20500380517503805</v>
      </c>
    </row>
    <row r="19" spans="1:10" ht="15" customHeight="1" x14ac:dyDescent="0.3">
      <c r="A19" s="229"/>
      <c r="B19" s="64" t="str">
        <f t="shared" si="4"/>
        <v>Documentário</v>
      </c>
      <c r="C19" s="30">
        <f t="shared" si="1"/>
        <v>6.229166666666667</v>
      </c>
      <c r="D19" s="125">
        <f t="shared" si="2"/>
        <v>1.7066210045662101E-2</v>
      </c>
      <c r="E19" s="61"/>
      <c r="F19" s="44">
        <f t="shared" si="3"/>
        <v>1.7066210045662101E-2</v>
      </c>
    </row>
    <row r="20" spans="1:10" ht="15" customHeight="1" x14ac:dyDescent="0.3">
      <c r="A20" s="229"/>
      <c r="B20" s="64" t="str">
        <f t="shared" si="4"/>
        <v>Entrevista</v>
      </c>
      <c r="C20" s="30">
        <f t="shared" si="1"/>
        <v>2.5</v>
      </c>
      <c r="D20" s="125">
        <f t="shared" si="2"/>
        <v>6.8493150684931503E-3</v>
      </c>
      <c r="E20" s="61"/>
      <c r="F20" s="44">
        <f t="shared" si="3"/>
        <v>6.8493150684931503E-3</v>
      </c>
    </row>
    <row r="21" spans="1:10" ht="15" customHeight="1" x14ac:dyDescent="0.3">
      <c r="A21" s="229"/>
      <c r="B21" s="64" t="str">
        <f t="shared" si="4"/>
        <v>Debate</v>
      </c>
      <c r="C21" s="30">
        <f t="shared" si="1"/>
        <v>0.125</v>
      </c>
      <c r="D21" s="125">
        <f t="shared" si="2"/>
        <v>3.4246575342465754E-4</v>
      </c>
      <c r="E21" s="61"/>
      <c r="F21" s="44">
        <f t="shared" si="3"/>
        <v>3.4246575342465754E-4</v>
      </c>
    </row>
    <row r="22" spans="1:10" s="50" customFormat="1" ht="15" customHeight="1" x14ac:dyDescent="0.3">
      <c r="A22" s="232" t="str">
        <f>A18</f>
        <v>Informação</v>
      </c>
      <c r="B22" s="233"/>
      <c r="C22" s="92">
        <f t="shared" si="1"/>
        <v>83.680555555555557</v>
      </c>
      <c r="D22" s="126">
        <f t="shared" si="2"/>
        <v>0.22926179604261795</v>
      </c>
      <c r="F22" s="44">
        <f t="shared" si="3"/>
        <v>0.22926179604261795</v>
      </c>
    </row>
    <row r="23" spans="1:10" s="50" customFormat="1" ht="15" customHeight="1" x14ac:dyDescent="0.3">
      <c r="A23" s="229" t="str">
        <f>A53</f>
        <v>Outros</v>
      </c>
      <c r="B23" s="64" t="str">
        <f t="shared" si="4"/>
        <v>Eventos</v>
      </c>
      <c r="C23" s="30">
        <f t="shared" si="1"/>
        <v>1.1354166666666667</v>
      </c>
      <c r="D23" s="125">
        <f t="shared" si="2"/>
        <v>3.110730593607306E-3</v>
      </c>
      <c r="F23" s="44">
        <f t="shared" si="3"/>
        <v>3.110730593607306E-3</v>
      </c>
    </row>
    <row r="24" spans="1:10" ht="15" customHeight="1" x14ac:dyDescent="0.3">
      <c r="A24" s="229" t="str">
        <f>A52</f>
        <v>Informação Total</v>
      </c>
      <c r="B24" s="64" t="str">
        <f t="shared" si="4"/>
        <v>Especial</v>
      </c>
      <c r="C24" s="30">
        <f t="shared" si="1"/>
        <v>0.16666666666666666</v>
      </c>
      <c r="D24" s="125">
        <f t="shared" si="2"/>
        <v>4.5662100456621003E-4</v>
      </c>
      <c r="F24" s="44">
        <f t="shared" si="3"/>
        <v>4.5662100456621003E-4</v>
      </c>
    </row>
    <row r="25" spans="1:10" s="50" customFormat="1" ht="15" customHeight="1" x14ac:dyDescent="0.3">
      <c r="A25" s="232" t="str">
        <f>A23</f>
        <v>Outros</v>
      </c>
      <c r="B25" s="233"/>
      <c r="C25" s="92">
        <f t="shared" si="1"/>
        <v>1.3020833333333333</v>
      </c>
      <c r="D25" s="126">
        <f t="shared" si="2"/>
        <v>3.5673515981735158E-3</v>
      </c>
      <c r="F25" s="44">
        <f t="shared" si="3"/>
        <v>3.5673515981735158E-3</v>
      </c>
    </row>
    <row r="26" spans="1:10" s="50" customFormat="1" ht="15" customHeight="1" x14ac:dyDescent="0.3">
      <c r="A26" s="235" t="str">
        <f>A56</f>
        <v>Publicidade</v>
      </c>
      <c r="B26" s="64" t="str">
        <f t="shared" si="4"/>
        <v>Político</v>
      </c>
      <c r="C26" s="30">
        <f t="shared" si="1"/>
        <v>3.3020833333333335</v>
      </c>
      <c r="D26" s="125">
        <f t="shared" si="2"/>
        <v>9.0468036529680364E-3</v>
      </c>
      <c r="F26" s="44">
        <f t="shared" si="3"/>
        <v>9.0468036529680364E-3</v>
      </c>
    </row>
    <row r="27" spans="1:10" s="50" customFormat="1" ht="14.25" customHeight="1" x14ac:dyDescent="0.3">
      <c r="A27" s="236"/>
      <c r="B27" s="64" t="str">
        <f t="shared" si="4"/>
        <v>Sorteio</v>
      </c>
      <c r="C27" s="30">
        <f t="shared" si="1"/>
        <v>0.58333333333333337</v>
      </c>
      <c r="D27" s="125">
        <f t="shared" si="2"/>
        <v>1.5981735159817352E-3</v>
      </c>
      <c r="F27" s="44">
        <f t="shared" si="3"/>
        <v>1.5981735159817352E-3</v>
      </c>
    </row>
    <row r="28" spans="1:10" ht="15" customHeight="1" x14ac:dyDescent="0.3">
      <c r="A28" s="237"/>
      <c r="B28" s="64" t="str">
        <f t="shared" si="4"/>
        <v>Telecompra</v>
      </c>
      <c r="C28" s="30">
        <f t="shared" si="1"/>
        <v>0.1388888888888889</v>
      </c>
      <c r="D28" s="125">
        <f t="shared" si="2"/>
        <v>3.8051750380517507E-4</v>
      </c>
      <c r="F28" s="44">
        <f t="shared" si="3"/>
        <v>3.8051750380517507E-4</v>
      </c>
    </row>
    <row r="29" spans="1:10" s="50" customFormat="1" ht="15" customHeight="1" x14ac:dyDescent="0.3">
      <c r="A29" s="232" t="str">
        <f>A26</f>
        <v>Publicidade</v>
      </c>
      <c r="B29" s="233"/>
      <c r="C29" s="92">
        <f t="shared" si="1"/>
        <v>4.0243055555555554</v>
      </c>
      <c r="D29" s="126">
        <f t="shared" si="2"/>
        <v>1.1025494672754946E-2</v>
      </c>
      <c r="F29" s="44">
        <f t="shared" si="3"/>
        <v>1.1025494672754946E-2</v>
      </c>
    </row>
    <row r="30" spans="1:10" s="50" customFormat="1" ht="15" customHeight="1" x14ac:dyDescent="0.3">
      <c r="A30" s="230" t="s">
        <v>6</v>
      </c>
      <c r="B30" s="231"/>
      <c r="C30" s="91">
        <f t="shared" si="1"/>
        <v>365</v>
      </c>
      <c r="D30" s="131">
        <f t="shared" si="2"/>
        <v>1</v>
      </c>
      <c r="F30" s="44">
        <f t="shared" si="3"/>
        <v>1</v>
      </c>
    </row>
    <row r="31" spans="1:10" ht="28.5" customHeight="1" x14ac:dyDescent="0.3">
      <c r="A31" s="222" t="s">
        <v>749</v>
      </c>
      <c r="B31" s="222"/>
      <c r="C31" s="222"/>
      <c r="D31" s="222"/>
    </row>
    <row r="32" spans="1:10" hidden="1" x14ac:dyDescent="0.3">
      <c r="J32" s="28" t="s">
        <v>447</v>
      </c>
    </row>
    <row r="33" spans="1:20" ht="15.75" hidden="1" x14ac:dyDescent="0.3">
      <c r="A33" s="2" t="s">
        <v>7</v>
      </c>
      <c r="B33" s="2" t="s">
        <v>72</v>
      </c>
      <c r="C33" s="2" t="s">
        <v>4</v>
      </c>
      <c r="D33" s="2" t="s">
        <v>71</v>
      </c>
      <c r="J33" s="2" t="s">
        <v>7</v>
      </c>
      <c r="K33" s="2" t="s">
        <v>72</v>
      </c>
      <c r="L33" s="2" t="s">
        <v>4</v>
      </c>
      <c r="M33" s="2" t="s">
        <v>71</v>
      </c>
      <c r="Q33" s="2" t="s">
        <v>7</v>
      </c>
      <c r="R33" s="2" t="s">
        <v>72</v>
      </c>
      <c r="S33" s="2" t="s">
        <v>4</v>
      </c>
      <c r="T33" s="2" t="s">
        <v>71</v>
      </c>
    </row>
    <row r="34" spans="1:20" ht="15.75" hidden="1" x14ac:dyDescent="0.3">
      <c r="A34" s="1" t="s">
        <v>8</v>
      </c>
      <c r="B34" t="s">
        <v>17</v>
      </c>
      <c r="C34" s="3">
        <v>102495</v>
      </c>
      <c r="D34" s="3">
        <v>102495</v>
      </c>
      <c r="J34" s="1" t="s">
        <v>8</v>
      </c>
      <c r="K34" t="s">
        <v>17</v>
      </c>
      <c r="L34" s="3">
        <v>54260</v>
      </c>
      <c r="M34" s="3">
        <v>54260</v>
      </c>
      <c r="N34" s="28">
        <f>IF(VLOOKUP(K34,$B$34:$D$80,2,FALSE)&gt;=L34,0,1)</f>
        <v>0</v>
      </c>
      <c r="Q34" s="1" t="s">
        <v>8</v>
      </c>
      <c r="R34" t="s">
        <v>17</v>
      </c>
      <c r="S34" s="3">
        <v>102495</v>
      </c>
      <c r="T34" s="3">
        <v>102495</v>
      </c>
    </row>
    <row r="35" spans="1:20" ht="15.75" hidden="1" x14ac:dyDescent="0.3">
      <c r="A35" s="1"/>
      <c r="B35" t="s">
        <v>22</v>
      </c>
      <c r="C35" s="3">
        <v>73295</v>
      </c>
      <c r="D35" s="3">
        <v>73295</v>
      </c>
      <c r="J35" s="1"/>
      <c r="K35" t="s">
        <v>22</v>
      </c>
      <c r="L35" s="3">
        <v>38165</v>
      </c>
      <c r="M35" s="3">
        <v>38165</v>
      </c>
      <c r="N35" s="28">
        <f t="shared" ref="N35:N57" si="5">IF(VLOOKUP(K35,$B$34:$D$80,2,FALSE)&gt;=L35,0,1)</f>
        <v>0</v>
      </c>
      <c r="Q35" s="1"/>
      <c r="R35" t="s">
        <v>22</v>
      </c>
      <c r="S35" s="3">
        <v>73295</v>
      </c>
      <c r="T35" s="3">
        <v>73295</v>
      </c>
    </row>
    <row r="36" spans="1:20" ht="15.75" hidden="1" x14ac:dyDescent="0.3">
      <c r="A36" s="1"/>
      <c r="B36" t="s">
        <v>23</v>
      </c>
      <c r="C36" s="3">
        <v>67270</v>
      </c>
      <c r="D36" s="3">
        <v>67270</v>
      </c>
      <c r="J36" s="1"/>
      <c r="K36" t="s">
        <v>23</v>
      </c>
      <c r="L36" s="3">
        <v>33390</v>
      </c>
      <c r="M36" s="3">
        <v>33390</v>
      </c>
      <c r="N36" s="28">
        <f t="shared" si="5"/>
        <v>0</v>
      </c>
      <c r="Q36" s="1"/>
      <c r="R36" t="s">
        <v>23</v>
      </c>
      <c r="S36" s="3">
        <v>67270</v>
      </c>
      <c r="T36" s="3">
        <v>67270</v>
      </c>
    </row>
    <row r="37" spans="1:20" ht="15.75" hidden="1" x14ac:dyDescent="0.3">
      <c r="A37" s="1"/>
      <c r="B37" t="s">
        <v>21</v>
      </c>
      <c r="C37" s="3">
        <v>66540</v>
      </c>
      <c r="D37" s="3">
        <v>66540</v>
      </c>
      <c r="J37" s="1"/>
      <c r="K37" t="s">
        <v>21</v>
      </c>
      <c r="L37" s="3">
        <v>29025</v>
      </c>
      <c r="M37" s="3">
        <v>29025</v>
      </c>
      <c r="N37" s="28">
        <f t="shared" si="5"/>
        <v>0</v>
      </c>
      <c r="Q37" s="1"/>
      <c r="R37" t="s">
        <v>21</v>
      </c>
      <c r="S37" s="3">
        <v>66540</v>
      </c>
      <c r="T37" s="3">
        <v>66540</v>
      </c>
    </row>
    <row r="38" spans="1:20" ht="15.75" hidden="1" x14ac:dyDescent="0.3">
      <c r="A38" s="1"/>
      <c r="B38" t="s">
        <v>15</v>
      </c>
      <c r="C38" s="3">
        <v>25950</v>
      </c>
      <c r="D38" s="3">
        <v>25950</v>
      </c>
      <c r="J38" s="1"/>
      <c r="K38" t="s">
        <v>15</v>
      </c>
      <c r="L38" s="3">
        <v>10170</v>
      </c>
      <c r="M38" s="3">
        <v>10170</v>
      </c>
      <c r="N38" s="28">
        <f t="shared" si="5"/>
        <v>0</v>
      </c>
      <c r="Q38" s="1"/>
      <c r="R38" t="s">
        <v>15</v>
      </c>
      <c r="S38" s="3">
        <v>25950</v>
      </c>
      <c r="T38" s="3">
        <v>25950</v>
      </c>
    </row>
    <row r="39" spans="1:20" ht="15.75" hidden="1" x14ac:dyDescent="0.3">
      <c r="A39" s="1"/>
      <c r="B39" t="s">
        <v>19</v>
      </c>
      <c r="C39" s="3">
        <v>18840</v>
      </c>
      <c r="D39" s="3">
        <v>18840</v>
      </c>
      <c r="J39" s="1"/>
      <c r="K39" t="s">
        <v>19</v>
      </c>
      <c r="L39" s="3">
        <v>9765</v>
      </c>
      <c r="M39" s="3">
        <v>9765</v>
      </c>
      <c r="N39" s="28">
        <f t="shared" si="5"/>
        <v>0</v>
      </c>
      <c r="Q39" s="1"/>
      <c r="R39" t="s">
        <v>19</v>
      </c>
      <c r="S39" s="3">
        <v>18840</v>
      </c>
      <c r="T39" s="3">
        <v>18840</v>
      </c>
    </row>
    <row r="40" spans="1:20" ht="15.75" hidden="1" x14ac:dyDescent="0.3">
      <c r="A40" s="1"/>
      <c r="B40" t="s">
        <v>35</v>
      </c>
      <c r="C40" s="3">
        <v>12525</v>
      </c>
      <c r="D40" s="3">
        <v>12525</v>
      </c>
      <c r="J40" s="1"/>
      <c r="K40" t="s">
        <v>68</v>
      </c>
      <c r="L40" s="3">
        <v>8970</v>
      </c>
      <c r="M40" s="3">
        <v>8970</v>
      </c>
      <c r="N40" s="28">
        <f t="shared" si="5"/>
        <v>0</v>
      </c>
      <c r="Q40" s="1"/>
      <c r="R40" t="s">
        <v>35</v>
      </c>
      <c r="S40" s="3">
        <v>12525</v>
      </c>
      <c r="T40" s="3">
        <v>12525</v>
      </c>
    </row>
    <row r="41" spans="1:20" ht="15.75" hidden="1" x14ac:dyDescent="0.3">
      <c r="A41" s="1"/>
      <c r="B41" t="s">
        <v>68</v>
      </c>
      <c r="C41" s="3">
        <v>8970</v>
      </c>
      <c r="D41" s="3">
        <v>8970</v>
      </c>
      <c r="J41" s="1"/>
      <c r="K41" t="s">
        <v>35</v>
      </c>
      <c r="L41" s="3">
        <v>4800</v>
      </c>
      <c r="M41" s="3">
        <v>4800</v>
      </c>
      <c r="N41" s="28">
        <f t="shared" si="5"/>
        <v>0</v>
      </c>
      <c r="Q41" s="1"/>
      <c r="R41" t="s">
        <v>68</v>
      </c>
      <c r="S41" s="3">
        <v>8970</v>
      </c>
      <c r="T41" s="3">
        <v>8970</v>
      </c>
    </row>
    <row r="42" spans="1:20" ht="15.75" hidden="1" x14ac:dyDescent="0.3">
      <c r="A42" s="1"/>
      <c r="B42" t="s">
        <v>28</v>
      </c>
      <c r="C42" s="3">
        <v>6670</v>
      </c>
      <c r="D42" s="3">
        <v>6670</v>
      </c>
      <c r="J42" s="1"/>
      <c r="K42" t="s">
        <v>28</v>
      </c>
      <c r="L42" s="3">
        <v>4735</v>
      </c>
      <c r="M42" s="3">
        <v>4735</v>
      </c>
      <c r="N42" s="28">
        <f t="shared" si="5"/>
        <v>0</v>
      </c>
      <c r="Q42" s="1"/>
      <c r="R42" t="s">
        <v>28</v>
      </c>
      <c r="S42" s="3">
        <v>6670</v>
      </c>
      <c r="T42" s="3">
        <v>6670</v>
      </c>
    </row>
    <row r="43" spans="1:20" ht="15.75" hidden="1" x14ac:dyDescent="0.3">
      <c r="A43" s="1"/>
      <c r="B43" t="s">
        <v>32</v>
      </c>
      <c r="C43" s="3">
        <v>6005</v>
      </c>
      <c r="D43" s="3">
        <v>6005</v>
      </c>
      <c r="J43" s="1"/>
      <c r="K43" t="s">
        <v>32</v>
      </c>
      <c r="L43" s="3">
        <v>3520</v>
      </c>
      <c r="M43" s="3">
        <v>3520</v>
      </c>
      <c r="N43" s="28">
        <f t="shared" si="5"/>
        <v>0</v>
      </c>
      <c r="Q43" s="1"/>
      <c r="R43" t="s">
        <v>32</v>
      </c>
      <c r="S43" s="3">
        <v>6005</v>
      </c>
      <c r="T43" s="3">
        <v>6005</v>
      </c>
    </row>
    <row r="44" spans="1:20" ht="15.75" hidden="1" x14ac:dyDescent="0.3">
      <c r="A44" s="1"/>
      <c r="B44" t="s">
        <v>36</v>
      </c>
      <c r="C44" s="3">
        <v>4620</v>
      </c>
      <c r="D44" s="3">
        <v>4620</v>
      </c>
      <c r="J44" s="1"/>
      <c r="K44" t="s">
        <v>18</v>
      </c>
      <c r="L44" s="3">
        <v>2180</v>
      </c>
      <c r="M44" s="3">
        <v>2180</v>
      </c>
      <c r="N44" s="28">
        <f t="shared" si="5"/>
        <v>0</v>
      </c>
      <c r="Q44" s="1"/>
      <c r="R44" t="s">
        <v>36</v>
      </c>
      <c r="S44" s="3">
        <v>4620</v>
      </c>
      <c r="T44" s="3">
        <v>4620</v>
      </c>
    </row>
    <row r="45" spans="1:20" ht="15.75" hidden="1" x14ac:dyDescent="0.3">
      <c r="A45" s="1"/>
      <c r="B45" t="s">
        <v>18</v>
      </c>
      <c r="C45" s="3">
        <v>4190</v>
      </c>
      <c r="D45" s="3">
        <v>4190</v>
      </c>
      <c r="J45" s="1"/>
      <c r="K45" t="s">
        <v>36</v>
      </c>
      <c r="L45" s="3">
        <v>1530</v>
      </c>
      <c r="M45" s="3">
        <v>1530</v>
      </c>
      <c r="N45" s="28">
        <f t="shared" si="5"/>
        <v>0</v>
      </c>
      <c r="Q45" s="1"/>
      <c r="R45" t="s">
        <v>18</v>
      </c>
      <c r="S45" s="3">
        <v>4190</v>
      </c>
      <c r="T45" s="3">
        <v>4190</v>
      </c>
    </row>
    <row r="46" spans="1:20" ht="15.75" hidden="1" x14ac:dyDescent="0.3">
      <c r="A46" s="6"/>
      <c r="B46" t="s">
        <v>20</v>
      </c>
      <c r="C46" s="3">
        <v>60</v>
      </c>
      <c r="D46" s="3">
        <v>60</v>
      </c>
      <c r="J46" s="6"/>
      <c r="K46" t="s">
        <v>20</v>
      </c>
      <c r="L46" s="3">
        <v>60</v>
      </c>
      <c r="M46" s="3">
        <v>60</v>
      </c>
      <c r="N46" s="28">
        <f t="shared" si="5"/>
        <v>0</v>
      </c>
      <c r="Q46" s="6"/>
      <c r="R46" t="s">
        <v>20</v>
      </c>
      <c r="S46" s="3">
        <v>60</v>
      </c>
      <c r="T46" s="3">
        <v>60</v>
      </c>
    </row>
    <row r="47" spans="1:20" ht="15.75" hidden="1" x14ac:dyDescent="0.3">
      <c r="A47" s="7" t="s">
        <v>73</v>
      </c>
      <c r="B47" s="7"/>
      <c r="C47" s="8">
        <v>397430</v>
      </c>
      <c r="D47" s="8">
        <v>397430</v>
      </c>
      <c r="J47" s="7" t="s">
        <v>73</v>
      </c>
      <c r="K47" s="7"/>
      <c r="L47" s="8">
        <v>200570</v>
      </c>
      <c r="M47" s="8">
        <v>200570</v>
      </c>
      <c r="N47" s="28" t="e">
        <f t="shared" si="5"/>
        <v>#N/A</v>
      </c>
      <c r="Q47" s="7" t="s">
        <v>73</v>
      </c>
      <c r="R47" s="7"/>
      <c r="S47" s="8">
        <v>397430</v>
      </c>
      <c r="T47" s="8">
        <v>397430</v>
      </c>
    </row>
    <row r="48" spans="1:20" ht="15.75" hidden="1" x14ac:dyDescent="0.3">
      <c r="A48" s="1" t="s">
        <v>9</v>
      </c>
      <c r="B48" t="s">
        <v>16</v>
      </c>
      <c r="C48" s="3">
        <v>107750</v>
      </c>
      <c r="D48" s="3">
        <v>107750</v>
      </c>
      <c r="J48" s="1" t="s">
        <v>9</v>
      </c>
      <c r="K48" t="s">
        <v>16</v>
      </c>
      <c r="L48" s="3">
        <v>53395</v>
      </c>
      <c r="M48" s="3">
        <v>53395</v>
      </c>
      <c r="N48" s="28">
        <f t="shared" si="5"/>
        <v>0</v>
      </c>
      <c r="Q48" s="1" t="s">
        <v>9</v>
      </c>
      <c r="R48" t="s">
        <v>16</v>
      </c>
      <c r="S48" s="3">
        <v>107750</v>
      </c>
      <c r="T48" s="3">
        <v>107750</v>
      </c>
    </row>
    <row r="49" spans="1:20" ht="15.75" hidden="1" x14ac:dyDescent="0.3">
      <c r="A49" s="1"/>
      <c r="B49" t="s">
        <v>31</v>
      </c>
      <c r="C49" s="3">
        <v>8970</v>
      </c>
      <c r="D49" s="3">
        <v>8970</v>
      </c>
      <c r="J49" s="1"/>
      <c r="K49" t="s">
        <v>31</v>
      </c>
      <c r="L49" s="3">
        <v>3750</v>
      </c>
      <c r="M49" s="3">
        <v>3750</v>
      </c>
      <c r="N49" s="28">
        <f t="shared" si="5"/>
        <v>0</v>
      </c>
      <c r="Q49" s="1"/>
      <c r="R49" t="s">
        <v>31</v>
      </c>
      <c r="S49" s="3">
        <v>8970</v>
      </c>
      <c r="T49" s="3">
        <v>8970</v>
      </c>
    </row>
    <row r="50" spans="1:20" ht="15.75" hidden="1" x14ac:dyDescent="0.3">
      <c r="A50" s="1"/>
      <c r="B50" t="s">
        <v>29</v>
      </c>
      <c r="C50" s="3">
        <v>3600</v>
      </c>
      <c r="D50" s="3">
        <v>3600</v>
      </c>
      <c r="J50" s="6"/>
      <c r="K50" t="s">
        <v>29</v>
      </c>
      <c r="L50" s="3">
        <v>2040</v>
      </c>
      <c r="M50" s="3">
        <v>2040</v>
      </c>
      <c r="N50" s="28">
        <f t="shared" si="5"/>
        <v>0</v>
      </c>
      <c r="Q50" s="1"/>
      <c r="R50" t="s">
        <v>29</v>
      </c>
      <c r="S50" s="3">
        <v>3600</v>
      </c>
      <c r="T50" s="3">
        <v>3600</v>
      </c>
    </row>
    <row r="51" spans="1:20" ht="15.75" hidden="1" x14ac:dyDescent="0.3">
      <c r="A51" s="6"/>
      <c r="B51" t="s">
        <v>25</v>
      </c>
      <c r="C51" s="3">
        <v>180</v>
      </c>
      <c r="D51" s="3">
        <v>180</v>
      </c>
      <c r="J51" s="7" t="s">
        <v>75</v>
      </c>
      <c r="K51" s="7"/>
      <c r="L51" s="8">
        <v>59185</v>
      </c>
      <c r="M51" s="8">
        <v>59185</v>
      </c>
      <c r="N51" s="28" t="e">
        <f t="shared" si="5"/>
        <v>#N/A</v>
      </c>
      <c r="Q51" s="6"/>
      <c r="R51" t="s">
        <v>25</v>
      </c>
      <c r="S51" s="3">
        <v>180</v>
      </c>
      <c r="T51" s="3">
        <v>180</v>
      </c>
    </row>
    <row r="52" spans="1:20" ht="15.75" hidden="1" x14ac:dyDescent="0.3">
      <c r="A52" s="7" t="s">
        <v>75</v>
      </c>
      <c r="B52" s="7"/>
      <c r="C52" s="8">
        <v>120500</v>
      </c>
      <c r="D52" s="8">
        <v>120500</v>
      </c>
      <c r="J52" s="6" t="s">
        <v>10</v>
      </c>
      <c r="K52" t="s">
        <v>40</v>
      </c>
      <c r="L52" s="3">
        <v>180</v>
      </c>
      <c r="M52" s="3">
        <v>180</v>
      </c>
      <c r="N52" s="28">
        <f t="shared" si="5"/>
        <v>0</v>
      </c>
      <c r="Q52" s="7" t="s">
        <v>75</v>
      </c>
      <c r="R52" s="7"/>
      <c r="S52" s="8">
        <v>120500</v>
      </c>
      <c r="T52" s="8">
        <v>120500</v>
      </c>
    </row>
    <row r="53" spans="1:20" ht="15.75" hidden="1" x14ac:dyDescent="0.3">
      <c r="A53" s="1" t="s">
        <v>10</v>
      </c>
      <c r="B53" t="s">
        <v>39</v>
      </c>
      <c r="C53" s="3">
        <v>1635</v>
      </c>
      <c r="D53" s="3">
        <v>1635</v>
      </c>
      <c r="J53" s="7" t="s">
        <v>74</v>
      </c>
      <c r="K53" s="7"/>
      <c r="L53" s="8">
        <v>180</v>
      </c>
      <c r="M53" s="8">
        <v>180</v>
      </c>
      <c r="N53" s="28" t="e">
        <f t="shared" si="5"/>
        <v>#N/A</v>
      </c>
      <c r="Q53" s="1" t="s">
        <v>10</v>
      </c>
      <c r="R53" t="s">
        <v>39</v>
      </c>
      <c r="S53" s="3">
        <v>1635</v>
      </c>
      <c r="T53" s="3">
        <v>1635</v>
      </c>
    </row>
    <row r="54" spans="1:20" ht="15.75" hidden="1" x14ac:dyDescent="0.3">
      <c r="A54" s="6"/>
      <c r="B54" t="s">
        <v>40</v>
      </c>
      <c r="C54" s="3">
        <v>240</v>
      </c>
      <c r="D54" s="3">
        <v>240</v>
      </c>
      <c r="J54" s="1" t="s">
        <v>11</v>
      </c>
      <c r="K54" t="s">
        <v>41</v>
      </c>
      <c r="L54" s="3">
        <v>450</v>
      </c>
      <c r="M54" s="3">
        <v>450</v>
      </c>
      <c r="N54" s="28">
        <f t="shared" si="5"/>
        <v>0</v>
      </c>
      <c r="Q54" s="6"/>
      <c r="R54" t="s">
        <v>40</v>
      </c>
      <c r="S54" s="3">
        <v>240</v>
      </c>
      <c r="T54" s="3">
        <v>240</v>
      </c>
    </row>
    <row r="55" spans="1:20" ht="15.75" hidden="1" x14ac:dyDescent="0.3">
      <c r="A55" s="7" t="s">
        <v>74</v>
      </c>
      <c r="B55" s="7"/>
      <c r="C55" s="8">
        <v>1875</v>
      </c>
      <c r="D55" s="8">
        <v>1875</v>
      </c>
      <c r="J55" s="6"/>
      <c r="K55" t="s">
        <v>38</v>
      </c>
      <c r="L55" s="3">
        <v>255</v>
      </c>
      <c r="M55" s="3">
        <v>255</v>
      </c>
      <c r="N55" s="28">
        <f t="shared" si="5"/>
        <v>0</v>
      </c>
      <c r="Q55" s="7" t="s">
        <v>74</v>
      </c>
      <c r="R55" s="7"/>
      <c r="S55" s="8">
        <v>1875</v>
      </c>
      <c r="T55" s="8">
        <v>1875</v>
      </c>
    </row>
    <row r="56" spans="1:20" ht="15.75" hidden="1" x14ac:dyDescent="0.3">
      <c r="A56" s="1" t="s">
        <v>11</v>
      </c>
      <c r="B56" t="s">
        <v>38</v>
      </c>
      <c r="C56" s="3">
        <v>4755</v>
      </c>
      <c r="D56" s="3">
        <v>4755</v>
      </c>
      <c r="J56" s="7" t="s">
        <v>76</v>
      </c>
      <c r="K56" s="7"/>
      <c r="L56" s="8">
        <v>705</v>
      </c>
      <c r="M56" s="8">
        <v>705</v>
      </c>
      <c r="N56" s="28" t="e">
        <f t="shared" si="5"/>
        <v>#N/A</v>
      </c>
      <c r="Q56" s="1" t="s">
        <v>11</v>
      </c>
      <c r="R56" t="s">
        <v>38</v>
      </c>
      <c r="S56" s="3">
        <v>4755</v>
      </c>
      <c r="T56" s="3">
        <v>4755</v>
      </c>
    </row>
    <row r="57" spans="1:20" ht="15.75" hidden="1" x14ac:dyDescent="0.3">
      <c r="A57" s="1"/>
      <c r="B57" t="s">
        <v>41</v>
      </c>
      <c r="C57" s="3">
        <v>840</v>
      </c>
      <c r="D57" s="3">
        <v>840</v>
      </c>
      <c r="J57" s="4" t="s">
        <v>71</v>
      </c>
      <c r="K57" s="4"/>
      <c r="L57" s="5">
        <v>260640</v>
      </c>
      <c r="M57" s="5">
        <v>260640</v>
      </c>
      <c r="N57" s="28" t="e">
        <f t="shared" si="5"/>
        <v>#N/A</v>
      </c>
      <c r="Q57" s="1"/>
      <c r="R57" t="s">
        <v>41</v>
      </c>
      <c r="S57" s="3">
        <v>840</v>
      </c>
      <c r="T57" s="3">
        <v>840</v>
      </c>
    </row>
    <row r="58" spans="1:20" ht="15.75" hidden="1" x14ac:dyDescent="0.3">
      <c r="A58" s="6"/>
      <c r="B58" t="s">
        <v>44</v>
      </c>
      <c r="C58" s="3">
        <v>200</v>
      </c>
      <c r="D58" s="3">
        <v>200</v>
      </c>
      <c r="Q58" s="6"/>
      <c r="R58" t="s">
        <v>44</v>
      </c>
      <c r="S58" s="3">
        <v>200</v>
      </c>
      <c r="T58" s="3">
        <v>200</v>
      </c>
    </row>
    <row r="59" spans="1:20" ht="15.75" hidden="1" x14ac:dyDescent="0.3">
      <c r="A59" s="7" t="s">
        <v>76</v>
      </c>
      <c r="B59" s="7"/>
      <c r="C59" s="8">
        <v>5795</v>
      </c>
      <c r="D59" s="8">
        <v>5795</v>
      </c>
      <c r="Q59" s="7" t="s">
        <v>76</v>
      </c>
      <c r="R59" s="7"/>
      <c r="S59" s="8">
        <v>5795</v>
      </c>
      <c r="T59" s="8">
        <v>5795</v>
      </c>
    </row>
    <row r="60" spans="1:20" ht="15.75" hidden="1" x14ac:dyDescent="0.3">
      <c r="A60" s="4" t="s">
        <v>71</v>
      </c>
      <c r="B60" s="4"/>
      <c r="C60" s="5">
        <v>525600</v>
      </c>
      <c r="D60" s="5">
        <v>525600</v>
      </c>
      <c r="F60" s="91">
        <f>C60/(60*24)</f>
        <v>365</v>
      </c>
      <c r="Q60" s="4" t="s">
        <v>71</v>
      </c>
      <c r="R60" s="4"/>
      <c r="S60" s="5">
        <v>525600</v>
      </c>
      <c r="T60" s="5">
        <v>525600</v>
      </c>
    </row>
    <row r="61" spans="1:20" ht="15.75" hidden="1" x14ac:dyDescent="0.3">
      <c r="A61"/>
      <c r="B61"/>
      <c r="C61"/>
      <c r="D61"/>
    </row>
    <row r="62" spans="1:20" ht="15.75" hidden="1" x14ac:dyDescent="0.3">
      <c r="A62"/>
      <c r="B62"/>
      <c r="C62"/>
      <c r="D62"/>
    </row>
  </sheetData>
  <sortState xmlns:xlrd2="http://schemas.microsoft.com/office/spreadsheetml/2017/richdata2" ref="B52:D54">
    <sortCondition descending="1" ref="D52:D54"/>
  </sortState>
  <mergeCells count="11">
    <mergeCell ref="A1:D1"/>
    <mergeCell ref="A31:D31"/>
    <mergeCell ref="A29:B29"/>
    <mergeCell ref="A30:B30"/>
    <mergeCell ref="A4:A16"/>
    <mergeCell ref="A17:B17"/>
    <mergeCell ref="A18:A21"/>
    <mergeCell ref="A22:B22"/>
    <mergeCell ref="A25:B25"/>
    <mergeCell ref="A23:A24"/>
    <mergeCell ref="A26:A2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VI28"/>
  <sheetViews>
    <sheetView workbookViewId="0">
      <selection sqref="A1:XFD1"/>
    </sheetView>
  </sheetViews>
  <sheetFormatPr defaultColWidth="0" defaultRowHeight="16.5" zeroHeight="1" x14ac:dyDescent="0.3"/>
  <cols>
    <col min="1" max="1" width="4.5703125" style="104" customWidth="1"/>
    <col min="2" max="10" width="9.140625" style="104" customWidth="1"/>
    <col min="11" max="11" width="10.42578125" style="104" customWidth="1"/>
    <col min="12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1" s="105" customFormat="1" ht="17.100000000000001" customHeight="1" x14ac:dyDescent="0.25">
      <c r="A1" s="226" t="s">
        <v>783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"/>
    <row r="3" spans="1:11" x14ac:dyDescent="0.3">
      <c r="B3" s="200" t="s">
        <v>7</v>
      </c>
      <c r="C3" s="200">
        <v>2012</v>
      </c>
      <c r="D3" s="200">
        <v>2013</v>
      </c>
      <c r="E3" s="200">
        <v>2014</v>
      </c>
      <c r="G3" s="2" t="s">
        <v>48</v>
      </c>
      <c r="H3" s="2" t="s">
        <v>7</v>
      </c>
      <c r="I3" s="2" t="s">
        <v>6</v>
      </c>
    </row>
    <row r="4" spans="1:11" x14ac:dyDescent="0.3">
      <c r="B4" s="197" t="s">
        <v>8</v>
      </c>
      <c r="C4" s="199">
        <v>0.79865994742286628</v>
      </c>
      <c r="D4" s="199">
        <v>0.77216948764867332</v>
      </c>
      <c r="E4" s="199">
        <f>VLOOKUP(B4,$H$4:$J$8,3,FALSE)</f>
        <v>0.75614535768645352</v>
      </c>
      <c r="G4" s="1" t="s">
        <v>4</v>
      </c>
      <c r="H4" t="s">
        <v>8</v>
      </c>
      <c r="I4" s="3">
        <v>397430</v>
      </c>
      <c r="J4" s="199">
        <f t="shared" ref="J4:J9" si="0">I4/$I$9</f>
        <v>0.75614535768645352</v>
      </c>
    </row>
    <row r="5" spans="1:11" x14ac:dyDescent="0.3">
      <c r="B5" s="197" t="s">
        <v>9</v>
      </c>
      <c r="C5" s="199">
        <v>0.18469379039375908</v>
      </c>
      <c r="D5" s="199">
        <v>0.22247636474534918</v>
      </c>
      <c r="E5" s="199">
        <f>VLOOKUP(B5,$H$4:$J$8,3,FALSE)</f>
        <v>0.22926179604261795</v>
      </c>
      <c r="G5" s="1"/>
      <c r="H5" t="s">
        <v>9</v>
      </c>
      <c r="I5" s="3">
        <v>120500</v>
      </c>
      <c r="J5" s="199">
        <f t="shared" si="0"/>
        <v>0.22926179604261795</v>
      </c>
    </row>
    <row r="6" spans="1:11" x14ac:dyDescent="0.3">
      <c r="B6" s="197" t="s">
        <v>10</v>
      </c>
      <c r="C6" s="199">
        <v>7.3456139851379434E-3</v>
      </c>
      <c r="D6" s="199">
        <v>3.0573345532174442E-3</v>
      </c>
      <c r="E6" s="199">
        <f>VLOOKUP(B6,$H$4:$J$8,3,FALSE)</f>
        <v>3.5673515981735158E-3</v>
      </c>
      <c r="G6" s="1"/>
      <c r="H6" t="s">
        <v>10</v>
      </c>
      <c r="I6" s="3">
        <v>1875</v>
      </c>
      <c r="J6" s="199">
        <f t="shared" si="0"/>
        <v>3.5673515981735158E-3</v>
      </c>
    </row>
    <row r="7" spans="1:11" x14ac:dyDescent="0.3">
      <c r="B7" s="197" t="s">
        <v>11</v>
      </c>
      <c r="C7" s="199">
        <v>6.5104537387656713E-3</v>
      </c>
      <c r="D7" s="199">
        <v>2.2396309850564195E-3</v>
      </c>
      <c r="E7" s="199">
        <f>VLOOKUP(B7,$H$4:$J$8,3,FALSE)</f>
        <v>1.1025494672754948E-2</v>
      </c>
      <c r="G7" s="6"/>
      <c r="H7" t="s">
        <v>11</v>
      </c>
      <c r="I7" s="3">
        <v>5795</v>
      </c>
      <c r="J7" s="199">
        <f t="shared" si="0"/>
        <v>1.1025494672754948E-2</v>
      </c>
    </row>
    <row r="8" spans="1:11" x14ac:dyDescent="0.3">
      <c r="B8" s="197" t="s">
        <v>12</v>
      </c>
      <c r="C8" s="199">
        <v>2.7901944594710018E-3</v>
      </c>
      <c r="D8" s="199">
        <v>5.7182067703568164E-5</v>
      </c>
      <c r="E8" s="199">
        <f>VLOOKUP(B8,$H$4:$J$8,3,FALSE)</f>
        <v>0</v>
      </c>
      <c r="H8" s="104" t="s">
        <v>12</v>
      </c>
      <c r="I8" s="104">
        <v>0</v>
      </c>
      <c r="J8" s="199">
        <f t="shared" si="0"/>
        <v>0</v>
      </c>
    </row>
    <row r="9" spans="1:11" x14ac:dyDescent="0.3">
      <c r="B9" s="200" t="s">
        <v>71</v>
      </c>
      <c r="C9" s="199">
        <v>1</v>
      </c>
      <c r="D9" s="199">
        <v>1</v>
      </c>
      <c r="E9" s="199">
        <f>SUM(E4:E8)</f>
        <v>1</v>
      </c>
      <c r="G9" s="7" t="s">
        <v>286</v>
      </c>
      <c r="H9" s="7"/>
      <c r="I9" s="8">
        <f>SUM(I4:I8)</f>
        <v>525600</v>
      </c>
      <c r="J9" s="199">
        <f t="shared" si="0"/>
        <v>1</v>
      </c>
    </row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3" x14ac:dyDescent="0.3"/>
    <row r="18" spans="1:13" ht="26.2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28" spans="1:13" hidden="1" x14ac:dyDescent="0.3">
      <c r="F28" s="7"/>
      <c r="G28" s="7"/>
      <c r="H28" s="8"/>
      <c r="I28" s="199"/>
    </row>
  </sheetData>
  <mergeCells count="2">
    <mergeCell ref="A1:K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45"/>
  <sheetViews>
    <sheetView workbookViewId="0">
      <selection sqref="A1:XFD1"/>
    </sheetView>
  </sheetViews>
  <sheetFormatPr defaultColWidth="0" defaultRowHeight="16.5" zeroHeight="1" x14ac:dyDescent="0.3"/>
  <cols>
    <col min="1" max="11" width="9.140625" style="104" customWidth="1"/>
    <col min="12" max="13" width="9.140625" style="104" hidden="1" customWidth="1"/>
    <col min="14" max="14" width="49.5703125" style="104" hidden="1" customWidth="1"/>
    <col min="15" max="16384" width="9.140625" style="104" hidden="1"/>
  </cols>
  <sheetData>
    <row r="1" spans="1:11" s="105" customFormat="1" ht="17.100000000000001" customHeight="1" x14ac:dyDescent="0.25">
      <c r="A1" s="234" t="s">
        <v>784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3"/>
    <row r="3" spans="1:11" x14ac:dyDescent="0.3"/>
    <row r="4" spans="1:11" x14ac:dyDescent="0.3"/>
    <row r="5" spans="1:11" x14ac:dyDescent="0.3">
      <c r="C5" s="106" t="s">
        <v>72</v>
      </c>
      <c r="D5" s="107" t="s">
        <v>6</v>
      </c>
    </row>
    <row r="6" spans="1:11" x14ac:dyDescent="0.3">
      <c r="C6" s="104" t="str">
        <f t="shared" ref="C6:D8" si="0">B22</f>
        <v>Telejornal</v>
      </c>
      <c r="D6" s="104">
        <f t="shared" si="0"/>
        <v>107750</v>
      </c>
      <c r="E6" s="113">
        <f>D6/$D$10</f>
        <v>0.20500380517503805</v>
      </c>
    </row>
    <row r="7" spans="1:11" x14ac:dyDescent="0.3">
      <c r="C7" s="104" t="str">
        <f t="shared" si="0"/>
        <v>Série</v>
      </c>
      <c r="D7" s="104">
        <f t="shared" si="0"/>
        <v>102495</v>
      </c>
      <c r="E7" s="113">
        <f>D7/$D$10</f>
        <v>0.19500570776255707</v>
      </c>
    </row>
    <row r="8" spans="1:11" x14ac:dyDescent="0.3">
      <c r="C8" s="104" t="str">
        <f t="shared" si="0"/>
        <v>Novela</v>
      </c>
      <c r="D8" s="104">
        <f t="shared" si="0"/>
        <v>73295</v>
      </c>
      <c r="E8" s="113">
        <f>D8/$D$10</f>
        <v>0.13945015220700152</v>
      </c>
    </row>
    <row r="9" spans="1:11" x14ac:dyDescent="0.3">
      <c r="C9" s="104" t="s">
        <v>89</v>
      </c>
      <c r="D9" s="109">
        <f>SUM(C25:C43)</f>
        <v>242060</v>
      </c>
      <c r="E9" s="113">
        <f>D9/$D$10</f>
        <v>0.46054033485540335</v>
      </c>
    </row>
    <row r="10" spans="1:11" x14ac:dyDescent="0.3">
      <c r="C10" s="104" t="s">
        <v>6</v>
      </c>
      <c r="D10" s="109">
        <f>SUM(D6:D9)</f>
        <v>525600</v>
      </c>
      <c r="E10" s="113">
        <f>D10/$D$10</f>
        <v>1</v>
      </c>
    </row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5" x14ac:dyDescent="0.3"/>
    <row r="18" spans="1:15" ht="25.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21" spans="1:15" hidden="1" x14ac:dyDescent="0.3">
      <c r="A21" s="2" t="s">
        <v>48</v>
      </c>
      <c r="B21" s="2" t="s">
        <v>72</v>
      </c>
      <c r="C21" s="2" t="s">
        <v>4</v>
      </c>
      <c r="D21" s="106"/>
      <c r="F21" s="2" t="s">
        <v>48</v>
      </c>
      <c r="G21" s="2" t="s">
        <v>72</v>
      </c>
      <c r="H21" s="2" t="s">
        <v>6</v>
      </c>
    </row>
    <row r="22" spans="1:15" hidden="1" x14ac:dyDescent="0.3">
      <c r="A22" s="1" t="s">
        <v>4</v>
      </c>
      <c r="B22" t="s">
        <v>16</v>
      </c>
      <c r="C22" s="3">
        <v>107750</v>
      </c>
      <c r="D22" s="108"/>
      <c r="F22" s="1" t="s">
        <v>4</v>
      </c>
      <c r="G22" t="s">
        <v>17</v>
      </c>
      <c r="H22" s="3">
        <v>54260</v>
      </c>
      <c r="I22">
        <f>IF(VLOOKUP(G22,$B$18:$C$46,2,FALSE)&gt;=H22,0,1)</f>
        <v>0</v>
      </c>
    </row>
    <row r="23" spans="1:15" hidden="1" x14ac:dyDescent="0.3">
      <c r="A23" s="1"/>
      <c r="B23" t="s">
        <v>17</v>
      </c>
      <c r="C23" s="3">
        <v>102495</v>
      </c>
      <c r="D23" s="108"/>
      <c r="F23" s="1"/>
      <c r="G23" t="s">
        <v>16</v>
      </c>
      <c r="H23" s="3">
        <v>53395</v>
      </c>
      <c r="I23">
        <f t="shared" ref="I23:I40" si="1">IF(VLOOKUP(G23,$B$18:$C$46,2,FALSE)&gt;=H23,0,1)</f>
        <v>0</v>
      </c>
    </row>
    <row r="24" spans="1:15" hidden="1" x14ac:dyDescent="0.3">
      <c r="A24" s="1"/>
      <c r="B24" t="s">
        <v>22</v>
      </c>
      <c r="C24" s="3">
        <v>73295</v>
      </c>
      <c r="D24" s="108"/>
      <c r="F24" s="1"/>
      <c r="G24" t="s">
        <v>22</v>
      </c>
      <c r="H24" s="3">
        <v>38165</v>
      </c>
      <c r="I24">
        <f t="shared" si="1"/>
        <v>0</v>
      </c>
      <c r="M24" s="2" t="s">
        <v>48</v>
      </c>
      <c r="N24" s="2" t="s">
        <v>267</v>
      </c>
      <c r="O24" s="2" t="s">
        <v>6</v>
      </c>
    </row>
    <row r="25" spans="1:15" hidden="1" x14ac:dyDescent="0.3">
      <c r="A25" s="1"/>
      <c r="B25" t="s">
        <v>23</v>
      </c>
      <c r="C25" s="3">
        <v>67270</v>
      </c>
      <c r="D25" s="108"/>
      <c r="F25" s="1"/>
      <c r="G25" t="s">
        <v>23</v>
      </c>
      <c r="H25" s="3">
        <v>33390</v>
      </c>
      <c r="I25">
        <f t="shared" si="1"/>
        <v>0</v>
      </c>
      <c r="M25" s="1" t="s">
        <v>4</v>
      </c>
      <c r="N25" t="s">
        <v>271</v>
      </c>
      <c r="O25" s="3">
        <v>101125</v>
      </c>
    </row>
    <row r="26" spans="1:15" hidden="1" x14ac:dyDescent="0.3">
      <c r="A26" s="1"/>
      <c r="B26" t="s">
        <v>21</v>
      </c>
      <c r="C26" s="3">
        <v>66540</v>
      </c>
      <c r="D26" s="108"/>
      <c r="F26" s="1"/>
      <c r="G26" t="s">
        <v>21</v>
      </c>
      <c r="H26" s="3">
        <v>29025</v>
      </c>
      <c r="I26">
        <f t="shared" si="1"/>
        <v>0</v>
      </c>
      <c r="M26" s="1"/>
      <c r="N26" t="s">
        <v>275</v>
      </c>
      <c r="O26" s="3">
        <v>60730</v>
      </c>
    </row>
    <row r="27" spans="1:15" hidden="1" x14ac:dyDescent="0.3">
      <c r="A27" s="1"/>
      <c r="B27" t="s">
        <v>15</v>
      </c>
      <c r="C27" s="3">
        <v>25950</v>
      </c>
      <c r="D27" s="108"/>
      <c r="F27" s="1"/>
      <c r="G27" t="s">
        <v>15</v>
      </c>
      <c r="H27" s="3">
        <v>10170</v>
      </c>
      <c r="I27">
        <f t="shared" si="1"/>
        <v>0</v>
      </c>
      <c r="M27" s="1"/>
      <c r="N27" t="s">
        <v>272</v>
      </c>
      <c r="O27" s="3">
        <v>59245</v>
      </c>
    </row>
    <row r="28" spans="1:15" hidden="1" x14ac:dyDescent="0.3">
      <c r="A28" s="1"/>
      <c r="B28" t="s">
        <v>19</v>
      </c>
      <c r="C28" s="3">
        <v>18840</v>
      </c>
      <c r="D28" s="108"/>
      <c r="F28" s="1"/>
      <c r="G28" t="s">
        <v>19</v>
      </c>
      <c r="H28" s="3">
        <v>9765</v>
      </c>
      <c r="I28">
        <f t="shared" si="1"/>
        <v>0</v>
      </c>
      <c r="M28" s="1"/>
      <c r="N28" t="s">
        <v>276</v>
      </c>
      <c r="O28" s="3">
        <v>33390</v>
      </c>
    </row>
    <row r="29" spans="1:15" hidden="1" x14ac:dyDescent="0.3">
      <c r="A29" s="1"/>
      <c r="B29" t="s">
        <v>35</v>
      </c>
      <c r="C29" s="3">
        <v>12525</v>
      </c>
      <c r="D29" s="108"/>
      <c r="F29" s="1"/>
      <c r="G29" t="s">
        <v>68</v>
      </c>
      <c r="H29" s="3">
        <v>8970</v>
      </c>
      <c r="I29">
        <f t="shared" si="1"/>
        <v>0</v>
      </c>
      <c r="M29" s="1"/>
      <c r="N29" t="s">
        <v>274</v>
      </c>
      <c r="O29" s="3">
        <v>3520</v>
      </c>
    </row>
    <row r="30" spans="1:15" hidden="1" x14ac:dyDescent="0.3">
      <c r="A30" s="1"/>
      <c r="B30" t="s">
        <v>31</v>
      </c>
      <c r="C30" s="3">
        <v>8970</v>
      </c>
      <c r="D30" s="108"/>
      <c r="F30" s="1"/>
      <c r="G30" t="s">
        <v>35</v>
      </c>
      <c r="H30" s="3">
        <v>4800</v>
      </c>
      <c r="I30">
        <f t="shared" si="1"/>
        <v>0</v>
      </c>
      <c r="M30" s="1"/>
      <c r="N30" t="s">
        <v>270</v>
      </c>
      <c r="O30" s="3">
        <v>960</v>
      </c>
    </row>
    <row r="31" spans="1:15" hidden="1" x14ac:dyDescent="0.3">
      <c r="A31" s="1"/>
      <c r="B31" t="s">
        <v>68</v>
      </c>
      <c r="C31" s="3">
        <v>8970</v>
      </c>
      <c r="D31" s="108"/>
      <c r="F31" s="1"/>
      <c r="G31" t="s">
        <v>28</v>
      </c>
      <c r="H31" s="3">
        <v>4735</v>
      </c>
      <c r="I31">
        <f t="shared" si="1"/>
        <v>0</v>
      </c>
      <c r="M31" s="1"/>
      <c r="N31" t="s">
        <v>278</v>
      </c>
      <c r="O31" s="3">
        <v>860</v>
      </c>
    </row>
    <row r="32" spans="1:15" hidden="1" x14ac:dyDescent="0.3">
      <c r="A32" s="1"/>
      <c r="B32" t="s">
        <v>28</v>
      </c>
      <c r="C32" s="3">
        <v>6670</v>
      </c>
      <c r="D32" s="108"/>
      <c r="F32" s="1"/>
      <c r="G32" t="s">
        <v>31</v>
      </c>
      <c r="H32" s="3">
        <v>3750</v>
      </c>
      <c r="I32">
        <f t="shared" si="1"/>
        <v>0</v>
      </c>
      <c r="M32" s="1"/>
      <c r="N32" t="s">
        <v>281</v>
      </c>
      <c r="O32" s="3">
        <v>450</v>
      </c>
    </row>
    <row r="33" spans="1:15" hidden="1" x14ac:dyDescent="0.3">
      <c r="A33" s="1"/>
      <c r="B33" t="s">
        <v>32</v>
      </c>
      <c r="C33" s="3">
        <v>6005</v>
      </c>
      <c r="D33" s="108"/>
      <c r="F33" s="1"/>
      <c r="G33" t="s">
        <v>32</v>
      </c>
      <c r="H33" s="3">
        <v>3520</v>
      </c>
      <c r="I33">
        <f t="shared" si="1"/>
        <v>0</v>
      </c>
      <c r="M33" s="1"/>
      <c r="N33" t="s">
        <v>273</v>
      </c>
      <c r="O33" s="3">
        <v>255</v>
      </c>
    </row>
    <row r="34" spans="1:15" hidden="1" x14ac:dyDescent="0.3">
      <c r="A34" s="1"/>
      <c r="B34" t="s">
        <v>38</v>
      </c>
      <c r="C34" s="3">
        <v>4755</v>
      </c>
      <c r="D34" s="108"/>
      <c r="F34" s="1"/>
      <c r="G34" t="s">
        <v>18</v>
      </c>
      <c r="H34" s="3">
        <v>2180</v>
      </c>
      <c r="I34">
        <f t="shared" si="1"/>
        <v>0</v>
      </c>
      <c r="M34" s="6"/>
      <c r="N34" t="s">
        <v>269</v>
      </c>
      <c r="O34" s="3">
        <v>105</v>
      </c>
    </row>
    <row r="35" spans="1:15" hidden="1" x14ac:dyDescent="0.3">
      <c r="A35" s="1"/>
      <c r="B35" t="s">
        <v>36</v>
      </c>
      <c r="C35" s="3">
        <v>4620</v>
      </c>
      <c r="D35" s="108"/>
      <c r="F35" s="1"/>
      <c r="G35" t="s">
        <v>29</v>
      </c>
      <c r="H35" s="3">
        <v>2040</v>
      </c>
      <c r="I35">
        <f t="shared" si="1"/>
        <v>0</v>
      </c>
      <c r="M35" s="7" t="s">
        <v>286</v>
      </c>
      <c r="N35" s="7"/>
      <c r="O35" s="8">
        <v>260640</v>
      </c>
    </row>
    <row r="36" spans="1:15" hidden="1" x14ac:dyDescent="0.3">
      <c r="A36" s="1"/>
      <c r="B36" t="s">
        <v>18</v>
      </c>
      <c r="C36" s="3">
        <v>4190</v>
      </c>
      <c r="D36" s="108"/>
      <c r="F36" s="1"/>
      <c r="G36" t="s">
        <v>36</v>
      </c>
      <c r="H36" s="3">
        <v>1530</v>
      </c>
      <c r="I36">
        <f t="shared" si="1"/>
        <v>0</v>
      </c>
    </row>
    <row r="37" spans="1:15" hidden="1" x14ac:dyDescent="0.3">
      <c r="A37" s="1"/>
      <c r="B37" t="s">
        <v>29</v>
      </c>
      <c r="C37" s="3">
        <v>3600</v>
      </c>
      <c r="D37" s="108"/>
      <c r="F37" s="1"/>
      <c r="G37" t="s">
        <v>41</v>
      </c>
      <c r="H37" s="3">
        <v>450</v>
      </c>
      <c r="I37">
        <f t="shared" si="1"/>
        <v>0</v>
      </c>
    </row>
    <row r="38" spans="1:15" hidden="1" x14ac:dyDescent="0.3">
      <c r="A38" s="1"/>
      <c r="B38" t="s">
        <v>39</v>
      </c>
      <c r="C38" s="3">
        <v>1635</v>
      </c>
      <c r="D38" s="108"/>
      <c r="F38" s="1"/>
      <c r="G38" t="s">
        <v>38</v>
      </c>
      <c r="H38" s="3">
        <v>255</v>
      </c>
      <c r="I38">
        <f t="shared" si="1"/>
        <v>0</v>
      </c>
    </row>
    <row r="39" spans="1:15" hidden="1" x14ac:dyDescent="0.3">
      <c r="A39" s="1"/>
      <c r="B39" t="s">
        <v>41</v>
      </c>
      <c r="C39" s="3">
        <v>840</v>
      </c>
      <c r="D39" s="108"/>
      <c r="F39" s="1"/>
      <c r="G39" t="s">
        <v>40</v>
      </c>
      <c r="H39" s="3">
        <v>180</v>
      </c>
      <c r="I39">
        <f t="shared" si="1"/>
        <v>0</v>
      </c>
    </row>
    <row r="40" spans="1:15" hidden="1" x14ac:dyDescent="0.3">
      <c r="A40" s="6"/>
      <c r="B40" t="s">
        <v>40</v>
      </c>
      <c r="C40" s="3">
        <v>240</v>
      </c>
      <c r="D40" s="108"/>
      <c r="F40" s="6"/>
      <c r="G40" t="s">
        <v>20</v>
      </c>
      <c r="H40" s="3">
        <v>60</v>
      </c>
      <c r="I40">
        <f t="shared" si="1"/>
        <v>0</v>
      </c>
    </row>
    <row r="41" spans="1:15" hidden="1" x14ac:dyDescent="0.3">
      <c r="A41" s="7" t="s">
        <v>286</v>
      </c>
      <c r="B41" t="s">
        <v>44</v>
      </c>
      <c r="C41" s="3">
        <v>200</v>
      </c>
      <c r="D41" s="108"/>
      <c r="F41" s="7" t="s">
        <v>286</v>
      </c>
      <c r="G41" s="7"/>
      <c r="H41" s="8">
        <v>260640</v>
      </c>
      <c r="I41"/>
    </row>
    <row r="42" spans="1:15" hidden="1" x14ac:dyDescent="0.3">
      <c r="A42" s="111"/>
      <c r="B42" t="s">
        <v>25</v>
      </c>
      <c r="C42" s="3">
        <v>180</v>
      </c>
      <c r="D42" s="108"/>
      <c r="F42" s="111"/>
      <c r="G42" s="112"/>
    </row>
    <row r="43" spans="1:15" hidden="1" x14ac:dyDescent="0.3">
      <c r="B43" t="s">
        <v>20</v>
      </c>
      <c r="C43" s="3">
        <v>60</v>
      </c>
      <c r="D43" s="108"/>
    </row>
    <row r="44" spans="1:15" hidden="1" x14ac:dyDescent="0.3">
      <c r="B44" s="4" t="s">
        <v>71</v>
      </c>
      <c r="C44" s="5">
        <v>525600</v>
      </c>
    </row>
    <row r="45" spans="1:15" hidden="1" x14ac:dyDescent="0.3">
      <c r="B45" s="4"/>
      <c r="C45" s="5"/>
    </row>
  </sheetData>
  <mergeCells count="2">
    <mergeCell ref="A18:M18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61"/>
  <sheetViews>
    <sheetView workbookViewId="0">
      <selection sqref="A1:XFD1"/>
    </sheetView>
  </sheetViews>
  <sheetFormatPr defaultColWidth="0" defaultRowHeight="14.25" zeroHeight="1" x14ac:dyDescent="0.3"/>
  <cols>
    <col min="1" max="1" width="18.140625" style="15" customWidth="1"/>
    <col min="2" max="3" width="16.42578125" style="15" customWidth="1"/>
    <col min="4" max="4" width="16.5703125" style="15" customWidth="1"/>
    <col min="5" max="7" width="9.140625" style="28" hidden="1" customWidth="1"/>
    <col min="8" max="19" width="0" style="28" hidden="1" customWidth="1"/>
    <col min="20" max="16384" width="9.140625" style="28" hidden="1"/>
  </cols>
  <sheetData>
    <row r="1" spans="1:7" s="15" customFormat="1" ht="16.5" x14ac:dyDescent="0.25">
      <c r="A1" s="241" t="s">
        <v>785</v>
      </c>
      <c r="B1" s="241"/>
      <c r="C1" s="241"/>
      <c r="D1" s="241"/>
    </row>
    <row r="2" spans="1:7" s="15" customFormat="1" ht="17.100000000000001" customHeight="1" x14ac:dyDescent="0.25">
      <c r="A2" s="43"/>
    </row>
    <row r="3" spans="1:7" ht="15" customHeight="1" x14ac:dyDescent="0.3">
      <c r="A3" s="54" t="s">
        <v>7</v>
      </c>
      <c r="B3" s="32" t="s">
        <v>43</v>
      </c>
      <c r="C3" s="32" t="s">
        <v>46</v>
      </c>
      <c r="D3" s="56" t="s">
        <v>45</v>
      </c>
    </row>
    <row r="4" spans="1:7" ht="15" customHeight="1" x14ac:dyDescent="0.3">
      <c r="A4" s="229" t="str">
        <f>A35</f>
        <v>Educação</v>
      </c>
      <c r="B4" s="49" t="str">
        <f>B35</f>
        <v>Educativo</v>
      </c>
      <c r="C4" s="30">
        <f>C35/(60*24)</f>
        <v>23.9375</v>
      </c>
      <c r="D4" s="127">
        <f>C4/C$30</f>
        <v>6.5582191780821919E-2</v>
      </c>
      <c r="F4" s="44">
        <f>C4/$C$30</f>
        <v>6.5582191780821919E-2</v>
      </c>
    </row>
    <row r="5" spans="1:7" ht="15" customHeight="1" x14ac:dyDescent="0.3">
      <c r="A5" s="229"/>
      <c r="B5" s="49" t="str">
        <f>B36</f>
        <v>Instrutivo</v>
      </c>
      <c r="C5" s="30">
        <f>C36/(60*24)</f>
        <v>21.78125</v>
      </c>
      <c r="D5" s="127">
        <f>C5/C$30</f>
        <v>5.9674657534246577E-2</v>
      </c>
      <c r="F5" s="44">
        <f t="shared" ref="F5:F30" si="0">C5/$C$30</f>
        <v>5.9674657534246577E-2</v>
      </c>
    </row>
    <row r="6" spans="1:7" s="50" customFormat="1" ht="15" customHeight="1" x14ac:dyDescent="0.3">
      <c r="A6" s="232" t="str">
        <f>A4</f>
        <v>Educação</v>
      </c>
      <c r="B6" s="233"/>
      <c r="C6" s="89">
        <f>C37/(60*24)</f>
        <v>45.71875</v>
      </c>
      <c r="D6" s="126">
        <f>C6/C$30</f>
        <v>0.1252568493150685</v>
      </c>
      <c r="F6" s="44">
        <f t="shared" si="0"/>
        <v>0.1252568493150685</v>
      </c>
    </row>
    <row r="7" spans="1:7" ht="15" customHeight="1" x14ac:dyDescent="0.3">
      <c r="A7" s="229" t="str">
        <f>A38</f>
        <v>Entretenimento</v>
      </c>
      <c r="B7" s="49" t="str">
        <f t="shared" ref="B7:B28" si="1">B38</f>
        <v>Série</v>
      </c>
      <c r="C7" s="30">
        <f t="shared" ref="C7:C30" si="2">C38/(60*24)</f>
        <v>70.963888888888889</v>
      </c>
      <c r="D7" s="127">
        <f t="shared" ref="D7:D30" si="3">C7/C$30</f>
        <v>0.19442161339421613</v>
      </c>
      <c r="F7" s="44">
        <f t="shared" si="0"/>
        <v>0.19442161339421613</v>
      </c>
      <c r="G7" s="61"/>
    </row>
    <row r="8" spans="1:7" ht="15" customHeight="1" x14ac:dyDescent="0.3">
      <c r="A8" s="229"/>
      <c r="B8" s="49" t="str">
        <f t="shared" si="1"/>
        <v>Infantil</v>
      </c>
      <c r="C8" s="30">
        <f t="shared" si="2"/>
        <v>49.709722222222226</v>
      </c>
      <c r="D8" s="127">
        <f t="shared" si="3"/>
        <v>0.1361910197869102</v>
      </c>
      <c r="F8" s="44">
        <f t="shared" si="0"/>
        <v>0.1361910197869102</v>
      </c>
      <c r="G8" s="61"/>
    </row>
    <row r="9" spans="1:7" ht="15" customHeight="1" x14ac:dyDescent="0.3">
      <c r="A9" s="229"/>
      <c r="B9" s="49" t="str">
        <f t="shared" si="1"/>
        <v>Musical</v>
      </c>
      <c r="C9" s="30">
        <f t="shared" si="2"/>
        <v>31.479166666666668</v>
      </c>
      <c r="D9" s="127">
        <f t="shared" si="3"/>
        <v>8.6244292237442927E-2</v>
      </c>
      <c r="F9" s="44">
        <f t="shared" si="0"/>
        <v>8.6244292237442927E-2</v>
      </c>
      <c r="G9" s="61"/>
    </row>
    <row r="10" spans="1:7" ht="15" customHeight="1" x14ac:dyDescent="0.3">
      <c r="A10" s="229"/>
      <c r="B10" s="49" t="str">
        <f t="shared" si="1"/>
        <v>Filme</v>
      </c>
      <c r="C10" s="30">
        <f t="shared" si="2"/>
        <v>28.079861111111111</v>
      </c>
      <c r="D10" s="127">
        <f t="shared" si="3"/>
        <v>7.6931126331811261E-2</v>
      </c>
      <c r="F10" s="44">
        <f t="shared" si="0"/>
        <v>7.6931126331811261E-2</v>
      </c>
      <c r="G10" s="61"/>
    </row>
    <row r="11" spans="1:7" ht="15" customHeight="1" x14ac:dyDescent="0.3">
      <c r="A11" s="229"/>
      <c r="B11" s="49" t="str">
        <f t="shared" si="1"/>
        <v>Esportivo</v>
      </c>
      <c r="C11" s="30">
        <f t="shared" si="2"/>
        <v>15.461805555555555</v>
      </c>
      <c r="D11" s="127">
        <f t="shared" si="3"/>
        <v>4.2361111111111113E-2</v>
      </c>
      <c r="F11" s="44">
        <f t="shared" si="0"/>
        <v>4.2361111111111113E-2</v>
      </c>
      <c r="G11" s="61"/>
    </row>
    <row r="12" spans="1:7" ht="15" customHeight="1" x14ac:dyDescent="0.3">
      <c r="A12" s="229"/>
      <c r="B12" s="49" t="str">
        <f t="shared" si="1"/>
        <v>Revista</v>
      </c>
      <c r="C12" s="30">
        <f t="shared" si="2"/>
        <v>6.875</v>
      </c>
      <c r="D12" s="127">
        <f t="shared" si="3"/>
        <v>1.8835616438356163E-2</v>
      </c>
      <c r="F12" s="44">
        <f t="shared" si="0"/>
        <v>1.8835616438356163E-2</v>
      </c>
    </row>
    <row r="13" spans="1:7" ht="15" customHeight="1" x14ac:dyDescent="0.3">
      <c r="A13" s="229"/>
      <c r="B13" s="49" t="str">
        <f t="shared" si="1"/>
        <v>Novela</v>
      </c>
      <c r="C13" s="30">
        <f t="shared" si="2"/>
        <v>1.8645833333333333</v>
      </c>
      <c r="D13" s="127">
        <f t="shared" si="3"/>
        <v>5.1084474885844744E-3</v>
      </c>
      <c r="F13" s="44">
        <f t="shared" si="0"/>
        <v>5.1084474885844744E-3</v>
      </c>
    </row>
    <row r="14" spans="1:7" ht="15" customHeight="1" x14ac:dyDescent="0.3">
      <c r="A14" s="229"/>
      <c r="B14" s="49" t="str">
        <f t="shared" si="1"/>
        <v>Auditório</v>
      </c>
      <c r="C14" s="30">
        <f t="shared" si="2"/>
        <v>1.4166666666666667</v>
      </c>
      <c r="D14" s="127">
        <f t="shared" si="3"/>
        <v>3.8812785388127858E-3</v>
      </c>
      <c r="F14" s="44">
        <f t="shared" si="0"/>
        <v>3.8812785388127858E-3</v>
      </c>
    </row>
    <row r="15" spans="1:7" ht="15" customHeight="1" x14ac:dyDescent="0.3">
      <c r="A15" s="229"/>
      <c r="B15" s="49" t="str">
        <f t="shared" si="1"/>
        <v>Desenho animado</v>
      </c>
      <c r="C15" s="30">
        <f t="shared" si="2"/>
        <v>0.47916666666666669</v>
      </c>
      <c r="D15" s="127">
        <f t="shared" si="3"/>
        <v>1.312785388127854E-3</v>
      </c>
      <c r="F15" s="44">
        <f t="shared" si="0"/>
        <v>1.312785388127854E-3</v>
      </c>
    </row>
    <row r="16" spans="1:7" ht="15" customHeight="1" x14ac:dyDescent="0.3">
      <c r="A16" s="229"/>
      <c r="B16" s="49" t="str">
        <f t="shared" si="1"/>
        <v>Culinário</v>
      </c>
      <c r="C16" s="30">
        <f t="shared" si="2"/>
        <v>0.20833333333333334</v>
      </c>
      <c r="D16" s="127">
        <f t="shared" si="3"/>
        <v>5.7077625570776263E-4</v>
      </c>
      <c r="F16" s="44">
        <f t="shared" si="0"/>
        <v>5.7077625570776263E-4</v>
      </c>
    </row>
    <row r="17" spans="1:6" ht="15" customHeight="1" x14ac:dyDescent="0.3">
      <c r="A17" s="229"/>
      <c r="B17" s="49" t="str">
        <f t="shared" si="1"/>
        <v>Variedades</v>
      </c>
      <c r="C17" s="30">
        <f t="shared" si="2"/>
        <v>2.0833333333333332E-2</v>
      </c>
      <c r="D17" s="127">
        <f t="shared" si="3"/>
        <v>5.7077625570776254E-5</v>
      </c>
      <c r="F17" s="44">
        <f t="shared" si="0"/>
        <v>5.7077625570776254E-5</v>
      </c>
    </row>
    <row r="18" spans="1:6" s="50" customFormat="1" ht="15" customHeight="1" x14ac:dyDescent="0.3">
      <c r="A18" s="232" t="str">
        <f>A7</f>
        <v>Entretenimento</v>
      </c>
      <c r="B18" s="233"/>
      <c r="C18" s="89">
        <f>C49/(60*24)</f>
        <v>206.55902777777777</v>
      </c>
      <c r="D18" s="126">
        <f>C18/C$30</f>
        <v>0.56591514459665138</v>
      </c>
      <c r="F18" s="44">
        <f t="shared" si="0"/>
        <v>0.56591514459665138</v>
      </c>
    </row>
    <row r="19" spans="1:6" ht="15" customHeight="1" x14ac:dyDescent="0.3">
      <c r="A19" s="229" t="str">
        <f>A50</f>
        <v>Informação</v>
      </c>
      <c r="B19" s="49" t="str">
        <f t="shared" si="1"/>
        <v>Debate</v>
      </c>
      <c r="C19" s="30">
        <f t="shared" si="2"/>
        <v>41.506944444444443</v>
      </c>
      <c r="D19" s="127">
        <f t="shared" si="3"/>
        <v>0.11371765601217655</v>
      </c>
      <c r="F19" s="44">
        <f t="shared" si="0"/>
        <v>0.11371765601217655</v>
      </c>
    </row>
    <row r="20" spans="1:6" ht="15" customHeight="1" x14ac:dyDescent="0.3">
      <c r="A20" s="229"/>
      <c r="B20" s="49" t="str">
        <f t="shared" si="1"/>
        <v>Documentário</v>
      </c>
      <c r="C20" s="30">
        <f t="shared" si="2"/>
        <v>26.875</v>
      </c>
      <c r="D20" s="127">
        <f t="shared" si="3"/>
        <v>7.3630136986301373E-2</v>
      </c>
      <c r="F20" s="44">
        <f t="shared" si="0"/>
        <v>7.3630136986301373E-2</v>
      </c>
    </row>
    <row r="21" spans="1:6" ht="15" customHeight="1" x14ac:dyDescent="0.3">
      <c r="A21" s="229"/>
      <c r="B21" s="49" t="str">
        <f t="shared" si="1"/>
        <v>Telejornal</v>
      </c>
      <c r="C21" s="30">
        <f t="shared" si="2"/>
        <v>21.621527777777779</v>
      </c>
      <c r="D21" s="127">
        <f t="shared" si="3"/>
        <v>5.9237062404870623E-2</v>
      </c>
      <c r="F21" s="44">
        <f t="shared" si="0"/>
        <v>5.9237062404870623E-2</v>
      </c>
    </row>
    <row r="22" spans="1:6" ht="15" customHeight="1" x14ac:dyDescent="0.3">
      <c r="A22" s="229"/>
      <c r="B22" s="49" t="str">
        <f t="shared" si="1"/>
        <v>Entrevista</v>
      </c>
      <c r="C22" s="30">
        <f t="shared" si="2"/>
        <v>10.09375</v>
      </c>
      <c r="D22" s="127">
        <f t="shared" si="3"/>
        <v>2.7654109589041097E-2</v>
      </c>
      <c r="F22" s="44">
        <f t="shared" si="0"/>
        <v>2.7654109589041097E-2</v>
      </c>
    </row>
    <row r="23" spans="1:6" s="50" customFormat="1" ht="15" customHeight="1" x14ac:dyDescent="0.3">
      <c r="A23" s="232" t="str">
        <f>A19</f>
        <v>Informação</v>
      </c>
      <c r="B23" s="233"/>
      <c r="C23" s="89">
        <f>C54/(60*24)</f>
        <v>100.09722222222223</v>
      </c>
      <c r="D23" s="126">
        <f>C23/C$30</f>
        <v>0.27423896499238964</v>
      </c>
      <c r="F23" s="44">
        <f t="shared" si="0"/>
        <v>0.27423896499238964</v>
      </c>
    </row>
    <row r="24" spans="1:6" ht="15" customHeight="1" x14ac:dyDescent="0.3">
      <c r="A24" s="229" t="str">
        <f>A55</f>
        <v>Outros</v>
      </c>
      <c r="B24" s="49" t="str">
        <f t="shared" si="1"/>
        <v>Religioso</v>
      </c>
      <c r="C24" s="30">
        <f t="shared" si="2"/>
        <v>8.5798611111111107</v>
      </c>
      <c r="D24" s="127">
        <f t="shared" si="3"/>
        <v>2.3506468797564687E-2</v>
      </c>
      <c r="F24" s="44">
        <f t="shared" si="0"/>
        <v>2.3506468797564687E-2</v>
      </c>
    </row>
    <row r="25" spans="1:6" ht="15" customHeight="1" x14ac:dyDescent="0.3">
      <c r="A25" s="229"/>
      <c r="B25" s="49" t="str">
        <f t="shared" si="1"/>
        <v>Especial</v>
      </c>
      <c r="C25" s="30">
        <f t="shared" si="2"/>
        <v>0.59722222222222221</v>
      </c>
      <c r="D25" s="127">
        <f t="shared" si="3"/>
        <v>1.6362252663622526E-3</v>
      </c>
      <c r="F25" s="44">
        <f t="shared" si="0"/>
        <v>1.6362252663622526E-3</v>
      </c>
    </row>
    <row r="26" spans="1:6" ht="15" customHeight="1" x14ac:dyDescent="0.3">
      <c r="A26" s="229"/>
      <c r="B26" s="49" t="str">
        <f t="shared" si="1"/>
        <v>Eventos</v>
      </c>
      <c r="C26" s="30">
        <f t="shared" si="2"/>
        <v>0.14583333333333334</v>
      </c>
      <c r="D26" s="127">
        <f t="shared" si="3"/>
        <v>3.9954337899543381E-4</v>
      </c>
      <c r="F26" s="44">
        <f t="shared" si="0"/>
        <v>3.9954337899543381E-4</v>
      </c>
    </row>
    <row r="27" spans="1:6" s="50" customFormat="1" ht="15" customHeight="1" x14ac:dyDescent="0.3">
      <c r="A27" s="232" t="str">
        <f>A24</f>
        <v>Outros</v>
      </c>
      <c r="B27" s="233"/>
      <c r="C27" s="89">
        <f>C58/(60*24)</f>
        <v>9.3229166666666661</v>
      </c>
      <c r="D27" s="126">
        <f>C27/C$30</f>
        <v>2.5542237442922371E-2</v>
      </c>
      <c r="F27" s="44">
        <f t="shared" si="0"/>
        <v>2.5542237442922371E-2</v>
      </c>
    </row>
    <row r="28" spans="1:6" ht="15" customHeight="1" x14ac:dyDescent="0.3">
      <c r="A28" s="57" t="str">
        <f>A59</f>
        <v>Publicidade</v>
      </c>
      <c r="B28" s="49" t="str">
        <f t="shared" si="1"/>
        <v>Político</v>
      </c>
      <c r="C28" s="30">
        <f t="shared" si="2"/>
        <v>3.3020833333333335</v>
      </c>
      <c r="D28" s="127">
        <f t="shared" si="3"/>
        <v>9.0468036529680364E-3</v>
      </c>
      <c r="F28" s="44">
        <f t="shared" si="0"/>
        <v>9.0468036529680364E-3</v>
      </c>
    </row>
    <row r="29" spans="1:6" s="50" customFormat="1" ht="15" customHeight="1" x14ac:dyDescent="0.3">
      <c r="A29" s="232" t="str">
        <f>A28</f>
        <v>Publicidade</v>
      </c>
      <c r="B29" s="233"/>
      <c r="C29" s="89">
        <f t="shared" si="2"/>
        <v>3.3020833333333335</v>
      </c>
      <c r="D29" s="126">
        <f t="shared" si="3"/>
        <v>9.0468036529680364E-3</v>
      </c>
      <c r="F29" s="44">
        <f t="shared" si="0"/>
        <v>9.0468036529680364E-3</v>
      </c>
    </row>
    <row r="30" spans="1:6" s="50" customFormat="1" ht="15" customHeight="1" x14ac:dyDescent="0.3">
      <c r="A30" s="230" t="s">
        <v>6</v>
      </c>
      <c r="B30" s="231"/>
      <c r="C30" s="25">
        <f t="shared" si="2"/>
        <v>365</v>
      </c>
      <c r="D30" s="131">
        <f t="shared" si="3"/>
        <v>1</v>
      </c>
      <c r="F30" s="44">
        <f t="shared" si="0"/>
        <v>1</v>
      </c>
    </row>
    <row r="31" spans="1:6" ht="30" customHeight="1" x14ac:dyDescent="0.3">
      <c r="A31" s="222" t="s">
        <v>749</v>
      </c>
      <c r="B31" s="222"/>
      <c r="C31" s="222"/>
      <c r="D31" s="222"/>
    </row>
    <row r="33" spans="1:19" hidden="1" x14ac:dyDescent="0.3">
      <c r="J33" s="28" t="s">
        <v>447</v>
      </c>
    </row>
    <row r="34" spans="1:19" ht="15.75" hidden="1" x14ac:dyDescent="0.3">
      <c r="A34" s="2" t="s">
        <v>7</v>
      </c>
      <c r="B34" s="2" t="s">
        <v>72</v>
      </c>
      <c r="C34" s="2" t="s">
        <v>60</v>
      </c>
      <c r="D34" s="2" t="s">
        <v>71</v>
      </c>
      <c r="J34" s="2" t="s">
        <v>7</v>
      </c>
      <c r="K34" s="2" t="s">
        <v>72</v>
      </c>
      <c r="L34" s="2" t="s">
        <v>60</v>
      </c>
      <c r="M34" s="2" t="s">
        <v>71</v>
      </c>
      <c r="P34" s="2" t="s">
        <v>7</v>
      </c>
      <c r="Q34" s="2" t="s">
        <v>72</v>
      </c>
      <c r="R34" s="2" t="s">
        <v>60</v>
      </c>
      <c r="S34" s="2" t="s">
        <v>71</v>
      </c>
    </row>
    <row r="35" spans="1:19" ht="15.75" hidden="1" x14ac:dyDescent="0.3">
      <c r="A35" s="1" t="s">
        <v>12</v>
      </c>
      <c r="B35" t="s">
        <v>26</v>
      </c>
      <c r="C35" s="3">
        <v>34470</v>
      </c>
      <c r="D35" s="3">
        <v>34470</v>
      </c>
      <c r="F35" s="28">
        <f>D35/$C$57</f>
        <v>164.14285714285714</v>
      </c>
      <c r="J35" s="1" t="s">
        <v>12</v>
      </c>
      <c r="K35" t="s">
        <v>27</v>
      </c>
      <c r="L35" s="3">
        <v>17805</v>
      </c>
      <c r="M35" s="3">
        <v>17805</v>
      </c>
      <c r="N35" s="28">
        <f>IF(VLOOKUP(K35,$B$35:$D$84,2,FALSE)&gt;=L35,0,1)</f>
        <v>0</v>
      </c>
      <c r="P35" s="1" t="s">
        <v>12</v>
      </c>
      <c r="Q35" t="s">
        <v>26</v>
      </c>
      <c r="R35" s="3">
        <v>34470</v>
      </c>
      <c r="S35" s="3">
        <v>34470</v>
      </c>
    </row>
    <row r="36" spans="1:19" ht="15.75" hidden="1" x14ac:dyDescent="0.3">
      <c r="A36" s="6"/>
      <c r="B36" t="s">
        <v>27</v>
      </c>
      <c r="C36" s="3">
        <v>31365</v>
      </c>
      <c r="D36" s="3">
        <v>31365</v>
      </c>
      <c r="F36" s="28">
        <f t="shared" ref="F36:F57" si="4">D36/$C$57</f>
        <v>149.35714285714286</v>
      </c>
      <c r="J36" s="6"/>
      <c r="K36" t="s">
        <v>26</v>
      </c>
      <c r="L36" s="3">
        <v>17100</v>
      </c>
      <c r="M36" s="3">
        <v>17100</v>
      </c>
      <c r="N36" s="28">
        <f t="shared" ref="N36:N57" si="5">IF(VLOOKUP(K36,$B$35:$D$84,2,FALSE)&gt;=L36,0,1)</f>
        <v>0</v>
      </c>
      <c r="P36" s="6"/>
      <c r="Q36" t="s">
        <v>27</v>
      </c>
      <c r="R36" s="3">
        <v>31365</v>
      </c>
      <c r="S36" s="3">
        <v>31365</v>
      </c>
    </row>
    <row r="37" spans="1:19" ht="15.75" hidden="1" x14ac:dyDescent="0.3">
      <c r="A37" s="7" t="s">
        <v>77</v>
      </c>
      <c r="B37" s="7"/>
      <c r="C37" s="8">
        <v>65835</v>
      </c>
      <c r="D37" s="8">
        <v>65835</v>
      </c>
      <c r="F37" s="28">
        <f t="shared" si="4"/>
        <v>313.5</v>
      </c>
      <c r="J37" s="7" t="s">
        <v>77</v>
      </c>
      <c r="K37" s="7"/>
      <c r="L37" s="8">
        <v>34905</v>
      </c>
      <c r="M37" s="8">
        <v>34905</v>
      </c>
      <c r="N37" s="28" t="e">
        <f t="shared" si="5"/>
        <v>#N/A</v>
      </c>
      <c r="P37" s="7" t="s">
        <v>77</v>
      </c>
      <c r="Q37" s="7"/>
      <c r="R37" s="8">
        <v>65835</v>
      </c>
      <c r="S37" s="8">
        <v>65835</v>
      </c>
    </row>
    <row r="38" spans="1:19" ht="15.75" hidden="1" x14ac:dyDescent="0.3">
      <c r="A38" s="1" t="s">
        <v>8</v>
      </c>
      <c r="B38" t="s">
        <v>17</v>
      </c>
      <c r="C38" s="3">
        <v>102188</v>
      </c>
      <c r="D38" s="3">
        <v>102188</v>
      </c>
      <c r="F38" s="28">
        <f t="shared" si="4"/>
        <v>486.60952380952381</v>
      </c>
      <c r="J38" s="1" t="s">
        <v>8</v>
      </c>
      <c r="K38" t="s">
        <v>17</v>
      </c>
      <c r="L38" s="3">
        <v>49070</v>
      </c>
      <c r="M38" s="3">
        <v>49070</v>
      </c>
      <c r="N38" s="28">
        <f t="shared" si="5"/>
        <v>0</v>
      </c>
      <c r="P38" s="1" t="s">
        <v>8</v>
      </c>
      <c r="Q38" t="s">
        <v>17</v>
      </c>
      <c r="R38" s="3">
        <v>102188</v>
      </c>
      <c r="S38" s="3">
        <v>102188</v>
      </c>
    </row>
    <row r="39" spans="1:19" ht="15.75" hidden="1" x14ac:dyDescent="0.3">
      <c r="A39" s="1"/>
      <c r="B39" t="s">
        <v>21</v>
      </c>
      <c r="C39" s="3">
        <v>71582</v>
      </c>
      <c r="D39" s="3">
        <v>71582</v>
      </c>
      <c r="F39" s="28">
        <f t="shared" si="4"/>
        <v>340.86666666666667</v>
      </c>
      <c r="J39" s="1"/>
      <c r="K39" t="s">
        <v>21</v>
      </c>
      <c r="L39" s="3">
        <v>39975</v>
      </c>
      <c r="M39" s="3">
        <v>39975</v>
      </c>
      <c r="N39" s="28">
        <f t="shared" si="5"/>
        <v>0</v>
      </c>
      <c r="P39" s="1"/>
      <c r="Q39" t="s">
        <v>21</v>
      </c>
      <c r="R39" s="3">
        <v>71582</v>
      </c>
      <c r="S39" s="3">
        <v>71582</v>
      </c>
    </row>
    <row r="40" spans="1:19" ht="15.75" hidden="1" x14ac:dyDescent="0.3">
      <c r="A40" s="1"/>
      <c r="B40" t="s">
        <v>18</v>
      </c>
      <c r="C40" s="3">
        <v>45330</v>
      </c>
      <c r="D40" s="3">
        <v>45330</v>
      </c>
      <c r="F40" s="28">
        <f t="shared" si="4"/>
        <v>215.85714285714286</v>
      </c>
      <c r="J40" s="1"/>
      <c r="K40" t="s">
        <v>18</v>
      </c>
      <c r="L40" s="3">
        <v>23740</v>
      </c>
      <c r="M40" s="3">
        <v>23740</v>
      </c>
      <c r="N40" s="28">
        <f t="shared" si="5"/>
        <v>0</v>
      </c>
      <c r="P40" s="1"/>
      <c r="Q40" t="s">
        <v>18</v>
      </c>
      <c r="R40" s="3">
        <v>45330</v>
      </c>
      <c r="S40" s="3">
        <v>45330</v>
      </c>
    </row>
    <row r="41" spans="1:19" ht="15.75" hidden="1" x14ac:dyDescent="0.3">
      <c r="A41" s="1"/>
      <c r="B41" t="s">
        <v>19</v>
      </c>
      <c r="C41" s="3">
        <v>40435</v>
      </c>
      <c r="D41" s="3">
        <v>40435</v>
      </c>
      <c r="F41" s="28">
        <f t="shared" si="4"/>
        <v>192.54761904761904</v>
      </c>
      <c r="J41" s="1"/>
      <c r="K41" t="s">
        <v>19</v>
      </c>
      <c r="L41" s="3">
        <v>21300</v>
      </c>
      <c r="M41" s="3">
        <v>21300</v>
      </c>
      <c r="N41" s="28">
        <f t="shared" si="5"/>
        <v>0</v>
      </c>
      <c r="P41" s="1"/>
      <c r="Q41" t="s">
        <v>19</v>
      </c>
      <c r="R41" s="3">
        <v>40435</v>
      </c>
      <c r="S41" s="3">
        <v>40435</v>
      </c>
    </row>
    <row r="42" spans="1:19" ht="15.75" hidden="1" x14ac:dyDescent="0.3">
      <c r="A42" s="1"/>
      <c r="B42" t="s">
        <v>20</v>
      </c>
      <c r="C42" s="3">
        <v>22265</v>
      </c>
      <c r="D42" s="3">
        <v>22265</v>
      </c>
      <c r="F42" s="28">
        <f t="shared" si="4"/>
        <v>106.02380952380952</v>
      </c>
      <c r="J42" s="1"/>
      <c r="K42" t="s">
        <v>20</v>
      </c>
      <c r="L42" s="3">
        <v>9215</v>
      </c>
      <c r="M42" s="3">
        <v>9215</v>
      </c>
      <c r="N42" s="28">
        <f t="shared" si="5"/>
        <v>0</v>
      </c>
      <c r="P42" s="1"/>
      <c r="Q42" t="s">
        <v>20</v>
      </c>
      <c r="R42" s="3">
        <v>22265</v>
      </c>
      <c r="S42" s="3">
        <v>22265</v>
      </c>
    </row>
    <row r="43" spans="1:19" ht="15.75" hidden="1" x14ac:dyDescent="0.3">
      <c r="A43" s="1"/>
      <c r="B43" t="s">
        <v>33</v>
      </c>
      <c r="C43" s="3">
        <v>9900</v>
      </c>
      <c r="D43" s="3">
        <v>9900</v>
      </c>
      <c r="F43" s="28">
        <f t="shared" si="4"/>
        <v>47.142857142857146</v>
      </c>
      <c r="J43" s="1"/>
      <c r="K43" t="s">
        <v>33</v>
      </c>
      <c r="L43" s="3">
        <v>5310</v>
      </c>
      <c r="M43" s="3">
        <v>5310</v>
      </c>
      <c r="N43" s="28">
        <f t="shared" si="5"/>
        <v>0</v>
      </c>
      <c r="P43" s="1"/>
      <c r="Q43" t="s">
        <v>33</v>
      </c>
      <c r="R43" s="3">
        <v>9900</v>
      </c>
      <c r="S43" s="3">
        <v>9900</v>
      </c>
    </row>
    <row r="44" spans="1:19" ht="15.75" hidden="1" x14ac:dyDescent="0.3">
      <c r="A44" s="1"/>
      <c r="B44" t="s">
        <v>22</v>
      </c>
      <c r="C44" s="3">
        <v>2685</v>
      </c>
      <c r="D44" s="3">
        <v>2685</v>
      </c>
      <c r="F44" s="28">
        <f t="shared" si="4"/>
        <v>12.785714285714286</v>
      </c>
      <c r="J44" s="6"/>
      <c r="K44" t="s">
        <v>23</v>
      </c>
      <c r="L44" s="3">
        <v>1560</v>
      </c>
      <c r="M44" s="3">
        <v>1560</v>
      </c>
      <c r="N44" s="28">
        <f t="shared" si="5"/>
        <v>0</v>
      </c>
      <c r="P44" s="1"/>
      <c r="Q44" t="s">
        <v>22</v>
      </c>
      <c r="R44" s="3">
        <v>2685</v>
      </c>
      <c r="S44" s="3">
        <v>2685</v>
      </c>
    </row>
    <row r="45" spans="1:19" ht="15.75" hidden="1" x14ac:dyDescent="0.3">
      <c r="A45" s="1"/>
      <c r="B45" t="s">
        <v>23</v>
      </c>
      <c r="C45" s="3">
        <v>2040</v>
      </c>
      <c r="D45" s="3">
        <v>2040</v>
      </c>
      <c r="F45" s="28">
        <f t="shared" si="4"/>
        <v>9.7142857142857135</v>
      </c>
      <c r="J45" s="7" t="s">
        <v>73</v>
      </c>
      <c r="K45" s="7"/>
      <c r="L45" s="8">
        <v>150170</v>
      </c>
      <c r="M45" s="8">
        <v>150170</v>
      </c>
      <c r="N45" s="28" t="e">
        <f t="shared" si="5"/>
        <v>#N/A</v>
      </c>
      <c r="P45" s="1"/>
      <c r="Q45" t="s">
        <v>23</v>
      </c>
      <c r="R45" s="3">
        <v>2040</v>
      </c>
      <c r="S45" s="3">
        <v>2040</v>
      </c>
    </row>
    <row r="46" spans="1:19" ht="15.75" hidden="1" x14ac:dyDescent="0.3">
      <c r="A46" s="1"/>
      <c r="B46" t="s">
        <v>68</v>
      </c>
      <c r="C46" s="3">
        <v>690</v>
      </c>
      <c r="D46" s="3">
        <v>690</v>
      </c>
      <c r="F46" s="28">
        <f t="shared" si="4"/>
        <v>3.2857142857142856</v>
      </c>
      <c r="J46" s="1" t="s">
        <v>9</v>
      </c>
      <c r="K46" t="s">
        <v>25</v>
      </c>
      <c r="L46" s="3">
        <v>29935</v>
      </c>
      <c r="M46" s="3">
        <v>29935</v>
      </c>
      <c r="N46" s="28">
        <f t="shared" si="5"/>
        <v>0</v>
      </c>
      <c r="P46" s="1"/>
      <c r="Q46" t="s">
        <v>68</v>
      </c>
      <c r="R46" s="3">
        <v>690</v>
      </c>
      <c r="S46" s="3">
        <v>690</v>
      </c>
    </row>
    <row r="47" spans="1:19" ht="15.75" hidden="1" x14ac:dyDescent="0.3">
      <c r="A47" s="1"/>
      <c r="B47" t="s">
        <v>37</v>
      </c>
      <c r="C47" s="3">
        <v>300</v>
      </c>
      <c r="D47" s="3">
        <v>300</v>
      </c>
      <c r="F47" s="28">
        <f t="shared" si="4"/>
        <v>1.4285714285714286</v>
      </c>
      <c r="J47" s="1"/>
      <c r="K47" t="s">
        <v>31</v>
      </c>
      <c r="L47" s="3">
        <v>16755</v>
      </c>
      <c r="M47" s="3">
        <v>16755</v>
      </c>
      <c r="N47" s="28">
        <f t="shared" si="5"/>
        <v>0</v>
      </c>
      <c r="P47" s="1"/>
      <c r="Q47" t="s">
        <v>37</v>
      </c>
      <c r="R47" s="3">
        <v>300</v>
      </c>
      <c r="S47" s="3">
        <v>300</v>
      </c>
    </row>
    <row r="48" spans="1:19" ht="15.75" hidden="1" x14ac:dyDescent="0.3">
      <c r="A48" s="6"/>
      <c r="B48" t="s">
        <v>15</v>
      </c>
      <c r="C48" s="3">
        <v>30</v>
      </c>
      <c r="D48" s="3">
        <v>30</v>
      </c>
      <c r="F48" s="28">
        <f t="shared" si="4"/>
        <v>0.14285714285714285</v>
      </c>
      <c r="J48" s="1"/>
      <c r="K48" t="s">
        <v>16</v>
      </c>
      <c r="L48" s="3">
        <v>13845</v>
      </c>
      <c r="M48" s="3">
        <v>13845</v>
      </c>
      <c r="N48" s="28">
        <f t="shared" si="5"/>
        <v>0</v>
      </c>
      <c r="P48" s="6"/>
      <c r="Q48" t="s">
        <v>15</v>
      </c>
      <c r="R48" s="3">
        <v>30</v>
      </c>
      <c r="S48" s="3">
        <v>30</v>
      </c>
    </row>
    <row r="49" spans="1:19" ht="15.75" hidden="1" x14ac:dyDescent="0.3">
      <c r="A49" s="7" t="s">
        <v>73</v>
      </c>
      <c r="B49" s="7"/>
      <c r="C49" s="8">
        <v>297445</v>
      </c>
      <c r="D49" s="8">
        <v>297445</v>
      </c>
      <c r="F49" s="28">
        <f t="shared" si="4"/>
        <v>1416.4047619047619</v>
      </c>
      <c r="J49" s="6"/>
      <c r="K49" t="s">
        <v>29</v>
      </c>
      <c r="L49" s="3">
        <v>8040</v>
      </c>
      <c r="M49" s="3">
        <v>8040</v>
      </c>
      <c r="N49" s="28">
        <f t="shared" si="5"/>
        <v>0</v>
      </c>
      <c r="P49" s="7" t="s">
        <v>73</v>
      </c>
      <c r="Q49" s="7"/>
      <c r="R49" s="8">
        <v>297445</v>
      </c>
      <c r="S49" s="8">
        <v>297445</v>
      </c>
    </row>
    <row r="50" spans="1:19" ht="15.75" hidden="1" x14ac:dyDescent="0.3">
      <c r="A50" s="1" t="s">
        <v>9</v>
      </c>
      <c r="B50" t="s">
        <v>25</v>
      </c>
      <c r="C50" s="3">
        <v>59770</v>
      </c>
      <c r="D50" s="3">
        <v>59770</v>
      </c>
      <c r="F50" s="28">
        <f t="shared" si="4"/>
        <v>284.61904761904759</v>
      </c>
      <c r="J50" s="7" t="s">
        <v>75</v>
      </c>
      <c r="K50" s="7"/>
      <c r="L50" s="8">
        <v>68575</v>
      </c>
      <c r="M50" s="8">
        <v>68575</v>
      </c>
      <c r="N50" s="28" t="e">
        <f t="shared" si="5"/>
        <v>#N/A</v>
      </c>
      <c r="P50" s="1" t="s">
        <v>9</v>
      </c>
      <c r="Q50" t="s">
        <v>25</v>
      </c>
      <c r="R50" s="3">
        <v>59770</v>
      </c>
      <c r="S50" s="3">
        <v>59770</v>
      </c>
    </row>
    <row r="51" spans="1:19" ht="15.75" hidden="1" x14ac:dyDescent="0.3">
      <c r="A51" s="1"/>
      <c r="B51" t="s">
        <v>31</v>
      </c>
      <c r="C51" s="3">
        <v>38700</v>
      </c>
      <c r="D51" s="3">
        <v>38700</v>
      </c>
      <c r="F51" s="28">
        <f t="shared" si="4"/>
        <v>184.28571428571428</v>
      </c>
      <c r="J51" s="1" t="s">
        <v>10</v>
      </c>
      <c r="K51" t="s">
        <v>14</v>
      </c>
      <c r="L51" s="3">
        <v>6555</v>
      </c>
      <c r="M51" s="3">
        <v>6555</v>
      </c>
      <c r="N51" s="28">
        <f t="shared" si="5"/>
        <v>0</v>
      </c>
      <c r="P51" s="1"/>
      <c r="Q51" t="s">
        <v>31</v>
      </c>
      <c r="R51" s="3">
        <v>38700</v>
      </c>
      <c r="S51" s="3">
        <v>38700</v>
      </c>
    </row>
    <row r="52" spans="1:19" ht="15.75" hidden="1" x14ac:dyDescent="0.3">
      <c r="A52" s="1"/>
      <c r="B52" t="s">
        <v>16</v>
      </c>
      <c r="C52" s="3">
        <v>31135</v>
      </c>
      <c r="D52" s="3">
        <v>31135</v>
      </c>
      <c r="F52" s="28">
        <f t="shared" si="4"/>
        <v>148.26190476190476</v>
      </c>
      <c r="J52" s="1"/>
      <c r="K52" t="s">
        <v>39</v>
      </c>
      <c r="L52" s="3">
        <v>150</v>
      </c>
      <c r="M52" s="3">
        <v>150</v>
      </c>
      <c r="N52" s="28">
        <f t="shared" si="5"/>
        <v>0</v>
      </c>
      <c r="P52" s="1"/>
      <c r="Q52" t="s">
        <v>16</v>
      </c>
      <c r="R52" s="3">
        <v>31135</v>
      </c>
      <c r="S52" s="3">
        <v>31135</v>
      </c>
    </row>
    <row r="53" spans="1:19" ht="15.75" hidden="1" x14ac:dyDescent="0.3">
      <c r="A53" s="6"/>
      <c r="B53" t="s">
        <v>29</v>
      </c>
      <c r="C53" s="3">
        <v>14535</v>
      </c>
      <c r="D53" s="3">
        <v>14535</v>
      </c>
      <c r="F53" s="28">
        <f t="shared" si="4"/>
        <v>69.214285714285708</v>
      </c>
      <c r="J53" s="6"/>
      <c r="K53" t="s">
        <v>40</v>
      </c>
      <c r="L53" s="3">
        <v>30</v>
      </c>
      <c r="M53" s="3">
        <v>30</v>
      </c>
      <c r="N53" s="28">
        <f t="shared" si="5"/>
        <v>0</v>
      </c>
      <c r="P53" s="6"/>
      <c r="Q53" t="s">
        <v>29</v>
      </c>
      <c r="R53" s="3">
        <v>14535</v>
      </c>
      <c r="S53" s="3">
        <v>14535</v>
      </c>
    </row>
    <row r="54" spans="1:19" ht="15.75" hidden="1" x14ac:dyDescent="0.3">
      <c r="A54" s="7" t="s">
        <v>75</v>
      </c>
      <c r="B54" s="7"/>
      <c r="C54" s="8">
        <v>144140</v>
      </c>
      <c r="D54" s="8">
        <v>144140</v>
      </c>
      <c r="F54" s="28">
        <f t="shared" si="4"/>
        <v>686.38095238095241</v>
      </c>
      <c r="J54" s="7" t="s">
        <v>74</v>
      </c>
      <c r="K54" s="7"/>
      <c r="L54" s="8">
        <v>6735</v>
      </c>
      <c r="M54" s="8">
        <v>6735</v>
      </c>
      <c r="N54" s="28" t="e">
        <f t="shared" si="5"/>
        <v>#N/A</v>
      </c>
      <c r="P54" s="7" t="s">
        <v>75</v>
      </c>
      <c r="Q54" s="7"/>
      <c r="R54" s="8">
        <v>144140</v>
      </c>
      <c r="S54" s="8">
        <v>144140</v>
      </c>
    </row>
    <row r="55" spans="1:19" ht="15.75" hidden="1" x14ac:dyDescent="0.3">
      <c r="A55" s="1" t="s">
        <v>10</v>
      </c>
      <c r="B55" t="s">
        <v>14</v>
      </c>
      <c r="C55" s="3">
        <v>12355</v>
      </c>
      <c r="D55" s="3">
        <v>12355</v>
      </c>
      <c r="F55" s="28">
        <f t="shared" si="4"/>
        <v>58.833333333333336</v>
      </c>
      <c r="J55" s="6" t="s">
        <v>11</v>
      </c>
      <c r="K55" t="s">
        <v>38</v>
      </c>
      <c r="L55" s="3">
        <v>255</v>
      </c>
      <c r="M55" s="3">
        <v>255</v>
      </c>
      <c r="N55" s="28">
        <f t="shared" si="5"/>
        <v>0</v>
      </c>
      <c r="P55" s="1" t="s">
        <v>10</v>
      </c>
      <c r="Q55" t="s">
        <v>14</v>
      </c>
      <c r="R55" s="3">
        <v>12355</v>
      </c>
      <c r="S55" s="3">
        <v>12355</v>
      </c>
    </row>
    <row r="56" spans="1:19" ht="15.75" hidden="1" x14ac:dyDescent="0.3">
      <c r="A56" s="1"/>
      <c r="B56" t="s">
        <v>40</v>
      </c>
      <c r="C56" s="3">
        <v>860</v>
      </c>
      <c r="D56" s="3">
        <v>860</v>
      </c>
      <c r="F56" s="28">
        <f t="shared" si="4"/>
        <v>4.0952380952380949</v>
      </c>
      <c r="J56" s="7" t="s">
        <v>76</v>
      </c>
      <c r="K56" s="7"/>
      <c r="L56" s="8">
        <v>255</v>
      </c>
      <c r="M56" s="8">
        <v>255</v>
      </c>
      <c r="N56" s="28" t="e">
        <f t="shared" si="5"/>
        <v>#N/A</v>
      </c>
      <c r="P56" s="1"/>
      <c r="Q56" t="s">
        <v>40</v>
      </c>
      <c r="R56" s="3">
        <v>860</v>
      </c>
      <c r="S56" s="3">
        <v>860</v>
      </c>
    </row>
    <row r="57" spans="1:19" ht="15.75" hidden="1" x14ac:dyDescent="0.3">
      <c r="A57" s="6"/>
      <c r="B57" t="s">
        <v>39</v>
      </c>
      <c r="C57" s="3">
        <v>210</v>
      </c>
      <c r="D57" s="3">
        <v>210</v>
      </c>
      <c r="F57" s="28">
        <f t="shared" si="4"/>
        <v>1</v>
      </c>
      <c r="J57" s="4" t="s">
        <v>71</v>
      </c>
      <c r="K57" s="4"/>
      <c r="L57" s="5">
        <v>260640</v>
      </c>
      <c r="M57" s="5">
        <v>260640</v>
      </c>
      <c r="N57" s="28" t="e">
        <f t="shared" si="5"/>
        <v>#N/A</v>
      </c>
      <c r="P57" s="6"/>
      <c r="Q57" t="s">
        <v>39</v>
      </c>
      <c r="R57" s="3">
        <v>210</v>
      </c>
      <c r="S57" s="3">
        <v>210</v>
      </c>
    </row>
    <row r="58" spans="1:19" ht="15.75" hidden="1" x14ac:dyDescent="0.3">
      <c r="A58" s="7" t="s">
        <v>74</v>
      </c>
      <c r="B58" s="7"/>
      <c r="C58" s="8">
        <v>13425</v>
      </c>
      <c r="D58" s="8">
        <v>13425</v>
      </c>
      <c r="P58" s="7" t="s">
        <v>74</v>
      </c>
      <c r="Q58" s="7"/>
      <c r="R58" s="8">
        <v>13425</v>
      </c>
      <c r="S58" s="8">
        <v>13425</v>
      </c>
    </row>
    <row r="59" spans="1:19" ht="15.75" hidden="1" x14ac:dyDescent="0.3">
      <c r="A59" s="6" t="s">
        <v>11</v>
      </c>
      <c r="B59" t="s">
        <v>38</v>
      </c>
      <c r="C59" s="3">
        <v>4755</v>
      </c>
      <c r="D59" s="3">
        <v>4755</v>
      </c>
      <c r="P59" s="6" t="s">
        <v>11</v>
      </c>
      <c r="Q59" t="s">
        <v>38</v>
      </c>
      <c r="R59" s="3">
        <v>4755</v>
      </c>
      <c r="S59" s="3">
        <v>4755</v>
      </c>
    </row>
    <row r="60" spans="1:19" ht="15.75" hidden="1" x14ac:dyDescent="0.3">
      <c r="A60" s="7" t="s">
        <v>76</v>
      </c>
      <c r="B60" s="7"/>
      <c r="C60" s="8">
        <v>4755</v>
      </c>
      <c r="D60" s="8">
        <v>4755</v>
      </c>
      <c r="P60" s="7" t="s">
        <v>76</v>
      </c>
      <c r="Q60" s="7"/>
      <c r="R60" s="8">
        <v>4755</v>
      </c>
      <c r="S60" s="8">
        <v>4755</v>
      </c>
    </row>
    <row r="61" spans="1:19" ht="15.75" hidden="1" x14ac:dyDescent="0.3">
      <c r="A61" s="4" t="s">
        <v>71</v>
      </c>
      <c r="B61" s="4"/>
      <c r="C61" s="5">
        <v>525600</v>
      </c>
      <c r="D61" s="5">
        <v>525600</v>
      </c>
      <c r="P61" s="4" t="s">
        <v>71</v>
      </c>
      <c r="Q61" s="4"/>
      <c r="R61" s="5">
        <v>525600</v>
      </c>
      <c r="S61" s="5">
        <v>525600</v>
      </c>
    </row>
  </sheetData>
  <sortState xmlns:xlrd2="http://schemas.microsoft.com/office/spreadsheetml/2017/richdata2" ref="B48:D51">
    <sortCondition descending="1" ref="D48:D51"/>
  </sortState>
  <mergeCells count="12">
    <mergeCell ref="A1:D1"/>
    <mergeCell ref="A31:D31"/>
    <mergeCell ref="A24:A26"/>
    <mergeCell ref="A27:B27"/>
    <mergeCell ref="A29:B29"/>
    <mergeCell ref="A30:B30"/>
    <mergeCell ref="A4:A5"/>
    <mergeCell ref="A6:B6"/>
    <mergeCell ref="A7:A17"/>
    <mergeCell ref="A18:B18"/>
    <mergeCell ref="A19:A22"/>
    <mergeCell ref="A23:B23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15.28515625" style="28" customWidth="1"/>
    <col min="2" max="2" width="10.85546875" style="28" customWidth="1"/>
    <col min="3" max="3" width="6.5703125" style="28" customWidth="1"/>
    <col min="4" max="4" width="11.140625" style="28" customWidth="1"/>
    <col min="5" max="5" width="6.28515625" style="28" customWidth="1"/>
    <col min="6" max="6" width="11" style="28" customWidth="1"/>
    <col min="7" max="7" width="6.28515625" style="28" customWidth="1"/>
    <col min="8" max="8" width="14.5703125" style="28" customWidth="1"/>
    <col min="9" max="9" width="15.7109375" style="28" hidden="1" customWidth="1"/>
    <col min="10" max="16" width="0" style="28" hidden="1" customWidth="1"/>
    <col min="17" max="16384" width="9.140625" style="28" hidden="1"/>
  </cols>
  <sheetData>
    <row r="1" spans="1:16" s="15" customFormat="1" ht="30.75" customHeight="1" x14ac:dyDescent="0.25">
      <c r="A1" s="224" t="s">
        <v>758</v>
      </c>
      <c r="B1" s="224"/>
      <c r="C1" s="224"/>
      <c r="D1" s="224"/>
      <c r="E1" s="224"/>
      <c r="F1" s="224"/>
      <c r="G1" s="224"/>
      <c r="H1" s="224"/>
    </row>
    <row r="2" spans="1:16" x14ac:dyDescent="0.3"/>
    <row r="3" spans="1:16" ht="31.5" customHeight="1" x14ac:dyDescent="0.3">
      <c r="A3" s="31" t="s">
        <v>7</v>
      </c>
      <c r="B3" s="32" t="s">
        <v>69</v>
      </c>
      <c r="C3" s="32" t="s">
        <v>45</v>
      </c>
      <c r="D3" s="32" t="s">
        <v>70</v>
      </c>
      <c r="E3" s="32" t="s">
        <v>1</v>
      </c>
      <c r="F3" s="32" t="s">
        <v>93</v>
      </c>
      <c r="G3" s="32" t="s">
        <v>1</v>
      </c>
      <c r="H3" s="33" t="s">
        <v>6</v>
      </c>
    </row>
    <row r="4" spans="1:16" ht="22.5" customHeight="1" x14ac:dyDescent="0.3">
      <c r="A4" s="34" t="str">
        <f>A14</f>
        <v>Publicidade</v>
      </c>
      <c r="B4" s="19">
        <f>IF(B14=0,"-",B14/(60*24))</f>
        <v>252.13194444444446</v>
      </c>
      <c r="C4" s="20">
        <v>1</v>
      </c>
      <c r="D4" s="19" t="str">
        <f>IF(C14=0,"-",C14/(60*24))</f>
        <v>-</v>
      </c>
      <c r="E4" s="20" t="s">
        <v>5</v>
      </c>
      <c r="F4" s="19" t="str">
        <f>IF(D14=0,"-",D14/(60*24))</f>
        <v>-</v>
      </c>
      <c r="G4" s="20" t="s">
        <v>5</v>
      </c>
      <c r="H4" s="21">
        <f>B4</f>
        <v>252.13194444444446</v>
      </c>
      <c r="J4" s="29"/>
    </row>
    <row r="5" spans="1:16" ht="22.5" customHeight="1" x14ac:dyDescent="0.3">
      <c r="A5" s="34" t="str">
        <f>A15</f>
        <v>Informação</v>
      </c>
      <c r="B5" s="19">
        <f>IF(B15=0,"-",B15/(60*24))</f>
        <v>629.51458333333335</v>
      </c>
      <c r="C5" s="20">
        <v>1</v>
      </c>
      <c r="D5" s="19">
        <f>IF(C15=0,"-",C15/(60*24))</f>
        <v>1.9895833333333333</v>
      </c>
      <c r="E5" s="20">
        <f>D5/$H$6</f>
        <v>3.0137718327519682E-3</v>
      </c>
      <c r="F5" s="19" t="s">
        <v>5</v>
      </c>
      <c r="G5" s="35" t="s">
        <v>5</v>
      </c>
      <c r="H5" s="21">
        <f>B5+D5</f>
        <v>631.50416666666672</v>
      </c>
      <c r="J5" s="29"/>
    </row>
    <row r="6" spans="1:16" ht="22.5" customHeight="1" x14ac:dyDescent="0.3">
      <c r="A6" s="34" t="str">
        <f>A16</f>
        <v>Outros</v>
      </c>
      <c r="B6" s="19">
        <f>IF(B16=0,"-",B16/(60*24))</f>
        <v>654.19791666666663</v>
      </c>
      <c r="C6" s="20">
        <f>B6/H6</f>
        <v>0.99096289221110911</v>
      </c>
      <c r="D6" s="19">
        <f>IF(C16=0,"-",C16/(60*24))</f>
        <v>5.9659722222222218</v>
      </c>
      <c r="E6" s="20">
        <f>D6/$H$6</f>
        <v>9.0371077888908042E-3</v>
      </c>
      <c r="F6" s="19" t="str">
        <f>IF(D16=0,"-",D16/(60*24))</f>
        <v>-</v>
      </c>
      <c r="G6" s="35" t="s">
        <v>5</v>
      </c>
      <c r="H6" s="21">
        <f>B6+D6</f>
        <v>660.16388888888889</v>
      </c>
      <c r="J6" s="29"/>
    </row>
    <row r="7" spans="1:16" ht="22.5" customHeight="1" x14ac:dyDescent="0.3">
      <c r="A7" s="34" t="str">
        <f>A17</f>
        <v>Educação</v>
      </c>
      <c r="B7" s="19">
        <f>IF(B17=0,"-",B17/(60*24))</f>
        <v>111.83472222222223</v>
      </c>
      <c r="C7" s="20">
        <f>B7/H7</f>
        <v>0.98117368946945149</v>
      </c>
      <c r="D7" s="36">
        <f>IF(C17=0,"-",C17/(60*24))</f>
        <v>2.1458333333333335</v>
      </c>
      <c r="E7" s="20">
        <f>D7/H7</f>
        <v>1.8826310530548583E-2</v>
      </c>
      <c r="F7" s="36" t="s">
        <v>5</v>
      </c>
      <c r="G7" s="35" t="s">
        <v>5</v>
      </c>
      <c r="H7" s="21">
        <f>B7+D7</f>
        <v>113.98055555555555</v>
      </c>
      <c r="J7" s="29"/>
    </row>
    <row r="8" spans="1:16" ht="22.5" customHeight="1" x14ac:dyDescent="0.3">
      <c r="A8" s="34" t="str">
        <f>A18</f>
        <v>Entretenimento</v>
      </c>
      <c r="B8" s="19">
        <f>IF(B18=0,"-",B18/(60*24))</f>
        <v>1067.1708333333333</v>
      </c>
      <c r="C8" s="20">
        <f>B8/H8</f>
        <v>0.65886153123226077</v>
      </c>
      <c r="D8" s="19">
        <f>IF(C18=0,"-",C18/(60*24))</f>
        <v>442.40972222222223</v>
      </c>
      <c r="E8" s="20">
        <f>D8/H8</f>
        <v>0.27313972412917875</v>
      </c>
      <c r="F8" s="19">
        <f>IF(D18=0,"-",D18/(60*24))</f>
        <v>110.13888888888889</v>
      </c>
      <c r="G8" s="20">
        <f>F8/H8</f>
        <v>6.7998744638560524E-2</v>
      </c>
      <c r="H8" s="21">
        <f>B8+D8+F8</f>
        <v>1619.7194444444444</v>
      </c>
      <c r="J8" s="29"/>
    </row>
    <row r="9" spans="1:16" ht="22.5" customHeight="1" x14ac:dyDescent="0.3">
      <c r="A9" s="24" t="s">
        <v>2</v>
      </c>
      <c r="B9" s="37">
        <f>SUM(B4:B8)</f>
        <v>2714.85</v>
      </c>
      <c r="C9" s="26">
        <f>B9/$H$9</f>
        <v>0.82832951945080091</v>
      </c>
      <c r="D9" s="37">
        <f>SUM(D4:D8)</f>
        <v>452.51111111111112</v>
      </c>
      <c r="E9" s="26">
        <f>D9/H9</f>
        <v>0.13806593779133824</v>
      </c>
      <c r="F9" s="37">
        <f>F8</f>
        <v>110.13888888888889</v>
      </c>
      <c r="G9" s="26">
        <f>F9/H9</f>
        <v>3.3604542757860838E-2</v>
      </c>
      <c r="H9" s="38">
        <f>SUM(H4:H8)</f>
        <v>3277.5</v>
      </c>
    </row>
    <row r="10" spans="1:16" s="39" customFormat="1" ht="29.25" customHeight="1" x14ac:dyDescent="0.3">
      <c r="A10" s="222" t="s">
        <v>749</v>
      </c>
      <c r="B10" s="222"/>
      <c r="C10" s="222"/>
      <c r="D10" s="222"/>
      <c r="E10" s="222"/>
      <c r="F10" s="222"/>
      <c r="G10" s="222"/>
      <c r="H10" s="222"/>
    </row>
    <row r="11" spans="1:16" ht="6.75" hidden="1" customHeight="1" x14ac:dyDescent="0.3"/>
    <row r="13" spans="1:16" ht="15.75" hidden="1" x14ac:dyDescent="0.3">
      <c r="A13" s="2" t="s">
        <v>7</v>
      </c>
      <c r="B13" s="2" t="s">
        <v>69</v>
      </c>
      <c r="C13" s="2" t="s">
        <v>70</v>
      </c>
      <c r="D13" s="2" t="s">
        <v>93</v>
      </c>
      <c r="E13" s="2" t="s">
        <v>71</v>
      </c>
      <c r="L13" s="2" t="s">
        <v>7</v>
      </c>
      <c r="M13" s="2" t="s">
        <v>69</v>
      </c>
      <c r="N13" s="2" t="s">
        <v>70</v>
      </c>
      <c r="O13" s="2" t="s">
        <v>93</v>
      </c>
      <c r="P13" s="2" t="s">
        <v>71</v>
      </c>
    </row>
    <row r="14" spans="1:16" ht="15.75" hidden="1" x14ac:dyDescent="0.3">
      <c r="A14" t="s">
        <v>11</v>
      </c>
      <c r="B14" s="3">
        <f>VLOOKUP($A14,$L$13:$P$19,2,FALSE)</f>
        <v>363070</v>
      </c>
      <c r="C14" s="3">
        <f>VLOOKUP($A14,$L$13:$P$19,3,FALSE)</f>
        <v>0</v>
      </c>
      <c r="D14" s="3">
        <f>VLOOKUP($A14,$L$13:$P$19,4,FALSE)</f>
        <v>0</v>
      </c>
      <c r="E14" s="3">
        <f>VLOOKUP($A14,$L$13:$P$19,5,FALSE)</f>
        <v>363070</v>
      </c>
      <c r="G14" s="30">
        <f t="shared" ref="G14:I19" si="0">B14/(60*24)</f>
        <v>252.13194444444446</v>
      </c>
      <c r="H14" s="30">
        <f t="shared" si="0"/>
        <v>0</v>
      </c>
      <c r="I14" s="30">
        <f t="shared" si="0"/>
        <v>0</v>
      </c>
      <c r="L14" t="s">
        <v>12</v>
      </c>
      <c r="M14" s="3">
        <v>161042</v>
      </c>
      <c r="N14" s="3">
        <v>3090</v>
      </c>
      <c r="O14" s="3"/>
      <c r="P14" s="3">
        <v>164132</v>
      </c>
    </row>
    <row r="15" spans="1:16" ht="15.75" hidden="1" x14ac:dyDescent="0.3">
      <c r="A15" t="s">
        <v>9</v>
      </c>
      <c r="B15" s="3">
        <v>906501</v>
      </c>
      <c r="C15" s="3">
        <v>2865</v>
      </c>
      <c r="D15" s="3"/>
      <c r="E15" s="3">
        <v>909366</v>
      </c>
      <c r="G15" s="30">
        <f t="shared" si="0"/>
        <v>629.51458333333335</v>
      </c>
      <c r="H15" s="30">
        <f t="shared" si="0"/>
        <v>1.9895833333333333</v>
      </c>
      <c r="I15" s="30">
        <f t="shared" si="0"/>
        <v>0</v>
      </c>
      <c r="L15" t="s">
        <v>8</v>
      </c>
      <c r="M15" s="3">
        <v>1536726</v>
      </c>
      <c r="N15" s="3">
        <v>637070</v>
      </c>
      <c r="O15" s="3">
        <v>158600</v>
      </c>
      <c r="P15" s="3">
        <v>2332396</v>
      </c>
    </row>
    <row r="16" spans="1:16" ht="15.75" hidden="1" x14ac:dyDescent="0.3">
      <c r="A16" t="s">
        <v>10</v>
      </c>
      <c r="B16" s="3">
        <f>VLOOKUP($A16,$L$13:$P$19,2,FALSE)</f>
        <v>942045</v>
      </c>
      <c r="C16" s="3">
        <f>VLOOKUP($A16,$L$13:$P$19,3,FALSE)</f>
        <v>8591</v>
      </c>
      <c r="D16" s="3">
        <f>VLOOKUP($A16,$L$13:$P$19,4,FALSE)</f>
        <v>0</v>
      </c>
      <c r="E16" s="3">
        <f>VLOOKUP($A16,$L$13:$P$19,5,FALSE)</f>
        <v>950636</v>
      </c>
      <c r="G16" s="30">
        <f t="shared" si="0"/>
        <v>654.19791666666663</v>
      </c>
      <c r="H16" s="30">
        <f t="shared" si="0"/>
        <v>5.9659722222222218</v>
      </c>
      <c r="I16" s="30">
        <f t="shared" si="0"/>
        <v>0</v>
      </c>
      <c r="L16" t="s">
        <v>9</v>
      </c>
      <c r="M16" s="3">
        <v>906501</v>
      </c>
      <c r="N16" s="3">
        <v>2865</v>
      </c>
      <c r="O16" s="3"/>
      <c r="P16" s="3">
        <v>909366</v>
      </c>
    </row>
    <row r="17" spans="1:16" ht="15.75" hidden="1" x14ac:dyDescent="0.3">
      <c r="A17" t="s">
        <v>12</v>
      </c>
      <c r="B17" s="3">
        <f>VLOOKUP($A17,$L$13:$P$19,2,FALSE)</f>
        <v>161042</v>
      </c>
      <c r="C17" s="3">
        <f>VLOOKUP($A17,$L$13:$P$19,3,FALSE)</f>
        <v>3090</v>
      </c>
      <c r="D17" s="3">
        <f>VLOOKUP($A17,$L$13:$P$19,4,FALSE)</f>
        <v>0</v>
      </c>
      <c r="E17" s="3">
        <f>VLOOKUP($A17,$L$13:$P$19,5,FALSE)</f>
        <v>164132</v>
      </c>
      <c r="G17" s="30">
        <f t="shared" si="0"/>
        <v>111.83472222222223</v>
      </c>
      <c r="H17" s="30">
        <f t="shared" si="0"/>
        <v>2.1458333333333335</v>
      </c>
      <c r="I17" s="30">
        <f t="shared" si="0"/>
        <v>0</v>
      </c>
      <c r="L17" t="s">
        <v>10</v>
      </c>
      <c r="M17" s="3">
        <v>942045</v>
      </c>
      <c r="N17" s="3">
        <v>8591</v>
      </c>
      <c r="O17" s="3"/>
      <c r="P17" s="3">
        <v>950636</v>
      </c>
    </row>
    <row r="18" spans="1:16" ht="15.75" hidden="1" x14ac:dyDescent="0.3">
      <c r="A18" t="s">
        <v>8</v>
      </c>
      <c r="B18" s="3">
        <v>1536726</v>
      </c>
      <c r="C18" s="3">
        <v>637070</v>
      </c>
      <c r="D18" s="3">
        <v>158600</v>
      </c>
      <c r="E18" s="3">
        <v>2332396</v>
      </c>
      <c r="G18" s="30">
        <f t="shared" si="0"/>
        <v>1067.1708333333333</v>
      </c>
      <c r="H18" s="30">
        <f t="shared" si="0"/>
        <v>442.40972222222223</v>
      </c>
      <c r="I18" s="30">
        <f t="shared" si="0"/>
        <v>110.13888888888889</v>
      </c>
      <c r="L18" t="s">
        <v>11</v>
      </c>
      <c r="M18" s="3">
        <v>363070</v>
      </c>
      <c r="N18" s="3"/>
      <c r="O18" s="3"/>
      <c r="P18" s="3">
        <v>363070</v>
      </c>
    </row>
    <row r="19" spans="1:16" ht="15.75" hidden="1" x14ac:dyDescent="0.3">
      <c r="A19" s="4" t="s">
        <v>71</v>
      </c>
      <c r="B19" s="5">
        <f>SUM(B14:B18)</f>
        <v>3909384</v>
      </c>
      <c r="C19" s="5">
        <f>SUM(C14:C18)</f>
        <v>651616</v>
      </c>
      <c r="D19" s="5">
        <f>SUM(D14:D18)</f>
        <v>158600</v>
      </c>
      <c r="E19" s="5">
        <f>SUM(E14:E18)</f>
        <v>4719600</v>
      </c>
      <c r="G19" s="30">
        <f t="shared" si="0"/>
        <v>2714.85</v>
      </c>
      <c r="H19" s="30">
        <f t="shared" si="0"/>
        <v>452.51111111111112</v>
      </c>
      <c r="I19" s="30">
        <f t="shared" si="0"/>
        <v>110.13888888888889</v>
      </c>
      <c r="L19" s="4" t="s">
        <v>71</v>
      </c>
      <c r="M19" s="5">
        <v>3909384</v>
      </c>
      <c r="N19" s="5">
        <v>651616</v>
      </c>
      <c r="O19" s="5">
        <v>158600</v>
      </c>
      <c r="P19" s="5">
        <v>4719600</v>
      </c>
    </row>
    <row r="21" spans="1:16" hidden="1" x14ac:dyDescent="0.3">
      <c r="B21" s="30">
        <f>B19/(60*24)</f>
        <v>2714.85</v>
      </c>
      <c r="C21" s="30">
        <f>C19/(60*24)</f>
        <v>452.51111111111112</v>
      </c>
      <c r="D21" s="30">
        <f>D19/(60*24)</f>
        <v>110.13888888888889</v>
      </c>
      <c r="E21" s="30">
        <f>E19/(60*24)</f>
        <v>3277.5</v>
      </c>
    </row>
    <row r="22" spans="1:16" hidden="1" x14ac:dyDescent="0.3">
      <c r="I22" s="28" t="s">
        <v>90</v>
      </c>
    </row>
  </sheetData>
  <mergeCells count="2">
    <mergeCell ref="A1:H1"/>
    <mergeCell ref="A10:H10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E6" formula="1"/>
  </ignoredError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VI18"/>
  <sheetViews>
    <sheetView workbookViewId="0">
      <selection sqref="A1:XFD1"/>
    </sheetView>
  </sheetViews>
  <sheetFormatPr defaultColWidth="0" defaultRowHeight="16.5" zeroHeight="1" x14ac:dyDescent="0.3"/>
  <cols>
    <col min="1" max="1" width="3.28515625" style="104" customWidth="1"/>
    <col min="2" max="12" width="9.140625" style="104" customWidth="1"/>
    <col min="13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2" s="105" customFormat="1" ht="17.100000000000001" customHeight="1" x14ac:dyDescent="0.25">
      <c r="A1" s="226" t="s">
        <v>786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3"/>
    <row r="3" spans="1:12" x14ac:dyDescent="0.3"/>
    <row r="4" spans="1:12" x14ac:dyDescent="0.3">
      <c r="B4" s="200" t="s">
        <v>7</v>
      </c>
      <c r="C4" s="200">
        <v>2012</v>
      </c>
      <c r="D4" s="200">
        <v>2013</v>
      </c>
      <c r="E4" s="200">
        <v>2014</v>
      </c>
      <c r="G4" s="2" t="s">
        <v>48</v>
      </c>
      <c r="H4" s="2" t="s">
        <v>7</v>
      </c>
      <c r="I4" s="2" t="s">
        <v>6</v>
      </c>
    </row>
    <row r="5" spans="1:12" x14ac:dyDescent="0.3">
      <c r="B5" s="197" t="s">
        <v>8</v>
      </c>
      <c r="C5" s="199">
        <v>0.5380616272009715</v>
      </c>
      <c r="D5" s="199">
        <v>0.55595509893455097</v>
      </c>
      <c r="E5" s="199">
        <f>VLOOKUP(B5,$H$5:$J$10,3,FALSE)</f>
        <v>0.56591514459665149</v>
      </c>
      <c r="G5" s="1" t="s">
        <v>60</v>
      </c>
      <c r="H5" t="s">
        <v>12</v>
      </c>
      <c r="I5" s="3">
        <v>65835</v>
      </c>
      <c r="J5" s="199">
        <f t="shared" ref="J5:J10" si="0">I5/$I$10</f>
        <v>0.1252568493150685</v>
      </c>
    </row>
    <row r="6" spans="1:12" x14ac:dyDescent="0.3">
      <c r="B6" s="197" t="s">
        <v>9</v>
      </c>
      <c r="C6" s="199">
        <v>0.29622040072859745</v>
      </c>
      <c r="D6" s="199">
        <v>0.27107115677321159</v>
      </c>
      <c r="E6" s="199">
        <f>VLOOKUP(B6,$H$5:$J$10,3,FALSE)</f>
        <v>0.27423896499238964</v>
      </c>
      <c r="G6" s="1"/>
      <c r="H6" t="s">
        <v>8</v>
      </c>
      <c r="I6" s="3">
        <v>297445</v>
      </c>
      <c r="J6" s="199">
        <f t="shared" si="0"/>
        <v>0.56591514459665149</v>
      </c>
    </row>
    <row r="7" spans="1:12" x14ac:dyDescent="0.3">
      <c r="B7" s="197" t="s">
        <v>12</v>
      </c>
      <c r="C7" s="199">
        <v>0.13892683667273831</v>
      </c>
      <c r="D7" s="199">
        <v>0.14463470319634703</v>
      </c>
      <c r="E7" s="199">
        <f>VLOOKUP(B7,$H$5:$J$10,3,FALSE)</f>
        <v>0.1252568493150685</v>
      </c>
      <c r="G7" s="1"/>
      <c r="H7" t="s">
        <v>9</v>
      </c>
      <c r="I7" s="3">
        <v>144140</v>
      </c>
      <c r="J7" s="199">
        <f t="shared" si="0"/>
        <v>0.27423896499238964</v>
      </c>
    </row>
    <row r="8" spans="1:12" x14ac:dyDescent="0.3">
      <c r="B8" s="197" t="s">
        <v>10</v>
      </c>
      <c r="C8" s="199">
        <v>1.8101092896174863E-2</v>
      </c>
      <c r="D8" s="199">
        <v>2.4543378995433789E-2</v>
      </c>
      <c r="E8" s="199">
        <f>VLOOKUP(B8,$H$5:$J$10,3,FALSE)</f>
        <v>2.5542237442922375E-2</v>
      </c>
      <c r="G8" s="1"/>
      <c r="H8" t="s">
        <v>10</v>
      </c>
      <c r="I8" s="3">
        <v>13425</v>
      </c>
      <c r="J8" s="199">
        <f t="shared" si="0"/>
        <v>2.5542237442922375E-2</v>
      </c>
    </row>
    <row r="9" spans="1:12" x14ac:dyDescent="0.3">
      <c r="B9" s="197" t="s">
        <v>11</v>
      </c>
      <c r="C9" s="199">
        <v>8.6900425015179108E-3</v>
      </c>
      <c r="D9" s="199">
        <v>3.7956621004566209E-3</v>
      </c>
      <c r="E9" s="199">
        <f>VLOOKUP(B9,$H$5:$J$10,3,FALSE)</f>
        <v>9.0468036529680364E-3</v>
      </c>
      <c r="G9" s="6"/>
      <c r="H9" t="s">
        <v>11</v>
      </c>
      <c r="I9" s="3">
        <v>4755</v>
      </c>
      <c r="J9" s="199">
        <f t="shared" si="0"/>
        <v>9.0468036529680364E-3</v>
      </c>
    </row>
    <row r="10" spans="1:12" x14ac:dyDescent="0.3">
      <c r="B10" s="200" t="s">
        <v>71</v>
      </c>
      <c r="C10" s="199">
        <v>1</v>
      </c>
      <c r="D10" s="199">
        <v>1</v>
      </c>
      <c r="E10" s="199">
        <f>SUM(E5:E9)</f>
        <v>1</v>
      </c>
      <c r="G10" s="7" t="s">
        <v>287</v>
      </c>
      <c r="H10" s="7"/>
      <c r="I10" s="8">
        <f>SUM(I5:I9)</f>
        <v>525600</v>
      </c>
      <c r="J10" s="199">
        <f t="shared" si="0"/>
        <v>1</v>
      </c>
    </row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spans="1:13" ht="8.25" customHeight="1" x14ac:dyDescent="0.3"/>
    <row r="18" spans="1:13" ht="26.2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L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1"/>
  <sheetViews>
    <sheetView workbookViewId="0">
      <selection sqref="A1:XFD1"/>
    </sheetView>
  </sheetViews>
  <sheetFormatPr defaultColWidth="0" defaultRowHeight="16.5" zeroHeight="1" x14ac:dyDescent="0.3"/>
  <cols>
    <col min="1" max="11" width="9.140625" style="104" customWidth="1"/>
    <col min="12" max="13" width="9.140625" style="104" hidden="1" customWidth="1"/>
    <col min="14" max="14" width="35.85546875" style="104" hidden="1" customWidth="1"/>
    <col min="15" max="16384" width="9.140625" style="104" hidden="1"/>
  </cols>
  <sheetData>
    <row r="1" spans="1:11" s="105" customFormat="1" ht="17.100000000000001" customHeight="1" x14ac:dyDescent="0.25">
      <c r="A1" s="234" t="s">
        <v>787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3"/>
    <row r="3" spans="1:11" x14ac:dyDescent="0.3"/>
    <row r="4" spans="1:11" x14ac:dyDescent="0.3">
      <c r="C4" s="106" t="s">
        <v>72</v>
      </c>
      <c r="D4" s="107" t="s">
        <v>6</v>
      </c>
    </row>
    <row r="5" spans="1:11" x14ac:dyDescent="0.3">
      <c r="C5" s="104" t="str">
        <f t="shared" ref="C5:D7" si="0">B20</f>
        <v>Série</v>
      </c>
      <c r="D5" s="104">
        <f t="shared" si="0"/>
        <v>102188</v>
      </c>
      <c r="E5" s="113">
        <f>D5/$D$9</f>
        <v>0.19442161339421613</v>
      </c>
    </row>
    <row r="6" spans="1:11" x14ac:dyDescent="0.3">
      <c r="C6" s="104" t="str">
        <f t="shared" si="0"/>
        <v>Infantil</v>
      </c>
      <c r="D6" s="104">
        <f t="shared" si="0"/>
        <v>71582</v>
      </c>
      <c r="E6" s="113">
        <f>D6/$D$9</f>
        <v>0.1361910197869102</v>
      </c>
    </row>
    <row r="7" spans="1:11" x14ac:dyDescent="0.3">
      <c r="C7" s="104" t="str">
        <f t="shared" si="0"/>
        <v>Debate</v>
      </c>
      <c r="D7" s="104">
        <f t="shared" si="0"/>
        <v>59770</v>
      </c>
      <c r="E7" s="113">
        <f>D7/$D$9</f>
        <v>0.11371765601217657</v>
      </c>
    </row>
    <row r="8" spans="1:11" x14ac:dyDescent="0.3">
      <c r="C8" s="104" t="s">
        <v>89</v>
      </c>
      <c r="D8" s="109">
        <f>SUM(C23:C40)</f>
        <v>292060</v>
      </c>
      <c r="E8" s="113">
        <f>D8/$D$9</f>
        <v>0.55566971080669714</v>
      </c>
    </row>
    <row r="9" spans="1:11" x14ac:dyDescent="0.3">
      <c r="C9" s="104" t="s">
        <v>6</v>
      </c>
      <c r="D9" s="109">
        <f>SUM(D5:D8)</f>
        <v>525600</v>
      </c>
      <c r="E9" s="113">
        <f>D9/$D$9</f>
        <v>1</v>
      </c>
    </row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5" ht="27" customHeight="1" x14ac:dyDescent="0.3">
      <c r="A17" s="222" t="s">
        <v>749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9" spans="1:15" hidden="1" x14ac:dyDescent="0.3">
      <c r="A19" s="2" t="s">
        <v>48</v>
      </c>
      <c r="B19" s="2" t="s">
        <v>72</v>
      </c>
      <c r="C19" s="2" t="s">
        <v>60</v>
      </c>
      <c r="F19" s="2" t="s">
        <v>48</v>
      </c>
      <c r="G19" s="2" t="s">
        <v>72</v>
      </c>
      <c r="H19" s="2" t="s">
        <v>6</v>
      </c>
    </row>
    <row r="20" spans="1:15" hidden="1" x14ac:dyDescent="0.3">
      <c r="A20" s="1" t="s">
        <v>60</v>
      </c>
      <c r="B20" t="s">
        <v>17</v>
      </c>
      <c r="C20" s="3">
        <v>102188</v>
      </c>
      <c r="D20" s="113">
        <f>C20/$C$41</f>
        <v>0.19442161339421613</v>
      </c>
      <c r="F20" s="1" t="s">
        <v>60</v>
      </c>
      <c r="G20" t="s">
        <v>17</v>
      </c>
      <c r="H20" s="3">
        <v>49070</v>
      </c>
      <c r="I20">
        <f>IF(VLOOKUP(G20,$B$18:$C$46,2,FALSE)&gt;=H20,0,1)</f>
        <v>0</v>
      </c>
    </row>
    <row r="21" spans="1:15" hidden="1" x14ac:dyDescent="0.3">
      <c r="A21" s="1"/>
      <c r="B21" t="s">
        <v>21</v>
      </c>
      <c r="C21" s="3">
        <v>71582</v>
      </c>
      <c r="D21" s="113">
        <f>C21/$C$41</f>
        <v>0.1361910197869102</v>
      </c>
      <c r="F21" s="1"/>
      <c r="G21" t="s">
        <v>21</v>
      </c>
      <c r="H21" s="3">
        <v>39975</v>
      </c>
      <c r="I21">
        <f t="shared" ref="I21:I37" si="1">IF(VLOOKUP(G21,$B$18:$C$46,2,FALSE)&gt;=H21,0,1)</f>
        <v>0</v>
      </c>
    </row>
    <row r="22" spans="1:15" hidden="1" x14ac:dyDescent="0.3">
      <c r="A22" s="1"/>
      <c r="B22" t="s">
        <v>25</v>
      </c>
      <c r="C22" s="3">
        <v>59770</v>
      </c>
      <c r="D22" s="113">
        <f>C22/$C$41</f>
        <v>0.11371765601217657</v>
      </c>
      <c r="F22" s="1"/>
      <c r="G22" t="s">
        <v>25</v>
      </c>
      <c r="H22" s="3">
        <v>29935</v>
      </c>
      <c r="I22">
        <f t="shared" si="1"/>
        <v>0</v>
      </c>
    </row>
    <row r="23" spans="1:15" hidden="1" x14ac:dyDescent="0.3">
      <c r="A23" s="1"/>
      <c r="B23" t="s">
        <v>18</v>
      </c>
      <c r="C23" s="3">
        <v>45330</v>
      </c>
      <c r="F23" s="1"/>
      <c r="G23" t="s">
        <v>18</v>
      </c>
      <c r="H23" s="3">
        <v>23740</v>
      </c>
      <c r="I23">
        <f t="shared" si="1"/>
        <v>0</v>
      </c>
      <c r="M23" s="2" t="s">
        <v>48</v>
      </c>
      <c r="N23" s="2" t="s">
        <v>267</v>
      </c>
      <c r="O23" s="2" t="s">
        <v>6</v>
      </c>
    </row>
    <row r="24" spans="1:15" hidden="1" x14ac:dyDescent="0.3">
      <c r="A24" s="1"/>
      <c r="B24" t="s">
        <v>19</v>
      </c>
      <c r="C24" s="3">
        <v>40435</v>
      </c>
      <c r="F24" s="1"/>
      <c r="G24" t="s">
        <v>19</v>
      </c>
      <c r="H24" s="3">
        <v>21300</v>
      </c>
      <c r="I24">
        <f t="shared" si="1"/>
        <v>0</v>
      </c>
      <c r="M24" s="1" t="s">
        <v>60</v>
      </c>
      <c r="N24" t="s">
        <v>272</v>
      </c>
      <c r="O24" s="3">
        <v>87870</v>
      </c>
    </row>
    <row r="25" spans="1:15" hidden="1" x14ac:dyDescent="0.3">
      <c r="A25" s="1"/>
      <c r="B25" t="s">
        <v>31</v>
      </c>
      <c r="C25" s="3">
        <v>38700</v>
      </c>
      <c r="F25" s="1"/>
      <c r="G25" t="s">
        <v>27</v>
      </c>
      <c r="H25" s="3">
        <v>17805</v>
      </c>
      <c r="I25">
        <f t="shared" si="1"/>
        <v>0</v>
      </c>
      <c r="M25" s="1"/>
      <c r="N25" t="s">
        <v>275</v>
      </c>
      <c r="O25" s="3">
        <v>72495</v>
      </c>
    </row>
    <row r="26" spans="1:15" hidden="1" x14ac:dyDescent="0.3">
      <c r="A26" s="1"/>
      <c r="B26" t="s">
        <v>26</v>
      </c>
      <c r="C26" s="3">
        <v>34470</v>
      </c>
      <c r="F26" s="1"/>
      <c r="G26" t="s">
        <v>26</v>
      </c>
      <c r="H26" s="3">
        <v>17100</v>
      </c>
      <c r="I26">
        <f t="shared" si="1"/>
        <v>0</v>
      </c>
      <c r="M26" s="1"/>
      <c r="N26" t="s">
        <v>271</v>
      </c>
      <c r="O26" s="3">
        <v>31185</v>
      </c>
    </row>
    <row r="27" spans="1:15" hidden="1" x14ac:dyDescent="0.3">
      <c r="A27" s="1"/>
      <c r="B27" t="s">
        <v>27</v>
      </c>
      <c r="C27" s="3">
        <v>31365</v>
      </c>
      <c r="F27" s="1"/>
      <c r="G27" t="s">
        <v>31</v>
      </c>
      <c r="H27" s="3">
        <v>16755</v>
      </c>
      <c r="I27">
        <f t="shared" si="1"/>
        <v>0</v>
      </c>
      <c r="M27" s="1"/>
      <c r="N27" t="s">
        <v>270</v>
      </c>
      <c r="O27" s="3">
        <v>27025</v>
      </c>
    </row>
    <row r="28" spans="1:15" hidden="1" x14ac:dyDescent="0.3">
      <c r="A28" s="1"/>
      <c r="B28" t="s">
        <v>16</v>
      </c>
      <c r="C28" s="3">
        <v>31135</v>
      </c>
      <c r="F28" s="1"/>
      <c r="G28" t="s">
        <v>16</v>
      </c>
      <c r="H28" s="3">
        <v>13845</v>
      </c>
      <c r="I28">
        <f t="shared" si="1"/>
        <v>0</v>
      </c>
      <c r="M28" s="1"/>
      <c r="N28" t="s">
        <v>280</v>
      </c>
      <c r="O28" s="3">
        <v>17700</v>
      </c>
    </row>
    <row r="29" spans="1:15" hidden="1" x14ac:dyDescent="0.3">
      <c r="A29" s="1"/>
      <c r="B29" t="s">
        <v>20</v>
      </c>
      <c r="C29" s="3">
        <v>22265</v>
      </c>
      <c r="F29" s="1"/>
      <c r="G29" t="s">
        <v>20</v>
      </c>
      <c r="H29" s="3">
        <v>9215</v>
      </c>
      <c r="I29">
        <f t="shared" si="1"/>
        <v>0</v>
      </c>
      <c r="M29" s="1"/>
      <c r="N29" t="s">
        <v>269</v>
      </c>
      <c r="O29" s="3">
        <v>12160</v>
      </c>
    </row>
    <row r="30" spans="1:15" hidden="1" x14ac:dyDescent="0.3">
      <c r="A30" s="1"/>
      <c r="B30" t="s">
        <v>29</v>
      </c>
      <c r="C30" s="3">
        <v>14535</v>
      </c>
      <c r="F30" s="1"/>
      <c r="G30" t="s">
        <v>29</v>
      </c>
      <c r="H30" s="3">
        <v>8040</v>
      </c>
      <c r="I30">
        <f t="shared" si="1"/>
        <v>0</v>
      </c>
      <c r="M30" s="1"/>
      <c r="N30" t="s">
        <v>14</v>
      </c>
      <c r="O30" s="3">
        <v>5775</v>
      </c>
    </row>
    <row r="31" spans="1:15" hidden="1" x14ac:dyDescent="0.3">
      <c r="A31" s="1"/>
      <c r="B31" t="s">
        <v>14</v>
      </c>
      <c r="C31" s="3">
        <v>12355</v>
      </c>
      <c r="F31" s="1"/>
      <c r="G31" t="s">
        <v>14</v>
      </c>
      <c r="H31" s="3">
        <v>6555</v>
      </c>
      <c r="I31">
        <f t="shared" si="1"/>
        <v>0</v>
      </c>
      <c r="M31" s="1"/>
      <c r="N31" t="s">
        <v>276</v>
      </c>
      <c r="O31" s="3">
        <v>2700</v>
      </c>
    </row>
    <row r="32" spans="1:15" hidden="1" x14ac:dyDescent="0.3">
      <c r="A32" s="1"/>
      <c r="B32" t="s">
        <v>33</v>
      </c>
      <c r="C32" s="3">
        <v>9900</v>
      </c>
      <c r="F32" s="1"/>
      <c r="G32" t="s">
        <v>33</v>
      </c>
      <c r="H32" s="3">
        <v>5310</v>
      </c>
      <c r="I32">
        <f t="shared" si="1"/>
        <v>0</v>
      </c>
      <c r="M32" s="1"/>
      <c r="N32" t="s">
        <v>277</v>
      </c>
      <c r="O32" s="3">
        <v>2400</v>
      </c>
    </row>
    <row r="33" spans="1:15" hidden="1" x14ac:dyDescent="0.3">
      <c r="A33" s="1"/>
      <c r="B33" t="s">
        <v>38</v>
      </c>
      <c r="C33" s="3">
        <v>4755</v>
      </c>
      <c r="F33" s="1"/>
      <c r="G33" t="s">
        <v>23</v>
      </c>
      <c r="H33" s="3">
        <v>1560</v>
      </c>
      <c r="I33">
        <f t="shared" si="1"/>
        <v>0</v>
      </c>
      <c r="M33" s="1"/>
      <c r="N33" t="s">
        <v>278</v>
      </c>
      <c r="O33" s="3">
        <v>805</v>
      </c>
    </row>
    <row r="34" spans="1:15" hidden="1" x14ac:dyDescent="0.3">
      <c r="A34" s="1"/>
      <c r="B34" t="s">
        <v>22</v>
      </c>
      <c r="C34" s="3">
        <v>2685</v>
      </c>
      <c r="F34" s="1"/>
      <c r="G34" t="s">
        <v>38</v>
      </c>
      <c r="H34" s="3">
        <v>255</v>
      </c>
      <c r="I34">
        <f t="shared" si="1"/>
        <v>0</v>
      </c>
      <c r="M34" s="1"/>
      <c r="N34" t="s">
        <v>282</v>
      </c>
      <c r="O34" s="3">
        <v>270</v>
      </c>
    </row>
    <row r="35" spans="1:15" hidden="1" x14ac:dyDescent="0.3">
      <c r="A35" s="1"/>
      <c r="B35" t="s">
        <v>23</v>
      </c>
      <c r="C35" s="3">
        <v>2040</v>
      </c>
      <c r="F35" s="1"/>
      <c r="G35" t="s">
        <v>39</v>
      </c>
      <c r="H35" s="3">
        <v>150</v>
      </c>
      <c r="I35">
        <f t="shared" si="1"/>
        <v>0</v>
      </c>
      <c r="M35" s="6"/>
      <c r="N35" t="s">
        <v>273</v>
      </c>
      <c r="O35" s="3">
        <v>255</v>
      </c>
    </row>
    <row r="36" spans="1:15" hidden="1" x14ac:dyDescent="0.3">
      <c r="A36" s="6"/>
      <c r="B36" t="s">
        <v>40</v>
      </c>
      <c r="C36" s="3">
        <v>860</v>
      </c>
      <c r="F36" s="6"/>
      <c r="G36" t="s">
        <v>40</v>
      </c>
      <c r="H36" s="3">
        <v>30</v>
      </c>
      <c r="I36">
        <f t="shared" si="1"/>
        <v>0</v>
      </c>
      <c r="M36" s="7" t="s">
        <v>287</v>
      </c>
      <c r="N36" s="7"/>
      <c r="O36" s="8">
        <v>260640</v>
      </c>
    </row>
    <row r="37" spans="1:15" hidden="1" x14ac:dyDescent="0.3">
      <c r="A37" s="7" t="s">
        <v>287</v>
      </c>
      <c r="B37" t="s">
        <v>68</v>
      </c>
      <c r="C37" s="3">
        <v>690</v>
      </c>
      <c r="F37" s="7" t="s">
        <v>287</v>
      </c>
      <c r="G37" s="7"/>
      <c r="H37" s="8">
        <v>260640</v>
      </c>
      <c r="I37" t="e">
        <f t="shared" si="1"/>
        <v>#N/A</v>
      </c>
    </row>
    <row r="38" spans="1:15" hidden="1" x14ac:dyDescent="0.3">
      <c r="A38" s="111"/>
      <c r="B38" t="s">
        <v>37</v>
      </c>
      <c r="C38" s="3">
        <v>300</v>
      </c>
      <c r="E38" s="111"/>
      <c r="F38" s="112"/>
    </row>
    <row r="39" spans="1:15" hidden="1" x14ac:dyDescent="0.3">
      <c r="B39" t="s">
        <v>39</v>
      </c>
      <c r="C39" s="3">
        <v>210</v>
      </c>
    </row>
    <row r="40" spans="1:15" hidden="1" x14ac:dyDescent="0.3">
      <c r="B40" t="s">
        <v>15</v>
      </c>
      <c r="C40" s="3">
        <v>30</v>
      </c>
    </row>
    <row r="41" spans="1:15" hidden="1" x14ac:dyDescent="0.3">
      <c r="B41" s="4" t="s">
        <v>71</v>
      </c>
      <c r="C41" s="5">
        <v>525600</v>
      </c>
    </row>
  </sheetData>
  <mergeCells count="2">
    <mergeCell ref="A17:M17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65"/>
  <sheetViews>
    <sheetView workbookViewId="0">
      <selection sqref="A1:XFD1"/>
    </sheetView>
  </sheetViews>
  <sheetFormatPr defaultColWidth="0" defaultRowHeight="14.25" zeroHeight="1" x14ac:dyDescent="0.3"/>
  <cols>
    <col min="1" max="1" width="18.28515625" style="28" customWidth="1"/>
    <col min="2" max="2" width="16.42578125" style="28" customWidth="1"/>
    <col min="3" max="3" width="15.42578125" style="28" customWidth="1"/>
    <col min="4" max="4" width="15.5703125" style="28" customWidth="1"/>
    <col min="5" max="5" width="15.140625" style="28" hidden="1" customWidth="1"/>
    <col min="6" max="6" width="19" style="28" hidden="1" customWidth="1"/>
    <col min="7" max="8" width="9.140625" style="28" hidden="1" customWidth="1"/>
    <col min="9" max="20" width="0" style="28" hidden="1" customWidth="1"/>
    <col min="21" max="16384" width="9.140625" style="28" hidden="1"/>
  </cols>
  <sheetData>
    <row r="1" spans="1:6" s="48" customFormat="1" ht="31.5" customHeight="1" x14ac:dyDescent="0.25">
      <c r="A1" s="226" t="s">
        <v>788</v>
      </c>
      <c r="B1" s="226"/>
      <c r="C1" s="226"/>
      <c r="D1" s="226"/>
    </row>
    <row r="2" spans="1:6" x14ac:dyDescent="0.3"/>
    <row r="3" spans="1:6" ht="15" customHeight="1" x14ac:dyDescent="0.3">
      <c r="A3" s="134" t="s">
        <v>7</v>
      </c>
      <c r="B3" s="130" t="s">
        <v>43</v>
      </c>
      <c r="C3" s="130" t="s">
        <v>46</v>
      </c>
      <c r="D3" s="129" t="s">
        <v>45</v>
      </c>
    </row>
    <row r="4" spans="1:6" ht="15" customHeight="1" x14ac:dyDescent="0.3">
      <c r="A4" s="235" t="str">
        <f>A37</f>
        <v>Educação</v>
      </c>
      <c r="B4" s="69" t="str">
        <f>B37</f>
        <v>Instrutivo</v>
      </c>
      <c r="C4" s="70">
        <f>C37/(60*24)</f>
        <v>16.767361111111111</v>
      </c>
      <c r="D4" s="71">
        <f>C4/C$32</f>
        <v>4.6000990702636795E-2</v>
      </c>
      <c r="F4" s="44">
        <f>C4/$C$32</f>
        <v>4.6000990702636795E-2</v>
      </c>
    </row>
    <row r="5" spans="1:6" ht="15" customHeight="1" x14ac:dyDescent="0.3">
      <c r="A5" s="237"/>
      <c r="B5" s="69" t="str">
        <f>B38</f>
        <v>Educativo</v>
      </c>
      <c r="C5" s="70">
        <f>C38/(60*24)</f>
        <v>16.625</v>
      </c>
      <c r="D5" s="71">
        <f>C5/C$32</f>
        <v>4.5610425240054868E-2</v>
      </c>
      <c r="F5" s="44">
        <f t="shared" ref="F5:F32" si="0">C5/$C$32</f>
        <v>4.5610425240054868E-2</v>
      </c>
    </row>
    <row r="6" spans="1:6" ht="15" customHeight="1" x14ac:dyDescent="0.3">
      <c r="A6" s="242" t="str">
        <f>A4</f>
        <v>Educação</v>
      </c>
      <c r="B6" s="243"/>
      <c r="C6" s="93">
        <f>C39/(60*24)</f>
        <v>33.392361111111114</v>
      </c>
      <c r="D6" s="94">
        <f>C6/C$32</f>
        <v>9.1611415942691676E-2</v>
      </c>
      <c r="F6" s="44">
        <f t="shared" si="0"/>
        <v>9.1611415942691676E-2</v>
      </c>
    </row>
    <row r="7" spans="1:6" ht="15" customHeight="1" x14ac:dyDescent="0.3">
      <c r="A7" s="235" t="str">
        <f>A40</f>
        <v>Entretenimento</v>
      </c>
      <c r="B7" s="69" t="str">
        <f t="shared" ref="B7:B30" si="1">B40</f>
        <v>Série</v>
      </c>
      <c r="C7" s="70">
        <f t="shared" ref="C7:C32" si="2">C40/(60*24)</f>
        <v>65.722222222222229</v>
      </c>
      <c r="D7" s="71">
        <f t="shared" ref="D7:D32" si="3">C7/C$32</f>
        <v>0.18030787989635727</v>
      </c>
      <c r="F7" s="44">
        <f t="shared" si="0"/>
        <v>0.18030787989635727</v>
      </c>
    </row>
    <row r="8" spans="1:6" ht="15" customHeight="1" x14ac:dyDescent="0.3">
      <c r="A8" s="236"/>
      <c r="B8" s="69" t="str">
        <f t="shared" si="1"/>
        <v>Infantil</v>
      </c>
      <c r="C8" s="70">
        <f t="shared" si="2"/>
        <v>62.547916666666666</v>
      </c>
      <c r="D8" s="71">
        <f t="shared" si="3"/>
        <v>0.17159922267946959</v>
      </c>
      <c r="F8" s="44">
        <f t="shared" si="0"/>
        <v>0.17159922267946959</v>
      </c>
    </row>
    <row r="9" spans="1:6" ht="15" customHeight="1" x14ac:dyDescent="0.3">
      <c r="A9" s="236"/>
      <c r="B9" s="69" t="str">
        <f t="shared" si="1"/>
        <v>Filme</v>
      </c>
      <c r="C9" s="70">
        <f t="shared" si="2"/>
        <v>50.37222222222222</v>
      </c>
      <c r="D9" s="71">
        <f t="shared" si="3"/>
        <v>0.13819539704313366</v>
      </c>
      <c r="F9" s="44">
        <f t="shared" si="0"/>
        <v>0.13819539704313366</v>
      </c>
    </row>
    <row r="10" spans="1:6" ht="15" customHeight="1" x14ac:dyDescent="0.3">
      <c r="A10" s="236"/>
      <c r="B10" s="69" t="str">
        <f t="shared" si="1"/>
        <v>Musical</v>
      </c>
      <c r="C10" s="70">
        <f t="shared" si="2"/>
        <v>27.913194444444443</v>
      </c>
      <c r="D10" s="71">
        <f t="shared" si="3"/>
        <v>7.6579408626733722E-2</v>
      </c>
      <c r="F10" s="44">
        <f t="shared" si="0"/>
        <v>7.6579408626733722E-2</v>
      </c>
    </row>
    <row r="11" spans="1:6" ht="15" customHeight="1" x14ac:dyDescent="0.3">
      <c r="A11" s="236"/>
      <c r="B11" s="69" t="str">
        <f t="shared" si="1"/>
        <v>Revista</v>
      </c>
      <c r="C11" s="70">
        <f t="shared" si="2"/>
        <v>15.513888888888889</v>
      </c>
      <c r="D11" s="71">
        <f t="shared" si="3"/>
        <v>4.2562109434537421E-2</v>
      </c>
      <c r="F11" s="44">
        <f t="shared" si="0"/>
        <v>4.2562109434537421E-2</v>
      </c>
    </row>
    <row r="12" spans="1:6" ht="15" customHeight="1" x14ac:dyDescent="0.3">
      <c r="A12" s="236"/>
      <c r="B12" s="69" t="str">
        <f t="shared" si="1"/>
        <v>Variedades</v>
      </c>
      <c r="C12" s="70">
        <f t="shared" si="2"/>
        <v>9.1006944444444446</v>
      </c>
      <c r="D12" s="71">
        <f t="shared" si="3"/>
        <v>2.4967611644566377E-2</v>
      </c>
      <c r="F12" s="44">
        <f t="shared" si="0"/>
        <v>2.4967611644566377E-2</v>
      </c>
    </row>
    <row r="13" spans="1:6" ht="15" customHeight="1" x14ac:dyDescent="0.3">
      <c r="A13" s="236"/>
      <c r="B13" s="69" t="str">
        <f t="shared" si="1"/>
        <v>Esportivo</v>
      </c>
      <c r="C13" s="70">
        <f t="shared" si="2"/>
        <v>6.447916666666667</v>
      </c>
      <c r="D13" s="71">
        <f t="shared" si="3"/>
        <v>1.7689757658893461E-2</v>
      </c>
      <c r="F13" s="44">
        <f t="shared" si="0"/>
        <v>1.7689757658893461E-2</v>
      </c>
    </row>
    <row r="14" spans="1:6" ht="15" customHeight="1" x14ac:dyDescent="0.3">
      <c r="A14" s="236"/>
      <c r="B14" s="69" t="str">
        <f t="shared" si="1"/>
        <v>Humorístico</v>
      </c>
      <c r="C14" s="70">
        <f t="shared" si="2"/>
        <v>3.5486111111111112</v>
      </c>
      <c r="D14" s="71">
        <f t="shared" si="3"/>
        <v>9.735558603871361E-3</v>
      </c>
      <c r="F14" s="44">
        <f t="shared" si="0"/>
        <v>9.735558603871361E-3</v>
      </c>
    </row>
    <row r="15" spans="1:6" ht="15" customHeight="1" x14ac:dyDescent="0.3">
      <c r="A15" s="236"/>
      <c r="B15" s="69" t="str">
        <f t="shared" si="1"/>
        <v>Ficção</v>
      </c>
      <c r="C15" s="70">
        <f t="shared" si="2"/>
        <v>2.34375</v>
      </c>
      <c r="D15" s="71">
        <f t="shared" si="3"/>
        <v>6.4300411522633747E-3</v>
      </c>
      <c r="F15" s="44">
        <f t="shared" si="0"/>
        <v>6.4300411522633747E-3</v>
      </c>
    </row>
    <row r="16" spans="1:6" ht="15" customHeight="1" x14ac:dyDescent="0.3">
      <c r="A16" s="236"/>
      <c r="B16" s="69" t="str">
        <f t="shared" si="1"/>
        <v>Culinário</v>
      </c>
      <c r="C16" s="70">
        <f t="shared" si="2"/>
        <v>1.1458333333333333</v>
      </c>
      <c r="D16" s="71">
        <f t="shared" si="3"/>
        <v>3.1435756744398716E-3</v>
      </c>
      <c r="F16" s="44">
        <f t="shared" si="0"/>
        <v>3.1435756744398716E-3</v>
      </c>
    </row>
    <row r="17" spans="1:6" ht="15" customHeight="1" x14ac:dyDescent="0.3">
      <c r="A17" s="236"/>
      <c r="B17" s="69" t="str">
        <f t="shared" si="1"/>
        <v>Reality Show</v>
      </c>
      <c r="C17" s="70">
        <f t="shared" si="2"/>
        <v>1.0208333333333333</v>
      </c>
      <c r="D17" s="71">
        <f t="shared" si="3"/>
        <v>2.8006401463191583E-3</v>
      </c>
      <c r="F17" s="44">
        <f t="shared" si="0"/>
        <v>2.8006401463191583E-3</v>
      </c>
    </row>
    <row r="18" spans="1:6" ht="15" customHeight="1" x14ac:dyDescent="0.3">
      <c r="A18" s="236"/>
      <c r="B18" s="69" t="str">
        <f t="shared" si="1"/>
        <v>Quiz Show</v>
      </c>
      <c r="C18" s="70">
        <f t="shared" si="2"/>
        <v>9.375E-2</v>
      </c>
      <c r="D18" s="71">
        <f t="shared" si="3"/>
        <v>2.57201646090535E-4</v>
      </c>
      <c r="F18" s="44">
        <f t="shared" si="0"/>
        <v>2.57201646090535E-4</v>
      </c>
    </row>
    <row r="19" spans="1:6" ht="15" customHeight="1" x14ac:dyDescent="0.3">
      <c r="A19" s="237"/>
      <c r="B19" s="69" t="str">
        <f t="shared" si="1"/>
        <v>Novela</v>
      </c>
      <c r="C19" s="70">
        <f t="shared" si="2"/>
        <v>4.1666666666666664E-2</v>
      </c>
      <c r="D19" s="71">
        <f t="shared" si="3"/>
        <v>1.1431184270690443E-4</v>
      </c>
      <c r="F19" s="44">
        <f t="shared" si="0"/>
        <v>1.1431184270690443E-4</v>
      </c>
    </row>
    <row r="20" spans="1:6" ht="15" customHeight="1" x14ac:dyDescent="0.3">
      <c r="A20" s="242" t="str">
        <f>A7</f>
        <v>Entretenimento</v>
      </c>
      <c r="B20" s="243"/>
      <c r="C20" s="93">
        <f>C53/(60*24)</f>
        <v>245.8125</v>
      </c>
      <c r="D20" s="94">
        <f>C20/C$32</f>
        <v>0.67438271604938271</v>
      </c>
      <c r="F20" s="44">
        <f t="shared" si="0"/>
        <v>0.67438271604938271</v>
      </c>
    </row>
    <row r="21" spans="1:6" ht="15" customHeight="1" x14ac:dyDescent="0.3">
      <c r="A21" s="235" t="str">
        <f>A54</f>
        <v>Informação</v>
      </c>
      <c r="B21" s="69" t="str">
        <f t="shared" si="1"/>
        <v>Telejornal</v>
      </c>
      <c r="C21" s="70">
        <f t="shared" si="2"/>
        <v>35.607638888888886</v>
      </c>
      <c r="D21" s="71">
        <f t="shared" si="3"/>
        <v>9.7688995579942067E-2</v>
      </c>
      <c r="F21" s="44">
        <f t="shared" si="0"/>
        <v>9.7688995579942067E-2</v>
      </c>
    </row>
    <row r="22" spans="1:6" ht="15" customHeight="1" x14ac:dyDescent="0.3">
      <c r="A22" s="236"/>
      <c r="B22" s="69" t="str">
        <f t="shared" si="1"/>
        <v>Debate</v>
      </c>
      <c r="C22" s="70">
        <f t="shared" si="2"/>
        <v>17.993055555555557</v>
      </c>
      <c r="D22" s="71">
        <f t="shared" si="3"/>
        <v>4.9363664075598238E-2</v>
      </c>
      <c r="F22" s="44">
        <f t="shared" si="0"/>
        <v>4.9363664075598238E-2</v>
      </c>
    </row>
    <row r="23" spans="1:6" ht="15" customHeight="1" x14ac:dyDescent="0.3">
      <c r="A23" s="236"/>
      <c r="B23" s="69" t="str">
        <f t="shared" si="1"/>
        <v>Documentário</v>
      </c>
      <c r="C23" s="70">
        <f t="shared" si="2"/>
        <v>15.565972222222221</v>
      </c>
      <c r="D23" s="71">
        <f t="shared" si="3"/>
        <v>4.2704999237921044E-2</v>
      </c>
      <c r="F23" s="44">
        <f t="shared" si="0"/>
        <v>4.2704999237921044E-2</v>
      </c>
    </row>
    <row r="24" spans="1:6" ht="15" customHeight="1" x14ac:dyDescent="0.3">
      <c r="A24" s="237"/>
      <c r="B24" s="69" t="str">
        <f t="shared" si="1"/>
        <v>Entrevista</v>
      </c>
      <c r="C24" s="70">
        <f t="shared" si="2"/>
        <v>7.2256944444444446</v>
      </c>
      <c r="D24" s="71">
        <f t="shared" si="3"/>
        <v>1.982357872275568E-2</v>
      </c>
      <c r="F24" s="44">
        <f t="shared" si="0"/>
        <v>1.982357872275568E-2</v>
      </c>
    </row>
    <row r="25" spans="1:6" ht="15" customHeight="1" x14ac:dyDescent="0.3">
      <c r="A25" s="242" t="str">
        <f>A21</f>
        <v>Informação</v>
      </c>
      <c r="B25" s="243"/>
      <c r="C25" s="93">
        <f>C58/(60*24)</f>
        <v>76.392361111111114</v>
      </c>
      <c r="D25" s="94">
        <f>C25/C$32</f>
        <v>0.20958123761621705</v>
      </c>
      <c r="F25" s="44">
        <f t="shared" si="0"/>
        <v>0.20958123761621705</v>
      </c>
    </row>
    <row r="26" spans="1:6" ht="15" customHeight="1" x14ac:dyDescent="0.3">
      <c r="A26" s="235" t="str">
        <f>A59</f>
        <v>Outros</v>
      </c>
      <c r="B26" s="69" t="str">
        <f t="shared" si="1"/>
        <v>Religioso</v>
      </c>
      <c r="C26" s="70">
        <f t="shared" si="2"/>
        <v>2.3958333333333335</v>
      </c>
      <c r="D26" s="71">
        <f t="shared" si="3"/>
        <v>6.5729309556470054E-3</v>
      </c>
      <c r="F26" s="44">
        <f t="shared" si="0"/>
        <v>6.5729309556470054E-3</v>
      </c>
    </row>
    <row r="27" spans="1:6" ht="15" customHeight="1" x14ac:dyDescent="0.3">
      <c r="A27" s="236"/>
      <c r="B27" s="69" t="str">
        <f t="shared" si="1"/>
        <v>Eventos</v>
      </c>
      <c r="C27" s="70">
        <f t="shared" si="2"/>
        <v>2.3506944444444446</v>
      </c>
      <c r="D27" s="71">
        <f t="shared" si="3"/>
        <v>6.4490931260478591E-3</v>
      </c>
      <c r="F27" s="44">
        <f t="shared" si="0"/>
        <v>6.4490931260478591E-3</v>
      </c>
    </row>
    <row r="28" spans="1:6" ht="15" customHeight="1" x14ac:dyDescent="0.3">
      <c r="A28" s="237"/>
      <c r="B28" s="69" t="str">
        <f t="shared" si="1"/>
        <v>Especial</v>
      </c>
      <c r="C28" s="70">
        <f t="shared" si="2"/>
        <v>0.85416666666666663</v>
      </c>
      <c r="D28" s="71">
        <f t="shared" si="3"/>
        <v>2.3433927754915409E-3</v>
      </c>
      <c r="F28" s="44">
        <f t="shared" si="0"/>
        <v>2.3433927754915409E-3</v>
      </c>
    </row>
    <row r="29" spans="1:6" ht="15" customHeight="1" x14ac:dyDescent="0.3">
      <c r="A29" s="242" t="str">
        <f>A26</f>
        <v>Outros</v>
      </c>
      <c r="B29" s="243"/>
      <c r="C29" s="93">
        <f>C62/(60*24)</f>
        <v>5.6006944444444446</v>
      </c>
      <c r="D29" s="94">
        <f>C29/C$32</f>
        <v>1.5365416857186405E-2</v>
      </c>
      <c r="F29" s="44">
        <f t="shared" si="0"/>
        <v>1.5365416857186405E-2</v>
      </c>
    </row>
    <row r="30" spans="1:6" ht="15" customHeight="1" x14ac:dyDescent="0.3">
      <c r="A30" s="139" t="str">
        <f>A63</f>
        <v>Publicidade</v>
      </c>
      <c r="B30" s="69" t="str">
        <f t="shared" si="1"/>
        <v>Político</v>
      </c>
      <c r="C30" s="70">
        <f t="shared" si="2"/>
        <v>3.3020833333333335</v>
      </c>
      <c r="D30" s="71">
        <f t="shared" si="3"/>
        <v>9.0592135345221765E-3</v>
      </c>
      <c r="F30" s="44">
        <f t="shared" si="0"/>
        <v>9.0592135345221765E-3</v>
      </c>
    </row>
    <row r="31" spans="1:6" ht="15" customHeight="1" x14ac:dyDescent="0.3">
      <c r="A31" s="242" t="str">
        <f>A30</f>
        <v>Publicidade</v>
      </c>
      <c r="B31" s="243"/>
      <c r="C31" s="93">
        <f t="shared" si="2"/>
        <v>3.3020833333333335</v>
      </c>
      <c r="D31" s="94">
        <f t="shared" si="3"/>
        <v>9.0592135345221765E-3</v>
      </c>
      <c r="F31" s="44">
        <f t="shared" si="0"/>
        <v>9.0592135345221765E-3</v>
      </c>
    </row>
    <row r="32" spans="1:6" ht="15" customHeight="1" x14ac:dyDescent="0.3">
      <c r="A32" s="244" t="s">
        <v>6</v>
      </c>
      <c r="B32" s="245"/>
      <c r="C32" s="72">
        <f t="shared" si="2"/>
        <v>364.5</v>
      </c>
      <c r="D32" s="73">
        <f t="shared" si="3"/>
        <v>1</v>
      </c>
      <c r="F32" s="44">
        <f t="shared" si="0"/>
        <v>1</v>
      </c>
    </row>
    <row r="33" spans="1:20" ht="30" customHeight="1" x14ac:dyDescent="0.3">
      <c r="A33" s="222" t="s">
        <v>749</v>
      </c>
      <c r="B33" s="222"/>
      <c r="C33" s="222"/>
      <c r="D33" s="222"/>
    </row>
    <row r="35" spans="1:20" hidden="1" x14ac:dyDescent="0.3">
      <c r="J35" s="28" t="s">
        <v>447</v>
      </c>
    </row>
    <row r="36" spans="1:20" ht="15.75" hidden="1" x14ac:dyDescent="0.3">
      <c r="A36" s="2" t="s">
        <v>7</v>
      </c>
      <c r="B36" s="2" t="s">
        <v>72</v>
      </c>
      <c r="C36" s="2" t="s">
        <v>61</v>
      </c>
      <c r="D36" s="2" t="s">
        <v>71</v>
      </c>
      <c r="F36" s="2"/>
      <c r="G36" s="2"/>
      <c r="H36" s="2"/>
      <c r="J36" s="2" t="s">
        <v>7</v>
      </c>
      <c r="K36" s="2" t="s">
        <v>72</v>
      </c>
      <c r="L36" s="2" t="s">
        <v>61</v>
      </c>
      <c r="M36" s="2" t="s">
        <v>71</v>
      </c>
      <c r="Q36" s="2" t="s">
        <v>7</v>
      </c>
      <c r="R36" s="2" t="s">
        <v>72</v>
      </c>
      <c r="S36" s="2" t="s">
        <v>61</v>
      </c>
      <c r="T36" s="2" t="s">
        <v>71</v>
      </c>
    </row>
    <row r="37" spans="1:20" ht="15.75" hidden="1" x14ac:dyDescent="0.3">
      <c r="A37" s="1" t="s">
        <v>12</v>
      </c>
      <c r="B37" t="s">
        <v>27</v>
      </c>
      <c r="C37" s="3">
        <v>24145</v>
      </c>
      <c r="D37" s="3">
        <v>24145</v>
      </c>
      <c r="F37" s="1">
        <f>D37/$D$63</f>
        <v>5.0778128286014725</v>
      </c>
      <c r="G37"/>
      <c r="H37" s="3"/>
      <c r="J37" s="1" t="s">
        <v>12</v>
      </c>
      <c r="K37" t="s">
        <v>27</v>
      </c>
      <c r="L37" s="3">
        <v>12090</v>
      </c>
      <c r="M37" s="3">
        <v>12090</v>
      </c>
      <c r="N37" s="28">
        <f>IF(VLOOKUP(K37,$B$35:$D$84,2,FALSE)&gt;=L37,0,1)</f>
        <v>0</v>
      </c>
      <c r="Q37" s="1" t="s">
        <v>12</v>
      </c>
      <c r="R37" t="s">
        <v>27</v>
      </c>
      <c r="S37" s="3">
        <v>24145</v>
      </c>
      <c r="T37" s="3">
        <v>24145</v>
      </c>
    </row>
    <row r="38" spans="1:20" ht="15.75" hidden="1" x14ac:dyDescent="0.3">
      <c r="A38" s="6"/>
      <c r="B38" t="s">
        <v>26</v>
      </c>
      <c r="C38" s="3">
        <v>23940</v>
      </c>
      <c r="D38" s="3">
        <v>23940</v>
      </c>
      <c r="F38" s="1">
        <f t="shared" ref="F38:F63" si="4">D38/$D$63</f>
        <v>5.034700315457413</v>
      </c>
      <c r="G38"/>
      <c r="H38" s="3"/>
      <c r="J38" s="6"/>
      <c r="K38" t="s">
        <v>26</v>
      </c>
      <c r="L38" s="3">
        <v>11895</v>
      </c>
      <c r="M38" s="3">
        <v>11895</v>
      </c>
      <c r="N38" s="28">
        <f t="shared" ref="N38:N63" si="5">IF(VLOOKUP(K38,$B$35:$D$84,2,FALSE)&gt;=L38,0,1)</f>
        <v>0</v>
      </c>
      <c r="Q38" s="6"/>
      <c r="R38" t="s">
        <v>26</v>
      </c>
      <c r="S38" s="3">
        <v>23940</v>
      </c>
      <c r="T38" s="3">
        <v>23940</v>
      </c>
    </row>
    <row r="39" spans="1:20" ht="15.75" hidden="1" x14ac:dyDescent="0.3">
      <c r="A39" s="7" t="s">
        <v>77</v>
      </c>
      <c r="B39" s="7"/>
      <c r="C39" s="8">
        <v>48085</v>
      </c>
      <c r="D39" s="8">
        <v>48085</v>
      </c>
      <c r="F39" s="1">
        <f t="shared" si="4"/>
        <v>10.112513144058886</v>
      </c>
      <c r="G39" s="7"/>
      <c r="H39" s="8"/>
      <c r="J39" s="7" t="s">
        <v>77</v>
      </c>
      <c r="K39" s="7"/>
      <c r="L39" s="8">
        <v>23985</v>
      </c>
      <c r="M39" s="8">
        <v>23985</v>
      </c>
      <c r="N39" s="28" t="e">
        <f t="shared" si="5"/>
        <v>#N/A</v>
      </c>
      <c r="Q39" s="7" t="s">
        <v>77</v>
      </c>
      <c r="R39" s="7"/>
      <c r="S39" s="8">
        <v>48085</v>
      </c>
      <c r="T39" s="8">
        <v>48085</v>
      </c>
    </row>
    <row r="40" spans="1:20" ht="15.75" hidden="1" x14ac:dyDescent="0.3">
      <c r="A40" s="1" t="s">
        <v>8</v>
      </c>
      <c r="B40" t="s">
        <v>17</v>
      </c>
      <c r="C40" s="3">
        <v>94640</v>
      </c>
      <c r="D40" s="3">
        <v>94640</v>
      </c>
      <c r="F40" s="1">
        <f t="shared" si="4"/>
        <v>19.903259726603576</v>
      </c>
      <c r="G40"/>
      <c r="H40" s="3"/>
      <c r="J40" s="1" t="s">
        <v>8</v>
      </c>
      <c r="K40" t="s">
        <v>17</v>
      </c>
      <c r="L40" s="3">
        <v>46860</v>
      </c>
      <c r="M40" s="3">
        <v>46860</v>
      </c>
      <c r="N40" s="28">
        <f t="shared" si="5"/>
        <v>0</v>
      </c>
      <c r="Q40" s="1" t="s">
        <v>8</v>
      </c>
      <c r="R40" t="s">
        <v>17</v>
      </c>
      <c r="S40" s="3">
        <v>94640</v>
      </c>
      <c r="T40" s="3">
        <v>94640</v>
      </c>
    </row>
    <row r="41" spans="1:20" ht="15.75" hidden="1" x14ac:dyDescent="0.3">
      <c r="A41" s="1"/>
      <c r="B41" t="s">
        <v>21</v>
      </c>
      <c r="C41" s="3">
        <v>90069</v>
      </c>
      <c r="D41" s="3">
        <v>90069</v>
      </c>
      <c r="F41" s="1">
        <f t="shared" si="4"/>
        <v>18.941955835962144</v>
      </c>
      <c r="G41"/>
      <c r="H41" s="3"/>
      <c r="J41" s="1"/>
      <c r="K41" t="s">
        <v>21</v>
      </c>
      <c r="L41" s="3">
        <v>46014</v>
      </c>
      <c r="M41" s="3">
        <v>46014</v>
      </c>
      <c r="N41" s="28">
        <f t="shared" si="5"/>
        <v>0</v>
      </c>
      <c r="Q41" s="1"/>
      <c r="R41" t="s">
        <v>21</v>
      </c>
      <c r="S41" s="3">
        <v>90069</v>
      </c>
      <c r="T41" s="3">
        <v>90069</v>
      </c>
    </row>
    <row r="42" spans="1:20" ht="15.75" hidden="1" x14ac:dyDescent="0.3">
      <c r="A42" s="1"/>
      <c r="B42" t="s">
        <v>19</v>
      </c>
      <c r="C42" s="3">
        <v>72536</v>
      </c>
      <c r="D42" s="3">
        <v>72536</v>
      </c>
      <c r="F42" s="1">
        <f t="shared" si="4"/>
        <v>15.254679284963197</v>
      </c>
      <c r="G42"/>
      <c r="H42" s="3"/>
      <c r="J42" s="1"/>
      <c r="K42" t="s">
        <v>19</v>
      </c>
      <c r="L42" s="3">
        <v>35011</v>
      </c>
      <c r="M42" s="3">
        <v>35011</v>
      </c>
      <c r="N42" s="28">
        <f t="shared" si="5"/>
        <v>0</v>
      </c>
      <c r="Q42" s="1"/>
      <c r="R42" t="s">
        <v>19</v>
      </c>
      <c r="S42" s="3">
        <v>72536</v>
      </c>
      <c r="T42" s="3">
        <v>72536</v>
      </c>
    </row>
    <row r="43" spans="1:20" ht="15.75" hidden="1" x14ac:dyDescent="0.3">
      <c r="A43" s="1"/>
      <c r="B43" t="s">
        <v>18</v>
      </c>
      <c r="C43" s="3">
        <v>40195</v>
      </c>
      <c r="D43" s="3">
        <v>40195</v>
      </c>
      <c r="F43" s="1">
        <f t="shared" si="4"/>
        <v>8.4532071503680335</v>
      </c>
      <c r="G43"/>
      <c r="H43" s="3"/>
      <c r="J43" s="1"/>
      <c r="K43" t="s">
        <v>18</v>
      </c>
      <c r="L43" s="3">
        <v>20555</v>
      </c>
      <c r="M43" s="3">
        <v>20555</v>
      </c>
      <c r="N43" s="28">
        <f t="shared" si="5"/>
        <v>0</v>
      </c>
      <c r="Q43" s="1"/>
      <c r="R43" t="s">
        <v>18</v>
      </c>
      <c r="S43" s="3">
        <v>40195</v>
      </c>
      <c r="T43" s="3">
        <v>40195</v>
      </c>
    </row>
    <row r="44" spans="1:20" ht="15.75" hidden="1" x14ac:dyDescent="0.3">
      <c r="A44" s="1"/>
      <c r="B44" t="s">
        <v>33</v>
      </c>
      <c r="C44" s="3">
        <v>22340</v>
      </c>
      <c r="D44" s="3">
        <v>22340</v>
      </c>
      <c r="F44" s="1">
        <f t="shared" si="4"/>
        <v>4.6982124079915879</v>
      </c>
      <c r="G44"/>
      <c r="H44" s="3"/>
      <c r="J44" s="1"/>
      <c r="K44" t="s">
        <v>33</v>
      </c>
      <c r="L44" s="3">
        <v>10980</v>
      </c>
      <c r="M44" s="3">
        <v>10980</v>
      </c>
      <c r="N44" s="28">
        <f t="shared" si="5"/>
        <v>0</v>
      </c>
      <c r="Q44" s="1"/>
      <c r="R44" t="s">
        <v>33</v>
      </c>
      <c r="S44" s="3">
        <v>22340</v>
      </c>
      <c r="T44" s="3">
        <v>22340</v>
      </c>
    </row>
    <row r="45" spans="1:20" ht="15.75" hidden="1" x14ac:dyDescent="0.3">
      <c r="A45" s="1"/>
      <c r="B45" t="s">
        <v>15</v>
      </c>
      <c r="C45" s="3">
        <v>13105</v>
      </c>
      <c r="D45" s="3">
        <v>13105</v>
      </c>
      <c r="F45" s="1">
        <f t="shared" si="4"/>
        <v>2.7560462670872767</v>
      </c>
      <c r="G45"/>
      <c r="H45" s="3"/>
      <c r="J45" s="1"/>
      <c r="K45" t="s">
        <v>15</v>
      </c>
      <c r="L45" s="3">
        <v>7080</v>
      </c>
      <c r="M45" s="3">
        <v>7080</v>
      </c>
      <c r="N45" s="28">
        <f t="shared" si="5"/>
        <v>0</v>
      </c>
      <c r="Q45" s="1"/>
      <c r="R45" t="s">
        <v>15</v>
      </c>
      <c r="S45" s="3">
        <v>13105</v>
      </c>
      <c r="T45" s="3">
        <v>13105</v>
      </c>
    </row>
    <row r="46" spans="1:20" ht="15.75" hidden="1" x14ac:dyDescent="0.3">
      <c r="A46" s="1"/>
      <c r="B46" t="s">
        <v>20</v>
      </c>
      <c r="C46" s="3">
        <v>9285</v>
      </c>
      <c r="D46" s="3">
        <v>9285</v>
      </c>
      <c r="F46" s="1">
        <f t="shared" si="4"/>
        <v>1.9526813880126184</v>
      </c>
      <c r="G46"/>
      <c r="H46" s="3"/>
      <c r="J46" s="1"/>
      <c r="K46" t="s">
        <v>20</v>
      </c>
      <c r="L46" s="3">
        <v>4560</v>
      </c>
      <c r="M46" s="3">
        <v>4560</v>
      </c>
      <c r="N46" s="28">
        <f t="shared" si="5"/>
        <v>0</v>
      </c>
      <c r="Q46" s="1"/>
      <c r="R46" t="s">
        <v>20</v>
      </c>
      <c r="S46" s="3">
        <v>9285</v>
      </c>
      <c r="T46" s="3">
        <v>9285</v>
      </c>
    </row>
    <row r="47" spans="1:20" ht="15.75" hidden="1" x14ac:dyDescent="0.3">
      <c r="A47" s="1"/>
      <c r="B47" t="s">
        <v>28</v>
      </c>
      <c r="C47" s="3">
        <v>5110</v>
      </c>
      <c r="D47" s="3">
        <v>5110</v>
      </c>
      <c r="F47" s="1">
        <f t="shared" si="4"/>
        <v>1.07465825446898</v>
      </c>
      <c r="G47"/>
      <c r="H47" s="3"/>
      <c r="J47" s="1"/>
      <c r="K47" t="s">
        <v>28</v>
      </c>
      <c r="L47" s="3">
        <v>3280</v>
      </c>
      <c r="M47" s="3">
        <v>3280</v>
      </c>
      <c r="N47" s="28">
        <f t="shared" si="5"/>
        <v>0</v>
      </c>
      <c r="Q47" s="1"/>
      <c r="R47" t="s">
        <v>28</v>
      </c>
      <c r="S47" s="3">
        <v>5110</v>
      </c>
      <c r="T47" s="3">
        <v>5110</v>
      </c>
    </row>
    <row r="48" spans="1:20" ht="15.75" hidden="1" x14ac:dyDescent="0.3">
      <c r="A48" s="1"/>
      <c r="B48" t="s">
        <v>135</v>
      </c>
      <c r="C48" s="3">
        <v>3375</v>
      </c>
      <c r="D48" s="3">
        <v>3375</v>
      </c>
      <c r="F48" s="1">
        <f t="shared" si="4"/>
        <v>0.70977917981072558</v>
      </c>
      <c r="G48"/>
      <c r="H48" s="3"/>
      <c r="J48" s="1"/>
      <c r="K48" t="s">
        <v>135</v>
      </c>
      <c r="L48" s="3">
        <v>1800</v>
      </c>
      <c r="M48" s="3">
        <v>1800</v>
      </c>
      <c r="N48" s="28">
        <f t="shared" si="5"/>
        <v>0</v>
      </c>
      <c r="Q48" s="1"/>
      <c r="R48" t="s">
        <v>135</v>
      </c>
      <c r="S48" s="3">
        <v>3375</v>
      </c>
      <c r="T48" s="3">
        <v>3375</v>
      </c>
    </row>
    <row r="49" spans="1:20" ht="15.75" hidden="1" x14ac:dyDescent="0.3">
      <c r="A49" s="1"/>
      <c r="B49" t="s">
        <v>37</v>
      </c>
      <c r="C49" s="3">
        <v>1650</v>
      </c>
      <c r="D49" s="3">
        <v>1650</v>
      </c>
      <c r="F49" s="1">
        <f t="shared" si="4"/>
        <v>0.3470031545741325</v>
      </c>
      <c r="G49"/>
      <c r="H49" s="3"/>
      <c r="J49" s="1"/>
      <c r="K49" t="s">
        <v>37</v>
      </c>
      <c r="L49" s="3">
        <v>840</v>
      </c>
      <c r="M49" s="3">
        <v>840</v>
      </c>
      <c r="N49" s="28">
        <f t="shared" si="5"/>
        <v>0</v>
      </c>
      <c r="Q49" s="1"/>
      <c r="R49" t="s">
        <v>37</v>
      </c>
      <c r="S49" s="3">
        <v>1650</v>
      </c>
      <c r="T49" s="3">
        <v>1650</v>
      </c>
    </row>
    <row r="50" spans="1:20" ht="15.75" hidden="1" x14ac:dyDescent="0.3">
      <c r="A50" s="1"/>
      <c r="B50" t="s">
        <v>32</v>
      </c>
      <c r="C50" s="3">
        <v>1470</v>
      </c>
      <c r="D50" s="3">
        <v>1470</v>
      </c>
      <c r="F50" s="1">
        <f t="shared" si="4"/>
        <v>0.30914826498422715</v>
      </c>
      <c r="G50"/>
      <c r="H50" s="3"/>
      <c r="J50" s="6"/>
      <c r="K50" t="s">
        <v>24</v>
      </c>
      <c r="L50" s="3">
        <v>60</v>
      </c>
      <c r="M50" s="3">
        <v>60</v>
      </c>
      <c r="N50" s="28">
        <f t="shared" si="5"/>
        <v>0</v>
      </c>
      <c r="Q50" s="1"/>
      <c r="R50" t="s">
        <v>32</v>
      </c>
      <c r="S50" s="3">
        <v>1470</v>
      </c>
      <c r="T50" s="3">
        <v>1470</v>
      </c>
    </row>
    <row r="51" spans="1:20" ht="15.75" hidden="1" x14ac:dyDescent="0.3">
      <c r="A51" s="1"/>
      <c r="B51" t="s">
        <v>24</v>
      </c>
      <c r="C51" s="3">
        <v>135</v>
      </c>
      <c r="D51" s="3">
        <v>135</v>
      </c>
      <c r="F51" s="1">
        <f t="shared" si="4"/>
        <v>2.8391167192429023E-2</v>
      </c>
      <c r="G51" s="7"/>
      <c r="H51" s="8"/>
      <c r="J51" s="7" t="s">
        <v>73</v>
      </c>
      <c r="K51" s="7"/>
      <c r="L51" s="8">
        <v>177040</v>
      </c>
      <c r="M51" s="8">
        <v>177040</v>
      </c>
      <c r="N51" s="28" t="e">
        <f t="shared" si="5"/>
        <v>#N/A</v>
      </c>
      <c r="Q51" s="1"/>
      <c r="R51" t="s">
        <v>24</v>
      </c>
      <c r="S51" s="3">
        <v>135</v>
      </c>
      <c r="T51" s="3">
        <v>135</v>
      </c>
    </row>
    <row r="52" spans="1:20" ht="15.75" hidden="1" x14ac:dyDescent="0.3">
      <c r="A52" s="6"/>
      <c r="B52" t="s">
        <v>22</v>
      </c>
      <c r="C52" s="3">
        <v>60</v>
      </c>
      <c r="D52" s="3">
        <v>60</v>
      </c>
      <c r="F52" s="1">
        <f t="shared" si="4"/>
        <v>1.2618296529968454E-2</v>
      </c>
      <c r="G52"/>
      <c r="H52" s="3"/>
      <c r="J52" s="1" t="s">
        <v>9</v>
      </c>
      <c r="K52" t="s">
        <v>16</v>
      </c>
      <c r="L52" s="3">
        <v>26275</v>
      </c>
      <c r="M52" s="3">
        <v>26275</v>
      </c>
      <c r="N52" s="28">
        <f t="shared" si="5"/>
        <v>0</v>
      </c>
      <c r="Q52" s="6"/>
      <c r="R52" t="s">
        <v>22</v>
      </c>
      <c r="S52" s="3">
        <v>60</v>
      </c>
      <c r="T52" s="3">
        <v>60</v>
      </c>
    </row>
    <row r="53" spans="1:20" ht="15.75" hidden="1" x14ac:dyDescent="0.3">
      <c r="A53" s="7" t="s">
        <v>73</v>
      </c>
      <c r="B53" s="7"/>
      <c r="C53" s="8">
        <v>353970</v>
      </c>
      <c r="D53" s="8">
        <v>353970</v>
      </c>
      <c r="F53" s="1">
        <f t="shared" si="4"/>
        <v>74.441640378548897</v>
      </c>
      <c r="G53"/>
      <c r="H53" s="3"/>
      <c r="J53" s="1"/>
      <c r="K53" t="s">
        <v>25</v>
      </c>
      <c r="L53" s="3">
        <v>12800</v>
      </c>
      <c r="M53" s="3">
        <v>12800</v>
      </c>
      <c r="N53" s="28">
        <f t="shared" si="5"/>
        <v>0</v>
      </c>
      <c r="Q53" s="7" t="s">
        <v>73</v>
      </c>
      <c r="R53" s="7"/>
      <c r="S53" s="8">
        <v>353970</v>
      </c>
      <c r="T53" s="8">
        <v>353970</v>
      </c>
    </row>
    <row r="54" spans="1:20" ht="15.75" hidden="1" x14ac:dyDescent="0.3">
      <c r="A54" s="1" t="s">
        <v>9</v>
      </c>
      <c r="B54" t="s">
        <v>16</v>
      </c>
      <c r="C54" s="3">
        <v>51275</v>
      </c>
      <c r="D54" s="3">
        <v>51275</v>
      </c>
      <c r="F54" s="1">
        <f t="shared" si="4"/>
        <v>10.783385909568874</v>
      </c>
      <c r="G54"/>
      <c r="H54" s="3"/>
      <c r="J54" s="1"/>
      <c r="K54" t="s">
        <v>31</v>
      </c>
      <c r="L54" s="3">
        <v>11220</v>
      </c>
      <c r="M54" s="3">
        <v>11220</v>
      </c>
      <c r="N54" s="28">
        <f t="shared" si="5"/>
        <v>0</v>
      </c>
      <c r="Q54" s="1" t="s">
        <v>9</v>
      </c>
      <c r="R54" t="s">
        <v>16</v>
      </c>
      <c r="S54" s="3">
        <v>51275</v>
      </c>
      <c r="T54" s="3">
        <v>51275</v>
      </c>
    </row>
    <row r="55" spans="1:20" ht="15.75" hidden="1" x14ac:dyDescent="0.3">
      <c r="A55" s="1"/>
      <c r="B55" t="s">
        <v>25</v>
      </c>
      <c r="C55" s="3">
        <v>25910</v>
      </c>
      <c r="D55" s="3">
        <v>25910</v>
      </c>
      <c r="F55" s="1">
        <f t="shared" si="4"/>
        <v>5.4490010515247107</v>
      </c>
      <c r="G55"/>
      <c r="H55" s="3"/>
      <c r="J55" s="6"/>
      <c r="K55" t="s">
        <v>29</v>
      </c>
      <c r="L55" s="3">
        <v>5035</v>
      </c>
      <c r="M55" s="3">
        <v>5035</v>
      </c>
      <c r="N55" s="28">
        <f t="shared" si="5"/>
        <v>0</v>
      </c>
      <c r="Q55" s="1"/>
      <c r="R55" t="s">
        <v>25</v>
      </c>
      <c r="S55" s="3">
        <v>25910</v>
      </c>
      <c r="T55" s="3">
        <v>25910</v>
      </c>
    </row>
    <row r="56" spans="1:20" ht="15.75" hidden="1" x14ac:dyDescent="0.3">
      <c r="A56" s="1"/>
      <c r="B56" t="s">
        <v>31</v>
      </c>
      <c r="C56" s="3">
        <v>22415</v>
      </c>
      <c r="D56" s="3">
        <v>22415</v>
      </c>
      <c r="F56" s="1">
        <f t="shared" si="4"/>
        <v>4.7139852786540484</v>
      </c>
      <c r="G56" s="7"/>
      <c r="H56" s="8"/>
      <c r="J56" s="7" t="s">
        <v>75</v>
      </c>
      <c r="K56" s="7"/>
      <c r="L56" s="8">
        <v>55330</v>
      </c>
      <c r="M56" s="8">
        <v>55330</v>
      </c>
      <c r="N56" s="28" t="e">
        <f t="shared" si="5"/>
        <v>#N/A</v>
      </c>
      <c r="Q56" s="1"/>
      <c r="R56" t="s">
        <v>31</v>
      </c>
      <c r="S56" s="3">
        <v>22415</v>
      </c>
      <c r="T56" s="3">
        <v>22415</v>
      </c>
    </row>
    <row r="57" spans="1:20" ht="15.75" hidden="1" x14ac:dyDescent="0.3">
      <c r="A57" s="6"/>
      <c r="B57" t="s">
        <v>29</v>
      </c>
      <c r="C57" s="3">
        <v>10405</v>
      </c>
      <c r="D57" s="3">
        <v>10405</v>
      </c>
      <c r="F57" s="1">
        <f t="shared" si="4"/>
        <v>2.1882229232386963</v>
      </c>
      <c r="G57"/>
      <c r="H57" s="3"/>
      <c r="J57" s="1" t="s">
        <v>10</v>
      </c>
      <c r="K57" t="s">
        <v>14</v>
      </c>
      <c r="L57" s="3">
        <v>1890</v>
      </c>
      <c r="M57" s="3">
        <v>1890</v>
      </c>
      <c r="N57" s="28">
        <f t="shared" si="5"/>
        <v>0</v>
      </c>
      <c r="Q57" s="6"/>
      <c r="R57" t="s">
        <v>29</v>
      </c>
      <c r="S57" s="3">
        <v>10405</v>
      </c>
      <c r="T57" s="3">
        <v>10405</v>
      </c>
    </row>
    <row r="58" spans="1:20" ht="15.75" hidden="1" x14ac:dyDescent="0.3">
      <c r="A58" s="7" t="s">
        <v>75</v>
      </c>
      <c r="B58" s="7"/>
      <c r="C58" s="8">
        <v>110005</v>
      </c>
      <c r="D58" s="8">
        <v>110005</v>
      </c>
      <c r="F58" s="1">
        <f t="shared" si="4"/>
        <v>23.134595162986329</v>
      </c>
      <c r="G58"/>
      <c r="H58" s="3"/>
      <c r="J58" s="1"/>
      <c r="K58" t="s">
        <v>39</v>
      </c>
      <c r="L58" s="3">
        <v>1825</v>
      </c>
      <c r="M58" s="3">
        <v>1825</v>
      </c>
      <c r="N58" s="28">
        <f t="shared" si="5"/>
        <v>0</v>
      </c>
      <c r="Q58" s="7" t="s">
        <v>75</v>
      </c>
      <c r="R58" s="7"/>
      <c r="S58" s="8">
        <v>110005</v>
      </c>
      <c r="T58" s="8">
        <v>110005</v>
      </c>
    </row>
    <row r="59" spans="1:20" ht="15.75" hidden="1" x14ac:dyDescent="0.3">
      <c r="A59" s="1" t="s">
        <v>10</v>
      </c>
      <c r="B59" t="s">
        <v>14</v>
      </c>
      <c r="C59" s="3">
        <v>3450</v>
      </c>
      <c r="D59" s="3">
        <v>3450</v>
      </c>
      <c r="F59" s="1">
        <f t="shared" si="4"/>
        <v>0.72555205047318616</v>
      </c>
      <c r="G59"/>
      <c r="H59" s="3"/>
      <c r="J59" s="6"/>
      <c r="K59" t="s">
        <v>40</v>
      </c>
      <c r="L59" s="3">
        <v>315</v>
      </c>
      <c r="M59" s="3">
        <v>315</v>
      </c>
      <c r="N59" s="28">
        <f t="shared" si="5"/>
        <v>0</v>
      </c>
      <c r="Q59" s="1" t="s">
        <v>10</v>
      </c>
      <c r="R59" t="s">
        <v>14</v>
      </c>
      <c r="S59" s="3">
        <v>3450</v>
      </c>
      <c r="T59" s="3">
        <v>3450</v>
      </c>
    </row>
    <row r="60" spans="1:20" ht="15.75" hidden="1" x14ac:dyDescent="0.3">
      <c r="A60" s="1"/>
      <c r="B60" t="s">
        <v>39</v>
      </c>
      <c r="C60" s="3">
        <v>3385</v>
      </c>
      <c r="D60" s="3">
        <v>3385</v>
      </c>
      <c r="F60" s="1">
        <f t="shared" si="4"/>
        <v>0.71188222923238698</v>
      </c>
      <c r="G60" s="7"/>
      <c r="H60" s="8"/>
      <c r="J60" s="7" t="s">
        <v>74</v>
      </c>
      <c r="K60" s="7"/>
      <c r="L60" s="8">
        <v>4030</v>
      </c>
      <c r="M60" s="8">
        <v>4030</v>
      </c>
      <c r="N60" s="28" t="e">
        <f t="shared" si="5"/>
        <v>#N/A</v>
      </c>
      <c r="Q60" s="1"/>
      <c r="R60" t="s">
        <v>39</v>
      </c>
      <c r="S60" s="3">
        <v>3385</v>
      </c>
      <c r="T60" s="3">
        <v>3385</v>
      </c>
    </row>
    <row r="61" spans="1:20" ht="15.75" hidden="1" x14ac:dyDescent="0.3">
      <c r="A61" s="6"/>
      <c r="B61" t="s">
        <v>40</v>
      </c>
      <c r="C61" s="3">
        <v>1230</v>
      </c>
      <c r="D61" s="3">
        <v>1230</v>
      </c>
      <c r="F61" s="1">
        <f t="shared" si="4"/>
        <v>0.25867507886435331</v>
      </c>
      <c r="G61"/>
      <c r="H61" s="3"/>
      <c r="J61" s="6" t="s">
        <v>11</v>
      </c>
      <c r="K61" t="s">
        <v>38</v>
      </c>
      <c r="L61" s="3">
        <v>255</v>
      </c>
      <c r="M61" s="3">
        <v>255</v>
      </c>
      <c r="N61" s="28">
        <f t="shared" si="5"/>
        <v>0</v>
      </c>
      <c r="Q61" s="6"/>
      <c r="R61" t="s">
        <v>40</v>
      </c>
      <c r="S61" s="3">
        <v>1230</v>
      </c>
      <c r="T61" s="3">
        <v>1230</v>
      </c>
    </row>
    <row r="62" spans="1:20" ht="15.75" hidden="1" x14ac:dyDescent="0.3">
      <c r="A62" s="7" t="s">
        <v>74</v>
      </c>
      <c r="B62" s="7"/>
      <c r="C62" s="8">
        <v>8065</v>
      </c>
      <c r="D62" s="8">
        <v>8065</v>
      </c>
      <c r="F62" s="1">
        <f t="shared" si="4"/>
        <v>1.6961093585699263</v>
      </c>
      <c r="G62"/>
      <c r="H62" s="3"/>
      <c r="J62" s="7" t="s">
        <v>76</v>
      </c>
      <c r="K62" s="7"/>
      <c r="L62" s="8">
        <v>255</v>
      </c>
      <c r="M62" s="8">
        <v>255</v>
      </c>
      <c r="N62" s="28" t="e">
        <f t="shared" si="5"/>
        <v>#N/A</v>
      </c>
      <c r="Q62" s="7" t="s">
        <v>74</v>
      </c>
      <c r="R62" s="7"/>
      <c r="S62" s="8">
        <v>8065</v>
      </c>
      <c r="T62" s="8">
        <v>8065</v>
      </c>
    </row>
    <row r="63" spans="1:20" ht="15.75" hidden="1" x14ac:dyDescent="0.3">
      <c r="A63" s="6" t="s">
        <v>11</v>
      </c>
      <c r="B63" t="s">
        <v>38</v>
      </c>
      <c r="C63" s="3">
        <v>4755</v>
      </c>
      <c r="D63" s="3">
        <v>4755</v>
      </c>
      <c r="F63" s="1">
        <f t="shared" si="4"/>
        <v>1</v>
      </c>
      <c r="G63" s="7"/>
      <c r="H63" s="8"/>
      <c r="J63" s="4" t="s">
        <v>71</v>
      </c>
      <c r="K63" s="4"/>
      <c r="L63" s="5">
        <v>260640</v>
      </c>
      <c r="M63" s="5">
        <v>260640</v>
      </c>
      <c r="N63" s="28" t="e">
        <f t="shared" si="5"/>
        <v>#N/A</v>
      </c>
      <c r="Q63" s="6" t="s">
        <v>11</v>
      </c>
      <c r="R63" t="s">
        <v>38</v>
      </c>
      <c r="S63" s="3">
        <v>4755</v>
      </c>
      <c r="T63" s="3">
        <v>4755</v>
      </c>
    </row>
    <row r="64" spans="1:20" ht="15.75" hidden="1" x14ac:dyDescent="0.3">
      <c r="A64" s="7" t="s">
        <v>76</v>
      </c>
      <c r="B64" s="7"/>
      <c r="C64" s="8">
        <v>4755</v>
      </c>
      <c r="D64" s="8">
        <v>4755</v>
      </c>
      <c r="Q64" s="7" t="s">
        <v>76</v>
      </c>
      <c r="R64" s="7"/>
      <c r="S64" s="8">
        <v>4755</v>
      </c>
      <c r="T64" s="8">
        <v>4755</v>
      </c>
    </row>
    <row r="65" spans="1:20" ht="15.75" hidden="1" x14ac:dyDescent="0.3">
      <c r="A65" s="4" t="s">
        <v>71</v>
      </c>
      <c r="B65" s="4"/>
      <c r="C65" s="5">
        <v>524880</v>
      </c>
      <c r="D65" s="5">
        <v>524880</v>
      </c>
      <c r="E65" s="72">
        <f>C65/(60*24)</f>
        <v>364.5</v>
      </c>
      <c r="Q65" s="4" t="s">
        <v>71</v>
      </c>
      <c r="R65" s="4"/>
      <c r="S65" s="5">
        <v>524880</v>
      </c>
      <c r="T65" s="5">
        <v>524880</v>
      </c>
    </row>
  </sheetData>
  <sortState xmlns:xlrd2="http://schemas.microsoft.com/office/spreadsheetml/2017/richdata2" ref="B51:D54">
    <sortCondition descending="1" ref="D51:D54"/>
  </sortState>
  <mergeCells count="12">
    <mergeCell ref="A33:D33"/>
    <mergeCell ref="A1:D1"/>
    <mergeCell ref="A26:A28"/>
    <mergeCell ref="A29:B29"/>
    <mergeCell ref="A31:B31"/>
    <mergeCell ref="A32:B32"/>
    <mergeCell ref="A4:A5"/>
    <mergeCell ref="A6:B6"/>
    <mergeCell ref="A7:A19"/>
    <mergeCell ref="A20:B20"/>
    <mergeCell ref="A21:A24"/>
    <mergeCell ref="A25:B25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VI18"/>
  <sheetViews>
    <sheetView workbookViewId="0">
      <selection sqref="A1:XFD1"/>
    </sheetView>
  </sheetViews>
  <sheetFormatPr defaultColWidth="0" defaultRowHeight="16.5" zeroHeight="1" x14ac:dyDescent="0.3"/>
  <cols>
    <col min="1" max="1" width="5.28515625" style="104" customWidth="1"/>
    <col min="2" max="4" width="9.140625" style="104" customWidth="1"/>
    <col min="5" max="5" width="9.7109375" style="104" bestFit="1" customWidth="1"/>
    <col min="6" max="10" width="9.140625" style="104" customWidth="1"/>
    <col min="11" max="11" width="10.7109375" style="104" customWidth="1"/>
    <col min="12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1" s="105" customFormat="1" ht="17.100000000000001" customHeight="1" x14ac:dyDescent="0.25">
      <c r="A1" s="226" t="s">
        <v>789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"/>
    <row r="3" spans="1:11" x14ac:dyDescent="0.3">
      <c r="B3" s="200" t="s">
        <v>7</v>
      </c>
      <c r="C3" s="200">
        <v>2012</v>
      </c>
      <c r="D3" s="200">
        <v>2013</v>
      </c>
      <c r="E3" s="200">
        <v>2014</v>
      </c>
      <c r="G3" s="2" t="s">
        <v>48</v>
      </c>
      <c r="H3" s="2" t="s">
        <v>7</v>
      </c>
      <c r="I3" s="2" t="s">
        <v>6</v>
      </c>
    </row>
    <row r="4" spans="1:11" x14ac:dyDescent="0.3">
      <c r="B4" s="197" t="s">
        <v>8</v>
      </c>
      <c r="C4" s="199">
        <v>0.70809451530323286</v>
      </c>
      <c r="D4" s="199">
        <v>0.71461584728861316</v>
      </c>
      <c r="E4" s="199">
        <f>VLOOKUP(B4,$H$4:$J$8,3,FALSE)</f>
        <v>0.67438271604938271</v>
      </c>
      <c r="G4" s="1" t="s">
        <v>61</v>
      </c>
      <c r="H4" t="s">
        <v>12</v>
      </c>
      <c r="I4" s="3">
        <v>48085</v>
      </c>
      <c r="J4" s="199">
        <f t="shared" ref="J4:J9" si="0">I4/$I$9</f>
        <v>9.1611415942691662E-2</v>
      </c>
    </row>
    <row r="5" spans="1:11" x14ac:dyDescent="0.3">
      <c r="B5" s="197" t="s">
        <v>9</v>
      </c>
      <c r="C5" s="199">
        <v>0.16347613330010646</v>
      </c>
      <c r="D5" s="199">
        <v>0.17406903246910843</v>
      </c>
      <c r="E5" s="199">
        <f>VLOOKUP(B5,$H$4:$J$8,3,FALSE)</f>
        <v>0.20958123761621705</v>
      </c>
      <c r="G5" s="1"/>
      <c r="H5" t="s">
        <v>8</v>
      </c>
      <c r="I5" s="3">
        <v>353970</v>
      </c>
      <c r="J5" s="199">
        <f t="shared" si="0"/>
        <v>0.67438271604938271</v>
      </c>
    </row>
    <row r="6" spans="1:11" x14ac:dyDescent="0.3">
      <c r="B6" s="197" t="s">
        <v>12</v>
      </c>
      <c r="C6" s="199">
        <v>0.10554812985659591</v>
      </c>
      <c r="D6" s="199">
        <v>9.6183270547764516E-2</v>
      </c>
      <c r="E6" s="199">
        <f>VLOOKUP(B6,$H$4:$J$8,3,FALSE)</f>
        <v>9.1611415942691662E-2</v>
      </c>
      <c r="G6" s="1"/>
      <c r="H6" t="s">
        <v>9</v>
      </c>
      <c r="I6" s="3">
        <v>110005</v>
      </c>
      <c r="J6" s="199">
        <f t="shared" si="0"/>
        <v>0.20958123761621705</v>
      </c>
    </row>
    <row r="7" spans="1:11" x14ac:dyDescent="0.3">
      <c r="B7" s="197" t="s">
        <v>10</v>
      </c>
      <c r="C7" s="199">
        <v>1.2505380485263133E-2</v>
      </c>
      <c r="D7" s="199">
        <v>7.7242077938522906E-3</v>
      </c>
      <c r="E7" s="199">
        <f>VLOOKUP(B7,$H$4:$J$8,3,FALSE)</f>
        <v>1.5365416857186405E-2</v>
      </c>
      <c r="G7" s="1"/>
      <c r="H7" t="s">
        <v>10</v>
      </c>
      <c r="I7" s="3">
        <v>8065</v>
      </c>
      <c r="J7" s="199">
        <f t="shared" si="0"/>
        <v>1.5365416857186405E-2</v>
      </c>
    </row>
    <row r="8" spans="1:11" x14ac:dyDescent="0.3">
      <c r="B8" s="197" t="s">
        <v>11</v>
      </c>
      <c r="C8" s="199">
        <v>1.0375841054801658E-2</v>
      </c>
      <c r="D8" s="199">
        <v>7.4076419006616229E-3</v>
      </c>
      <c r="E8" s="199">
        <f>VLOOKUP(B8,$H$4:$J$8,3,FALSE)</f>
        <v>9.0592135345221765E-3</v>
      </c>
      <c r="G8" s="6"/>
      <c r="H8" t="s">
        <v>11</v>
      </c>
      <c r="I8" s="3">
        <v>4755</v>
      </c>
      <c r="J8" s="199">
        <f t="shared" si="0"/>
        <v>9.0592135345221765E-3</v>
      </c>
    </row>
    <row r="9" spans="1:11" x14ac:dyDescent="0.3">
      <c r="B9" s="200" t="s">
        <v>71</v>
      </c>
      <c r="C9" s="199">
        <v>1</v>
      </c>
      <c r="D9" s="199">
        <v>1</v>
      </c>
      <c r="E9" s="199">
        <f>SUM(E3:E8)</f>
        <v>2015</v>
      </c>
      <c r="G9" s="7" t="s">
        <v>287</v>
      </c>
      <c r="H9" s="7"/>
      <c r="I9" s="8">
        <f>SUM(I4:I8)</f>
        <v>524880</v>
      </c>
      <c r="J9" s="199">
        <f t="shared" si="0"/>
        <v>1</v>
      </c>
    </row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3" x14ac:dyDescent="0.3"/>
    <row r="18" spans="1:13" ht="26.2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K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43"/>
  <sheetViews>
    <sheetView workbookViewId="0">
      <selection sqref="A1:XFD1"/>
    </sheetView>
  </sheetViews>
  <sheetFormatPr defaultColWidth="0" defaultRowHeight="16.5" zeroHeight="1" x14ac:dyDescent="0.3"/>
  <cols>
    <col min="1" max="11" width="9.140625" style="104" customWidth="1"/>
    <col min="12" max="12" width="15.140625" style="104" hidden="1" customWidth="1"/>
    <col min="13" max="13" width="15.85546875" style="104" hidden="1" customWidth="1"/>
    <col min="14" max="16384" width="9.140625" style="104" hidden="1"/>
  </cols>
  <sheetData>
    <row r="1" spans="1:13" s="105" customFormat="1" ht="17.100000000000001" customHeight="1" x14ac:dyDescent="0.25">
      <c r="A1" s="234" t="s">
        <v>790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3" x14ac:dyDescent="0.3"/>
    <row r="3" spans="1:13" x14ac:dyDescent="0.3"/>
    <row r="4" spans="1:13" x14ac:dyDescent="0.3"/>
    <row r="5" spans="1:13" x14ac:dyDescent="0.3">
      <c r="C5" s="106" t="s">
        <v>72</v>
      </c>
      <c r="D5" s="107" t="s">
        <v>6</v>
      </c>
    </row>
    <row r="6" spans="1:13" x14ac:dyDescent="0.3">
      <c r="C6" s="104" t="str">
        <f t="shared" ref="C6:D8" si="0">B20</f>
        <v>Série</v>
      </c>
      <c r="D6" s="104">
        <f t="shared" si="0"/>
        <v>94640</v>
      </c>
      <c r="E6" s="113">
        <f>D6/$D$10</f>
        <v>0.18030787989635727</v>
      </c>
    </row>
    <row r="7" spans="1:13" x14ac:dyDescent="0.3">
      <c r="C7" s="104" t="str">
        <f t="shared" si="0"/>
        <v>Infantil</v>
      </c>
      <c r="D7" s="104">
        <f t="shared" si="0"/>
        <v>90069</v>
      </c>
      <c r="E7" s="113">
        <f>D7/$D$10</f>
        <v>0.17159922267946959</v>
      </c>
    </row>
    <row r="8" spans="1:13" x14ac:dyDescent="0.3">
      <c r="C8" s="104" t="str">
        <f t="shared" si="0"/>
        <v>Filme</v>
      </c>
      <c r="D8" s="104">
        <f t="shared" si="0"/>
        <v>72536</v>
      </c>
      <c r="E8" s="113">
        <f>D8/$D$10</f>
        <v>0.13819539704313366</v>
      </c>
    </row>
    <row r="9" spans="1:13" x14ac:dyDescent="0.3">
      <c r="C9" s="104" t="s">
        <v>89</v>
      </c>
      <c r="D9" s="109">
        <f>SUM(C23:C42)</f>
        <v>267635</v>
      </c>
      <c r="E9" s="113">
        <f>D9/$D$10</f>
        <v>0.50989750038103943</v>
      </c>
    </row>
    <row r="10" spans="1:13" x14ac:dyDescent="0.3">
      <c r="C10" s="104" t="s">
        <v>6</v>
      </c>
      <c r="D10" s="109">
        <f>SUM(D6:D9)</f>
        <v>524880</v>
      </c>
      <c r="E10" s="113">
        <f>D10/$D$10</f>
        <v>1</v>
      </c>
    </row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ht="27.75" customHeight="1" x14ac:dyDescent="0.3">
      <c r="A16" s="222" t="s">
        <v>749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9" spans="1:14" hidden="1" x14ac:dyDescent="0.3">
      <c r="A19" s="2" t="s">
        <v>48</v>
      </c>
      <c r="B19" s="2" t="s">
        <v>72</v>
      </c>
      <c r="C19" s="2" t="s">
        <v>61</v>
      </c>
      <c r="F19" s="2" t="s">
        <v>48</v>
      </c>
      <c r="G19" s="2" t="s">
        <v>72</v>
      </c>
      <c r="H19" s="2" t="s">
        <v>6</v>
      </c>
      <c r="L19" s="2" t="s">
        <v>48</v>
      </c>
      <c r="M19" s="2" t="s">
        <v>267</v>
      </c>
      <c r="N19" s="2" t="s">
        <v>6</v>
      </c>
    </row>
    <row r="20" spans="1:14" hidden="1" x14ac:dyDescent="0.3">
      <c r="A20" s="1" t="s">
        <v>61</v>
      </c>
      <c r="B20" t="s">
        <v>17</v>
      </c>
      <c r="C20" s="3">
        <v>94640</v>
      </c>
      <c r="F20" s="1" t="s">
        <v>61</v>
      </c>
      <c r="G20" t="s">
        <v>17</v>
      </c>
      <c r="H20" s="3">
        <v>46860</v>
      </c>
      <c r="I20">
        <f>IF(VLOOKUP(G20,$B$18:$C$46,2,FALSE)&gt;=H20,0,1)</f>
        <v>0</v>
      </c>
      <c r="L20" s="1" t="s">
        <v>61</v>
      </c>
      <c r="M20" t="s">
        <v>275</v>
      </c>
      <c r="N20" s="3">
        <v>87829</v>
      </c>
    </row>
    <row r="21" spans="1:14" hidden="1" x14ac:dyDescent="0.3">
      <c r="A21" s="1"/>
      <c r="B21" t="s">
        <v>21</v>
      </c>
      <c r="C21" s="3">
        <v>90069</v>
      </c>
      <c r="F21" s="1"/>
      <c r="G21" t="s">
        <v>21</v>
      </c>
      <c r="H21" s="3">
        <v>46014</v>
      </c>
      <c r="I21">
        <f t="shared" ref="I21:I41" si="1">IF(VLOOKUP(G21,$B$18:$C$46,2,FALSE)&gt;=H21,0,1)</f>
        <v>0</v>
      </c>
      <c r="L21" s="1"/>
      <c r="M21" t="s">
        <v>272</v>
      </c>
      <c r="N21" s="3">
        <v>58765</v>
      </c>
    </row>
    <row r="22" spans="1:14" hidden="1" x14ac:dyDescent="0.3">
      <c r="A22" s="1"/>
      <c r="B22" t="s">
        <v>19</v>
      </c>
      <c r="C22" s="3">
        <v>72536</v>
      </c>
      <c r="F22" s="1"/>
      <c r="G22" t="s">
        <v>19</v>
      </c>
      <c r="H22" s="3">
        <v>35011</v>
      </c>
      <c r="I22">
        <f t="shared" si="1"/>
        <v>0</v>
      </c>
      <c r="L22" s="1"/>
      <c r="M22" t="s">
        <v>269</v>
      </c>
      <c r="N22" s="3">
        <v>30606</v>
      </c>
    </row>
    <row r="23" spans="1:14" hidden="1" x14ac:dyDescent="0.3">
      <c r="A23" s="1"/>
      <c r="B23" t="s">
        <v>16</v>
      </c>
      <c r="C23" s="3">
        <v>51275</v>
      </c>
      <c r="F23" s="1"/>
      <c r="G23" t="s">
        <v>16</v>
      </c>
      <c r="H23" s="3">
        <v>26275</v>
      </c>
      <c r="I23">
        <f t="shared" si="1"/>
        <v>0</v>
      </c>
      <c r="L23" s="1"/>
      <c r="M23" t="s">
        <v>270</v>
      </c>
      <c r="N23" s="3">
        <v>29485</v>
      </c>
    </row>
    <row r="24" spans="1:14" hidden="1" x14ac:dyDescent="0.3">
      <c r="A24" s="1"/>
      <c r="B24" t="s">
        <v>18</v>
      </c>
      <c r="C24" s="3">
        <v>40195</v>
      </c>
      <c r="F24" s="1"/>
      <c r="G24" t="s">
        <v>18</v>
      </c>
      <c r="H24" s="3">
        <v>20555</v>
      </c>
      <c r="I24">
        <f t="shared" si="1"/>
        <v>0</v>
      </c>
      <c r="L24" s="1"/>
      <c r="M24" t="s">
        <v>271</v>
      </c>
      <c r="N24" s="3">
        <v>28625</v>
      </c>
    </row>
    <row r="25" spans="1:14" hidden="1" x14ac:dyDescent="0.3">
      <c r="A25" s="1"/>
      <c r="B25" t="s">
        <v>25</v>
      </c>
      <c r="C25" s="3">
        <v>25910</v>
      </c>
      <c r="F25" s="1"/>
      <c r="G25" t="s">
        <v>25</v>
      </c>
      <c r="H25" s="3">
        <v>12800</v>
      </c>
      <c r="I25">
        <f t="shared" si="1"/>
        <v>0</v>
      </c>
      <c r="L25" s="1"/>
      <c r="M25" t="s">
        <v>280</v>
      </c>
      <c r="N25" s="3">
        <v>11895</v>
      </c>
    </row>
    <row r="26" spans="1:14" hidden="1" x14ac:dyDescent="0.3">
      <c r="A26" s="1"/>
      <c r="B26" t="s">
        <v>27</v>
      </c>
      <c r="C26" s="3">
        <v>24145</v>
      </c>
      <c r="F26" s="1"/>
      <c r="G26" t="s">
        <v>27</v>
      </c>
      <c r="H26" s="3">
        <v>12090</v>
      </c>
      <c r="I26">
        <f t="shared" si="1"/>
        <v>0</v>
      </c>
      <c r="L26" s="1"/>
      <c r="M26" t="s">
        <v>278</v>
      </c>
      <c r="N26" s="3">
        <v>10960</v>
      </c>
    </row>
    <row r="27" spans="1:14" hidden="1" x14ac:dyDescent="0.3">
      <c r="A27" s="1"/>
      <c r="B27" t="s">
        <v>26</v>
      </c>
      <c r="C27" s="3">
        <v>23940</v>
      </c>
      <c r="F27" s="1"/>
      <c r="G27" t="s">
        <v>26</v>
      </c>
      <c r="H27" s="3">
        <v>11895</v>
      </c>
      <c r="I27">
        <f t="shared" si="1"/>
        <v>0</v>
      </c>
      <c r="L27" s="1"/>
      <c r="M27" t="s">
        <v>14</v>
      </c>
      <c r="N27" s="3">
        <v>1890</v>
      </c>
    </row>
    <row r="28" spans="1:14" hidden="1" x14ac:dyDescent="0.3">
      <c r="A28" s="1"/>
      <c r="B28" t="s">
        <v>31</v>
      </c>
      <c r="C28" s="3">
        <v>22415</v>
      </c>
      <c r="F28" s="1"/>
      <c r="G28" t="s">
        <v>31</v>
      </c>
      <c r="H28" s="3">
        <v>11220</v>
      </c>
      <c r="I28">
        <f t="shared" si="1"/>
        <v>0</v>
      </c>
      <c r="L28" s="1"/>
      <c r="M28" t="s">
        <v>273</v>
      </c>
      <c r="N28" s="3">
        <v>255</v>
      </c>
    </row>
    <row r="29" spans="1:14" hidden="1" x14ac:dyDescent="0.3">
      <c r="A29" s="1"/>
      <c r="B29" t="s">
        <v>33</v>
      </c>
      <c r="C29" s="3">
        <v>22340</v>
      </c>
      <c r="F29" s="1"/>
      <c r="G29" t="s">
        <v>33</v>
      </c>
      <c r="H29" s="3">
        <v>10980</v>
      </c>
      <c r="I29">
        <f t="shared" si="1"/>
        <v>0</v>
      </c>
      <c r="L29" s="1"/>
      <c r="M29" t="s">
        <v>282</v>
      </c>
      <c r="N29" s="3">
        <v>210</v>
      </c>
    </row>
    <row r="30" spans="1:14" hidden="1" x14ac:dyDescent="0.3">
      <c r="A30" s="1"/>
      <c r="B30" t="s">
        <v>15</v>
      </c>
      <c r="C30" s="3">
        <v>13105</v>
      </c>
      <c r="F30" s="1"/>
      <c r="G30" t="s">
        <v>15</v>
      </c>
      <c r="H30" s="3">
        <v>7080</v>
      </c>
      <c r="I30">
        <f t="shared" si="1"/>
        <v>0</v>
      </c>
      <c r="L30" s="6"/>
      <c r="M30" t="s">
        <v>276</v>
      </c>
      <c r="N30" s="3">
        <v>120</v>
      </c>
    </row>
    <row r="31" spans="1:14" hidden="1" x14ac:dyDescent="0.3">
      <c r="A31" s="1"/>
      <c r="B31" t="s">
        <v>29</v>
      </c>
      <c r="C31" s="3">
        <v>10405</v>
      </c>
      <c r="F31" s="1"/>
      <c r="G31" t="s">
        <v>29</v>
      </c>
      <c r="H31" s="3">
        <v>5035</v>
      </c>
      <c r="I31">
        <f t="shared" si="1"/>
        <v>0</v>
      </c>
      <c r="L31" s="7" t="s">
        <v>288</v>
      </c>
      <c r="M31" s="7"/>
      <c r="N31" s="8">
        <v>260640</v>
      </c>
    </row>
    <row r="32" spans="1:14" hidden="1" x14ac:dyDescent="0.3">
      <c r="A32" s="1"/>
      <c r="B32" t="s">
        <v>20</v>
      </c>
      <c r="C32" s="3">
        <v>9285</v>
      </c>
      <c r="F32" s="1"/>
      <c r="G32" t="s">
        <v>20</v>
      </c>
      <c r="H32" s="3">
        <v>4560</v>
      </c>
      <c r="I32">
        <f t="shared" si="1"/>
        <v>0</v>
      </c>
    </row>
    <row r="33" spans="1:9" hidden="1" x14ac:dyDescent="0.3">
      <c r="A33" s="1"/>
      <c r="B33" t="s">
        <v>28</v>
      </c>
      <c r="C33" s="3">
        <v>5110</v>
      </c>
      <c r="F33" s="1"/>
      <c r="G33" t="s">
        <v>28</v>
      </c>
      <c r="H33" s="3">
        <v>3280</v>
      </c>
      <c r="I33">
        <f t="shared" si="1"/>
        <v>0</v>
      </c>
    </row>
    <row r="34" spans="1:9" hidden="1" x14ac:dyDescent="0.3">
      <c r="A34" s="1"/>
      <c r="B34" t="s">
        <v>38</v>
      </c>
      <c r="C34" s="3">
        <v>4755</v>
      </c>
      <c r="F34" s="1"/>
      <c r="G34" t="s">
        <v>14</v>
      </c>
      <c r="H34" s="3">
        <v>1890</v>
      </c>
      <c r="I34">
        <f t="shared" si="1"/>
        <v>0</v>
      </c>
    </row>
    <row r="35" spans="1:9" hidden="1" x14ac:dyDescent="0.3">
      <c r="A35" s="1"/>
      <c r="B35" t="s">
        <v>14</v>
      </c>
      <c r="C35" s="3">
        <v>3450</v>
      </c>
      <c r="F35" s="1"/>
      <c r="G35" t="s">
        <v>39</v>
      </c>
      <c r="H35" s="3">
        <v>1825</v>
      </c>
      <c r="I35">
        <f t="shared" si="1"/>
        <v>0</v>
      </c>
    </row>
    <row r="36" spans="1:9" hidden="1" x14ac:dyDescent="0.3">
      <c r="A36" s="1"/>
      <c r="B36" t="s">
        <v>39</v>
      </c>
      <c r="C36" s="3">
        <v>3385</v>
      </c>
      <c r="F36" s="1"/>
      <c r="G36" t="s">
        <v>135</v>
      </c>
      <c r="H36" s="3">
        <v>1800</v>
      </c>
      <c r="I36">
        <f t="shared" si="1"/>
        <v>0</v>
      </c>
    </row>
    <row r="37" spans="1:9" hidden="1" x14ac:dyDescent="0.3">
      <c r="A37" s="1"/>
      <c r="B37" t="s">
        <v>135</v>
      </c>
      <c r="C37" s="3">
        <v>3375</v>
      </c>
      <c r="F37" s="1"/>
      <c r="G37" t="s">
        <v>37</v>
      </c>
      <c r="H37" s="3">
        <v>840</v>
      </c>
      <c r="I37">
        <f t="shared" si="1"/>
        <v>0</v>
      </c>
    </row>
    <row r="38" spans="1:9" hidden="1" x14ac:dyDescent="0.3">
      <c r="A38" s="1"/>
      <c r="B38" t="s">
        <v>37</v>
      </c>
      <c r="C38" s="3">
        <v>1650</v>
      </c>
      <c r="F38" s="1"/>
      <c r="G38" t="s">
        <v>40</v>
      </c>
      <c r="H38" s="3">
        <v>315</v>
      </c>
      <c r="I38">
        <f t="shared" si="1"/>
        <v>0</v>
      </c>
    </row>
    <row r="39" spans="1:9" hidden="1" x14ac:dyDescent="0.3">
      <c r="A39" s="1"/>
      <c r="B39" t="s">
        <v>32</v>
      </c>
      <c r="C39" s="3">
        <v>1470</v>
      </c>
      <c r="F39" s="1"/>
      <c r="G39" t="s">
        <v>38</v>
      </c>
      <c r="H39" s="3">
        <v>255</v>
      </c>
      <c r="I39">
        <f t="shared" si="1"/>
        <v>0</v>
      </c>
    </row>
    <row r="40" spans="1:9" hidden="1" x14ac:dyDescent="0.3">
      <c r="A40" s="6"/>
      <c r="B40" t="s">
        <v>40</v>
      </c>
      <c r="C40" s="3">
        <v>1230</v>
      </c>
      <c r="F40" s="6"/>
      <c r="G40" t="s">
        <v>24</v>
      </c>
      <c r="H40" s="3">
        <v>60</v>
      </c>
      <c r="I40">
        <f t="shared" si="1"/>
        <v>0</v>
      </c>
    </row>
    <row r="41" spans="1:9" hidden="1" x14ac:dyDescent="0.3">
      <c r="A41" s="7" t="s">
        <v>288</v>
      </c>
      <c r="B41" t="s">
        <v>24</v>
      </c>
      <c r="C41" s="3">
        <v>135</v>
      </c>
      <c r="F41" s="7" t="s">
        <v>288</v>
      </c>
      <c r="G41" s="7"/>
      <c r="H41" s="8">
        <v>260640</v>
      </c>
      <c r="I41" t="e">
        <f t="shared" si="1"/>
        <v>#N/A</v>
      </c>
    </row>
    <row r="42" spans="1:9" hidden="1" x14ac:dyDescent="0.3">
      <c r="B42" t="s">
        <v>22</v>
      </c>
      <c r="C42" s="3">
        <v>60</v>
      </c>
    </row>
    <row r="43" spans="1:9" hidden="1" x14ac:dyDescent="0.3">
      <c r="B43" s="4" t="s">
        <v>71</v>
      </c>
      <c r="C43" s="5">
        <v>524880</v>
      </c>
    </row>
  </sheetData>
  <mergeCells count="2">
    <mergeCell ref="A16:M16"/>
    <mergeCell ref="A1:K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48"/>
  <sheetViews>
    <sheetView workbookViewId="0">
      <selection sqref="A1:D1"/>
    </sheetView>
  </sheetViews>
  <sheetFormatPr defaultColWidth="0" defaultRowHeight="15" zeroHeight="1" x14ac:dyDescent="0.25"/>
  <cols>
    <col min="1" max="1" width="15.85546875" customWidth="1"/>
    <col min="2" max="2" width="16.28515625" customWidth="1"/>
    <col min="3" max="3" width="15.42578125" customWidth="1"/>
    <col min="4" max="4" width="20.28515625" customWidth="1"/>
    <col min="5" max="5" width="9.140625" hidden="1" customWidth="1"/>
    <col min="6" max="19" width="0" hidden="1" customWidth="1"/>
    <col min="20" max="16384" width="9.140625" hidden="1"/>
  </cols>
  <sheetData>
    <row r="1" spans="1:6" s="105" customFormat="1" ht="41.25" customHeight="1" x14ac:dyDescent="0.25">
      <c r="A1" s="226" t="s">
        <v>791</v>
      </c>
      <c r="B1" s="226"/>
      <c r="C1" s="226"/>
      <c r="D1" s="226"/>
    </row>
    <row r="2" spans="1:6" x14ac:dyDescent="0.25"/>
    <row r="3" spans="1:6" ht="15" customHeight="1" x14ac:dyDescent="0.25">
      <c r="A3" s="54" t="s">
        <v>7</v>
      </c>
      <c r="B3" s="124" t="s">
        <v>43</v>
      </c>
      <c r="C3" s="124" t="s">
        <v>46</v>
      </c>
      <c r="D3" s="122" t="s">
        <v>45</v>
      </c>
    </row>
    <row r="4" spans="1:6" ht="15" customHeight="1" x14ac:dyDescent="0.3">
      <c r="A4" s="123" t="str">
        <f>A28</f>
        <v>Educação</v>
      </c>
      <c r="B4" s="23" t="str">
        <f>B28</f>
        <v>Instrutivo</v>
      </c>
      <c r="C4" s="70">
        <f>C28/(60*24)</f>
        <v>5.791666666666667</v>
      </c>
      <c r="D4" s="125">
        <f>C4/C$23</f>
        <v>1.5867579908675801E-2</v>
      </c>
      <c r="F4" s="9">
        <f>C4/$C$23</f>
        <v>1.5867579908675801E-2</v>
      </c>
    </row>
    <row r="5" spans="1:6" ht="15" customHeight="1" x14ac:dyDescent="0.25">
      <c r="A5" s="232" t="str">
        <f>A4</f>
        <v>Educação</v>
      </c>
      <c r="B5" s="233"/>
      <c r="C5" s="89">
        <f>SUM(C4)</f>
        <v>5.791666666666667</v>
      </c>
      <c r="D5" s="126">
        <f>SUM(D4)</f>
        <v>1.5867579908675801E-2</v>
      </c>
      <c r="F5" s="9">
        <f t="shared" ref="F5:F23" si="0">C5/$C$23</f>
        <v>1.5867579908675801E-2</v>
      </c>
    </row>
    <row r="6" spans="1:6" ht="15" customHeight="1" x14ac:dyDescent="0.3">
      <c r="A6" s="229" t="str">
        <f>A30</f>
        <v>Entretenimento</v>
      </c>
      <c r="B6" s="23" t="str">
        <f>B30</f>
        <v>Variedades</v>
      </c>
      <c r="C6" s="70">
        <f>C30/(60*24)</f>
        <v>86.256944444444443</v>
      </c>
      <c r="D6" s="125">
        <f>C6/C$23</f>
        <v>0.23632039573820396</v>
      </c>
      <c r="F6" s="9">
        <f t="shared" si="0"/>
        <v>0.23632039573820396</v>
      </c>
    </row>
    <row r="7" spans="1:6" ht="15" customHeight="1" x14ac:dyDescent="0.3">
      <c r="A7" s="229"/>
      <c r="B7" s="23" t="str">
        <f>B31</f>
        <v>Esportivo</v>
      </c>
      <c r="C7" s="70">
        <f>C31/(60*24)</f>
        <v>15.645833333333334</v>
      </c>
      <c r="D7" s="125">
        <f>C7/C$23</f>
        <v>4.2865296803652968E-2</v>
      </c>
      <c r="F7" s="9">
        <f t="shared" si="0"/>
        <v>4.2865296803652968E-2</v>
      </c>
    </row>
    <row r="8" spans="1:6" ht="15" customHeight="1" x14ac:dyDescent="0.3">
      <c r="A8" s="229"/>
      <c r="B8" s="23" t="str">
        <f>B32</f>
        <v>Revista</v>
      </c>
      <c r="C8" s="70">
        <f>C32/(60*24)</f>
        <v>1.8541666666666667</v>
      </c>
      <c r="D8" s="125">
        <f>C8/C$23</f>
        <v>5.079908675799087E-3</v>
      </c>
      <c r="F8" s="9">
        <f t="shared" si="0"/>
        <v>5.079908675799087E-3</v>
      </c>
    </row>
    <row r="9" spans="1:6" ht="15" customHeight="1" x14ac:dyDescent="0.3">
      <c r="A9" s="229"/>
      <c r="B9" s="23" t="str">
        <f>B33</f>
        <v>Humorístico</v>
      </c>
      <c r="C9" s="70">
        <f>C33/(60*24)</f>
        <v>0.625</v>
      </c>
      <c r="D9" s="125">
        <f>C9/C$23</f>
        <v>1.7123287671232876E-3</v>
      </c>
      <c r="F9" s="9">
        <f t="shared" si="0"/>
        <v>1.7123287671232876E-3</v>
      </c>
    </row>
    <row r="10" spans="1:6" ht="15" customHeight="1" x14ac:dyDescent="0.25">
      <c r="A10" s="232" t="str">
        <f>A6</f>
        <v>Entretenimento</v>
      </c>
      <c r="B10" s="233"/>
      <c r="C10" s="89">
        <f>SUM(C6:C9)</f>
        <v>104.38194444444444</v>
      </c>
      <c r="D10" s="126">
        <f>SUM(D6:D9)</f>
        <v>0.28597792998477933</v>
      </c>
      <c r="F10" s="9">
        <f t="shared" si="0"/>
        <v>0.28597792998477928</v>
      </c>
    </row>
    <row r="11" spans="1:6" ht="15" customHeight="1" x14ac:dyDescent="0.3">
      <c r="A11" s="229" t="str">
        <f>A35</f>
        <v>Informação</v>
      </c>
      <c r="B11" s="23" t="str">
        <f>B35</f>
        <v>Telejornal</v>
      </c>
      <c r="C11" s="70">
        <f>C35/(60*24)</f>
        <v>19.138888888888889</v>
      </c>
      <c r="D11" s="125">
        <f>C11/C$23</f>
        <v>5.2435312024353121E-2</v>
      </c>
      <c r="F11" s="9">
        <f t="shared" si="0"/>
        <v>5.2435312024353121E-2</v>
      </c>
    </row>
    <row r="12" spans="1:6" ht="15" customHeight="1" x14ac:dyDescent="0.3">
      <c r="A12" s="229"/>
      <c r="B12" s="23" t="str">
        <f>B36</f>
        <v>Entrevista</v>
      </c>
      <c r="C12" s="70">
        <f>C36/(60*24)</f>
        <v>8.0486111111111107</v>
      </c>
      <c r="D12" s="125">
        <f>C12/C$23</f>
        <v>2.2050989345509892E-2</v>
      </c>
      <c r="F12" s="9">
        <f t="shared" si="0"/>
        <v>2.2050989345509892E-2</v>
      </c>
    </row>
    <row r="13" spans="1:6" ht="15" customHeight="1" x14ac:dyDescent="0.3">
      <c r="A13" s="229"/>
      <c r="B13" s="23" t="str">
        <f>B37</f>
        <v>Debate</v>
      </c>
      <c r="C13" s="70">
        <f>C37/(60*24)</f>
        <v>4.354166666666667</v>
      </c>
      <c r="D13" s="125">
        <f>C13/C$23</f>
        <v>1.1929223744292238E-2</v>
      </c>
      <c r="F13" s="9">
        <f t="shared" si="0"/>
        <v>1.1929223744292238E-2</v>
      </c>
    </row>
    <row r="14" spans="1:6" ht="15" customHeight="1" x14ac:dyDescent="0.3">
      <c r="A14" s="229"/>
      <c r="B14" s="23" t="str">
        <f>B38</f>
        <v>Documentário</v>
      </c>
      <c r="C14" s="70">
        <f>C38/(60*24)</f>
        <v>2.2673611111111112</v>
      </c>
      <c r="D14" s="125">
        <f>C14/C$23</f>
        <v>6.2119482496194823E-3</v>
      </c>
      <c r="F14" s="9">
        <f t="shared" si="0"/>
        <v>6.2119482496194823E-3</v>
      </c>
    </row>
    <row r="15" spans="1:6" ht="15" customHeight="1" x14ac:dyDescent="0.25">
      <c r="A15" s="232" t="str">
        <f>A11</f>
        <v>Informação</v>
      </c>
      <c r="B15" s="233"/>
      <c r="C15" s="89">
        <f>SUM(C11:C14)</f>
        <v>33.809027777777779</v>
      </c>
      <c r="D15" s="126">
        <f>SUM(D11:D14)</f>
        <v>9.2627473363774734E-2</v>
      </c>
      <c r="F15" s="9">
        <f t="shared" si="0"/>
        <v>9.2627473363774734E-2</v>
      </c>
    </row>
    <row r="16" spans="1:6" ht="15" customHeight="1" x14ac:dyDescent="0.3">
      <c r="A16" s="229" t="str">
        <f>A40</f>
        <v>Outros</v>
      </c>
      <c r="B16" s="23" t="str">
        <f>B40</f>
        <v>Religioso</v>
      </c>
      <c r="C16" s="70">
        <f>C40/(60*24)</f>
        <v>57.552083333333336</v>
      </c>
      <c r="D16" s="125">
        <f>C16/C$23</f>
        <v>0.1576769406392694</v>
      </c>
      <c r="F16" s="9">
        <f t="shared" si="0"/>
        <v>0.1576769406392694</v>
      </c>
    </row>
    <row r="17" spans="1:19" ht="15" customHeight="1" x14ac:dyDescent="0.3">
      <c r="A17" s="229"/>
      <c r="B17" s="23" t="str">
        <f>B41</f>
        <v>Especial</v>
      </c>
      <c r="C17" s="70">
        <f>C41/(60*24)</f>
        <v>0.58333333333333337</v>
      </c>
      <c r="D17" s="125">
        <f>C17/C$23</f>
        <v>1.5981735159817352E-3</v>
      </c>
      <c r="F17" s="9">
        <f t="shared" si="0"/>
        <v>1.5981735159817352E-3</v>
      </c>
    </row>
    <row r="18" spans="1:19" ht="15" customHeight="1" x14ac:dyDescent="0.25">
      <c r="A18" s="232" t="str">
        <f>A16</f>
        <v>Outros</v>
      </c>
      <c r="B18" s="233"/>
      <c r="C18" s="89">
        <f>SUM(C16:C17)</f>
        <v>58.135416666666671</v>
      </c>
      <c r="D18" s="126">
        <f>SUM(D16:D17)</f>
        <v>0.15927511415525114</v>
      </c>
      <c r="F18" s="9">
        <f t="shared" si="0"/>
        <v>0.15927511415525114</v>
      </c>
    </row>
    <row r="19" spans="1:19" ht="15" customHeight="1" x14ac:dyDescent="0.3">
      <c r="A19" s="229" t="str">
        <f>A43</f>
        <v>Publicidade</v>
      </c>
      <c r="B19" s="23" t="str">
        <f>B43</f>
        <v>Telecompra</v>
      </c>
      <c r="C19" s="70">
        <f>C43/(60*24)</f>
        <v>157.53819444444446</v>
      </c>
      <c r="D19" s="125">
        <f>C19/C$23</f>
        <v>0.43161149162861495</v>
      </c>
      <c r="F19" s="9">
        <f t="shared" si="0"/>
        <v>0.43161149162861495</v>
      </c>
    </row>
    <row r="20" spans="1:19" ht="15" customHeight="1" x14ac:dyDescent="0.3">
      <c r="A20" s="229"/>
      <c r="B20" s="23" t="str">
        <f>B44</f>
        <v>Político</v>
      </c>
      <c r="C20" s="70">
        <f>C44/(60*24)</f>
        <v>3.3020833333333335</v>
      </c>
      <c r="D20" s="125">
        <f>C20/C$23</f>
        <v>9.0468036529680364E-3</v>
      </c>
      <c r="F20" s="9">
        <f t="shared" si="0"/>
        <v>9.0468036529680364E-3</v>
      </c>
    </row>
    <row r="21" spans="1:19" ht="15" customHeight="1" x14ac:dyDescent="0.3">
      <c r="A21" s="229"/>
      <c r="B21" s="23" t="str">
        <f>B45</f>
        <v>Sorteio</v>
      </c>
      <c r="C21" s="70">
        <f>C45/(60*24)</f>
        <v>2.0416666666666665</v>
      </c>
      <c r="D21" s="125">
        <f>C21/C$23</f>
        <v>5.5936073059360729E-3</v>
      </c>
      <c r="F21" s="9">
        <f t="shared" si="0"/>
        <v>5.5936073059360729E-3</v>
      </c>
    </row>
    <row r="22" spans="1:19" ht="15" customHeight="1" x14ac:dyDescent="0.25">
      <c r="A22" s="232" t="str">
        <f>A19</f>
        <v>Publicidade</v>
      </c>
      <c r="B22" s="233"/>
      <c r="C22" s="89">
        <f>SUM(C19:C21)</f>
        <v>162.88194444444446</v>
      </c>
      <c r="D22" s="126">
        <f>SUM(D19:D21)</f>
        <v>0.44625190258751907</v>
      </c>
      <c r="F22" s="9">
        <f t="shared" si="0"/>
        <v>0.44625190258751907</v>
      </c>
    </row>
    <row r="23" spans="1:19" ht="15" customHeight="1" x14ac:dyDescent="0.25">
      <c r="A23" s="246" t="s">
        <v>6</v>
      </c>
      <c r="B23" s="247"/>
      <c r="C23" s="132">
        <f>C5+C10+C15+C18+C22</f>
        <v>365</v>
      </c>
      <c r="D23" s="133">
        <f>D5+D10+D15+D18+D22</f>
        <v>1.0000000000000002</v>
      </c>
      <c r="F23" s="9">
        <f t="shared" si="0"/>
        <v>1</v>
      </c>
    </row>
    <row r="24" spans="1:19" ht="30.75" customHeight="1" x14ac:dyDescent="0.25">
      <c r="A24" s="222" t="s">
        <v>749</v>
      </c>
      <c r="B24" s="222"/>
      <c r="C24" s="222"/>
      <c r="D24" s="222"/>
    </row>
    <row r="26" spans="1:19" hidden="1" x14ac:dyDescent="0.25">
      <c r="I26" t="s">
        <v>447</v>
      </c>
    </row>
    <row r="27" spans="1:19" hidden="1" x14ac:dyDescent="0.25">
      <c r="A27" s="2" t="s">
        <v>7</v>
      </c>
      <c r="B27" s="2" t="s">
        <v>72</v>
      </c>
      <c r="C27" s="2" t="s">
        <v>67</v>
      </c>
      <c r="D27" s="2" t="s">
        <v>71</v>
      </c>
      <c r="I27" s="2" t="s">
        <v>7</v>
      </c>
      <c r="J27" s="2" t="s">
        <v>72</v>
      </c>
      <c r="K27" s="2" t="s">
        <v>67</v>
      </c>
      <c r="L27" s="2" t="s">
        <v>71</v>
      </c>
      <c r="P27" s="2" t="s">
        <v>7</v>
      </c>
      <c r="Q27" s="2" t="s">
        <v>72</v>
      </c>
      <c r="R27" s="2" t="s">
        <v>67</v>
      </c>
      <c r="S27" s="2" t="s">
        <v>71</v>
      </c>
    </row>
    <row r="28" spans="1:19" ht="15.75" hidden="1" x14ac:dyDescent="0.3">
      <c r="A28" s="6" t="s">
        <v>12</v>
      </c>
      <c r="B28" t="s">
        <v>27</v>
      </c>
      <c r="C28" s="3">
        <v>8340</v>
      </c>
      <c r="D28" s="3">
        <v>8340</v>
      </c>
      <c r="F28">
        <f>D28/$D$47</f>
        <v>1.5867579908675798E-2</v>
      </c>
      <c r="I28" s="6" t="s">
        <v>12</v>
      </c>
      <c r="J28" t="s">
        <v>27</v>
      </c>
      <c r="K28" s="3">
        <v>4110</v>
      </c>
      <c r="L28" s="3">
        <v>4110</v>
      </c>
      <c r="M28" s="28">
        <f>IF(VLOOKUP(J28,$B$28:$D$84,2,FALSE)&gt;=K28,0,1)</f>
        <v>0</v>
      </c>
      <c r="P28" s="6" t="s">
        <v>12</v>
      </c>
      <c r="Q28" t="s">
        <v>27</v>
      </c>
      <c r="R28" s="3">
        <v>8340</v>
      </c>
      <c r="S28" s="3">
        <v>8340</v>
      </c>
    </row>
    <row r="29" spans="1:19" ht="15.75" hidden="1" x14ac:dyDescent="0.3">
      <c r="A29" s="7" t="s">
        <v>77</v>
      </c>
      <c r="B29" s="7"/>
      <c r="C29" s="8">
        <v>8340</v>
      </c>
      <c r="D29" s="8">
        <v>8340</v>
      </c>
      <c r="F29">
        <f t="shared" ref="F29:F47" si="1">D29/$D$47</f>
        <v>1.5867579908675798E-2</v>
      </c>
      <c r="I29" s="7" t="s">
        <v>77</v>
      </c>
      <c r="J29" s="7"/>
      <c r="K29" s="8">
        <v>4110</v>
      </c>
      <c r="L29" s="8">
        <v>4110</v>
      </c>
      <c r="M29" s="28" t="e">
        <f t="shared" ref="M29:M47" si="2">IF(VLOOKUP(J29,$B$28:$D$84,2,FALSE)&gt;=K29,0,1)</f>
        <v>#N/A</v>
      </c>
      <c r="P29" s="7" t="s">
        <v>77</v>
      </c>
      <c r="Q29" s="7"/>
      <c r="R29" s="8">
        <v>8340</v>
      </c>
      <c r="S29" s="8">
        <v>8340</v>
      </c>
    </row>
    <row r="30" spans="1:19" ht="15.75" hidden="1" x14ac:dyDescent="0.3">
      <c r="A30" s="1" t="s">
        <v>8</v>
      </c>
      <c r="B30" t="s">
        <v>15</v>
      </c>
      <c r="C30" s="3">
        <v>124210</v>
      </c>
      <c r="D30" s="3">
        <v>124210</v>
      </c>
      <c r="F30">
        <f t="shared" si="1"/>
        <v>0.23632039573820396</v>
      </c>
      <c r="I30" s="1" t="s">
        <v>8</v>
      </c>
      <c r="J30" t="s">
        <v>15</v>
      </c>
      <c r="K30" s="3">
        <v>62340</v>
      </c>
      <c r="L30" s="3">
        <v>62340</v>
      </c>
      <c r="M30" s="28">
        <f t="shared" si="2"/>
        <v>0</v>
      </c>
      <c r="P30" s="1" t="s">
        <v>8</v>
      </c>
      <c r="Q30" t="s">
        <v>15</v>
      </c>
      <c r="R30" s="3">
        <v>124210</v>
      </c>
      <c r="S30" s="3">
        <v>124210</v>
      </c>
    </row>
    <row r="31" spans="1:19" ht="15.75" hidden="1" x14ac:dyDescent="0.3">
      <c r="A31" s="1"/>
      <c r="B31" t="s">
        <v>20</v>
      </c>
      <c r="C31" s="3">
        <v>22530</v>
      </c>
      <c r="D31" s="3">
        <v>22530</v>
      </c>
      <c r="F31">
        <f t="shared" si="1"/>
        <v>4.2865296803652968E-2</v>
      </c>
      <c r="I31" s="1"/>
      <c r="J31" t="s">
        <v>20</v>
      </c>
      <c r="K31" s="3">
        <v>11550</v>
      </c>
      <c r="L31" s="3">
        <v>11550</v>
      </c>
      <c r="M31" s="28">
        <f t="shared" si="2"/>
        <v>0</v>
      </c>
      <c r="P31" s="1"/>
      <c r="Q31" t="s">
        <v>20</v>
      </c>
      <c r="R31" s="3">
        <v>22530</v>
      </c>
      <c r="S31" s="3">
        <v>22530</v>
      </c>
    </row>
    <row r="32" spans="1:19" ht="15.75" hidden="1" x14ac:dyDescent="0.3">
      <c r="A32" s="1"/>
      <c r="B32" t="s">
        <v>33</v>
      </c>
      <c r="C32" s="3">
        <v>2670</v>
      </c>
      <c r="D32" s="3">
        <v>2670</v>
      </c>
      <c r="F32">
        <f t="shared" si="1"/>
        <v>5.079908675799087E-3</v>
      </c>
      <c r="I32" s="1"/>
      <c r="J32" t="s">
        <v>33</v>
      </c>
      <c r="K32" s="3">
        <v>1385</v>
      </c>
      <c r="L32" s="3">
        <v>1385</v>
      </c>
      <c r="M32" s="28">
        <f t="shared" si="2"/>
        <v>0</v>
      </c>
      <c r="P32" s="1"/>
      <c r="Q32" t="s">
        <v>33</v>
      </c>
      <c r="R32" s="3">
        <v>2670</v>
      </c>
      <c r="S32" s="3">
        <v>2670</v>
      </c>
    </row>
    <row r="33" spans="1:19" ht="15.75" hidden="1" x14ac:dyDescent="0.3">
      <c r="A33" s="6"/>
      <c r="B33" t="s">
        <v>28</v>
      </c>
      <c r="C33" s="3">
        <v>900</v>
      </c>
      <c r="D33" s="3">
        <v>900</v>
      </c>
      <c r="F33">
        <f t="shared" si="1"/>
        <v>1.7123287671232876E-3</v>
      </c>
      <c r="I33" s="6"/>
      <c r="J33" t="s">
        <v>28</v>
      </c>
      <c r="K33" s="3">
        <v>150</v>
      </c>
      <c r="L33" s="3">
        <v>150</v>
      </c>
      <c r="M33" s="28">
        <f t="shared" si="2"/>
        <v>0</v>
      </c>
      <c r="P33" s="6"/>
      <c r="Q33" t="s">
        <v>28</v>
      </c>
      <c r="R33" s="3">
        <v>900</v>
      </c>
      <c r="S33" s="3">
        <v>900</v>
      </c>
    </row>
    <row r="34" spans="1:19" ht="15.75" hidden="1" x14ac:dyDescent="0.3">
      <c r="A34" s="7" t="s">
        <v>73</v>
      </c>
      <c r="B34" s="7"/>
      <c r="C34" s="8">
        <v>150310</v>
      </c>
      <c r="D34" s="8">
        <v>150310</v>
      </c>
      <c r="F34">
        <f t="shared" si="1"/>
        <v>0.28597792998477928</v>
      </c>
      <c r="I34" s="7" t="s">
        <v>73</v>
      </c>
      <c r="J34" s="7"/>
      <c r="K34" s="8">
        <v>75425</v>
      </c>
      <c r="L34" s="8">
        <v>75425</v>
      </c>
      <c r="M34" s="28" t="e">
        <f t="shared" si="2"/>
        <v>#N/A</v>
      </c>
      <c r="P34" s="7" t="s">
        <v>73</v>
      </c>
      <c r="Q34" s="7"/>
      <c r="R34" s="8">
        <v>150310</v>
      </c>
      <c r="S34" s="8">
        <v>150310</v>
      </c>
    </row>
    <row r="35" spans="1:19" ht="15.75" hidden="1" x14ac:dyDescent="0.3">
      <c r="A35" s="1" t="s">
        <v>9</v>
      </c>
      <c r="B35" t="s">
        <v>16</v>
      </c>
      <c r="C35" s="3">
        <v>27560</v>
      </c>
      <c r="D35" s="3">
        <v>27560</v>
      </c>
      <c r="F35">
        <f t="shared" si="1"/>
        <v>5.2435312024353121E-2</v>
      </c>
      <c r="I35" s="1" t="s">
        <v>9</v>
      </c>
      <c r="J35" t="s">
        <v>16</v>
      </c>
      <c r="K35" s="3">
        <v>13745</v>
      </c>
      <c r="L35" s="3">
        <v>13745</v>
      </c>
      <c r="M35" s="28">
        <f t="shared" si="2"/>
        <v>0</v>
      </c>
      <c r="P35" s="1" t="s">
        <v>9</v>
      </c>
      <c r="Q35" t="s">
        <v>16</v>
      </c>
      <c r="R35" s="3">
        <v>27560</v>
      </c>
      <c r="S35" s="3">
        <v>27560</v>
      </c>
    </row>
    <row r="36" spans="1:19" ht="15.75" hidden="1" x14ac:dyDescent="0.3">
      <c r="A36" s="1"/>
      <c r="B36" t="s">
        <v>29</v>
      </c>
      <c r="C36" s="3">
        <v>11590</v>
      </c>
      <c r="D36" s="3">
        <v>11590</v>
      </c>
      <c r="F36">
        <f t="shared" si="1"/>
        <v>2.2050989345509895E-2</v>
      </c>
      <c r="I36" s="1"/>
      <c r="J36" t="s">
        <v>29</v>
      </c>
      <c r="K36" s="3">
        <v>5645</v>
      </c>
      <c r="L36" s="3">
        <v>5645</v>
      </c>
      <c r="M36" s="28">
        <f t="shared" si="2"/>
        <v>0</v>
      </c>
      <c r="P36" s="1"/>
      <c r="Q36" t="s">
        <v>29</v>
      </c>
      <c r="R36" s="3">
        <v>11590</v>
      </c>
      <c r="S36" s="3">
        <v>11590</v>
      </c>
    </row>
    <row r="37" spans="1:19" ht="15.75" hidden="1" x14ac:dyDescent="0.3">
      <c r="A37" s="1"/>
      <c r="B37" t="s">
        <v>25</v>
      </c>
      <c r="C37" s="3">
        <v>6270</v>
      </c>
      <c r="D37" s="3">
        <v>6270</v>
      </c>
      <c r="F37">
        <f t="shared" si="1"/>
        <v>1.1929223744292238E-2</v>
      </c>
      <c r="I37" s="1"/>
      <c r="J37" t="s">
        <v>25</v>
      </c>
      <c r="K37" s="3">
        <v>3360</v>
      </c>
      <c r="L37" s="3">
        <v>3360</v>
      </c>
      <c r="M37" s="28">
        <f t="shared" si="2"/>
        <v>0</v>
      </c>
      <c r="P37" s="1"/>
      <c r="Q37" t="s">
        <v>25</v>
      </c>
      <c r="R37" s="3">
        <v>6270</v>
      </c>
      <c r="S37" s="3">
        <v>6270</v>
      </c>
    </row>
    <row r="38" spans="1:19" ht="15.75" hidden="1" x14ac:dyDescent="0.3">
      <c r="A38" s="6"/>
      <c r="B38" t="s">
        <v>31</v>
      </c>
      <c r="C38" s="3">
        <v>3265</v>
      </c>
      <c r="D38" s="3">
        <v>3265</v>
      </c>
      <c r="F38">
        <f t="shared" si="1"/>
        <v>6.2119482496194823E-3</v>
      </c>
      <c r="I38" s="6"/>
      <c r="J38" t="s">
        <v>31</v>
      </c>
      <c r="K38" s="3">
        <v>1350</v>
      </c>
      <c r="L38" s="3">
        <v>1350</v>
      </c>
      <c r="M38" s="28">
        <f t="shared" si="2"/>
        <v>0</v>
      </c>
      <c r="P38" s="6"/>
      <c r="Q38" t="s">
        <v>31</v>
      </c>
      <c r="R38" s="3">
        <v>3265</v>
      </c>
      <c r="S38" s="3">
        <v>3265</v>
      </c>
    </row>
    <row r="39" spans="1:19" ht="15.75" hidden="1" x14ac:dyDescent="0.3">
      <c r="A39" s="7" t="s">
        <v>75</v>
      </c>
      <c r="B39" s="7"/>
      <c r="C39" s="8">
        <v>48685</v>
      </c>
      <c r="D39" s="8">
        <v>48685</v>
      </c>
      <c r="F39">
        <f t="shared" si="1"/>
        <v>9.2627473363774734E-2</v>
      </c>
      <c r="I39" s="7" t="s">
        <v>75</v>
      </c>
      <c r="J39" s="7"/>
      <c r="K39" s="8">
        <v>24100</v>
      </c>
      <c r="L39" s="8">
        <v>24100</v>
      </c>
      <c r="M39" s="28" t="e">
        <f t="shared" si="2"/>
        <v>#N/A</v>
      </c>
      <c r="P39" s="7" t="s">
        <v>75</v>
      </c>
      <c r="Q39" s="7"/>
      <c r="R39" s="8">
        <v>48685</v>
      </c>
      <c r="S39" s="8">
        <v>48685</v>
      </c>
    </row>
    <row r="40" spans="1:19" ht="15.75" hidden="1" x14ac:dyDescent="0.3">
      <c r="A40" s="1" t="s">
        <v>10</v>
      </c>
      <c r="B40" t="s">
        <v>14</v>
      </c>
      <c r="C40" s="3">
        <v>82875</v>
      </c>
      <c r="D40" s="3">
        <v>82875</v>
      </c>
      <c r="F40">
        <f t="shared" si="1"/>
        <v>0.1576769406392694</v>
      </c>
      <c r="I40" s="1" t="s">
        <v>10</v>
      </c>
      <c r="J40" t="s">
        <v>14</v>
      </c>
      <c r="K40" s="3">
        <v>41085</v>
      </c>
      <c r="L40" s="3">
        <v>41085</v>
      </c>
      <c r="M40" s="28">
        <f t="shared" si="2"/>
        <v>0</v>
      </c>
      <c r="P40" s="1" t="s">
        <v>10</v>
      </c>
      <c r="Q40" t="s">
        <v>14</v>
      </c>
      <c r="R40" s="3">
        <v>82875</v>
      </c>
      <c r="S40" s="3">
        <v>82875</v>
      </c>
    </row>
    <row r="41" spans="1:19" ht="15.75" hidden="1" x14ac:dyDescent="0.3">
      <c r="A41" s="6"/>
      <c r="B41" t="s">
        <v>40</v>
      </c>
      <c r="C41" s="3">
        <v>840</v>
      </c>
      <c r="D41" s="3">
        <v>840</v>
      </c>
      <c r="F41">
        <f t="shared" si="1"/>
        <v>1.5981735159817352E-3</v>
      </c>
      <c r="I41" s="6"/>
      <c r="J41" t="s">
        <v>40</v>
      </c>
      <c r="K41" s="3">
        <v>390</v>
      </c>
      <c r="L41" s="3">
        <v>390</v>
      </c>
      <c r="M41" s="28">
        <f t="shared" si="2"/>
        <v>0</v>
      </c>
      <c r="P41" s="6"/>
      <c r="Q41" t="s">
        <v>40</v>
      </c>
      <c r="R41" s="3">
        <v>840</v>
      </c>
      <c r="S41" s="3">
        <v>840</v>
      </c>
    </row>
    <row r="42" spans="1:19" ht="15.75" hidden="1" x14ac:dyDescent="0.3">
      <c r="A42" s="7" t="s">
        <v>74</v>
      </c>
      <c r="B42" s="7"/>
      <c r="C42" s="8">
        <v>83715</v>
      </c>
      <c r="D42" s="8">
        <v>83715</v>
      </c>
      <c r="F42">
        <f t="shared" si="1"/>
        <v>0.15927511415525114</v>
      </c>
      <c r="I42" s="7" t="s">
        <v>74</v>
      </c>
      <c r="J42" s="7"/>
      <c r="K42" s="8">
        <v>41475</v>
      </c>
      <c r="L42" s="8">
        <v>41475</v>
      </c>
      <c r="M42" s="28" t="e">
        <f t="shared" si="2"/>
        <v>#N/A</v>
      </c>
      <c r="P42" s="7" t="s">
        <v>74</v>
      </c>
      <c r="Q42" s="7"/>
      <c r="R42" s="8">
        <v>83715</v>
      </c>
      <c r="S42" s="8">
        <v>83715</v>
      </c>
    </row>
    <row r="43" spans="1:19" ht="15.75" hidden="1" x14ac:dyDescent="0.3">
      <c r="A43" s="1" t="s">
        <v>11</v>
      </c>
      <c r="B43" t="s">
        <v>44</v>
      </c>
      <c r="C43" s="3">
        <v>226855</v>
      </c>
      <c r="D43" s="3">
        <v>226855</v>
      </c>
      <c r="F43">
        <f t="shared" si="1"/>
        <v>0.4316114916286149</v>
      </c>
      <c r="I43" s="1" t="s">
        <v>11</v>
      </c>
      <c r="J43" t="s">
        <v>44</v>
      </c>
      <c r="K43" s="3">
        <v>113655</v>
      </c>
      <c r="L43" s="3">
        <v>113655</v>
      </c>
      <c r="M43" s="28">
        <f t="shared" si="2"/>
        <v>0</v>
      </c>
      <c r="P43" s="1" t="s">
        <v>11</v>
      </c>
      <c r="Q43" t="s">
        <v>44</v>
      </c>
      <c r="R43" s="3">
        <v>226855</v>
      </c>
      <c r="S43" s="3">
        <v>226855</v>
      </c>
    </row>
    <row r="44" spans="1:19" ht="15.75" hidden="1" x14ac:dyDescent="0.3">
      <c r="A44" s="1"/>
      <c r="B44" t="s">
        <v>38</v>
      </c>
      <c r="C44" s="3">
        <v>4755</v>
      </c>
      <c r="D44" s="3">
        <v>4755</v>
      </c>
      <c r="F44">
        <f t="shared" si="1"/>
        <v>9.0468036529680364E-3</v>
      </c>
      <c r="I44" s="1"/>
      <c r="J44" t="s">
        <v>41</v>
      </c>
      <c r="K44" s="3">
        <v>1620</v>
      </c>
      <c r="L44" s="3">
        <v>1620</v>
      </c>
      <c r="M44" s="28">
        <f t="shared" si="2"/>
        <v>0</v>
      </c>
      <c r="P44" s="1"/>
      <c r="Q44" t="s">
        <v>38</v>
      </c>
      <c r="R44" s="3">
        <v>4755</v>
      </c>
      <c r="S44" s="3">
        <v>4755</v>
      </c>
    </row>
    <row r="45" spans="1:19" ht="15.75" hidden="1" x14ac:dyDescent="0.3">
      <c r="A45" s="6"/>
      <c r="B45" t="s">
        <v>41</v>
      </c>
      <c r="C45" s="3">
        <v>2940</v>
      </c>
      <c r="D45" s="3">
        <v>2940</v>
      </c>
      <c r="F45">
        <f t="shared" si="1"/>
        <v>5.5936073059360729E-3</v>
      </c>
      <c r="I45" s="6"/>
      <c r="J45" t="s">
        <v>38</v>
      </c>
      <c r="K45" s="3">
        <v>255</v>
      </c>
      <c r="L45" s="3">
        <v>255</v>
      </c>
      <c r="M45" s="28">
        <f t="shared" si="2"/>
        <v>0</v>
      </c>
      <c r="P45" s="6"/>
      <c r="Q45" t="s">
        <v>41</v>
      </c>
      <c r="R45" s="3">
        <v>2940</v>
      </c>
      <c r="S45" s="3">
        <v>2940</v>
      </c>
    </row>
    <row r="46" spans="1:19" ht="15.75" hidden="1" x14ac:dyDescent="0.3">
      <c r="A46" s="7" t="s">
        <v>76</v>
      </c>
      <c r="B46" s="7"/>
      <c r="C46" s="8">
        <v>234550</v>
      </c>
      <c r="D46" s="8">
        <v>234550</v>
      </c>
      <c r="F46">
        <f t="shared" si="1"/>
        <v>0.44625190258751901</v>
      </c>
      <c r="I46" s="7" t="s">
        <v>76</v>
      </c>
      <c r="J46" s="7"/>
      <c r="K46" s="8">
        <v>115530</v>
      </c>
      <c r="L46" s="8">
        <v>115530</v>
      </c>
      <c r="M46" s="28" t="e">
        <f t="shared" si="2"/>
        <v>#N/A</v>
      </c>
      <c r="P46" s="7" t="s">
        <v>76</v>
      </c>
      <c r="Q46" s="7"/>
      <c r="R46" s="8">
        <v>234550</v>
      </c>
      <c r="S46" s="8">
        <v>234550</v>
      </c>
    </row>
    <row r="47" spans="1:19" ht="15.75" hidden="1" x14ac:dyDescent="0.3">
      <c r="A47" s="4" t="s">
        <v>71</v>
      </c>
      <c r="B47" s="4"/>
      <c r="C47" s="5">
        <v>525600</v>
      </c>
      <c r="D47" s="5">
        <v>525600</v>
      </c>
      <c r="F47">
        <f t="shared" si="1"/>
        <v>1</v>
      </c>
      <c r="I47" s="4" t="s">
        <v>71</v>
      </c>
      <c r="J47" s="4"/>
      <c r="K47" s="5">
        <v>260640</v>
      </c>
      <c r="L47" s="5">
        <v>260640</v>
      </c>
      <c r="M47" s="28" t="e">
        <f t="shared" si="2"/>
        <v>#N/A</v>
      </c>
      <c r="P47" s="4" t="s">
        <v>71</v>
      </c>
      <c r="Q47" s="4"/>
      <c r="R47" s="5">
        <v>525600</v>
      </c>
      <c r="S47" s="5">
        <v>525600</v>
      </c>
    </row>
    <row r="48" spans="1:19" hidden="1" x14ac:dyDescent="0.25">
      <c r="P48" s="4"/>
      <c r="Q48" s="4"/>
      <c r="R48" s="5"/>
      <c r="S48" s="5"/>
    </row>
  </sheetData>
  <mergeCells count="12">
    <mergeCell ref="A1:D1"/>
    <mergeCell ref="A24:D24"/>
    <mergeCell ref="A18:B18"/>
    <mergeCell ref="A19:A21"/>
    <mergeCell ref="A22:B22"/>
    <mergeCell ref="A23:B23"/>
    <mergeCell ref="A5:B5"/>
    <mergeCell ref="A6:A9"/>
    <mergeCell ref="A10:B10"/>
    <mergeCell ref="A11:A14"/>
    <mergeCell ref="A15:B15"/>
    <mergeCell ref="A16:A1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C5:D5 C10:C22 D10 D15 D18" formula="1"/>
  </ignoredError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VI18"/>
  <sheetViews>
    <sheetView workbookViewId="0">
      <selection sqref="A1:XFD1"/>
    </sheetView>
  </sheetViews>
  <sheetFormatPr defaultColWidth="0" defaultRowHeight="16.5" zeroHeight="1" x14ac:dyDescent="0.3"/>
  <cols>
    <col min="1" max="1" width="4.28515625" style="104" customWidth="1"/>
    <col min="2" max="10" width="9.140625" style="104" customWidth="1"/>
    <col min="11" max="11" width="13.5703125" style="104" customWidth="1"/>
    <col min="12" max="256" width="9.140625" style="104" hidden="1"/>
    <col min="257" max="257" width="12.28515625" style="104" hidden="1"/>
    <col min="258" max="512" width="9.140625" style="104" hidden="1"/>
    <col min="513" max="513" width="12.28515625" style="104" hidden="1"/>
    <col min="514" max="768" width="9.140625" style="104" hidden="1"/>
    <col min="769" max="769" width="12.28515625" style="104" hidden="1"/>
    <col min="770" max="1024" width="9.140625" style="104" hidden="1"/>
    <col min="1025" max="1025" width="12.28515625" style="104" hidden="1"/>
    <col min="1026" max="1280" width="9.140625" style="104" hidden="1"/>
    <col min="1281" max="1281" width="12.28515625" style="104" hidden="1"/>
    <col min="1282" max="1536" width="9.140625" style="104" hidden="1"/>
    <col min="1537" max="1537" width="12.28515625" style="104" hidden="1"/>
    <col min="1538" max="1792" width="9.140625" style="104" hidden="1"/>
    <col min="1793" max="1793" width="12.28515625" style="104" hidden="1"/>
    <col min="1794" max="2048" width="9.140625" style="104" hidden="1"/>
    <col min="2049" max="2049" width="12.28515625" style="104" hidden="1"/>
    <col min="2050" max="2304" width="9.140625" style="104" hidden="1"/>
    <col min="2305" max="2305" width="12.28515625" style="104" hidden="1"/>
    <col min="2306" max="2560" width="9.140625" style="104" hidden="1"/>
    <col min="2561" max="2561" width="12.28515625" style="104" hidden="1"/>
    <col min="2562" max="2816" width="9.140625" style="104" hidden="1"/>
    <col min="2817" max="2817" width="12.28515625" style="104" hidden="1"/>
    <col min="2818" max="3072" width="9.140625" style="104" hidden="1"/>
    <col min="3073" max="3073" width="12.28515625" style="104" hidden="1"/>
    <col min="3074" max="3328" width="9.140625" style="104" hidden="1"/>
    <col min="3329" max="3329" width="12.28515625" style="104" hidden="1"/>
    <col min="3330" max="3584" width="9.140625" style="104" hidden="1"/>
    <col min="3585" max="3585" width="12.28515625" style="104" hidden="1"/>
    <col min="3586" max="3840" width="9.140625" style="104" hidden="1"/>
    <col min="3841" max="3841" width="12.28515625" style="104" hidden="1"/>
    <col min="3842" max="4096" width="9.140625" style="104" hidden="1"/>
    <col min="4097" max="4097" width="12.28515625" style="104" hidden="1"/>
    <col min="4098" max="4352" width="9.140625" style="104" hidden="1"/>
    <col min="4353" max="4353" width="12.28515625" style="104" hidden="1"/>
    <col min="4354" max="4608" width="9.140625" style="104" hidden="1"/>
    <col min="4609" max="4609" width="12.28515625" style="104" hidden="1"/>
    <col min="4610" max="4864" width="9.140625" style="104" hidden="1"/>
    <col min="4865" max="4865" width="12.28515625" style="104" hidden="1"/>
    <col min="4866" max="5120" width="9.140625" style="104" hidden="1"/>
    <col min="5121" max="5121" width="12.28515625" style="104" hidden="1"/>
    <col min="5122" max="5376" width="9.140625" style="104" hidden="1"/>
    <col min="5377" max="5377" width="12.28515625" style="104" hidden="1"/>
    <col min="5378" max="5632" width="9.140625" style="104" hidden="1"/>
    <col min="5633" max="5633" width="12.28515625" style="104" hidden="1"/>
    <col min="5634" max="5888" width="9.140625" style="104" hidden="1"/>
    <col min="5889" max="5889" width="12.28515625" style="104" hidden="1"/>
    <col min="5890" max="6144" width="9.140625" style="104" hidden="1"/>
    <col min="6145" max="6145" width="12.28515625" style="104" hidden="1"/>
    <col min="6146" max="6400" width="9.140625" style="104" hidden="1"/>
    <col min="6401" max="6401" width="12.28515625" style="104" hidden="1"/>
    <col min="6402" max="6656" width="9.140625" style="104" hidden="1"/>
    <col min="6657" max="6657" width="12.28515625" style="104" hidden="1"/>
    <col min="6658" max="6912" width="9.140625" style="104" hidden="1"/>
    <col min="6913" max="6913" width="12.28515625" style="104" hidden="1"/>
    <col min="6914" max="7168" width="9.140625" style="104" hidden="1"/>
    <col min="7169" max="7169" width="12.28515625" style="104" hidden="1"/>
    <col min="7170" max="7424" width="9.140625" style="104" hidden="1"/>
    <col min="7425" max="7425" width="12.28515625" style="104" hidden="1"/>
    <col min="7426" max="7680" width="9.140625" style="104" hidden="1"/>
    <col min="7681" max="7681" width="12.28515625" style="104" hidden="1"/>
    <col min="7682" max="7936" width="9.140625" style="104" hidden="1"/>
    <col min="7937" max="7937" width="12.28515625" style="104" hidden="1"/>
    <col min="7938" max="8192" width="9.140625" style="104" hidden="1"/>
    <col min="8193" max="8193" width="12.28515625" style="104" hidden="1"/>
    <col min="8194" max="8448" width="9.140625" style="104" hidden="1"/>
    <col min="8449" max="8449" width="12.28515625" style="104" hidden="1"/>
    <col min="8450" max="8704" width="9.140625" style="104" hidden="1"/>
    <col min="8705" max="8705" width="12.28515625" style="104" hidden="1"/>
    <col min="8706" max="8960" width="9.140625" style="104" hidden="1"/>
    <col min="8961" max="8961" width="12.28515625" style="104" hidden="1"/>
    <col min="8962" max="9216" width="9.140625" style="104" hidden="1"/>
    <col min="9217" max="9217" width="12.28515625" style="104" hidden="1"/>
    <col min="9218" max="9472" width="9.140625" style="104" hidden="1"/>
    <col min="9473" max="9473" width="12.28515625" style="104" hidden="1"/>
    <col min="9474" max="9728" width="9.140625" style="104" hidden="1"/>
    <col min="9729" max="9729" width="12.28515625" style="104" hidden="1"/>
    <col min="9730" max="9984" width="9.140625" style="104" hidden="1"/>
    <col min="9985" max="9985" width="12.28515625" style="104" hidden="1"/>
    <col min="9986" max="10240" width="9.140625" style="104" hidden="1"/>
    <col min="10241" max="10241" width="12.28515625" style="104" hidden="1"/>
    <col min="10242" max="10496" width="9.140625" style="104" hidden="1"/>
    <col min="10497" max="10497" width="12.28515625" style="104" hidden="1"/>
    <col min="10498" max="10752" width="9.140625" style="104" hidden="1"/>
    <col min="10753" max="10753" width="12.28515625" style="104" hidden="1"/>
    <col min="10754" max="11008" width="9.140625" style="104" hidden="1"/>
    <col min="11009" max="11009" width="12.28515625" style="104" hidden="1"/>
    <col min="11010" max="11264" width="9.140625" style="104" hidden="1"/>
    <col min="11265" max="11265" width="12.28515625" style="104" hidden="1"/>
    <col min="11266" max="11520" width="9.140625" style="104" hidden="1"/>
    <col min="11521" max="11521" width="12.28515625" style="104" hidden="1"/>
    <col min="11522" max="11776" width="9.140625" style="104" hidden="1"/>
    <col min="11777" max="11777" width="12.28515625" style="104" hidden="1"/>
    <col min="11778" max="12032" width="9.140625" style="104" hidden="1"/>
    <col min="12033" max="12033" width="12.28515625" style="104" hidden="1"/>
    <col min="12034" max="12288" width="9.140625" style="104" hidden="1"/>
    <col min="12289" max="12289" width="12.28515625" style="104" hidden="1"/>
    <col min="12290" max="12544" width="9.140625" style="104" hidden="1"/>
    <col min="12545" max="12545" width="12.28515625" style="104" hidden="1"/>
    <col min="12546" max="12800" width="9.140625" style="104" hidden="1"/>
    <col min="12801" max="12801" width="12.28515625" style="104" hidden="1"/>
    <col min="12802" max="13056" width="9.140625" style="104" hidden="1"/>
    <col min="13057" max="13057" width="12.28515625" style="104" hidden="1"/>
    <col min="13058" max="13312" width="9.140625" style="104" hidden="1"/>
    <col min="13313" max="13313" width="12.28515625" style="104" hidden="1"/>
    <col min="13314" max="13568" width="9.140625" style="104" hidden="1"/>
    <col min="13569" max="13569" width="12.28515625" style="104" hidden="1"/>
    <col min="13570" max="13824" width="9.140625" style="104" hidden="1"/>
    <col min="13825" max="13825" width="12.28515625" style="104" hidden="1"/>
    <col min="13826" max="14080" width="9.140625" style="104" hidden="1"/>
    <col min="14081" max="14081" width="12.28515625" style="104" hidden="1"/>
    <col min="14082" max="14336" width="9.140625" style="104" hidden="1"/>
    <col min="14337" max="14337" width="12.28515625" style="104" hidden="1"/>
    <col min="14338" max="14592" width="9.140625" style="104" hidden="1"/>
    <col min="14593" max="14593" width="12.28515625" style="104" hidden="1"/>
    <col min="14594" max="14848" width="9.140625" style="104" hidden="1"/>
    <col min="14849" max="14849" width="12.28515625" style="104" hidden="1"/>
    <col min="14850" max="15104" width="9.140625" style="104" hidden="1"/>
    <col min="15105" max="15105" width="12.28515625" style="104" hidden="1"/>
    <col min="15106" max="15360" width="9.140625" style="104" hidden="1"/>
    <col min="15361" max="15361" width="12.28515625" style="104" hidden="1"/>
    <col min="15362" max="15616" width="9.140625" style="104" hidden="1"/>
    <col min="15617" max="15617" width="12.28515625" style="104" hidden="1"/>
    <col min="15618" max="15872" width="9.140625" style="104" hidden="1"/>
    <col min="15873" max="15873" width="12.28515625" style="104" hidden="1"/>
    <col min="15874" max="16128" width="9.140625" style="104" hidden="1"/>
    <col min="16129" max="16129" width="12.28515625" style="104" hidden="1"/>
    <col min="16130" max="16384" width="9.140625" style="104" hidden="1"/>
  </cols>
  <sheetData>
    <row r="1" spans="1:11" s="105" customFormat="1" ht="19.5" customHeight="1" x14ac:dyDescent="0.25">
      <c r="A1" s="226" t="s">
        <v>792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3"/>
    <row r="3" spans="1:11" x14ac:dyDescent="0.3">
      <c r="B3" s="200" t="s">
        <v>7</v>
      </c>
      <c r="C3" s="200">
        <v>2012</v>
      </c>
      <c r="D3" s="200">
        <v>2013</v>
      </c>
      <c r="E3" s="200">
        <v>2014</v>
      </c>
      <c r="G3" s="2" t="s">
        <v>48</v>
      </c>
      <c r="H3" s="2" t="s">
        <v>7</v>
      </c>
      <c r="I3" s="2" t="s">
        <v>6</v>
      </c>
    </row>
    <row r="4" spans="1:11" x14ac:dyDescent="0.3">
      <c r="B4" s="197" t="s">
        <v>11</v>
      </c>
      <c r="C4" s="199">
        <v>0.45536529680365295</v>
      </c>
      <c r="D4" s="199">
        <v>0.42833561020036431</v>
      </c>
      <c r="E4" s="199">
        <f>VLOOKUP(B4,$H$4:$J$8,3,FALSE)</f>
        <v>0.44625190258751901</v>
      </c>
      <c r="G4" s="1" t="s">
        <v>67</v>
      </c>
      <c r="H4" t="s">
        <v>12</v>
      </c>
      <c r="I4" s="3">
        <v>8340</v>
      </c>
      <c r="J4" s="199">
        <f t="shared" ref="J4:J9" si="0">I4/$I$9</f>
        <v>1.5867579908675798E-2</v>
      </c>
    </row>
    <row r="5" spans="1:11" x14ac:dyDescent="0.3">
      <c r="B5" s="197" t="s">
        <v>8</v>
      </c>
      <c r="C5" s="199">
        <v>0.30505136986301368</v>
      </c>
      <c r="D5" s="199">
        <v>0.33130312689738917</v>
      </c>
      <c r="E5" s="199">
        <f>VLOOKUP(B5,$H$4:$J$8,3,FALSE)</f>
        <v>0.28597792998477928</v>
      </c>
      <c r="G5" s="1"/>
      <c r="H5" t="s">
        <v>8</v>
      </c>
      <c r="I5" s="3">
        <v>150310</v>
      </c>
      <c r="J5" s="199">
        <f t="shared" si="0"/>
        <v>0.28597792998477928</v>
      </c>
    </row>
    <row r="6" spans="1:11" x14ac:dyDescent="0.3">
      <c r="B6" s="197" t="s">
        <v>10</v>
      </c>
      <c r="C6" s="199">
        <v>0.1583904109589041</v>
      </c>
      <c r="D6" s="199">
        <v>0.15816636308439588</v>
      </c>
      <c r="E6" s="199">
        <f>VLOOKUP(B6,$H$4:$J$8,3,FALSE)</f>
        <v>0.15927511415525114</v>
      </c>
      <c r="G6" s="1"/>
      <c r="H6" t="s">
        <v>9</v>
      </c>
      <c r="I6" s="3">
        <v>48685</v>
      </c>
      <c r="J6" s="199">
        <f t="shared" si="0"/>
        <v>9.2627473363774734E-2</v>
      </c>
    </row>
    <row r="7" spans="1:11" x14ac:dyDescent="0.3">
      <c r="B7" s="197" t="s">
        <v>9</v>
      </c>
      <c r="C7" s="199">
        <v>6.7751141552511412E-2</v>
      </c>
      <c r="D7" s="199">
        <v>7.6673497267759558E-2</v>
      </c>
      <c r="E7" s="199">
        <f>VLOOKUP(B7,$H$4:$J$8,3,FALSE)</f>
        <v>9.2627473363774734E-2</v>
      </c>
      <c r="G7" s="1"/>
      <c r="H7" t="s">
        <v>10</v>
      </c>
      <c r="I7" s="3">
        <v>83715</v>
      </c>
      <c r="J7" s="199">
        <f t="shared" si="0"/>
        <v>0.15927511415525114</v>
      </c>
    </row>
    <row r="8" spans="1:11" x14ac:dyDescent="0.3">
      <c r="B8" s="197" t="s">
        <v>12</v>
      </c>
      <c r="C8" s="199">
        <v>1.3441780821917809E-2</v>
      </c>
      <c r="D8" s="199">
        <v>5.521402550091075E-3</v>
      </c>
      <c r="E8" s="199">
        <f>VLOOKUP(B8,$H$4:$J$8,3,FALSE)</f>
        <v>1.5867579908675798E-2</v>
      </c>
      <c r="G8" s="6"/>
      <c r="H8" t="s">
        <v>11</v>
      </c>
      <c r="I8" s="3">
        <v>234550</v>
      </c>
      <c r="J8" s="199">
        <f t="shared" si="0"/>
        <v>0.44625190258751901</v>
      </c>
    </row>
    <row r="9" spans="1:11" x14ac:dyDescent="0.3">
      <c r="B9" s="200" t="s">
        <v>71</v>
      </c>
      <c r="C9" s="199">
        <v>1</v>
      </c>
      <c r="D9" s="199">
        <v>1</v>
      </c>
      <c r="E9" s="199">
        <f>SUM(E4:E8)</f>
        <v>0.99999999999999989</v>
      </c>
      <c r="G9" s="7" t="s">
        <v>289</v>
      </c>
      <c r="H9" s="7"/>
      <c r="I9" s="8">
        <v>525600</v>
      </c>
      <c r="J9" s="199">
        <f t="shared" si="0"/>
        <v>1</v>
      </c>
    </row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spans="1:13" x14ac:dyDescent="0.3"/>
    <row r="18" spans="1:13" ht="26.2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</sheetData>
  <mergeCells count="2">
    <mergeCell ref="A1:K1"/>
    <mergeCell ref="A18:M18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36"/>
  <sheetViews>
    <sheetView workbookViewId="0">
      <selection sqref="A1:XFD1"/>
    </sheetView>
  </sheetViews>
  <sheetFormatPr defaultColWidth="0" defaultRowHeight="16.5" zeroHeight="1" x14ac:dyDescent="0.3"/>
  <cols>
    <col min="1" max="10" width="9.140625" style="104" customWidth="1"/>
    <col min="11" max="11" width="10.7109375" style="104" customWidth="1"/>
    <col min="12" max="12" width="4.7109375" style="104" customWidth="1"/>
    <col min="13" max="13" width="36" style="104" hidden="1" customWidth="1"/>
    <col min="14" max="16384" width="9.140625" style="104" hidden="1"/>
  </cols>
  <sheetData>
    <row r="1" spans="1:12" s="105" customFormat="1" ht="17.100000000000001" customHeight="1" x14ac:dyDescent="0.25">
      <c r="A1" s="234" t="s">
        <v>793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3"/>
    <row r="3" spans="1:12" x14ac:dyDescent="0.3"/>
    <row r="4" spans="1:12" x14ac:dyDescent="0.3">
      <c r="D4" s="106" t="s">
        <v>72</v>
      </c>
      <c r="E4" s="107" t="s">
        <v>6</v>
      </c>
    </row>
    <row r="5" spans="1:12" x14ac:dyDescent="0.3">
      <c r="D5" s="104" t="str">
        <f t="shared" ref="D5:E7" si="0">B21</f>
        <v>Telecompra</v>
      </c>
      <c r="E5" s="104">
        <f t="shared" si="0"/>
        <v>226855</v>
      </c>
      <c r="F5" s="113">
        <f>E5/$E$9</f>
        <v>0.4316114916286149</v>
      </c>
    </row>
    <row r="6" spans="1:12" x14ac:dyDescent="0.3">
      <c r="D6" s="104" t="str">
        <f t="shared" si="0"/>
        <v>Variedades</v>
      </c>
      <c r="E6" s="104">
        <f t="shared" si="0"/>
        <v>124210</v>
      </c>
      <c r="F6" s="113">
        <f>E6/$E$9</f>
        <v>0.23632039573820396</v>
      </c>
    </row>
    <row r="7" spans="1:12" x14ac:dyDescent="0.3">
      <c r="D7" s="104" t="str">
        <f t="shared" si="0"/>
        <v>Religioso</v>
      </c>
      <c r="E7" s="104">
        <f t="shared" si="0"/>
        <v>82875</v>
      </c>
      <c r="F7" s="113">
        <f>E7/$E$9</f>
        <v>0.1576769406392694</v>
      </c>
    </row>
    <row r="8" spans="1:12" x14ac:dyDescent="0.3">
      <c r="D8" s="104" t="s">
        <v>89</v>
      </c>
      <c r="E8" s="109">
        <f>SUM(C24:C34)</f>
        <v>91660</v>
      </c>
      <c r="F8" s="113">
        <f>E8/$E$9</f>
        <v>0.17439117199391171</v>
      </c>
    </row>
    <row r="9" spans="1:12" x14ac:dyDescent="0.3">
      <c r="D9" s="104" t="s">
        <v>6</v>
      </c>
      <c r="E9" s="109">
        <f>SUM(E5:E8)</f>
        <v>525600</v>
      </c>
      <c r="F9" s="113">
        <f>E9/$E$9</f>
        <v>1</v>
      </c>
    </row>
    <row r="10" spans="1:12" x14ac:dyDescent="0.3">
      <c r="E10" s="109"/>
    </row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spans="1:14" x14ac:dyDescent="0.3"/>
    <row r="18" spans="1:14" ht="22.5" customHeight="1" x14ac:dyDescent="0.3">
      <c r="A18" s="222" t="s">
        <v>749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1:14" x14ac:dyDescent="0.3"/>
    <row r="20" spans="1:14" hidden="1" x14ac:dyDescent="0.3">
      <c r="A20" s="2" t="s">
        <v>48</v>
      </c>
      <c r="B20" s="2" t="s">
        <v>72</v>
      </c>
      <c r="C20" s="2" t="s">
        <v>67</v>
      </c>
      <c r="F20" s="2" t="s">
        <v>48</v>
      </c>
      <c r="G20" s="2" t="s">
        <v>72</v>
      </c>
      <c r="H20" s="2" t="s">
        <v>6</v>
      </c>
      <c r="J20" s="2"/>
      <c r="K20" s="2"/>
      <c r="L20" s="2" t="s">
        <v>48</v>
      </c>
      <c r="M20" s="2" t="s">
        <v>267</v>
      </c>
      <c r="N20" s="2" t="s">
        <v>6</v>
      </c>
    </row>
    <row r="21" spans="1:14" hidden="1" x14ac:dyDescent="0.3">
      <c r="A21" s="1" t="s">
        <v>67</v>
      </c>
      <c r="B21" t="s">
        <v>44</v>
      </c>
      <c r="C21" s="3">
        <v>226855</v>
      </c>
      <c r="F21" s="1" t="s">
        <v>67</v>
      </c>
      <c r="G21" t="s">
        <v>44</v>
      </c>
      <c r="H21" s="3">
        <v>113655</v>
      </c>
      <c r="I21">
        <f t="shared" ref="I21:I34" si="1">IF(VLOOKUP(G21,$B$18:$C$46,2,FALSE)&gt;=H21,0,1)</f>
        <v>0</v>
      </c>
      <c r="J21"/>
      <c r="K21" s="3"/>
      <c r="L21" s="1" t="s">
        <v>67</v>
      </c>
      <c r="M21" t="s">
        <v>268</v>
      </c>
      <c r="N21" s="3">
        <v>113655</v>
      </c>
    </row>
    <row r="22" spans="1:14" hidden="1" x14ac:dyDescent="0.3">
      <c r="A22" s="1"/>
      <c r="B22" t="s">
        <v>15</v>
      </c>
      <c r="C22" s="3">
        <v>124210</v>
      </c>
      <c r="F22" s="1"/>
      <c r="G22" t="s">
        <v>15</v>
      </c>
      <c r="H22" s="3">
        <v>62340</v>
      </c>
      <c r="I22">
        <f t="shared" si="1"/>
        <v>0</v>
      </c>
      <c r="J22"/>
      <c r="K22" s="3"/>
      <c r="L22" s="1"/>
      <c r="M22" t="s">
        <v>275</v>
      </c>
      <c r="N22" s="3">
        <v>67985</v>
      </c>
    </row>
    <row r="23" spans="1:14" hidden="1" x14ac:dyDescent="0.3">
      <c r="A23" s="1"/>
      <c r="B23" t="s">
        <v>14</v>
      </c>
      <c r="C23" s="3">
        <v>82875</v>
      </c>
      <c r="F23" s="1"/>
      <c r="G23" t="s">
        <v>14</v>
      </c>
      <c r="H23" s="3">
        <v>41085</v>
      </c>
      <c r="I23">
        <f t="shared" si="1"/>
        <v>0</v>
      </c>
      <c r="J23"/>
      <c r="K23" s="3"/>
      <c r="L23" s="1"/>
      <c r="M23" t="s">
        <v>14</v>
      </c>
      <c r="N23" s="3">
        <v>41085</v>
      </c>
    </row>
    <row r="24" spans="1:14" hidden="1" x14ac:dyDescent="0.3">
      <c r="A24" s="1"/>
      <c r="B24" t="s">
        <v>16</v>
      </c>
      <c r="C24" s="3">
        <v>27560</v>
      </c>
      <c r="F24" s="1"/>
      <c r="G24" t="s">
        <v>16</v>
      </c>
      <c r="H24" s="3">
        <v>13745</v>
      </c>
      <c r="I24">
        <f t="shared" si="1"/>
        <v>0</v>
      </c>
      <c r="J24"/>
      <c r="K24" s="3"/>
      <c r="L24" s="1"/>
      <c r="M24" t="s">
        <v>272</v>
      </c>
      <c r="N24" s="3">
        <v>35950</v>
      </c>
    </row>
    <row r="25" spans="1:14" hidden="1" x14ac:dyDescent="0.3">
      <c r="A25" s="1"/>
      <c r="B25" t="s">
        <v>20</v>
      </c>
      <c r="C25" s="3">
        <v>22530</v>
      </c>
      <c r="F25" s="1"/>
      <c r="G25" t="s">
        <v>20</v>
      </c>
      <c r="H25" s="3">
        <v>11550</v>
      </c>
      <c r="I25">
        <f t="shared" si="1"/>
        <v>0</v>
      </c>
      <c r="J25"/>
      <c r="K25" s="3"/>
      <c r="L25" s="1"/>
      <c r="M25" t="s">
        <v>281</v>
      </c>
      <c r="N25" s="3">
        <v>1620</v>
      </c>
    </row>
    <row r="26" spans="1:14" hidden="1" x14ac:dyDescent="0.3">
      <c r="A26" s="1"/>
      <c r="B26" t="s">
        <v>29</v>
      </c>
      <c r="C26" s="3">
        <v>11590</v>
      </c>
      <c r="F26" s="1"/>
      <c r="G26" t="s">
        <v>29</v>
      </c>
      <c r="H26" s="3">
        <v>5645</v>
      </c>
      <c r="I26">
        <f t="shared" si="1"/>
        <v>0</v>
      </c>
      <c r="J26"/>
      <c r="K26" s="3"/>
      <c r="L26" s="1"/>
      <c r="M26" t="s">
        <v>273</v>
      </c>
      <c r="N26" s="3">
        <v>255</v>
      </c>
    </row>
    <row r="27" spans="1:14" hidden="1" x14ac:dyDescent="0.3">
      <c r="A27" s="1"/>
      <c r="B27" t="s">
        <v>27</v>
      </c>
      <c r="C27" s="3">
        <v>8340</v>
      </c>
      <c r="F27" s="1"/>
      <c r="G27" t="s">
        <v>27</v>
      </c>
      <c r="H27" s="3">
        <v>4110</v>
      </c>
      <c r="I27">
        <f t="shared" si="1"/>
        <v>0</v>
      </c>
      <c r="J27"/>
      <c r="K27" s="3"/>
      <c r="L27" s="6"/>
      <c r="M27" t="s">
        <v>278</v>
      </c>
      <c r="N27" s="3">
        <v>90</v>
      </c>
    </row>
    <row r="28" spans="1:14" hidden="1" x14ac:dyDescent="0.3">
      <c r="A28" s="1"/>
      <c r="B28" t="s">
        <v>25</v>
      </c>
      <c r="C28" s="3">
        <v>6270</v>
      </c>
      <c r="F28" s="1"/>
      <c r="G28" t="s">
        <v>25</v>
      </c>
      <c r="H28" s="3">
        <v>3360</v>
      </c>
      <c r="I28">
        <f t="shared" si="1"/>
        <v>0</v>
      </c>
      <c r="J28"/>
      <c r="K28" s="3"/>
      <c r="L28" s="7" t="s">
        <v>289</v>
      </c>
      <c r="M28" s="7"/>
      <c r="N28" s="8">
        <v>260640</v>
      </c>
    </row>
    <row r="29" spans="1:14" hidden="1" x14ac:dyDescent="0.3">
      <c r="A29" s="1"/>
      <c r="B29" t="s">
        <v>38</v>
      </c>
      <c r="C29" s="3">
        <v>4755</v>
      </c>
      <c r="F29" s="1"/>
      <c r="G29" t="s">
        <v>41</v>
      </c>
      <c r="H29" s="3">
        <v>1620</v>
      </c>
      <c r="I29">
        <f t="shared" si="1"/>
        <v>0</v>
      </c>
      <c r="J29"/>
      <c r="K29" s="3"/>
      <c r="L29" s="4" t="s">
        <v>71</v>
      </c>
      <c r="M29" s="4"/>
      <c r="N29" s="5">
        <v>260640</v>
      </c>
    </row>
    <row r="30" spans="1:14" hidden="1" x14ac:dyDescent="0.3">
      <c r="A30" s="1"/>
      <c r="B30" t="s">
        <v>31</v>
      </c>
      <c r="C30" s="3">
        <v>3265</v>
      </c>
      <c r="F30" s="1"/>
      <c r="G30" t="s">
        <v>33</v>
      </c>
      <c r="H30" s="3">
        <v>1385</v>
      </c>
      <c r="I30">
        <f t="shared" si="1"/>
        <v>0</v>
      </c>
      <c r="J30"/>
      <c r="K30" s="3"/>
    </row>
    <row r="31" spans="1:14" hidden="1" x14ac:dyDescent="0.3">
      <c r="A31" s="1"/>
      <c r="B31" t="s">
        <v>41</v>
      </c>
      <c r="C31" s="3">
        <v>2940</v>
      </c>
      <c r="F31" s="1"/>
      <c r="G31" t="s">
        <v>31</v>
      </c>
      <c r="H31" s="3">
        <v>1350</v>
      </c>
      <c r="I31">
        <f t="shared" si="1"/>
        <v>0</v>
      </c>
      <c r="J31"/>
      <c r="K31" s="3"/>
    </row>
    <row r="32" spans="1:14" hidden="1" x14ac:dyDescent="0.3">
      <c r="A32" s="1"/>
      <c r="B32" t="s">
        <v>33</v>
      </c>
      <c r="C32" s="3">
        <v>2670</v>
      </c>
      <c r="F32" s="1"/>
      <c r="G32" t="s">
        <v>40</v>
      </c>
      <c r="H32" s="3">
        <v>390</v>
      </c>
      <c r="I32">
        <f t="shared" si="1"/>
        <v>0</v>
      </c>
      <c r="J32"/>
      <c r="K32" s="3"/>
    </row>
    <row r="33" spans="1:11" hidden="1" x14ac:dyDescent="0.3">
      <c r="A33" s="1"/>
      <c r="B33" t="s">
        <v>28</v>
      </c>
      <c r="C33" s="3">
        <v>900</v>
      </c>
      <c r="F33" s="1"/>
      <c r="G33" t="s">
        <v>38</v>
      </c>
      <c r="H33" s="3">
        <v>255</v>
      </c>
      <c r="I33">
        <f t="shared" si="1"/>
        <v>0</v>
      </c>
      <c r="J33"/>
      <c r="K33" s="3"/>
    </row>
    <row r="34" spans="1:11" hidden="1" x14ac:dyDescent="0.3">
      <c r="A34" s="6"/>
      <c r="B34" t="s">
        <v>40</v>
      </c>
      <c r="C34" s="3">
        <v>840</v>
      </c>
      <c r="F34" s="6"/>
      <c r="G34" t="s">
        <v>28</v>
      </c>
      <c r="H34" s="3">
        <v>150</v>
      </c>
      <c r="I34">
        <f t="shared" si="1"/>
        <v>0</v>
      </c>
      <c r="J34"/>
      <c r="K34" s="3"/>
    </row>
    <row r="35" spans="1:11" hidden="1" x14ac:dyDescent="0.3">
      <c r="A35" s="7" t="s">
        <v>289</v>
      </c>
      <c r="B35" s="4" t="s">
        <v>71</v>
      </c>
      <c r="C35" s="5">
        <v>525600</v>
      </c>
      <c r="F35" s="7" t="s">
        <v>289</v>
      </c>
      <c r="G35" s="7"/>
      <c r="H35" s="8">
        <v>260640</v>
      </c>
      <c r="J35"/>
      <c r="K35" s="3"/>
    </row>
    <row r="36" spans="1:11" hidden="1" x14ac:dyDescent="0.3">
      <c r="A36" s="111"/>
      <c r="B36" s="4"/>
      <c r="C36" s="5"/>
      <c r="F36" s="111"/>
      <c r="G36" s="112"/>
      <c r="J36" s="4"/>
      <c r="K36" s="5"/>
    </row>
  </sheetData>
  <sortState xmlns:xlrd2="http://schemas.microsoft.com/office/spreadsheetml/2017/richdata2" ref="J21:K36">
    <sortCondition descending="1" ref="K21:K36"/>
  </sortState>
  <mergeCells count="2">
    <mergeCell ref="A18:M18"/>
    <mergeCell ref="A1:L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282"/>
  <sheetViews>
    <sheetView zoomScaleNormal="100" workbookViewId="0">
      <selection sqref="A1:G1"/>
    </sheetView>
  </sheetViews>
  <sheetFormatPr defaultColWidth="0" defaultRowHeight="14.25" zeroHeight="1" x14ac:dyDescent="0.3"/>
  <cols>
    <col min="1" max="1" width="19.42578125" style="28" customWidth="1"/>
    <col min="2" max="2" width="14.85546875" style="28" customWidth="1"/>
    <col min="3" max="3" width="14.7109375" style="28" customWidth="1"/>
    <col min="4" max="4" width="15.42578125" style="28" customWidth="1"/>
    <col min="5" max="5" width="12.7109375" style="28" customWidth="1"/>
    <col min="6" max="6" width="14.85546875" style="28" customWidth="1"/>
    <col min="7" max="7" width="15.28515625" style="28" customWidth="1"/>
    <col min="8" max="8" width="9.140625" style="28" hidden="1" customWidth="1"/>
    <col min="9" max="9" width="17" style="28" hidden="1" customWidth="1"/>
    <col min="10" max="24" width="9.140625" style="28" hidden="1" customWidth="1"/>
    <col min="25" max="25" width="27.7109375" style="28" hidden="1" customWidth="1"/>
    <col min="26" max="26" width="9.140625" style="28" hidden="1" customWidth="1"/>
    <col min="27" max="27" width="14.7109375" style="28" hidden="1" customWidth="1"/>
    <col min="28" max="28" width="13" style="28" hidden="1" customWidth="1"/>
    <col min="29" max="16384" width="9.140625" style="28" hidden="1"/>
  </cols>
  <sheetData>
    <row r="1" spans="1:38" s="48" customFormat="1" ht="29.25" customHeight="1" x14ac:dyDescent="0.25">
      <c r="A1" s="226" t="s">
        <v>794</v>
      </c>
      <c r="B1" s="226"/>
      <c r="C1" s="226"/>
      <c r="D1" s="226"/>
      <c r="E1" s="226"/>
      <c r="F1" s="226"/>
      <c r="G1" s="226"/>
    </row>
    <row r="2" spans="1:38" ht="9" customHeight="1" x14ac:dyDescent="0.3"/>
    <row r="3" spans="1:38" ht="25.5" customHeight="1" x14ac:dyDescent="0.3">
      <c r="A3" s="250" t="s">
        <v>48</v>
      </c>
      <c r="B3" s="252" t="s">
        <v>49</v>
      </c>
      <c r="C3" s="253"/>
      <c r="D3" s="216"/>
      <c r="E3" s="254" t="s">
        <v>50</v>
      </c>
      <c r="F3" s="254"/>
      <c r="G3" s="255" t="s">
        <v>51</v>
      </c>
      <c r="AA3" s="15"/>
      <c r="AB3" s="15"/>
      <c r="AD3" s="28" t="s">
        <v>137</v>
      </c>
    </row>
    <row r="4" spans="1:38" ht="30" customHeight="1" x14ac:dyDescent="0.3">
      <c r="A4" s="251"/>
      <c r="B4" s="17" t="s">
        <v>52</v>
      </c>
      <c r="C4" s="17" t="s">
        <v>53</v>
      </c>
      <c r="D4" s="17" t="s">
        <v>54</v>
      </c>
      <c r="E4" s="17" t="s">
        <v>53</v>
      </c>
      <c r="F4" s="17" t="s">
        <v>54</v>
      </c>
      <c r="G4" s="252"/>
      <c r="I4" s="28">
        <v>2014</v>
      </c>
      <c r="AD4" s="2" t="s">
        <v>48</v>
      </c>
      <c r="AE4" s="2" t="s">
        <v>96</v>
      </c>
      <c r="AF4" s="12" t="s">
        <v>6</v>
      </c>
      <c r="AH4" s="2" t="s">
        <v>48</v>
      </c>
      <c r="AI4" s="2" t="s">
        <v>96</v>
      </c>
      <c r="AJ4" s="2" t="s">
        <v>69</v>
      </c>
      <c r="AK4" s="2" t="s">
        <v>70</v>
      </c>
      <c r="AL4" s="12" t="s">
        <v>71</v>
      </c>
    </row>
    <row r="5" spans="1:38" s="15" customFormat="1" ht="15" customHeight="1" x14ac:dyDescent="0.3">
      <c r="A5" s="85" t="str">
        <f t="shared" ref="A5:A10" si="0">AD5</f>
        <v>Rede Globo</v>
      </c>
      <c r="B5" s="23">
        <v>91</v>
      </c>
      <c r="C5" s="23">
        <v>101</v>
      </c>
      <c r="D5" s="20">
        <f t="shared" ref="D5:D10" si="1">IF(C5="-","-",C5/G5)</f>
        <v>0.10756123535676251</v>
      </c>
      <c r="E5" s="74">
        <v>838</v>
      </c>
      <c r="F5" s="20">
        <f t="shared" ref="F5:F10" si="2">IF(E5="-","-",E5/G5)</f>
        <v>0.89243876464323746</v>
      </c>
      <c r="G5" s="84">
        <f>E5+C5</f>
        <v>939</v>
      </c>
      <c r="Q5" s="15" t="s">
        <v>616</v>
      </c>
      <c r="AA5" s="28"/>
      <c r="AB5" s="28"/>
      <c r="AD5" s="6" t="s">
        <v>62</v>
      </c>
      <c r="AE5" t="s">
        <v>97</v>
      </c>
      <c r="AF5" s="11">
        <v>447</v>
      </c>
      <c r="AH5" s="6" t="s">
        <v>62</v>
      </c>
      <c r="AI5" t="s">
        <v>97</v>
      </c>
      <c r="AJ5" s="11">
        <v>53</v>
      </c>
      <c r="AK5" s="11">
        <v>394</v>
      </c>
      <c r="AL5" s="11">
        <v>447</v>
      </c>
    </row>
    <row r="6" spans="1:38" s="15" customFormat="1" ht="15" customHeight="1" x14ac:dyDescent="0.3">
      <c r="A6" s="85" t="str">
        <f t="shared" si="0"/>
        <v>TV Cultura</v>
      </c>
      <c r="B6" s="23">
        <v>89</v>
      </c>
      <c r="C6" s="23">
        <v>113</v>
      </c>
      <c r="D6" s="20">
        <f t="shared" si="1"/>
        <v>0.22332015810276679</v>
      </c>
      <c r="E6" s="74">
        <v>393</v>
      </c>
      <c r="F6" s="20">
        <f t="shared" si="2"/>
        <v>0.77667984189723316</v>
      </c>
      <c r="G6" s="84">
        <f>E6+C6</f>
        <v>506</v>
      </c>
      <c r="I6" s="12" t="s">
        <v>78</v>
      </c>
      <c r="J6" s="12" t="s">
        <v>71</v>
      </c>
      <c r="K6" s="12" t="s">
        <v>60</v>
      </c>
      <c r="L6" s="12" t="s">
        <v>61</v>
      </c>
      <c r="M6" s="12" t="s">
        <v>62</v>
      </c>
      <c r="N6" s="12" t="s">
        <v>3</v>
      </c>
      <c r="O6" s="12" t="s">
        <v>65</v>
      </c>
      <c r="Q6" s="2" t="s">
        <v>615</v>
      </c>
      <c r="R6" s="2" t="s">
        <v>3</v>
      </c>
      <c r="S6" s="2" t="s">
        <v>62</v>
      </c>
      <c r="T6" s="2" t="s">
        <v>65</v>
      </c>
      <c r="U6" s="2" t="s">
        <v>4</v>
      </c>
      <c r="V6" s="2" t="s">
        <v>60</v>
      </c>
      <c r="W6" s="2" t="s">
        <v>61</v>
      </c>
      <c r="X6" s="2" t="s">
        <v>71</v>
      </c>
      <c r="AA6" s="28"/>
      <c r="AB6" s="28"/>
      <c r="AD6" s="6" t="s">
        <v>61</v>
      </c>
      <c r="AE6" t="s">
        <v>97</v>
      </c>
      <c r="AF6" s="11">
        <v>241</v>
      </c>
      <c r="AH6" s="6" t="s">
        <v>61</v>
      </c>
      <c r="AI6" t="s">
        <v>97</v>
      </c>
      <c r="AJ6" s="11">
        <v>52</v>
      </c>
      <c r="AK6" s="11">
        <v>189</v>
      </c>
      <c r="AL6" s="11">
        <v>241</v>
      </c>
    </row>
    <row r="7" spans="1:38" s="15" customFormat="1" ht="15" customHeight="1" x14ac:dyDescent="0.3">
      <c r="A7" s="85" t="str">
        <f t="shared" si="0"/>
        <v>TV Brasil</v>
      </c>
      <c r="B7" s="23">
        <v>95</v>
      </c>
      <c r="C7" s="23">
        <v>155</v>
      </c>
      <c r="D7" s="20">
        <f t="shared" si="1"/>
        <v>0.55160142348754448</v>
      </c>
      <c r="E7" s="74">
        <v>126</v>
      </c>
      <c r="F7" s="20">
        <f t="shared" si="2"/>
        <v>0.44839857651245552</v>
      </c>
      <c r="G7" s="84">
        <f>E7+C7</f>
        <v>281</v>
      </c>
      <c r="I7" s="167"/>
      <c r="J7" s="168">
        <v>373</v>
      </c>
      <c r="K7" s="168">
        <v>155</v>
      </c>
      <c r="L7" s="168">
        <v>113</v>
      </c>
      <c r="M7" s="168">
        <v>101</v>
      </c>
      <c r="N7" s="168">
        <v>2</v>
      </c>
      <c r="O7" s="168">
        <v>2</v>
      </c>
      <c r="Q7" t="s">
        <v>19</v>
      </c>
      <c r="R7" s="3">
        <v>167</v>
      </c>
      <c r="S7" s="3">
        <v>838</v>
      </c>
      <c r="T7" s="3">
        <v>159</v>
      </c>
      <c r="U7" s="3">
        <v>177</v>
      </c>
      <c r="V7" s="3">
        <v>126</v>
      </c>
      <c r="W7" s="3">
        <v>393</v>
      </c>
      <c r="X7" s="3">
        <v>1860</v>
      </c>
      <c r="AA7" s="28"/>
      <c r="AB7" s="28"/>
      <c r="AD7" s="6" t="s">
        <v>60</v>
      </c>
      <c r="AE7" t="s">
        <v>97</v>
      </c>
      <c r="AF7" s="11">
        <v>150</v>
      </c>
      <c r="AH7" s="6" t="s">
        <v>60</v>
      </c>
      <c r="AI7" t="s">
        <v>97</v>
      </c>
      <c r="AJ7" s="11">
        <v>87</v>
      </c>
      <c r="AK7" s="11">
        <v>63</v>
      </c>
      <c r="AL7" s="11">
        <v>150</v>
      </c>
    </row>
    <row r="8" spans="1:38" s="15" customFormat="1" ht="15" customHeight="1" x14ac:dyDescent="0.3">
      <c r="A8" s="85" t="str">
        <f t="shared" si="0"/>
        <v>SBT</v>
      </c>
      <c r="B8" s="23" t="s">
        <v>5</v>
      </c>
      <c r="C8" s="23" t="str">
        <f>IF(AJ8=0, "-",AJ8)</f>
        <v>-</v>
      </c>
      <c r="D8" s="20" t="str">
        <f t="shared" si="1"/>
        <v>-</v>
      </c>
      <c r="E8" s="74">
        <v>177</v>
      </c>
      <c r="F8" s="20">
        <f t="shared" si="2"/>
        <v>1</v>
      </c>
      <c r="G8" s="84">
        <f>E8</f>
        <v>177</v>
      </c>
      <c r="I8" s="169" t="s">
        <v>121</v>
      </c>
      <c r="J8" s="169">
        <v>272</v>
      </c>
      <c r="K8" s="169">
        <v>95</v>
      </c>
      <c r="L8" s="169">
        <v>89</v>
      </c>
      <c r="M8" s="169">
        <v>91</v>
      </c>
      <c r="N8" s="169">
        <v>2</v>
      </c>
      <c r="O8" s="169">
        <v>2</v>
      </c>
      <c r="Q8" s="4" t="s">
        <v>71</v>
      </c>
      <c r="R8" s="5">
        <v>167</v>
      </c>
      <c r="S8" s="5">
        <v>838</v>
      </c>
      <c r="T8" s="5">
        <v>159</v>
      </c>
      <c r="U8" s="5">
        <v>177</v>
      </c>
      <c r="V8" s="5">
        <v>126</v>
      </c>
      <c r="W8" s="5">
        <v>393</v>
      </c>
      <c r="X8" s="5">
        <v>1860</v>
      </c>
      <c r="AA8" s="28"/>
      <c r="AB8" s="28"/>
      <c r="AD8" s="6" t="s">
        <v>4</v>
      </c>
      <c r="AE8" t="s">
        <v>97</v>
      </c>
      <c r="AF8" s="11">
        <v>90</v>
      </c>
      <c r="AH8" s="6" t="s">
        <v>4</v>
      </c>
      <c r="AI8" t="s">
        <v>97</v>
      </c>
      <c r="AJ8" s="11"/>
      <c r="AK8" s="11">
        <v>90</v>
      </c>
      <c r="AL8" s="11">
        <v>90</v>
      </c>
    </row>
    <row r="9" spans="1:38" s="15" customFormat="1" ht="15" customHeight="1" x14ac:dyDescent="0.3">
      <c r="A9" s="85" t="str">
        <f t="shared" si="0"/>
        <v>BAND</v>
      </c>
      <c r="B9" s="23">
        <v>2</v>
      </c>
      <c r="C9" s="23">
        <v>2</v>
      </c>
      <c r="D9" s="20">
        <f t="shared" si="1"/>
        <v>1.1834319526627219E-2</v>
      </c>
      <c r="E9" s="74">
        <v>167</v>
      </c>
      <c r="F9" s="20">
        <f t="shared" si="2"/>
        <v>0.98816568047337283</v>
      </c>
      <c r="G9" s="84">
        <f>E9+C9</f>
        <v>169</v>
      </c>
      <c r="I9" s="164" t="s">
        <v>99</v>
      </c>
      <c r="J9" s="11">
        <v>5</v>
      </c>
      <c r="K9" s="11">
        <v>5</v>
      </c>
      <c r="L9" s="11"/>
      <c r="M9" s="11"/>
      <c r="N9" s="11"/>
      <c r="O9" s="11"/>
      <c r="AB9" s="28"/>
      <c r="AD9" s="6" t="s">
        <v>3</v>
      </c>
      <c r="AE9" t="s">
        <v>97</v>
      </c>
      <c r="AF9" s="11">
        <v>74</v>
      </c>
      <c r="AH9" s="6" t="s">
        <v>3</v>
      </c>
      <c r="AI9" t="s">
        <v>97</v>
      </c>
      <c r="AJ9" s="11">
        <v>1</v>
      </c>
      <c r="AK9" s="11">
        <v>73</v>
      </c>
      <c r="AL9" s="11">
        <v>74</v>
      </c>
    </row>
    <row r="10" spans="1:38" s="15" customFormat="1" ht="15" customHeight="1" x14ac:dyDescent="0.3">
      <c r="A10" s="85" t="str">
        <f t="shared" si="0"/>
        <v>Rede Record</v>
      </c>
      <c r="B10" s="23">
        <v>2</v>
      </c>
      <c r="C10" s="23">
        <v>2</v>
      </c>
      <c r="D10" s="20">
        <f t="shared" si="1"/>
        <v>1.2422360248447204E-2</v>
      </c>
      <c r="E10" s="74">
        <v>159</v>
      </c>
      <c r="F10" s="20">
        <f t="shared" si="2"/>
        <v>0.98757763975155277</v>
      </c>
      <c r="G10" s="84">
        <f>E10+C10</f>
        <v>161</v>
      </c>
      <c r="I10" s="164" t="s">
        <v>104</v>
      </c>
      <c r="J10" s="11">
        <v>5</v>
      </c>
      <c r="K10" s="11">
        <v>5</v>
      </c>
      <c r="L10" s="11"/>
      <c r="M10" s="11"/>
      <c r="N10" s="11"/>
      <c r="O10" s="11"/>
      <c r="AB10" s="28"/>
      <c r="AD10" s="6" t="s">
        <v>65</v>
      </c>
      <c r="AE10" t="s">
        <v>97</v>
      </c>
      <c r="AF10" s="11">
        <v>71</v>
      </c>
      <c r="AH10" s="6" t="s">
        <v>65</v>
      </c>
      <c r="AI10" t="s">
        <v>97</v>
      </c>
      <c r="AJ10" s="11">
        <v>1</v>
      </c>
      <c r="AK10" s="11">
        <v>70</v>
      </c>
      <c r="AL10" s="11">
        <v>71</v>
      </c>
    </row>
    <row r="11" spans="1:38" s="15" customFormat="1" ht="15" customHeight="1" x14ac:dyDescent="0.3">
      <c r="A11" s="24" t="s">
        <v>6</v>
      </c>
      <c r="B11" s="95">
        <v>272</v>
      </c>
      <c r="C11" s="95">
        <f>SUM(C5:C10)</f>
        <v>373</v>
      </c>
      <c r="D11" s="26">
        <f>C11/G11</f>
        <v>0.1670398566950291</v>
      </c>
      <c r="E11" s="96">
        <f>SUM(E5:E10)</f>
        <v>1860</v>
      </c>
      <c r="F11" s="26">
        <f>E11/G11</f>
        <v>0.83296014330497092</v>
      </c>
      <c r="G11" s="97">
        <f>SUM(G5:G10)</f>
        <v>2233</v>
      </c>
      <c r="I11" s="164" t="s">
        <v>449</v>
      </c>
      <c r="J11" s="11">
        <v>5</v>
      </c>
      <c r="K11" s="11">
        <v>5</v>
      </c>
      <c r="L11" s="11"/>
      <c r="M11" s="11"/>
      <c r="N11" s="11"/>
      <c r="O11" s="11"/>
      <c r="AB11" s="28"/>
      <c r="AD11" s="12" t="s">
        <v>71</v>
      </c>
      <c r="AE11" s="12"/>
      <c r="AF11" s="13">
        <v>1073</v>
      </c>
      <c r="AH11" s="12" t="s">
        <v>71</v>
      </c>
      <c r="AI11" s="12"/>
      <c r="AJ11" s="13">
        <v>194</v>
      </c>
      <c r="AK11" s="13">
        <v>879</v>
      </c>
      <c r="AL11" s="13">
        <v>1073</v>
      </c>
    </row>
    <row r="12" spans="1:38" s="15" customFormat="1" ht="21.75" customHeight="1" x14ac:dyDescent="0.3">
      <c r="A12" s="249" t="s">
        <v>749</v>
      </c>
      <c r="B12" s="249"/>
      <c r="C12" s="249"/>
      <c r="D12" s="249"/>
      <c r="E12" s="249"/>
      <c r="F12" s="249"/>
      <c r="G12" s="249"/>
      <c r="I12" s="164" t="s">
        <v>451</v>
      </c>
      <c r="J12" s="11">
        <v>4</v>
      </c>
      <c r="K12" s="11"/>
      <c r="L12" s="11">
        <v>4</v>
      </c>
      <c r="M12" s="11"/>
      <c r="N12" s="11"/>
      <c r="O12" s="11"/>
      <c r="AB12" s="28"/>
    </row>
    <row r="13" spans="1:38" ht="15.75" hidden="1" x14ac:dyDescent="0.3">
      <c r="B13" s="28" t="s">
        <v>137</v>
      </c>
      <c r="F13" s="28" t="s">
        <v>137</v>
      </c>
      <c r="I13" s="164" t="s">
        <v>87</v>
      </c>
      <c r="J13" s="11">
        <v>4</v>
      </c>
      <c r="K13" s="11">
        <v>3</v>
      </c>
      <c r="L13" s="11">
        <v>1</v>
      </c>
      <c r="M13" s="11"/>
      <c r="N13" s="11"/>
      <c r="O13" s="11"/>
      <c r="AD13" s="28" t="s">
        <v>137</v>
      </c>
    </row>
    <row r="14" spans="1:38" ht="15.75" hidden="1" x14ac:dyDescent="0.3">
      <c r="A14" s="12" t="s">
        <v>78</v>
      </c>
      <c r="B14" s="2" t="s">
        <v>3</v>
      </c>
      <c r="C14" s="12" t="s">
        <v>71</v>
      </c>
      <c r="E14" s="12" t="s">
        <v>78</v>
      </c>
      <c r="F14" s="2" t="s">
        <v>62</v>
      </c>
      <c r="G14" s="12" t="s">
        <v>71</v>
      </c>
      <c r="I14" s="164" t="s">
        <v>452</v>
      </c>
      <c r="J14" s="11">
        <v>3</v>
      </c>
      <c r="K14" s="11">
        <v>3</v>
      </c>
      <c r="L14" s="11"/>
      <c r="M14" s="11"/>
      <c r="N14" s="11"/>
      <c r="O14" s="11"/>
      <c r="Z14" s="28" t="s">
        <v>137</v>
      </c>
      <c r="AA14" s="12" t="s">
        <v>71</v>
      </c>
      <c r="AC14" s="12" t="s">
        <v>78</v>
      </c>
      <c r="AD14" s="2" t="s">
        <v>65</v>
      </c>
      <c r="AE14" s="12" t="s">
        <v>71</v>
      </c>
    </row>
    <row r="15" spans="1:38" ht="15.75" hidden="1" x14ac:dyDescent="0.3">
      <c r="A15" t="s">
        <v>138</v>
      </c>
      <c r="B15" s="11">
        <v>1</v>
      </c>
      <c r="C15" s="11">
        <v>1</v>
      </c>
      <c r="E15" t="s">
        <v>139</v>
      </c>
      <c r="F15" s="11">
        <v>3</v>
      </c>
      <c r="G15" s="11">
        <v>3</v>
      </c>
      <c r="I15" s="164" t="s">
        <v>114</v>
      </c>
      <c r="J15" s="11">
        <v>3</v>
      </c>
      <c r="K15" s="11"/>
      <c r="L15" s="11">
        <v>3</v>
      </c>
      <c r="M15" s="11"/>
      <c r="N15" s="11"/>
      <c r="O15" s="11"/>
      <c r="Y15" s="12" t="s">
        <v>78</v>
      </c>
      <c r="Z15" s="2" t="s">
        <v>61</v>
      </c>
      <c r="AA15" s="11">
        <v>2</v>
      </c>
      <c r="AC15" t="s">
        <v>180</v>
      </c>
      <c r="AD15" s="11">
        <v>1</v>
      </c>
      <c r="AE15" s="11">
        <v>1</v>
      </c>
    </row>
    <row r="16" spans="1:38" ht="15.75" hidden="1" x14ac:dyDescent="0.3">
      <c r="A16" s="12" t="s">
        <v>71</v>
      </c>
      <c r="B16" s="13">
        <v>1</v>
      </c>
      <c r="C16" s="13">
        <v>1</v>
      </c>
      <c r="E16" t="s">
        <v>140</v>
      </c>
      <c r="F16" s="11">
        <v>2</v>
      </c>
      <c r="G16" s="11">
        <v>2</v>
      </c>
      <c r="I16" s="164" t="s">
        <v>140</v>
      </c>
      <c r="J16" s="11">
        <v>3</v>
      </c>
      <c r="K16" s="11"/>
      <c r="L16" s="11"/>
      <c r="M16" s="11">
        <v>3</v>
      </c>
      <c r="N16" s="11"/>
      <c r="O16" s="11"/>
      <c r="Y16" t="s">
        <v>229</v>
      </c>
      <c r="Z16" s="11">
        <v>2</v>
      </c>
      <c r="AA16" s="11">
        <v>2</v>
      </c>
      <c r="AC16" s="12" t="s">
        <v>71</v>
      </c>
      <c r="AD16" s="13">
        <v>1</v>
      </c>
      <c r="AE16" s="13">
        <v>1</v>
      </c>
    </row>
    <row r="17" spans="1:38" ht="15.75" hidden="1" customHeight="1" x14ac:dyDescent="0.3">
      <c r="A17" s="4"/>
      <c r="B17" s="5"/>
      <c r="C17" s="5"/>
      <c r="E17" t="s">
        <v>141</v>
      </c>
      <c r="F17" s="11">
        <v>1</v>
      </c>
      <c r="G17" s="11">
        <v>1</v>
      </c>
      <c r="I17" s="164" t="s">
        <v>453</v>
      </c>
      <c r="J17" s="11">
        <v>3</v>
      </c>
      <c r="K17" s="11">
        <v>3</v>
      </c>
      <c r="L17" s="11"/>
      <c r="M17" s="11"/>
      <c r="N17" s="11"/>
      <c r="O17" s="11"/>
      <c r="Y17" t="s">
        <v>230</v>
      </c>
      <c r="Z17" s="11">
        <v>2</v>
      </c>
      <c r="AA17" s="11">
        <v>1</v>
      </c>
      <c r="AE17" s="75"/>
      <c r="AF17" s="248"/>
      <c r="AG17" s="248"/>
      <c r="AH17" s="248"/>
      <c r="AI17" s="248"/>
      <c r="AJ17" s="248"/>
      <c r="AK17" s="76"/>
      <c r="AL17" s="77"/>
    </row>
    <row r="18" spans="1:38" ht="15.75" hidden="1" x14ac:dyDescent="0.3">
      <c r="B18" s="28" t="s">
        <v>137</v>
      </c>
      <c r="E18" t="s">
        <v>142</v>
      </c>
      <c r="F18" s="11">
        <v>1</v>
      </c>
      <c r="G18" s="11">
        <v>1</v>
      </c>
      <c r="I18" s="164" t="s">
        <v>101</v>
      </c>
      <c r="J18" s="11">
        <v>3</v>
      </c>
      <c r="K18" s="11">
        <v>3</v>
      </c>
      <c r="L18" s="11"/>
      <c r="M18" s="11"/>
      <c r="N18" s="11"/>
      <c r="O18" s="11"/>
      <c r="Y18" t="s">
        <v>231</v>
      </c>
      <c r="Z18" s="11">
        <v>1</v>
      </c>
      <c r="AA18" s="11">
        <v>1</v>
      </c>
      <c r="AE18" s="77"/>
      <c r="AF18" s="75"/>
      <c r="AG18" s="76"/>
      <c r="AH18" s="76"/>
      <c r="AI18" s="76"/>
      <c r="AJ18" s="76"/>
      <c r="AK18" s="76"/>
      <c r="AL18" s="76"/>
    </row>
    <row r="19" spans="1:38" ht="15.75" hidden="1" x14ac:dyDescent="0.3">
      <c r="A19" s="12" t="s">
        <v>78</v>
      </c>
      <c r="B19" s="2" t="s">
        <v>60</v>
      </c>
      <c r="C19" s="12" t="s">
        <v>71</v>
      </c>
      <c r="E19" t="s">
        <v>143</v>
      </c>
      <c r="F19" s="11">
        <v>1</v>
      </c>
      <c r="G19" s="11">
        <v>1</v>
      </c>
      <c r="I19" s="164" t="s">
        <v>229</v>
      </c>
      <c r="J19" s="11">
        <v>3</v>
      </c>
      <c r="K19" s="11"/>
      <c r="L19" s="11">
        <v>3</v>
      </c>
      <c r="M19" s="11"/>
      <c r="N19" s="11"/>
      <c r="O19" s="11"/>
      <c r="Y19" t="s">
        <v>232</v>
      </c>
      <c r="Z19" s="11">
        <v>1</v>
      </c>
      <c r="AA19" s="11">
        <v>1</v>
      </c>
      <c r="AD19" s="2"/>
      <c r="AE19" s="2"/>
      <c r="AF19" s="2"/>
      <c r="AG19" s="68"/>
      <c r="AH19" s="2"/>
      <c r="AI19" s="2"/>
      <c r="AJ19" s="2"/>
      <c r="AK19" s="2"/>
      <c r="AL19" s="2"/>
    </row>
    <row r="20" spans="1:38" ht="15.75" hidden="1" x14ac:dyDescent="0.3">
      <c r="A20" t="s">
        <v>181</v>
      </c>
      <c r="B20" s="11">
        <v>5</v>
      </c>
      <c r="C20" s="11">
        <v>5</v>
      </c>
      <c r="E20" t="s">
        <v>144</v>
      </c>
      <c r="F20" s="11">
        <v>1</v>
      </c>
      <c r="G20" s="11">
        <v>1</v>
      </c>
      <c r="I20" s="164" t="s">
        <v>405</v>
      </c>
      <c r="J20" s="11">
        <v>3</v>
      </c>
      <c r="K20" s="11">
        <v>3</v>
      </c>
      <c r="L20" s="11"/>
      <c r="M20" s="11"/>
      <c r="N20" s="11"/>
      <c r="O20" s="11"/>
      <c r="Y20" t="s">
        <v>233</v>
      </c>
      <c r="Z20" s="11">
        <v>1</v>
      </c>
      <c r="AA20" s="11">
        <v>1</v>
      </c>
      <c r="AD20" s="2"/>
      <c r="AE20" s="117"/>
      <c r="AF20" s="119"/>
      <c r="AG20" s="68"/>
      <c r="AH20" s="6"/>
      <c r="AI20"/>
      <c r="AJ20" s="3"/>
      <c r="AK20" s="3"/>
      <c r="AL20" s="3"/>
    </row>
    <row r="21" spans="1:38" ht="15.75" hidden="1" x14ac:dyDescent="0.3">
      <c r="A21" t="s">
        <v>182</v>
      </c>
      <c r="B21" s="11">
        <v>3</v>
      </c>
      <c r="C21" s="11">
        <v>3</v>
      </c>
      <c r="E21" t="s">
        <v>145</v>
      </c>
      <c r="F21" s="11">
        <v>1</v>
      </c>
      <c r="G21" s="11">
        <v>1</v>
      </c>
      <c r="I21" s="164" t="s">
        <v>454</v>
      </c>
      <c r="J21" s="11">
        <v>3</v>
      </c>
      <c r="K21" s="11">
        <v>2</v>
      </c>
      <c r="L21" s="11"/>
      <c r="M21" s="11">
        <v>1</v>
      </c>
      <c r="N21" s="11"/>
      <c r="O21" s="11"/>
      <c r="Y21" t="s">
        <v>234</v>
      </c>
      <c r="Z21" s="11">
        <v>1</v>
      </c>
      <c r="AA21" s="11">
        <v>1</v>
      </c>
      <c r="AD21" s="6"/>
      <c r="AE21"/>
      <c r="AF21" s="3"/>
      <c r="AG21" s="68"/>
      <c r="AH21" s="6"/>
      <c r="AI21"/>
      <c r="AJ21" s="3"/>
      <c r="AK21" s="3"/>
      <c r="AL21" s="3"/>
    </row>
    <row r="22" spans="1:38" ht="15.75" hidden="1" x14ac:dyDescent="0.3">
      <c r="A22" t="s">
        <v>183</v>
      </c>
      <c r="B22" s="11">
        <v>3</v>
      </c>
      <c r="C22" s="11">
        <v>3</v>
      </c>
      <c r="E22" t="s">
        <v>146</v>
      </c>
      <c r="F22" s="11">
        <v>1</v>
      </c>
      <c r="G22" s="11">
        <v>1</v>
      </c>
      <c r="I22" s="164" t="s">
        <v>185</v>
      </c>
      <c r="J22" s="11">
        <v>3</v>
      </c>
      <c r="K22" s="11">
        <v>3</v>
      </c>
      <c r="L22" s="11"/>
      <c r="M22" s="11"/>
      <c r="N22" s="11"/>
      <c r="O22" s="11"/>
      <c r="Y22" t="s">
        <v>235</v>
      </c>
      <c r="Z22" s="11">
        <v>1</v>
      </c>
      <c r="AA22" s="11">
        <v>1</v>
      </c>
      <c r="AD22" s="6"/>
      <c r="AE22"/>
      <c r="AF22" s="3"/>
      <c r="AG22" s="68"/>
      <c r="AH22" s="6"/>
      <c r="AI22"/>
      <c r="AJ22" s="3"/>
      <c r="AK22" s="3"/>
      <c r="AL22" s="3"/>
    </row>
    <row r="23" spans="1:38" ht="15.75" hidden="1" x14ac:dyDescent="0.3">
      <c r="A23" t="s">
        <v>99</v>
      </c>
      <c r="B23" s="11">
        <v>3</v>
      </c>
      <c r="C23" s="11">
        <v>3</v>
      </c>
      <c r="E23" t="s">
        <v>147</v>
      </c>
      <c r="F23" s="11">
        <v>1</v>
      </c>
      <c r="G23" s="11">
        <v>1</v>
      </c>
      <c r="I23" s="164" t="s">
        <v>183</v>
      </c>
      <c r="J23" s="11">
        <v>3</v>
      </c>
      <c r="K23" s="11">
        <v>3</v>
      </c>
      <c r="L23" s="11"/>
      <c r="M23" s="11"/>
      <c r="N23" s="11"/>
      <c r="O23" s="11"/>
      <c r="Y23" t="s">
        <v>236</v>
      </c>
      <c r="Z23" s="11">
        <v>1</v>
      </c>
      <c r="AA23" s="11">
        <v>1</v>
      </c>
      <c r="AD23" s="6"/>
      <c r="AE23"/>
      <c r="AF23" s="3"/>
      <c r="AG23" s="68"/>
      <c r="AH23" s="6"/>
      <c r="AI23"/>
      <c r="AJ23" s="3"/>
      <c r="AK23" s="3"/>
      <c r="AL23" s="3"/>
    </row>
    <row r="24" spans="1:38" ht="15.75" hidden="1" x14ac:dyDescent="0.3">
      <c r="A24" t="s">
        <v>184</v>
      </c>
      <c r="B24" s="11">
        <v>3</v>
      </c>
      <c r="C24" s="11">
        <v>3</v>
      </c>
      <c r="E24" t="s">
        <v>148</v>
      </c>
      <c r="F24" s="11">
        <v>1</v>
      </c>
      <c r="G24" s="11">
        <v>1</v>
      </c>
      <c r="I24" s="164" t="s">
        <v>182</v>
      </c>
      <c r="J24" s="11">
        <v>3</v>
      </c>
      <c r="K24" s="11">
        <v>3</v>
      </c>
      <c r="L24" s="11"/>
      <c r="M24" s="11"/>
      <c r="N24" s="11"/>
      <c r="O24" s="11"/>
      <c r="Y24" t="s">
        <v>117</v>
      </c>
      <c r="Z24" s="11">
        <v>1</v>
      </c>
      <c r="AA24" s="11">
        <v>1</v>
      </c>
      <c r="AD24" s="6"/>
      <c r="AE24"/>
      <c r="AF24" s="3"/>
      <c r="AG24" s="68"/>
      <c r="AH24" s="6"/>
      <c r="AI24"/>
      <c r="AJ24" s="3"/>
      <c r="AK24" s="3"/>
      <c r="AL24" s="3"/>
    </row>
    <row r="25" spans="1:38" ht="15.75" hidden="1" x14ac:dyDescent="0.3">
      <c r="A25" t="s">
        <v>104</v>
      </c>
      <c r="B25" s="11">
        <v>3</v>
      </c>
      <c r="C25" s="11">
        <v>3</v>
      </c>
      <c r="E25" t="s">
        <v>149</v>
      </c>
      <c r="F25" s="11">
        <v>1</v>
      </c>
      <c r="G25" s="11">
        <v>1</v>
      </c>
      <c r="I25" s="164" t="s">
        <v>455</v>
      </c>
      <c r="J25" s="11">
        <v>3</v>
      </c>
      <c r="K25" s="11">
        <v>3</v>
      </c>
      <c r="L25" s="11"/>
      <c r="M25" s="11"/>
      <c r="N25" s="11"/>
      <c r="O25" s="11"/>
      <c r="Y25" t="s">
        <v>237</v>
      </c>
      <c r="Z25" s="11">
        <v>1</v>
      </c>
      <c r="AA25" s="11">
        <v>1</v>
      </c>
      <c r="AD25" s="6"/>
      <c r="AE25"/>
      <c r="AF25" s="3"/>
      <c r="AG25" s="68"/>
      <c r="AH25" s="6"/>
      <c r="AI25"/>
      <c r="AJ25" s="3"/>
      <c r="AK25" s="3"/>
      <c r="AL25" s="3"/>
    </row>
    <row r="26" spans="1:38" ht="15.75" hidden="1" x14ac:dyDescent="0.3">
      <c r="A26" t="s">
        <v>185</v>
      </c>
      <c r="B26" s="11">
        <v>3</v>
      </c>
      <c r="C26" s="11">
        <v>3</v>
      </c>
      <c r="E26" t="s">
        <v>112</v>
      </c>
      <c r="F26" s="11">
        <v>1</v>
      </c>
      <c r="G26" s="11">
        <v>1</v>
      </c>
      <c r="I26" s="164" t="s">
        <v>107</v>
      </c>
      <c r="J26" s="11">
        <v>3</v>
      </c>
      <c r="K26" s="11">
        <v>2</v>
      </c>
      <c r="L26" s="11">
        <v>1</v>
      </c>
      <c r="M26" s="11"/>
      <c r="N26" s="11"/>
      <c r="O26" s="11"/>
      <c r="Y26" t="s">
        <v>114</v>
      </c>
      <c r="Z26" s="11">
        <v>1</v>
      </c>
      <c r="AA26" s="11">
        <v>1</v>
      </c>
      <c r="AD26" s="116"/>
      <c r="AE26" s="118"/>
      <c r="AF26" s="120"/>
      <c r="AG26" s="68"/>
      <c r="AH26" s="4"/>
      <c r="AI26" s="4"/>
      <c r="AJ26" s="5"/>
      <c r="AK26" s="5"/>
      <c r="AL26" s="5"/>
    </row>
    <row r="27" spans="1:38" ht="15.75" hidden="1" x14ac:dyDescent="0.3">
      <c r="A27" t="s">
        <v>186</v>
      </c>
      <c r="B27" s="11">
        <v>2</v>
      </c>
      <c r="C27" s="11">
        <v>2</v>
      </c>
      <c r="E27" t="s">
        <v>150</v>
      </c>
      <c r="F27" s="11">
        <v>1</v>
      </c>
      <c r="G27" s="11">
        <v>1</v>
      </c>
      <c r="I27" s="164" t="s">
        <v>139</v>
      </c>
      <c r="J27" s="11">
        <v>3</v>
      </c>
      <c r="K27" s="11"/>
      <c r="L27" s="11"/>
      <c r="M27" s="11">
        <v>3</v>
      </c>
      <c r="N27" s="11"/>
      <c r="O27" s="11"/>
      <c r="Y27" t="s">
        <v>238</v>
      </c>
      <c r="Z27" s="11">
        <v>1</v>
      </c>
      <c r="AA27" s="11">
        <v>1</v>
      </c>
      <c r="AE27" s="77"/>
      <c r="AF27" s="75"/>
      <c r="AG27" s="75"/>
      <c r="AH27" s="75"/>
      <c r="AI27" s="78"/>
      <c r="AJ27" s="79"/>
      <c r="AK27" s="80"/>
      <c r="AL27" s="79"/>
    </row>
    <row r="28" spans="1:38" ht="15.75" hidden="1" x14ac:dyDescent="0.3">
      <c r="A28" t="s">
        <v>187</v>
      </c>
      <c r="B28" s="11">
        <v>2</v>
      </c>
      <c r="C28" s="11">
        <v>2</v>
      </c>
      <c r="E28" t="s">
        <v>151</v>
      </c>
      <c r="F28" s="11">
        <v>1</v>
      </c>
      <c r="G28" s="11">
        <v>1</v>
      </c>
      <c r="I28" s="164" t="s">
        <v>190</v>
      </c>
      <c r="J28" s="11">
        <v>3</v>
      </c>
      <c r="K28" s="11">
        <v>3</v>
      </c>
      <c r="L28" s="11"/>
      <c r="M28" s="11"/>
      <c r="N28" s="11"/>
      <c r="O28" s="11"/>
      <c r="Y28" t="s">
        <v>239</v>
      </c>
      <c r="Z28" s="11">
        <v>1</v>
      </c>
      <c r="AA28" s="11">
        <v>1</v>
      </c>
    </row>
    <row r="29" spans="1:38" ht="15.75" hidden="1" x14ac:dyDescent="0.3">
      <c r="A29" t="s">
        <v>188</v>
      </c>
      <c r="B29" s="11">
        <v>2</v>
      </c>
      <c r="C29" s="11">
        <v>2</v>
      </c>
      <c r="E29" t="s">
        <v>108</v>
      </c>
      <c r="F29" s="11">
        <v>1</v>
      </c>
      <c r="G29" s="11">
        <v>1</v>
      </c>
      <c r="I29" s="164" t="s">
        <v>186</v>
      </c>
      <c r="J29" s="11">
        <v>3</v>
      </c>
      <c r="K29" s="11">
        <v>3</v>
      </c>
      <c r="L29" s="11"/>
      <c r="M29" s="11"/>
      <c r="N29" s="11"/>
      <c r="O29" s="11"/>
      <c r="Y29" t="s">
        <v>107</v>
      </c>
      <c r="Z29" s="11">
        <v>1</v>
      </c>
      <c r="AA29" s="11">
        <v>1</v>
      </c>
    </row>
    <row r="30" spans="1:38" ht="15.75" hidden="1" x14ac:dyDescent="0.3">
      <c r="A30" t="s">
        <v>189</v>
      </c>
      <c r="B30" s="11">
        <v>2</v>
      </c>
      <c r="C30" s="11">
        <v>2</v>
      </c>
      <c r="E30" t="s">
        <v>152</v>
      </c>
      <c r="F30" s="11">
        <v>1</v>
      </c>
      <c r="G30" s="11">
        <v>1</v>
      </c>
      <c r="I30" s="164" t="s">
        <v>264</v>
      </c>
      <c r="J30" s="11">
        <v>2</v>
      </c>
      <c r="K30" s="11"/>
      <c r="L30" s="11">
        <v>2</v>
      </c>
      <c r="M30" s="11"/>
      <c r="N30" s="11"/>
      <c r="O30" s="11"/>
      <c r="Y30" t="s">
        <v>240</v>
      </c>
      <c r="Z30" s="11">
        <v>1</v>
      </c>
      <c r="AA30" s="11">
        <v>1</v>
      </c>
    </row>
    <row r="31" spans="1:38" ht="15.75" hidden="1" x14ac:dyDescent="0.3">
      <c r="A31" t="s">
        <v>190</v>
      </c>
      <c r="B31" s="11">
        <v>2</v>
      </c>
      <c r="C31" s="11">
        <v>2</v>
      </c>
      <c r="E31" t="s">
        <v>153</v>
      </c>
      <c r="F31" s="11">
        <v>1</v>
      </c>
      <c r="G31" s="11">
        <v>1</v>
      </c>
      <c r="I31" s="164" t="s">
        <v>456</v>
      </c>
      <c r="J31" s="11">
        <v>2</v>
      </c>
      <c r="K31" s="11"/>
      <c r="L31" s="11"/>
      <c r="M31" s="11">
        <v>1</v>
      </c>
      <c r="N31" s="11">
        <v>1</v>
      </c>
      <c r="O31" s="11"/>
      <c r="Y31" t="s">
        <v>241</v>
      </c>
      <c r="Z31" s="11">
        <v>1</v>
      </c>
      <c r="AA31" s="11">
        <v>1</v>
      </c>
    </row>
    <row r="32" spans="1:38" ht="15.75" hidden="1" x14ac:dyDescent="0.3">
      <c r="A32" t="s">
        <v>87</v>
      </c>
      <c r="B32" s="11">
        <v>2</v>
      </c>
      <c r="C32" s="11">
        <v>2</v>
      </c>
      <c r="E32" t="s">
        <v>154</v>
      </c>
      <c r="F32" s="11">
        <v>1</v>
      </c>
      <c r="G32" s="11">
        <v>1</v>
      </c>
      <c r="I32" s="164" t="s">
        <v>244</v>
      </c>
      <c r="J32" s="11">
        <v>2</v>
      </c>
      <c r="K32" s="11"/>
      <c r="L32" s="11">
        <v>2</v>
      </c>
      <c r="M32" s="11"/>
      <c r="N32" s="11"/>
      <c r="O32" s="11"/>
      <c r="Y32" t="s">
        <v>242</v>
      </c>
      <c r="Z32" s="11">
        <v>1</v>
      </c>
      <c r="AA32" s="11">
        <v>1</v>
      </c>
    </row>
    <row r="33" spans="1:32" ht="15.75" hidden="1" x14ac:dyDescent="0.3">
      <c r="A33" t="s">
        <v>191</v>
      </c>
      <c r="B33" s="11">
        <v>2</v>
      </c>
      <c r="C33" s="11">
        <v>2</v>
      </c>
      <c r="E33" t="s">
        <v>155</v>
      </c>
      <c r="F33" s="11">
        <v>1</v>
      </c>
      <c r="G33" s="11">
        <v>1</v>
      </c>
      <c r="I33" s="164" t="s">
        <v>234</v>
      </c>
      <c r="J33" s="11">
        <v>2</v>
      </c>
      <c r="K33" s="11"/>
      <c r="L33" s="11">
        <v>2</v>
      </c>
      <c r="M33" s="11"/>
      <c r="N33" s="11"/>
      <c r="O33" s="11"/>
      <c r="Y33" t="s">
        <v>243</v>
      </c>
      <c r="Z33" s="11">
        <v>1</v>
      </c>
      <c r="AA33" s="11">
        <v>1</v>
      </c>
    </row>
    <row r="34" spans="1:32" ht="15.75" hidden="1" x14ac:dyDescent="0.3">
      <c r="A34" t="s">
        <v>192</v>
      </c>
      <c r="B34" s="11">
        <v>2</v>
      </c>
      <c r="C34" s="11">
        <v>2</v>
      </c>
      <c r="E34" t="s">
        <v>156</v>
      </c>
      <c r="F34" s="11">
        <v>1</v>
      </c>
      <c r="G34" s="11">
        <v>1</v>
      </c>
      <c r="I34" s="164" t="s">
        <v>239</v>
      </c>
      <c r="J34" s="11">
        <v>2</v>
      </c>
      <c r="K34" s="11"/>
      <c r="L34" s="11">
        <v>2</v>
      </c>
      <c r="M34" s="11"/>
      <c r="N34" s="11"/>
      <c r="O34" s="11"/>
      <c r="Y34" t="s">
        <v>244</v>
      </c>
      <c r="Z34" s="11">
        <v>1</v>
      </c>
      <c r="AA34" s="11">
        <v>1</v>
      </c>
    </row>
    <row r="35" spans="1:32" ht="15.75" hidden="1" x14ac:dyDescent="0.3">
      <c r="A35" t="s">
        <v>193</v>
      </c>
      <c r="B35" s="11">
        <v>1</v>
      </c>
      <c r="C35" s="11">
        <v>1</v>
      </c>
      <c r="E35" t="s">
        <v>157</v>
      </c>
      <c r="F35" s="11">
        <v>1</v>
      </c>
      <c r="G35" s="11">
        <v>1</v>
      </c>
      <c r="I35" s="164" t="s">
        <v>144</v>
      </c>
      <c r="J35" s="11">
        <v>2</v>
      </c>
      <c r="K35" s="11"/>
      <c r="L35" s="11"/>
      <c r="M35" s="11">
        <v>2</v>
      </c>
      <c r="N35" s="11"/>
      <c r="O35" s="11"/>
      <c r="Y35" t="s">
        <v>118</v>
      </c>
      <c r="Z35" s="11">
        <v>1</v>
      </c>
      <c r="AA35" s="11">
        <v>1</v>
      </c>
    </row>
    <row r="36" spans="1:32" ht="15.75" hidden="1" x14ac:dyDescent="0.3">
      <c r="A36" t="s">
        <v>194</v>
      </c>
      <c r="B36" s="11">
        <v>1</v>
      </c>
      <c r="C36" s="11">
        <v>1</v>
      </c>
      <c r="E36" t="s">
        <v>158</v>
      </c>
      <c r="F36" s="11">
        <v>1</v>
      </c>
      <c r="G36" s="11">
        <v>1</v>
      </c>
      <c r="I36" s="164" t="s">
        <v>222</v>
      </c>
      <c r="J36" s="11">
        <v>2</v>
      </c>
      <c r="K36" s="11">
        <v>2</v>
      </c>
      <c r="L36" s="11"/>
      <c r="M36" s="11"/>
      <c r="N36" s="11"/>
      <c r="O36" s="11"/>
      <c r="Y36" t="s">
        <v>245</v>
      </c>
      <c r="Z36" s="11">
        <v>1</v>
      </c>
      <c r="AA36" s="11">
        <v>1</v>
      </c>
    </row>
    <row r="37" spans="1:32" ht="15.75" hidden="1" x14ac:dyDescent="0.3">
      <c r="A37" t="s">
        <v>195</v>
      </c>
      <c r="B37" s="11">
        <v>1</v>
      </c>
      <c r="C37" s="11">
        <v>1</v>
      </c>
      <c r="E37" t="s">
        <v>159</v>
      </c>
      <c r="F37" s="11">
        <v>1</v>
      </c>
      <c r="G37" s="11">
        <v>1</v>
      </c>
      <c r="I37" s="164" t="s">
        <v>249</v>
      </c>
      <c r="J37" s="11">
        <v>2</v>
      </c>
      <c r="K37" s="11"/>
      <c r="L37" s="11">
        <v>2</v>
      </c>
      <c r="M37" s="11"/>
      <c r="N37" s="11"/>
      <c r="O37" s="11"/>
      <c r="Y37" t="s">
        <v>87</v>
      </c>
      <c r="Z37" s="11">
        <v>1</v>
      </c>
      <c r="AA37" s="11">
        <v>1</v>
      </c>
    </row>
    <row r="38" spans="1:32" ht="15.75" hidden="1" x14ac:dyDescent="0.3">
      <c r="A38" t="s">
        <v>196</v>
      </c>
      <c r="B38" s="11">
        <v>1</v>
      </c>
      <c r="C38" s="11">
        <v>1</v>
      </c>
      <c r="E38" t="s">
        <v>160</v>
      </c>
      <c r="F38" s="11">
        <v>1</v>
      </c>
      <c r="G38" s="11">
        <v>1</v>
      </c>
      <c r="I38" s="164" t="s">
        <v>457</v>
      </c>
      <c r="J38" s="11">
        <v>2</v>
      </c>
      <c r="K38" s="11">
        <v>1</v>
      </c>
      <c r="L38" s="11"/>
      <c r="M38" s="11">
        <v>1</v>
      </c>
      <c r="N38" s="11"/>
      <c r="O38" s="11"/>
      <c r="Y38" t="s">
        <v>246</v>
      </c>
      <c r="Z38" s="11">
        <v>1</v>
      </c>
      <c r="AA38" s="11">
        <v>1</v>
      </c>
    </row>
    <row r="39" spans="1:32" ht="15.75" hidden="1" x14ac:dyDescent="0.3">
      <c r="A39" t="s">
        <v>106</v>
      </c>
      <c r="B39" s="11">
        <v>1</v>
      </c>
      <c r="C39" s="11">
        <v>1</v>
      </c>
      <c r="E39" t="s">
        <v>109</v>
      </c>
      <c r="F39" s="11">
        <v>1</v>
      </c>
      <c r="G39" s="11">
        <v>1</v>
      </c>
      <c r="I39" s="164" t="s">
        <v>458</v>
      </c>
      <c r="J39" s="11">
        <v>2</v>
      </c>
      <c r="K39" s="11"/>
      <c r="L39" s="11">
        <v>2</v>
      </c>
      <c r="M39" s="11"/>
      <c r="N39" s="11"/>
      <c r="O39" s="11"/>
      <c r="Y39" t="s">
        <v>116</v>
      </c>
      <c r="Z39" s="11">
        <v>1</v>
      </c>
      <c r="AA39" s="11">
        <v>1</v>
      </c>
    </row>
    <row r="40" spans="1:32" ht="15.75" hidden="1" x14ac:dyDescent="0.3">
      <c r="A40" t="s">
        <v>197</v>
      </c>
      <c r="B40" s="11">
        <v>1</v>
      </c>
      <c r="C40" s="11">
        <v>1</v>
      </c>
      <c r="E40" t="s">
        <v>161</v>
      </c>
      <c r="F40" s="11">
        <v>1</v>
      </c>
      <c r="G40" s="11">
        <v>1</v>
      </c>
      <c r="I40" s="164" t="s">
        <v>459</v>
      </c>
      <c r="J40" s="11">
        <v>2</v>
      </c>
      <c r="K40" s="11">
        <v>2</v>
      </c>
      <c r="L40" s="11"/>
      <c r="M40" s="11"/>
      <c r="N40" s="11"/>
      <c r="O40" s="11"/>
      <c r="Y40" t="s">
        <v>247</v>
      </c>
      <c r="Z40" s="11">
        <v>1</v>
      </c>
      <c r="AA40" s="11">
        <v>1</v>
      </c>
    </row>
    <row r="41" spans="1:32" ht="15.75" hidden="1" x14ac:dyDescent="0.3">
      <c r="A41" t="s">
        <v>198</v>
      </c>
      <c r="B41" s="11">
        <v>1</v>
      </c>
      <c r="C41" s="11">
        <v>1</v>
      </c>
      <c r="E41" t="s">
        <v>162</v>
      </c>
      <c r="F41" s="11">
        <v>1</v>
      </c>
      <c r="G41" s="11">
        <v>1</v>
      </c>
      <c r="I41" s="164" t="s">
        <v>460</v>
      </c>
      <c r="J41" s="11">
        <v>2</v>
      </c>
      <c r="K41" s="11">
        <v>2</v>
      </c>
      <c r="L41" s="11"/>
      <c r="M41" s="11"/>
      <c r="N41" s="11"/>
      <c r="O41" s="11"/>
      <c r="Y41" t="s">
        <v>248</v>
      </c>
      <c r="Z41" s="11">
        <v>1</v>
      </c>
      <c r="AA41" s="11">
        <v>1</v>
      </c>
    </row>
    <row r="42" spans="1:32" ht="15.75" hidden="1" x14ac:dyDescent="0.3">
      <c r="A42" t="s">
        <v>199</v>
      </c>
      <c r="B42" s="11">
        <v>1</v>
      </c>
      <c r="C42" s="11">
        <v>1</v>
      </c>
      <c r="E42" t="s">
        <v>80</v>
      </c>
      <c r="F42" s="11">
        <v>1</v>
      </c>
      <c r="G42" s="11">
        <v>1</v>
      </c>
      <c r="I42" s="164" t="s">
        <v>461</v>
      </c>
      <c r="J42" s="11">
        <v>2</v>
      </c>
      <c r="K42" s="11"/>
      <c r="L42" s="11">
        <v>2</v>
      </c>
      <c r="M42" s="11"/>
      <c r="N42" s="11"/>
      <c r="O42" s="11"/>
      <c r="Y42" t="s">
        <v>249</v>
      </c>
      <c r="Z42" s="11">
        <v>1</v>
      </c>
      <c r="AA42" s="11">
        <v>1</v>
      </c>
    </row>
    <row r="43" spans="1:32" ht="15.75" hidden="1" x14ac:dyDescent="0.3">
      <c r="A43" t="s">
        <v>63</v>
      </c>
      <c r="B43" s="11">
        <v>1</v>
      </c>
      <c r="C43" s="11">
        <v>1</v>
      </c>
      <c r="E43" t="s">
        <v>163</v>
      </c>
      <c r="F43" s="11">
        <v>1</v>
      </c>
      <c r="G43" s="11">
        <v>1</v>
      </c>
      <c r="I43" s="164" t="s">
        <v>362</v>
      </c>
      <c r="J43" s="11">
        <v>2</v>
      </c>
      <c r="K43" s="11"/>
      <c r="L43" s="11">
        <v>2</v>
      </c>
      <c r="M43" s="11"/>
      <c r="N43" s="11"/>
      <c r="O43" s="11"/>
      <c r="Y43" t="s">
        <v>105</v>
      </c>
      <c r="Z43" s="11">
        <v>1</v>
      </c>
      <c r="AA43" s="11">
        <v>1</v>
      </c>
    </row>
    <row r="44" spans="1:32" ht="15.75" hidden="1" x14ac:dyDescent="0.3">
      <c r="A44" t="s">
        <v>200</v>
      </c>
      <c r="B44" s="11">
        <v>1</v>
      </c>
      <c r="C44" s="11">
        <v>1</v>
      </c>
      <c r="E44" t="s">
        <v>164</v>
      </c>
      <c r="F44" s="11">
        <v>1</v>
      </c>
      <c r="G44" s="11">
        <v>1</v>
      </c>
      <c r="I44" s="164" t="s">
        <v>227</v>
      </c>
      <c r="J44" s="11">
        <v>2</v>
      </c>
      <c r="K44" s="11">
        <v>2</v>
      </c>
      <c r="L44" s="11"/>
      <c r="M44" s="11"/>
      <c r="N44" s="11"/>
      <c r="O44" s="11"/>
      <c r="Y44" t="s">
        <v>250</v>
      </c>
      <c r="Z44" s="11">
        <v>1</v>
      </c>
      <c r="AA44" s="11">
        <v>1</v>
      </c>
    </row>
    <row r="45" spans="1:32" ht="15.75" hidden="1" x14ac:dyDescent="0.3">
      <c r="A45" t="s">
        <v>201</v>
      </c>
      <c r="B45" s="11">
        <v>1</v>
      </c>
      <c r="C45" s="11">
        <v>1</v>
      </c>
      <c r="E45" t="s">
        <v>165</v>
      </c>
      <c r="F45" s="11">
        <v>1</v>
      </c>
      <c r="G45" s="11">
        <v>1</v>
      </c>
      <c r="I45" s="164" t="s">
        <v>192</v>
      </c>
      <c r="J45" s="11">
        <v>2</v>
      </c>
      <c r="K45" s="11">
        <v>2</v>
      </c>
      <c r="L45" s="11"/>
      <c r="M45" s="11"/>
      <c r="N45" s="11"/>
      <c r="O45" s="11"/>
      <c r="Y45" t="s">
        <v>214</v>
      </c>
      <c r="Z45" s="11">
        <v>1</v>
      </c>
      <c r="AA45" s="11">
        <v>1</v>
      </c>
      <c r="AD45"/>
      <c r="AE45" s="3"/>
      <c r="AF45" s="3"/>
    </row>
    <row r="46" spans="1:32" ht="15.75" hidden="1" x14ac:dyDescent="0.3">
      <c r="A46" t="s">
        <v>202</v>
      </c>
      <c r="B46" s="11">
        <v>1</v>
      </c>
      <c r="C46" s="11">
        <v>1</v>
      </c>
      <c r="E46" t="s">
        <v>166</v>
      </c>
      <c r="F46" s="11">
        <v>1</v>
      </c>
      <c r="G46" s="11">
        <v>1</v>
      </c>
      <c r="I46" s="164" t="s">
        <v>160</v>
      </c>
      <c r="J46" s="11">
        <v>2</v>
      </c>
      <c r="K46" s="11"/>
      <c r="L46" s="11"/>
      <c r="M46" s="11">
        <v>2</v>
      </c>
      <c r="N46" s="11"/>
      <c r="O46" s="11"/>
      <c r="Y46" t="s">
        <v>251</v>
      </c>
      <c r="Z46" s="11">
        <v>1</v>
      </c>
      <c r="AA46" s="11">
        <v>1</v>
      </c>
    </row>
    <row r="47" spans="1:32" ht="15.75" hidden="1" x14ac:dyDescent="0.3">
      <c r="A47" t="s">
        <v>203</v>
      </c>
      <c r="B47" s="11">
        <v>1</v>
      </c>
      <c r="C47" s="11">
        <v>1</v>
      </c>
      <c r="E47" t="s">
        <v>167</v>
      </c>
      <c r="F47" s="11">
        <v>1</v>
      </c>
      <c r="G47" s="11">
        <v>1</v>
      </c>
      <c r="I47" s="164" t="s">
        <v>426</v>
      </c>
      <c r="J47" s="11">
        <v>2</v>
      </c>
      <c r="K47" s="11">
        <v>2</v>
      </c>
      <c r="L47" s="11"/>
      <c r="M47" s="11"/>
      <c r="N47" s="11"/>
      <c r="O47" s="11"/>
      <c r="Y47" t="s">
        <v>252</v>
      </c>
      <c r="Z47" s="11">
        <v>1</v>
      </c>
      <c r="AA47" s="11">
        <v>1</v>
      </c>
    </row>
    <row r="48" spans="1:32" ht="15.75" hidden="1" x14ac:dyDescent="0.3">
      <c r="A48" t="s">
        <v>163</v>
      </c>
      <c r="B48" s="11">
        <v>1</v>
      </c>
      <c r="C48" s="11">
        <v>1</v>
      </c>
      <c r="E48" t="s">
        <v>168</v>
      </c>
      <c r="F48" s="11">
        <v>1</v>
      </c>
      <c r="G48" s="11">
        <v>1</v>
      </c>
      <c r="I48" s="164" t="s">
        <v>462</v>
      </c>
      <c r="J48" s="11">
        <v>2</v>
      </c>
      <c r="K48" s="11">
        <v>2</v>
      </c>
      <c r="L48" s="11"/>
      <c r="M48" s="11"/>
      <c r="N48" s="11"/>
      <c r="O48" s="11"/>
      <c r="Y48" t="s">
        <v>253</v>
      </c>
      <c r="Z48" s="11">
        <v>1</v>
      </c>
      <c r="AA48" s="11">
        <v>1</v>
      </c>
    </row>
    <row r="49" spans="1:27" ht="15.75" hidden="1" x14ac:dyDescent="0.3">
      <c r="A49" t="s">
        <v>102</v>
      </c>
      <c r="B49" s="11">
        <v>1</v>
      </c>
      <c r="C49" s="11">
        <v>1</v>
      </c>
      <c r="E49" t="s">
        <v>169</v>
      </c>
      <c r="F49" s="11">
        <v>1</v>
      </c>
      <c r="G49" s="11">
        <v>1</v>
      </c>
      <c r="I49" s="164" t="s">
        <v>235</v>
      </c>
      <c r="J49" s="11">
        <v>2</v>
      </c>
      <c r="K49" s="11"/>
      <c r="L49" s="11">
        <v>2</v>
      </c>
      <c r="M49" s="11"/>
      <c r="N49" s="11"/>
      <c r="O49" s="11"/>
      <c r="Y49" t="s">
        <v>254</v>
      </c>
      <c r="Z49" s="11">
        <v>1</v>
      </c>
      <c r="AA49" s="11">
        <v>1</v>
      </c>
    </row>
    <row r="50" spans="1:27" ht="15.75" hidden="1" x14ac:dyDescent="0.3">
      <c r="A50" t="s">
        <v>204</v>
      </c>
      <c r="B50" s="11">
        <v>1</v>
      </c>
      <c r="C50" s="11">
        <v>1</v>
      </c>
      <c r="E50" t="s">
        <v>110</v>
      </c>
      <c r="F50" s="11">
        <v>1</v>
      </c>
      <c r="G50" s="11">
        <v>1</v>
      </c>
      <c r="I50" s="164" t="s">
        <v>105</v>
      </c>
      <c r="J50" s="11">
        <v>2</v>
      </c>
      <c r="K50" s="11">
        <v>1</v>
      </c>
      <c r="L50" s="11">
        <v>1</v>
      </c>
      <c r="M50" s="11"/>
      <c r="N50" s="11"/>
      <c r="O50" s="11"/>
      <c r="Y50" t="s">
        <v>255</v>
      </c>
      <c r="Z50" s="11">
        <v>1</v>
      </c>
      <c r="AA50" s="11">
        <v>1</v>
      </c>
    </row>
    <row r="51" spans="1:27" ht="15.75" hidden="1" x14ac:dyDescent="0.3">
      <c r="A51" t="s">
        <v>205</v>
      </c>
      <c r="B51" s="11">
        <v>1</v>
      </c>
      <c r="C51" s="11">
        <v>1</v>
      </c>
      <c r="E51" t="s">
        <v>170</v>
      </c>
      <c r="F51" s="11">
        <v>1</v>
      </c>
      <c r="G51" s="11">
        <v>1</v>
      </c>
      <c r="I51" s="164" t="s">
        <v>463</v>
      </c>
      <c r="J51" s="11">
        <v>2</v>
      </c>
      <c r="K51" s="11">
        <v>2</v>
      </c>
      <c r="L51" s="11"/>
      <c r="M51" s="11"/>
      <c r="N51" s="11"/>
      <c r="O51" s="11"/>
      <c r="Y51" t="s">
        <v>86</v>
      </c>
      <c r="Z51" s="11">
        <v>1</v>
      </c>
      <c r="AA51" s="11">
        <v>1</v>
      </c>
    </row>
    <row r="52" spans="1:27" ht="15.75" hidden="1" x14ac:dyDescent="0.3">
      <c r="A52" t="s">
        <v>206</v>
      </c>
      <c r="B52" s="11">
        <v>1</v>
      </c>
      <c r="C52" s="11">
        <v>1</v>
      </c>
      <c r="E52" t="s">
        <v>111</v>
      </c>
      <c r="F52" s="11">
        <v>1</v>
      </c>
      <c r="G52" s="11">
        <v>1</v>
      </c>
      <c r="I52" s="164" t="s">
        <v>106</v>
      </c>
      <c r="J52" s="11">
        <v>2</v>
      </c>
      <c r="K52" s="11">
        <v>2</v>
      </c>
      <c r="L52" s="11"/>
      <c r="M52" s="11"/>
      <c r="N52" s="11"/>
      <c r="O52" s="11"/>
      <c r="Y52" t="s">
        <v>256</v>
      </c>
      <c r="Z52" s="11">
        <v>1</v>
      </c>
      <c r="AA52" s="11">
        <v>1</v>
      </c>
    </row>
    <row r="53" spans="1:27" ht="15.75" hidden="1" x14ac:dyDescent="0.3">
      <c r="A53" t="s">
        <v>207</v>
      </c>
      <c r="B53" s="11">
        <v>1</v>
      </c>
      <c r="C53" s="11">
        <v>1</v>
      </c>
      <c r="E53" t="s">
        <v>171</v>
      </c>
      <c r="F53" s="11">
        <v>1</v>
      </c>
      <c r="G53" s="11">
        <v>1</v>
      </c>
      <c r="I53" s="164" t="s">
        <v>193</v>
      </c>
      <c r="J53" s="11">
        <v>2</v>
      </c>
      <c r="K53" s="11">
        <v>2</v>
      </c>
      <c r="L53" s="11"/>
      <c r="M53" s="11"/>
      <c r="N53" s="11"/>
      <c r="O53" s="11"/>
      <c r="Y53" t="s">
        <v>257</v>
      </c>
      <c r="Z53" s="11">
        <v>1</v>
      </c>
      <c r="AA53" s="11">
        <v>1</v>
      </c>
    </row>
    <row r="54" spans="1:27" ht="15.75" hidden="1" x14ac:dyDescent="0.3">
      <c r="A54" t="s">
        <v>83</v>
      </c>
      <c r="B54" s="11">
        <v>1</v>
      </c>
      <c r="C54" s="11">
        <v>1</v>
      </c>
      <c r="E54" t="s">
        <v>172</v>
      </c>
      <c r="F54" s="11">
        <v>1</v>
      </c>
      <c r="G54" s="11">
        <v>1</v>
      </c>
      <c r="I54" s="164" t="s">
        <v>398</v>
      </c>
      <c r="J54" s="11">
        <v>2</v>
      </c>
      <c r="K54" s="11"/>
      <c r="L54" s="11">
        <v>2</v>
      </c>
      <c r="M54" s="11"/>
      <c r="N54" s="11"/>
      <c r="O54" s="11"/>
      <c r="Y54" t="s">
        <v>115</v>
      </c>
      <c r="Z54" s="11">
        <v>1</v>
      </c>
      <c r="AA54" s="11">
        <v>1</v>
      </c>
    </row>
    <row r="55" spans="1:27" ht="15.75" hidden="1" x14ac:dyDescent="0.3">
      <c r="A55" t="s">
        <v>208</v>
      </c>
      <c r="B55" s="11">
        <v>1</v>
      </c>
      <c r="C55" s="11">
        <v>1</v>
      </c>
      <c r="E55" t="s">
        <v>173</v>
      </c>
      <c r="F55" s="11">
        <v>1</v>
      </c>
      <c r="G55" s="11">
        <v>1</v>
      </c>
      <c r="I55" s="164" t="s">
        <v>464</v>
      </c>
      <c r="J55" s="11">
        <v>2</v>
      </c>
      <c r="K55" s="11"/>
      <c r="L55" s="11">
        <v>2</v>
      </c>
      <c r="M55" s="11"/>
      <c r="N55" s="11"/>
      <c r="O55" s="11"/>
      <c r="Y55" t="s">
        <v>258</v>
      </c>
      <c r="Z55" s="11">
        <v>1</v>
      </c>
      <c r="AA55" s="11">
        <v>1</v>
      </c>
    </row>
    <row r="56" spans="1:27" ht="15.75" hidden="1" x14ac:dyDescent="0.3">
      <c r="A56" t="s">
        <v>209</v>
      </c>
      <c r="B56" s="11">
        <v>1</v>
      </c>
      <c r="C56" s="11">
        <v>1</v>
      </c>
      <c r="E56" t="s">
        <v>174</v>
      </c>
      <c r="F56" s="11">
        <v>1</v>
      </c>
      <c r="G56" s="11">
        <v>1</v>
      </c>
      <c r="I56" s="164" t="s">
        <v>465</v>
      </c>
      <c r="J56" s="11">
        <v>2</v>
      </c>
      <c r="K56" s="11">
        <v>2</v>
      </c>
      <c r="L56" s="11"/>
      <c r="M56" s="11"/>
      <c r="N56" s="11"/>
      <c r="O56" s="11"/>
      <c r="Y56" t="s">
        <v>259</v>
      </c>
      <c r="Z56" s="11">
        <v>1</v>
      </c>
      <c r="AA56" s="11">
        <v>1</v>
      </c>
    </row>
    <row r="57" spans="1:27" ht="15.75" hidden="1" x14ac:dyDescent="0.3">
      <c r="A57" t="s">
        <v>210</v>
      </c>
      <c r="B57" s="11">
        <v>1</v>
      </c>
      <c r="C57" s="11">
        <v>1</v>
      </c>
      <c r="E57" t="s">
        <v>81</v>
      </c>
      <c r="F57" s="11">
        <v>1</v>
      </c>
      <c r="G57" s="11">
        <v>1</v>
      </c>
      <c r="I57" s="164" t="s">
        <v>466</v>
      </c>
      <c r="J57" s="11">
        <v>2</v>
      </c>
      <c r="K57" s="11">
        <v>2</v>
      </c>
      <c r="L57" s="11"/>
      <c r="M57" s="11"/>
      <c r="N57" s="11"/>
      <c r="O57" s="11"/>
      <c r="Y57" t="s">
        <v>260</v>
      </c>
      <c r="Z57" s="11">
        <v>1</v>
      </c>
      <c r="AA57" s="11">
        <v>1</v>
      </c>
    </row>
    <row r="58" spans="1:27" ht="15.75" hidden="1" x14ac:dyDescent="0.3">
      <c r="A58" t="s">
        <v>211</v>
      </c>
      <c r="B58" s="11">
        <v>1</v>
      </c>
      <c r="C58" s="11">
        <v>1</v>
      </c>
      <c r="E58" t="s">
        <v>175</v>
      </c>
      <c r="F58" s="11">
        <v>1</v>
      </c>
      <c r="G58" s="11">
        <v>1</v>
      </c>
      <c r="I58" s="164" t="s">
        <v>467</v>
      </c>
      <c r="J58" s="11">
        <v>2</v>
      </c>
      <c r="K58" s="11">
        <v>2</v>
      </c>
      <c r="L58" s="11"/>
      <c r="M58" s="11"/>
      <c r="N58" s="11"/>
      <c r="O58" s="11"/>
      <c r="Y58" t="s">
        <v>84</v>
      </c>
      <c r="Z58" s="11">
        <v>1</v>
      </c>
      <c r="AA58" s="11">
        <v>1</v>
      </c>
    </row>
    <row r="59" spans="1:27" ht="15.75" hidden="1" x14ac:dyDescent="0.3">
      <c r="A59" t="s">
        <v>212</v>
      </c>
      <c r="B59" s="11">
        <v>1</v>
      </c>
      <c r="C59" s="11">
        <v>1</v>
      </c>
      <c r="E59" t="s">
        <v>113</v>
      </c>
      <c r="F59" s="11">
        <v>1</v>
      </c>
      <c r="G59" s="11">
        <v>1</v>
      </c>
      <c r="I59" s="164" t="s">
        <v>217</v>
      </c>
      <c r="J59" s="11">
        <v>2</v>
      </c>
      <c r="K59" s="11">
        <v>2</v>
      </c>
      <c r="L59" s="11"/>
      <c r="M59" s="11"/>
      <c r="N59" s="11"/>
      <c r="O59" s="11"/>
      <c r="Y59" t="s">
        <v>261</v>
      </c>
      <c r="Z59" s="11">
        <v>1</v>
      </c>
      <c r="AA59" s="11">
        <v>1</v>
      </c>
    </row>
    <row r="60" spans="1:27" ht="15.75" hidden="1" x14ac:dyDescent="0.3">
      <c r="A60" t="s">
        <v>82</v>
      </c>
      <c r="B60" s="11">
        <v>1</v>
      </c>
      <c r="C60" s="11">
        <v>1</v>
      </c>
      <c r="E60" t="s">
        <v>176</v>
      </c>
      <c r="F60" s="11">
        <v>1</v>
      </c>
      <c r="G60" s="11">
        <v>1</v>
      </c>
      <c r="I60" s="164" t="s">
        <v>170</v>
      </c>
      <c r="J60" s="11">
        <v>2</v>
      </c>
      <c r="K60" s="11"/>
      <c r="L60" s="11"/>
      <c r="M60" s="11">
        <v>2</v>
      </c>
      <c r="N60" s="11"/>
      <c r="O60" s="11"/>
      <c r="Y60" t="s">
        <v>85</v>
      </c>
      <c r="Z60" s="11">
        <v>1</v>
      </c>
      <c r="AA60" s="11">
        <v>1</v>
      </c>
    </row>
    <row r="61" spans="1:27" ht="15.75" hidden="1" x14ac:dyDescent="0.3">
      <c r="A61" t="s">
        <v>107</v>
      </c>
      <c r="B61" s="11">
        <v>1</v>
      </c>
      <c r="C61" s="11">
        <v>1</v>
      </c>
      <c r="E61" t="s">
        <v>177</v>
      </c>
      <c r="F61" s="11">
        <v>1</v>
      </c>
      <c r="G61" s="11">
        <v>1</v>
      </c>
      <c r="I61" s="164" t="s">
        <v>468</v>
      </c>
      <c r="J61" s="11">
        <v>2</v>
      </c>
      <c r="K61" s="11">
        <v>2</v>
      </c>
      <c r="L61" s="11"/>
      <c r="M61" s="11"/>
      <c r="N61" s="11"/>
      <c r="O61" s="11"/>
      <c r="Y61" t="s">
        <v>262</v>
      </c>
      <c r="Z61" s="11">
        <v>1</v>
      </c>
      <c r="AA61" s="11">
        <v>1</v>
      </c>
    </row>
    <row r="62" spans="1:27" ht="15.75" hidden="1" x14ac:dyDescent="0.3">
      <c r="A62" t="s">
        <v>213</v>
      </c>
      <c r="B62" s="11">
        <v>1</v>
      </c>
      <c r="C62" s="11">
        <v>1</v>
      </c>
      <c r="E62" t="s">
        <v>178</v>
      </c>
      <c r="F62" s="11">
        <v>1</v>
      </c>
      <c r="G62" s="11">
        <v>1</v>
      </c>
      <c r="I62" s="164" t="s">
        <v>154</v>
      </c>
      <c r="J62" s="11">
        <v>2</v>
      </c>
      <c r="K62" s="11"/>
      <c r="L62" s="11"/>
      <c r="M62" s="11">
        <v>2</v>
      </c>
      <c r="N62" s="11"/>
      <c r="O62" s="11"/>
      <c r="Y62" t="s">
        <v>263</v>
      </c>
      <c r="Z62" s="11">
        <v>1</v>
      </c>
      <c r="AA62" s="11">
        <v>1</v>
      </c>
    </row>
    <row r="63" spans="1:27" ht="15.75" hidden="1" x14ac:dyDescent="0.3">
      <c r="A63" t="s">
        <v>214</v>
      </c>
      <c r="B63" s="11">
        <v>1</v>
      </c>
      <c r="C63" s="11">
        <v>1</v>
      </c>
      <c r="E63" t="s">
        <v>179</v>
      </c>
      <c r="F63" s="11">
        <v>1</v>
      </c>
      <c r="G63" s="11">
        <v>1</v>
      </c>
      <c r="I63" s="164" t="s">
        <v>469</v>
      </c>
      <c r="J63" s="11">
        <v>2</v>
      </c>
      <c r="K63" s="11"/>
      <c r="L63" s="11">
        <v>2</v>
      </c>
      <c r="M63" s="11"/>
      <c r="N63" s="11"/>
      <c r="O63" s="11"/>
      <c r="Y63" t="s">
        <v>264</v>
      </c>
      <c r="Z63" s="11">
        <v>1</v>
      </c>
      <c r="AA63" s="11">
        <v>1</v>
      </c>
    </row>
    <row r="64" spans="1:27" ht="15.75" hidden="1" x14ac:dyDescent="0.3">
      <c r="A64" t="s">
        <v>215</v>
      </c>
      <c r="B64" s="11">
        <v>1</v>
      </c>
      <c r="C64" s="11">
        <v>1</v>
      </c>
      <c r="E64" t="s">
        <v>79</v>
      </c>
      <c r="F64" s="11">
        <v>1</v>
      </c>
      <c r="G64" s="11">
        <v>1</v>
      </c>
      <c r="I64" s="164" t="s">
        <v>470</v>
      </c>
      <c r="J64" s="11">
        <v>2</v>
      </c>
      <c r="K64" s="11"/>
      <c r="L64" s="11"/>
      <c r="M64" s="11">
        <v>2</v>
      </c>
      <c r="N64" s="11"/>
      <c r="O64" s="11"/>
      <c r="Y64" t="s">
        <v>265</v>
      </c>
      <c r="Z64" s="11">
        <v>1</v>
      </c>
      <c r="AA64" s="11">
        <v>1</v>
      </c>
    </row>
    <row r="65" spans="1:27" ht="15.75" hidden="1" x14ac:dyDescent="0.3">
      <c r="A65" t="s">
        <v>216</v>
      </c>
      <c r="B65" s="11">
        <v>1</v>
      </c>
      <c r="C65" s="11">
        <v>1</v>
      </c>
      <c r="E65" s="12" t="s">
        <v>71</v>
      </c>
      <c r="F65" s="13">
        <v>53</v>
      </c>
      <c r="G65" s="13">
        <v>53</v>
      </c>
      <c r="I65" s="164" t="s">
        <v>81</v>
      </c>
      <c r="J65" s="11">
        <v>2</v>
      </c>
      <c r="K65" s="11"/>
      <c r="L65" s="11"/>
      <c r="M65" s="11">
        <v>2</v>
      </c>
      <c r="N65" s="11"/>
      <c r="O65" s="11"/>
      <c r="Y65" s="12" t="s">
        <v>71</v>
      </c>
      <c r="Z65" s="13">
        <f>SUM(Z16:Z64)</f>
        <v>51</v>
      </c>
      <c r="AA65" s="13">
        <v>52</v>
      </c>
    </row>
    <row r="66" spans="1:27" ht="15.75" hidden="1" x14ac:dyDescent="0.3">
      <c r="A66" t="s">
        <v>101</v>
      </c>
      <c r="B66" s="11">
        <v>1</v>
      </c>
      <c r="C66" s="11">
        <v>1</v>
      </c>
      <c r="E66"/>
      <c r="F66" s="3"/>
      <c r="G66" s="3"/>
      <c r="I66" s="164" t="s">
        <v>207</v>
      </c>
      <c r="J66" s="11">
        <v>2</v>
      </c>
      <c r="K66" s="11">
        <v>2</v>
      </c>
      <c r="L66" s="11"/>
      <c r="M66" s="11"/>
      <c r="N66" s="11"/>
      <c r="O66" s="11"/>
      <c r="Y66"/>
      <c r="Z66" s="3"/>
      <c r="AA66" s="3"/>
    </row>
    <row r="67" spans="1:27" ht="15.75" hidden="1" x14ac:dyDescent="0.3">
      <c r="A67" t="s">
        <v>103</v>
      </c>
      <c r="B67" s="11">
        <v>1</v>
      </c>
      <c r="C67" s="11">
        <v>1</v>
      </c>
      <c r="E67"/>
      <c r="F67" s="3"/>
      <c r="G67" s="3"/>
      <c r="I67" s="164" t="s">
        <v>243</v>
      </c>
      <c r="J67" s="11">
        <v>2</v>
      </c>
      <c r="K67" s="11"/>
      <c r="L67" s="11">
        <v>2</v>
      </c>
      <c r="M67" s="11"/>
      <c r="N67" s="11"/>
      <c r="O67" s="11"/>
      <c r="Y67"/>
      <c r="Z67" s="3"/>
      <c r="AA67" s="3"/>
    </row>
    <row r="68" spans="1:27" ht="15.75" hidden="1" x14ac:dyDescent="0.3">
      <c r="A68" t="s">
        <v>98</v>
      </c>
      <c r="B68" s="11">
        <v>1</v>
      </c>
      <c r="C68" s="11">
        <v>1</v>
      </c>
      <c r="E68"/>
      <c r="F68" s="3"/>
      <c r="G68" s="3"/>
      <c r="I68" s="164" t="s">
        <v>118</v>
      </c>
      <c r="J68" s="11">
        <v>2</v>
      </c>
      <c r="K68" s="11"/>
      <c r="L68" s="11">
        <v>2</v>
      </c>
      <c r="M68" s="11"/>
      <c r="N68" s="11"/>
      <c r="O68" s="11"/>
      <c r="Y68"/>
      <c r="Z68" s="3"/>
      <c r="AA68" s="3"/>
    </row>
    <row r="69" spans="1:27" ht="15.75" hidden="1" x14ac:dyDescent="0.3">
      <c r="A69" t="s">
        <v>217</v>
      </c>
      <c r="B69" s="11">
        <v>1</v>
      </c>
      <c r="C69" s="11">
        <v>1</v>
      </c>
      <c r="E69"/>
      <c r="F69" s="3"/>
      <c r="G69" s="3"/>
      <c r="I69" s="164" t="s">
        <v>471</v>
      </c>
      <c r="J69" s="11">
        <v>2</v>
      </c>
      <c r="K69" s="11"/>
      <c r="L69" s="11">
        <v>2</v>
      </c>
      <c r="M69" s="11"/>
      <c r="N69" s="11"/>
      <c r="O69" s="11"/>
      <c r="Y69"/>
      <c r="Z69" s="3"/>
      <c r="AA69" s="3"/>
    </row>
    <row r="70" spans="1:27" ht="15.75" hidden="1" x14ac:dyDescent="0.3">
      <c r="A70" t="s">
        <v>218</v>
      </c>
      <c r="B70" s="11">
        <v>1</v>
      </c>
      <c r="C70" s="11">
        <v>1</v>
      </c>
      <c r="E70"/>
      <c r="F70" s="3"/>
      <c r="G70" s="3"/>
      <c r="I70" s="164" t="s">
        <v>224</v>
      </c>
      <c r="J70" s="11">
        <v>2</v>
      </c>
      <c r="K70" s="11">
        <v>2</v>
      </c>
      <c r="L70" s="11"/>
      <c r="M70" s="11"/>
      <c r="N70" s="11"/>
      <c r="O70" s="11"/>
      <c r="Y70"/>
      <c r="Z70" s="3"/>
      <c r="AA70" s="3"/>
    </row>
    <row r="71" spans="1:27" ht="15.75" hidden="1" x14ac:dyDescent="0.3">
      <c r="A71" t="s">
        <v>219</v>
      </c>
      <c r="B71" s="11">
        <v>1</v>
      </c>
      <c r="C71" s="11">
        <v>1</v>
      </c>
      <c r="E71"/>
      <c r="F71" s="3"/>
      <c r="G71" s="3"/>
      <c r="I71" s="164" t="s">
        <v>472</v>
      </c>
      <c r="J71" s="11">
        <v>2</v>
      </c>
      <c r="K71" s="11"/>
      <c r="L71" s="11">
        <v>2</v>
      </c>
      <c r="M71" s="11"/>
      <c r="N71" s="11"/>
      <c r="O71" s="11"/>
      <c r="Y71"/>
      <c r="Z71" s="3"/>
      <c r="AA71" s="3"/>
    </row>
    <row r="72" spans="1:27" ht="15.75" hidden="1" x14ac:dyDescent="0.3">
      <c r="A72" t="s">
        <v>220</v>
      </c>
      <c r="B72" s="11">
        <v>1</v>
      </c>
      <c r="C72" s="11">
        <v>1</v>
      </c>
      <c r="E72"/>
      <c r="F72" s="3"/>
      <c r="G72" s="3"/>
      <c r="I72" s="164" t="s">
        <v>473</v>
      </c>
      <c r="J72" s="11">
        <v>2</v>
      </c>
      <c r="K72" s="11"/>
      <c r="L72" s="11">
        <v>2</v>
      </c>
      <c r="M72" s="11"/>
      <c r="N72" s="11"/>
      <c r="O72" s="11"/>
      <c r="Y72"/>
      <c r="Z72" s="3"/>
      <c r="AA72" s="3"/>
    </row>
    <row r="73" spans="1:27" ht="15.75" hidden="1" x14ac:dyDescent="0.3">
      <c r="A73" t="s">
        <v>221</v>
      </c>
      <c r="B73" s="11">
        <v>1</v>
      </c>
      <c r="C73" s="11">
        <v>1</v>
      </c>
      <c r="E73"/>
      <c r="F73" s="3"/>
      <c r="G73" s="3"/>
      <c r="I73" s="164" t="s">
        <v>226</v>
      </c>
      <c r="J73" s="11">
        <v>2</v>
      </c>
      <c r="K73" s="11">
        <v>2</v>
      </c>
      <c r="L73" s="11"/>
      <c r="M73" s="11"/>
      <c r="N73" s="11"/>
      <c r="O73" s="11"/>
      <c r="Y73"/>
      <c r="Z73" s="3"/>
      <c r="AA73" s="3"/>
    </row>
    <row r="74" spans="1:27" ht="15.75" hidden="1" x14ac:dyDescent="0.3">
      <c r="A74" t="s">
        <v>222</v>
      </c>
      <c r="B74" s="11">
        <v>1</v>
      </c>
      <c r="C74" s="11">
        <v>1</v>
      </c>
      <c r="E74"/>
      <c r="F74" s="3"/>
      <c r="G74" s="3"/>
      <c r="I74" s="164" t="s">
        <v>474</v>
      </c>
      <c r="J74" s="11">
        <v>1</v>
      </c>
      <c r="K74" s="11"/>
      <c r="L74" s="11"/>
      <c r="M74" s="11">
        <v>1</v>
      </c>
      <c r="N74" s="11"/>
      <c r="O74" s="11"/>
      <c r="Y74"/>
      <c r="Z74" s="3"/>
      <c r="AA74" s="3"/>
    </row>
    <row r="75" spans="1:27" ht="15.75" hidden="1" x14ac:dyDescent="0.3">
      <c r="A75" t="s">
        <v>100</v>
      </c>
      <c r="B75" s="11">
        <v>1</v>
      </c>
      <c r="C75" s="11">
        <v>1</v>
      </c>
      <c r="E75"/>
      <c r="F75" s="3"/>
      <c r="G75" s="3"/>
      <c r="I75" s="164" t="s">
        <v>475</v>
      </c>
      <c r="J75" s="11">
        <v>1</v>
      </c>
      <c r="K75" s="11">
        <v>1</v>
      </c>
      <c r="L75" s="11"/>
      <c r="M75" s="11"/>
      <c r="N75" s="11"/>
      <c r="O75" s="11"/>
      <c r="Y75"/>
      <c r="Z75" s="3"/>
      <c r="AA75" s="3"/>
    </row>
    <row r="76" spans="1:27" ht="15.75" hidden="1" x14ac:dyDescent="0.3">
      <c r="A76" t="s">
        <v>223</v>
      </c>
      <c r="B76" s="11">
        <v>1</v>
      </c>
      <c r="C76" s="11">
        <v>1</v>
      </c>
      <c r="E76"/>
      <c r="F76" s="3"/>
      <c r="G76" s="3"/>
      <c r="I76" s="164" t="s">
        <v>476</v>
      </c>
      <c r="J76" s="11">
        <v>1</v>
      </c>
      <c r="K76" s="11"/>
      <c r="L76" s="11"/>
      <c r="M76" s="11">
        <v>1</v>
      </c>
      <c r="N76" s="11"/>
      <c r="O76" s="11"/>
      <c r="Y76"/>
      <c r="Z76" s="3"/>
      <c r="AA76" s="3"/>
    </row>
    <row r="77" spans="1:27" ht="15.75" hidden="1" x14ac:dyDescent="0.3">
      <c r="A77" t="s">
        <v>224</v>
      </c>
      <c r="B77" s="11">
        <v>1</v>
      </c>
      <c r="C77" s="11">
        <v>1</v>
      </c>
      <c r="E77"/>
      <c r="F77" s="3"/>
      <c r="G77" s="3"/>
      <c r="I77" s="164" t="s">
        <v>98</v>
      </c>
      <c r="J77" s="11">
        <v>1</v>
      </c>
      <c r="K77" s="11">
        <v>1</v>
      </c>
      <c r="L77" s="11"/>
      <c r="M77" s="11"/>
      <c r="N77" s="11"/>
      <c r="O77" s="11"/>
      <c r="Y77"/>
      <c r="Z77" s="3"/>
      <c r="AA77" s="3"/>
    </row>
    <row r="78" spans="1:27" ht="15.75" hidden="1" x14ac:dyDescent="0.3">
      <c r="A78" t="s">
        <v>105</v>
      </c>
      <c r="B78" s="11">
        <v>1</v>
      </c>
      <c r="C78" s="11">
        <v>1</v>
      </c>
      <c r="E78"/>
      <c r="F78" s="3"/>
      <c r="G78" s="3"/>
      <c r="I78" s="164" t="s">
        <v>477</v>
      </c>
      <c r="J78" s="11">
        <v>1</v>
      </c>
      <c r="K78" s="11">
        <v>1</v>
      </c>
      <c r="L78" s="11"/>
      <c r="M78" s="11"/>
      <c r="N78" s="11"/>
      <c r="O78" s="11"/>
      <c r="Y78"/>
      <c r="Z78" s="3"/>
      <c r="AA78" s="3"/>
    </row>
    <row r="79" spans="1:27" ht="15.75" hidden="1" x14ac:dyDescent="0.3">
      <c r="A79" t="s">
        <v>225</v>
      </c>
      <c r="B79" s="11">
        <v>1</v>
      </c>
      <c r="C79" s="11">
        <v>1</v>
      </c>
      <c r="E79"/>
      <c r="F79" s="3"/>
      <c r="G79" s="3"/>
      <c r="I79" s="164" t="s">
        <v>478</v>
      </c>
      <c r="J79" s="11">
        <v>1</v>
      </c>
      <c r="K79" s="11"/>
      <c r="L79" s="11">
        <v>1</v>
      </c>
      <c r="M79" s="11"/>
      <c r="N79" s="11"/>
      <c r="O79" s="11"/>
      <c r="Y79"/>
      <c r="Z79" s="3"/>
      <c r="AA79" s="3"/>
    </row>
    <row r="80" spans="1:27" ht="15.75" hidden="1" x14ac:dyDescent="0.3">
      <c r="A80" t="s">
        <v>226</v>
      </c>
      <c r="B80" s="11">
        <v>1</v>
      </c>
      <c r="C80" s="11">
        <v>1</v>
      </c>
      <c r="E80"/>
      <c r="F80" s="3"/>
      <c r="G80" s="3"/>
      <c r="I80" s="164" t="s">
        <v>479</v>
      </c>
      <c r="J80" s="11">
        <v>1</v>
      </c>
      <c r="K80" s="11"/>
      <c r="L80" s="11">
        <v>1</v>
      </c>
      <c r="M80" s="11"/>
      <c r="N80" s="11"/>
      <c r="O80" s="11"/>
      <c r="Y80"/>
      <c r="Z80" s="3"/>
      <c r="AA80" s="3"/>
    </row>
    <row r="81" spans="1:27" ht="15.75" hidden="1" x14ac:dyDescent="0.3">
      <c r="A81" t="s">
        <v>227</v>
      </c>
      <c r="B81" s="11">
        <v>1</v>
      </c>
      <c r="C81" s="11">
        <v>1</v>
      </c>
      <c r="E81"/>
      <c r="F81" s="3"/>
      <c r="G81" s="3"/>
      <c r="I81" s="164" t="s">
        <v>480</v>
      </c>
      <c r="J81" s="11">
        <v>1</v>
      </c>
      <c r="K81" s="11"/>
      <c r="L81" s="11"/>
      <c r="M81" s="11">
        <v>1</v>
      </c>
      <c r="N81" s="11"/>
      <c r="O81" s="11"/>
      <c r="Y81"/>
      <c r="Z81" s="3"/>
      <c r="AA81" s="3"/>
    </row>
    <row r="82" spans="1:27" ht="15.75" hidden="1" x14ac:dyDescent="0.3">
      <c r="A82" t="s">
        <v>228</v>
      </c>
      <c r="B82" s="11">
        <v>1</v>
      </c>
      <c r="C82" s="11">
        <v>1</v>
      </c>
      <c r="E82"/>
      <c r="F82" s="3"/>
      <c r="G82" s="3"/>
      <c r="I82" s="164" t="s">
        <v>481</v>
      </c>
      <c r="J82" s="11">
        <v>1</v>
      </c>
      <c r="K82" s="11">
        <v>1</v>
      </c>
      <c r="L82" s="11"/>
      <c r="M82" s="11"/>
      <c r="N82" s="11"/>
      <c r="O82" s="11"/>
      <c r="Y82"/>
      <c r="Z82" s="3"/>
      <c r="AA82" s="3"/>
    </row>
    <row r="83" spans="1:27" ht="15.75" hidden="1" x14ac:dyDescent="0.3">
      <c r="A83" s="12" t="s">
        <v>71</v>
      </c>
      <c r="B83" s="13">
        <v>87</v>
      </c>
      <c r="C83" s="13">
        <v>87</v>
      </c>
      <c r="E83"/>
      <c r="F83" s="3"/>
      <c r="G83" s="3"/>
      <c r="I83" s="164" t="s">
        <v>482</v>
      </c>
      <c r="J83" s="11">
        <v>1</v>
      </c>
      <c r="K83" s="11">
        <v>1</v>
      </c>
      <c r="L83" s="11"/>
      <c r="M83" s="11"/>
      <c r="N83" s="11"/>
      <c r="O83" s="11"/>
      <c r="Y83"/>
      <c r="Z83" s="3"/>
      <c r="AA83" s="3"/>
    </row>
    <row r="84" spans="1:27" ht="15.75" hidden="1" x14ac:dyDescent="0.3">
      <c r="A84"/>
      <c r="B84" s="3"/>
      <c r="C84" s="3"/>
      <c r="E84"/>
      <c r="F84" s="3"/>
      <c r="G84" s="3"/>
      <c r="I84" s="164" t="s">
        <v>204</v>
      </c>
      <c r="J84" s="11">
        <v>1</v>
      </c>
      <c r="K84" s="11">
        <v>1</v>
      </c>
      <c r="L84" s="11"/>
      <c r="M84" s="11"/>
      <c r="N84" s="11"/>
      <c r="O84" s="11"/>
      <c r="Y84"/>
      <c r="Z84" s="3"/>
      <c r="AA84" s="3"/>
    </row>
    <row r="85" spans="1:27" ht="15.75" hidden="1" x14ac:dyDescent="0.3">
      <c r="A85"/>
      <c r="B85" s="3"/>
      <c r="C85" s="3"/>
      <c r="E85"/>
      <c r="F85" s="3"/>
      <c r="G85" s="3"/>
      <c r="I85" s="164" t="s">
        <v>483</v>
      </c>
      <c r="J85" s="11">
        <v>1</v>
      </c>
      <c r="K85" s="11">
        <v>1</v>
      </c>
      <c r="L85" s="11"/>
      <c r="M85" s="11"/>
      <c r="N85" s="11"/>
      <c r="O85" s="11"/>
      <c r="Y85"/>
      <c r="Z85" s="3"/>
      <c r="AA85" s="3"/>
    </row>
    <row r="86" spans="1:27" ht="15.75" hidden="1" x14ac:dyDescent="0.3">
      <c r="A86"/>
      <c r="B86" s="3"/>
      <c r="C86" s="3"/>
      <c r="E86"/>
      <c r="F86" s="3"/>
      <c r="G86" s="3"/>
      <c r="I86" s="164" t="s">
        <v>218</v>
      </c>
      <c r="J86" s="11">
        <v>1</v>
      </c>
      <c r="K86" s="11">
        <v>1</v>
      </c>
      <c r="L86" s="11"/>
      <c r="M86" s="11"/>
      <c r="N86" s="11"/>
      <c r="O86" s="11"/>
      <c r="Y86"/>
      <c r="Z86" s="3"/>
      <c r="AA86" s="3"/>
    </row>
    <row r="87" spans="1:27" ht="15.75" hidden="1" x14ac:dyDescent="0.3">
      <c r="A87"/>
      <c r="B87" s="3"/>
      <c r="C87" s="3"/>
      <c r="E87"/>
      <c r="F87" s="3"/>
      <c r="G87" s="3"/>
      <c r="I87" s="164" t="s">
        <v>484</v>
      </c>
      <c r="J87" s="11">
        <v>1</v>
      </c>
      <c r="K87" s="11"/>
      <c r="L87" s="11">
        <v>1</v>
      </c>
      <c r="M87" s="11"/>
      <c r="N87" s="11"/>
      <c r="O87" s="11"/>
      <c r="Y87"/>
      <c r="Z87" s="3"/>
      <c r="AA87" s="3"/>
    </row>
    <row r="88" spans="1:27" ht="15.75" hidden="1" x14ac:dyDescent="0.3">
      <c r="A88" s="4"/>
      <c r="B88" s="5"/>
      <c r="C88" s="5"/>
      <c r="E88"/>
      <c r="F88" s="3"/>
      <c r="G88" s="3"/>
      <c r="I88" s="164" t="s">
        <v>485</v>
      </c>
      <c r="J88" s="11">
        <v>1</v>
      </c>
      <c r="K88" s="11"/>
      <c r="L88" s="11"/>
      <c r="M88" s="11">
        <v>1</v>
      </c>
      <c r="N88" s="11"/>
      <c r="O88" s="11"/>
      <c r="Y88"/>
      <c r="Z88" s="3"/>
      <c r="AA88" s="3"/>
    </row>
    <row r="89" spans="1:27" ht="15.75" hidden="1" x14ac:dyDescent="0.3">
      <c r="E89"/>
      <c r="F89" s="3"/>
      <c r="G89" s="3"/>
      <c r="I89" s="164" t="s">
        <v>486</v>
      </c>
      <c r="J89" s="11">
        <v>1</v>
      </c>
      <c r="K89" s="11"/>
      <c r="L89" s="11"/>
      <c r="M89" s="11">
        <v>1</v>
      </c>
      <c r="N89" s="11"/>
      <c r="O89" s="11"/>
      <c r="Y89"/>
      <c r="Z89" s="3"/>
      <c r="AA89" s="3"/>
    </row>
    <row r="90" spans="1:27" ht="15.75" hidden="1" x14ac:dyDescent="0.3">
      <c r="A90" s="77"/>
      <c r="B90" s="81"/>
      <c r="C90" s="81"/>
      <c r="E90"/>
      <c r="F90" s="3"/>
      <c r="G90" s="3"/>
      <c r="I90" s="164" t="s">
        <v>487</v>
      </c>
      <c r="J90" s="11">
        <v>1</v>
      </c>
      <c r="K90" s="11"/>
      <c r="L90" s="11"/>
      <c r="M90" s="11">
        <v>1</v>
      </c>
      <c r="N90" s="11"/>
      <c r="O90" s="11"/>
      <c r="Y90"/>
      <c r="Z90" s="3"/>
      <c r="AA90" s="3"/>
    </row>
    <row r="91" spans="1:27" ht="15.75" hidden="1" x14ac:dyDescent="0.3">
      <c r="A91" s="77"/>
      <c r="B91" s="81"/>
      <c r="C91" s="81"/>
      <c r="E91"/>
      <c r="F91" s="3"/>
      <c r="G91" s="3"/>
      <c r="I91" s="164" t="s">
        <v>488</v>
      </c>
      <c r="J91" s="11">
        <v>1</v>
      </c>
      <c r="K91" s="11">
        <v>1</v>
      </c>
      <c r="L91" s="11"/>
      <c r="M91" s="11"/>
      <c r="N91" s="11"/>
      <c r="O91" s="11"/>
      <c r="Y91"/>
      <c r="Z91" s="3"/>
      <c r="AA91" s="3"/>
    </row>
    <row r="92" spans="1:27" ht="15.75" hidden="1" x14ac:dyDescent="0.3">
      <c r="A92" s="77"/>
      <c r="B92" s="81"/>
      <c r="C92" s="81"/>
      <c r="E92"/>
      <c r="F92" s="3"/>
      <c r="G92" s="3"/>
      <c r="I92" s="164" t="s">
        <v>236</v>
      </c>
      <c r="J92" s="11">
        <v>1</v>
      </c>
      <c r="K92" s="11"/>
      <c r="L92" s="11">
        <v>1</v>
      </c>
      <c r="M92" s="11"/>
      <c r="N92" s="11"/>
      <c r="O92" s="11"/>
      <c r="Y92"/>
      <c r="Z92" s="3"/>
      <c r="AA92" s="3"/>
    </row>
    <row r="93" spans="1:27" ht="15.75" hidden="1" x14ac:dyDescent="0.3">
      <c r="A93" s="77"/>
      <c r="B93" s="81"/>
      <c r="C93" s="81"/>
      <c r="E93"/>
      <c r="F93" s="3"/>
      <c r="G93" s="3"/>
      <c r="I93" s="164" t="s">
        <v>141</v>
      </c>
      <c r="J93" s="11">
        <v>1</v>
      </c>
      <c r="K93" s="11"/>
      <c r="L93" s="11"/>
      <c r="M93" s="11">
        <v>1</v>
      </c>
      <c r="N93" s="11"/>
      <c r="O93" s="11"/>
      <c r="Y93"/>
      <c r="Z93" s="3"/>
      <c r="AA93" s="3"/>
    </row>
    <row r="94" spans="1:27" ht="15.75" hidden="1" x14ac:dyDescent="0.3">
      <c r="A94" s="77"/>
      <c r="B94" s="81"/>
      <c r="C94" s="81"/>
      <c r="E94" s="4"/>
      <c r="F94" s="5"/>
      <c r="G94" s="5"/>
      <c r="I94" s="164" t="s">
        <v>201</v>
      </c>
      <c r="J94" s="11">
        <v>1</v>
      </c>
      <c r="K94" s="11">
        <v>1</v>
      </c>
      <c r="L94" s="11"/>
      <c r="M94" s="11"/>
      <c r="N94" s="11"/>
      <c r="O94" s="11"/>
      <c r="Y94"/>
      <c r="Z94" s="3"/>
      <c r="AA94" s="3"/>
    </row>
    <row r="95" spans="1:27" ht="15.75" hidden="1" x14ac:dyDescent="0.3">
      <c r="A95" s="77"/>
      <c r="B95" s="81"/>
      <c r="C95" s="81"/>
      <c r="I95" s="164" t="s">
        <v>489</v>
      </c>
      <c r="J95" s="11">
        <v>1</v>
      </c>
      <c r="K95" s="11"/>
      <c r="L95" s="11"/>
      <c r="M95" s="11">
        <v>1</v>
      </c>
      <c r="N95" s="11"/>
      <c r="O95" s="11"/>
      <c r="Y95"/>
      <c r="Z95" s="3"/>
      <c r="AA95" s="3"/>
    </row>
    <row r="96" spans="1:27" ht="15.75" hidden="1" x14ac:dyDescent="0.3">
      <c r="A96" s="77"/>
      <c r="B96" s="81"/>
      <c r="C96" s="81"/>
      <c r="I96" s="164" t="s">
        <v>100</v>
      </c>
      <c r="J96" s="11">
        <v>1</v>
      </c>
      <c r="K96" s="11">
        <v>1</v>
      </c>
      <c r="L96" s="11"/>
      <c r="M96" s="11"/>
      <c r="N96" s="11"/>
      <c r="O96" s="11"/>
      <c r="Y96"/>
      <c r="Z96" s="3"/>
      <c r="AA96" s="3"/>
    </row>
    <row r="97" spans="1:27" ht="15.75" hidden="1" x14ac:dyDescent="0.3">
      <c r="A97" s="77"/>
      <c r="B97" s="81"/>
      <c r="C97" s="81"/>
      <c r="I97" s="164" t="s">
        <v>490</v>
      </c>
      <c r="J97" s="11">
        <v>1</v>
      </c>
      <c r="K97" s="11"/>
      <c r="L97" s="11"/>
      <c r="M97" s="11">
        <v>1</v>
      </c>
      <c r="N97" s="11"/>
      <c r="O97" s="11"/>
      <c r="Y97"/>
      <c r="Z97" s="3"/>
      <c r="AA97" s="3"/>
    </row>
    <row r="98" spans="1:27" ht="15.75" hidden="1" x14ac:dyDescent="0.3">
      <c r="A98" s="77"/>
      <c r="B98" s="81"/>
      <c r="C98" s="81"/>
      <c r="I98" s="164" t="s">
        <v>491</v>
      </c>
      <c r="J98" s="11">
        <v>1</v>
      </c>
      <c r="K98" s="11"/>
      <c r="L98" s="11">
        <v>1</v>
      </c>
      <c r="M98" s="11"/>
      <c r="N98" s="11"/>
      <c r="O98" s="11"/>
      <c r="Y98"/>
      <c r="Z98" s="3"/>
      <c r="AA98" s="3"/>
    </row>
    <row r="99" spans="1:27" ht="15.75" hidden="1" x14ac:dyDescent="0.3">
      <c r="A99" s="77"/>
      <c r="B99" s="81"/>
      <c r="C99" s="81"/>
      <c r="I99" s="164" t="s">
        <v>492</v>
      </c>
      <c r="J99" s="11">
        <v>1</v>
      </c>
      <c r="K99" s="11"/>
      <c r="L99" s="11"/>
      <c r="M99" s="11">
        <v>1</v>
      </c>
      <c r="N99" s="11"/>
      <c r="O99" s="11"/>
      <c r="Y99"/>
      <c r="Z99" s="3"/>
      <c r="AA99" s="3"/>
    </row>
    <row r="100" spans="1:27" ht="15.75" hidden="1" x14ac:dyDescent="0.3">
      <c r="A100" s="77"/>
      <c r="B100" s="81"/>
      <c r="C100" s="81"/>
      <c r="I100" s="164" t="s">
        <v>493</v>
      </c>
      <c r="J100" s="11">
        <v>1</v>
      </c>
      <c r="K100" s="11">
        <v>1</v>
      </c>
      <c r="L100" s="11"/>
      <c r="M100" s="11"/>
      <c r="N100" s="11"/>
      <c r="O100" s="11"/>
      <c r="Y100"/>
      <c r="Z100" s="3"/>
      <c r="AA100" s="3"/>
    </row>
    <row r="101" spans="1:27" ht="15.75" hidden="1" x14ac:dyDescent="0.3">
      <c r="A101" s="77"/>
      <c r="B101" s="81"/>
      <c r="C101" s="81"/>
      <c r="I101" s="164" t="s">
        <v>494</v>
      </c>
      <c r="J101" s="11">
        <v>1</v>
      </c>
      <c r="K101" s="11"/>
      <c r="L101" s="11"/>
      <c r="M101" s="11">
        <v>1</v>
      </c>
      <c r="N101" s="11"/>
      <c r="O101" s="11"/>
      <c r="Y101"/>
      <c r="Z101" s="3"/>
      <c r="AA101" s="3"/>
    </row>
    <row r="102" spans="1:27" ht="15.75" hidden="1" x14ac:dyDescent="0.3">
      <c r="A102" s="77"/>
      <c r="B102" s="81"/>
      <c r="C102" s="81"/>
      <c r="I102" s="164" t="s">
        <v>495</v>
      </c>
      <c r="J102" s="11">
        <v>1</v>
      </c>
      <c r="K102" s="11"/>
      <c r="L102" s="11"/>
      <c r="M102" s="11">
        <v>1</v>
      </c>
      <c r="N102" s="11"/>
      <c r="O102" s="11"/>
      <c r="Y102"/>
      <c r="Z102" s="3"/>
      <c r="AA102" s="3"/>
    </row>
    <row r="103" spans="1:27" ht="15.75" hidden="1" x14ac:dyDescent="0.3">
      <c r="A103" s="82"/>
      <c r="B103" s="83"/>
      <c r="C103" s="83"/>
      <c r="I103" s="164" t="s">
        <v>82</v>
      </c>
      <c r="J103" s="11">
        <v>1</v>
      </c>
      <c r="K103" s="11">
        <v>1</v>
      </c>
      <c r="L103" s="11"/>
      <c r="M103" s="11"/>
      <c r="N103" s="11"/>
      <c r="O103" s="11"/>
      <c r="Y103"/>
      <c r="Z103" s="3"/>
      <c r="AA103" s="3"/>
    </row>
    <row r="104" spans="1:27" ht="15.75" hidden="1" x14ac:dyDescent="0.3">
      <c r="I104" s="164" t="s">
        <v>496</v>
      </c>
      <c r="J104" s="11">
        <v>1</v>
      </c>
      <c r="K104" s="11">
        <v>1</v>
      </c>
      <c r="L104" s="11"/>
      <c r="M104" s="11"/>
      <c r="N104" s="11"/>
      <c r="O104" s="11"/>
      <c r="Y104"/>
      <c r="Z104" s="3"/>
      <c r="AA104" s="3"/>
    </row>
    <row r="105" spans="1:27" ht="15.75" hidden="1" x14ac:dyDescent="0.3">
      <c r="I105" s="164" t="s">
        <v>102</v>
      </c>
      <c r="J105" s="11">
        <v>1</v>
      </c>
      <c r="K105" s="11">
        <v>1</v>
      </c>
      <c r="L105" s="11"/>
      <c r="M105" s="11"/>
      <c r="N105" s="11"/>
      <c r="O105" s="11"/>
      <c r="Y105" s="4"/>
      <c r="Z105" s="5"/>
      <c r="AA105" s="5"/>
    </row>
    <row r="106" spans="1:27" ht="15.75" hidden="1" x14ac:dyDescent="0.3">
      <c r="I106" s="164" t="s">
        <v>103</v>
      </c>
      <c r="J106" s="11">
        <v>1</v>
      </c>
      <c r="K106" s="11">
        <v>1</v>
      </c>
      <c r="L106" s="11"/>
      <c r="M106" s="11"/>
      <c r="N106" s="11"/>
      <c r="O106" s="11"/>
      <c r="Y106"/>
      <c r="Z106" s="3"/>
      <c r="AA106" s="86"/>
    </row>
    <row r="107" spans="1:27" ht="15.75" hidden="1" x14ac:dyDescent="0.3">
      <c r="I107" s="164" t="s">
        <v>497</v>
      </c>
      <c r="J107" s="11">
        <v>1</v>
      </c>
      <c r="K107" s="11"/>
      <c r="L107" s="11"/>
      <c r="M107" s="11">
        <v>1</v>
      </c>
      <c r="N107" s="11"/>
      <c r="O107" s="11"/>
      <c r="Y107"/>
      <c r="Z107" s="3"/>
      <c r="AA107" s="86"/>
    </row>
    <row r="108" spans="1:27" ht="15.75" hidden="1" x14ac:dyDescent="0.3">
      <c r="I108" s="164" t="s">
        <v>498</v>
      </c>
      <c r="J108" s="11">
        <v>1</v>
      </c>
      <c r="K108" s="11"/>
      <c r="L108" s="11">
        <v>1</v>
      </c>
      <c r="M108" s="11"/>
      <c r="N108" s="11"/>
      <c r="O108" s="11"/>
      <c r="Y108"/>
      <c r="Z108" s="3"/>
      <c r="AA108" s="86"/>
    </row>
    <row r="109" spans="1:27" ht="15.75" hidden="1" x14ac:dyDescent="0.3">
      <c r="I109" s="164" t="s">
        <v>499</v>
      </c>
      <c r="J109" s="11">
        <v>1</v>
      </c>
      <c r="K109" s="11"/>
      <c r="L109" s="11">
        <v>1</v>
      </c>
      <c r="M109" s="11"/>
      <c r="N109" s="11"/>
      <c r="O109" s="11"/>
      <c r="Y109" s="4"/>
      <c r="Z109" s="5"/>
      <c r="AA109" s="8"/>
    </row>
    <row r="110" spans="1:27" ht="15.75" hidden="1" x14ac:dyDescent="0.3">
      <c r="I110" s="164" t="s">
        <v>500</v>
      </c>
      <c r="J110" s="11">
        <v>1</v>
      </c>
      <c r="K110" s="11"/>
      <c r="L110" s="11">
        <v>1</v>
      </c>
      <c r="M110" s="11"/>
      <c r="N110" s="11"/>
      <c r="O110" s="11"/>
      <c r="Y110" s="4"/>
      <c r="Z110" s="5"/>
      <c r="AA110" s="5"/>
    </row>
    <row r="111" spans="1:27" ht="15.75" hidden="1" x14ac:dyDescent="0.3">
      <c r="I111" s="164" t="s">
        <v>501</v>
      </c>
      <c r="J111" s="11">
        <v>1</v>
      </c>
      <c r="K111" s="11"/>
      <c r="L111" s="11"/>
      <c r="M111" s="11">
        <v>1</v>
      </c>
      <c r="N111" s="11"/>
      <c r="O111" s="11"/>
    </row>
    <row r="112" spans="1:27" ht="15.75" hidden="1" x14ac:dyDescent="0.3">
      <c r="I112" s="164" t="s">
        <v>502</v>
      </c>
      <c r="J112" s="11">
        <v>1</v>
      </c>
      <c r="K112" s="11"/>
      <c r="L112" s="11"/>
      <c r="M112" s="11">
        <v>1</v>
      </c>
      <c r="N112" s="11"/>
      <c r="O112" s="11"/>
    </row>
    <row r="113" spans="9:15" ht="15.75" hidden="1" x14ac:dyDescent="0.3">
      <c r="I113" s="164" t="s">
        <v>205</v>
      </c>
      <c r="J113" s="11">
        <v>1</v>
      </c>
      <c r="K113" s="11">
        <v>1</v>
      </c>
      <c r="L113" s="11"/>
      <c r="M113" s="11"/>
      <c r="N113" s="11"/>
      <c r="O113" s="11"/>
    </row>
    <row r="114" spans="9:15" ht="15.75" hidden="1" x14ac:dyDescent="0.3">
      <c r="I114" s="164" t="s">
        <v>219</v>
      </c>
      <c r="J114" s="11">
        <v>1</v>
      </c>
      <c r="K114" s="11">
        <v>1</v>
      </c>
      <c r="L114" s="11"/>
      <c r="M114" s="11"/>
      <c r="N114" s="11"/>
      <c r="O114" s="11"/>
    </row>
    <row r="115" spans="9:15" ht="15.75" hidden="1" x14ac:dyDescent="0.3">
      <c r="I115" s="164" t="s">
        <v>503</v>
      </c>
      <c r="J115" s="11">
        <v>1</v>
      </c>
      <c r="K115" s="11">
        <v>1</v>
      </c>
      <c r="L115" s="11"/>
      <c r="M115" s="11"/>
      <c r="N115" s="11"/>
      <c r="O115" s="11"/>
    </row>
    <row r="116" spans="9:15" ht="15.75" hidden="1" x14ac:dyDescent="0.3">
      <c r="I116" s="164" t="s">
        <v>504</v>
      </c>
      <c r="J116" s="11">
        <v>1</v>
      </c>
      <c r="K116" s="11"/>
      <c r="L116" s="11">
        <v>1</v>
      </c>
      <c r="M116" s="11"/>
      <c r="N116" s="11"/>
      <c r="O116" s="11"/>
    </row>
    <row r="117" spans="9:15" ht="15.75" hidden="1" x14ac:dyDescent="0.3">
      <c r="I117" s="164" t="s">
        <v>242</v>
      </c>
      <c r="J117" s="11">
        <v>1</v>
      </c>
      <c r="K117" s="11"/>
      <c r="L117" s="11">
        <v>1</v>
      </c>
      <c r="M117" s="11"/>
      <c r="N117" s="11"/>
      <c r="O117" s="11"/>
    </row>
    <row r="118" spans="9:15" ht="15.75" hidden="1" x14ac:dyDescent="0.3">
      <c r="I118" s="164" t="s">
        <v>505</v>
      </c>
      <c r="J118" s="11">
        <v>1</v>
      </c>
      <c r="K118" s="11"/>
      <c r="L118" s="11"/>
      <c r="M118" s="11">
        <v>1</v>
      </c>
      <c r="N118" s="11"/>
      <c r="O118" s="11"/>
    </row>
    <row r="119" spans="9:15" ht="15.75" hidden="1" x14ac:dyDescent="0.3">
      <c r="I119" s="164" t="s">
        <v>506</v>
      </c>
      <c r="J119" s="11">
        <v>1</v>
      </c>
      <c r="K119" s="11"/>
      <c r="L119" s="11"/>
      <c r="M119" s="11">
        <v>1</v>
      </c>
      <c r="N119" s="11"/>
      <c r="O119" s="11"/>
    </row>
    <row r="120" spans="9:15" ht="15.75" hidden="1" x14ac:dyDescent="0.3">
      <c r="I120" s="164" t="s">
        <v>245</v>
      </c>
      <c r="J120" s="11">
        <v>1</v>
      </c>
      <c r="K120" s="11"/>
      <c r="L120" s="11">
        <v>1</v>
      </c>
      <c r="M120" s="11"/>
      <c r="N120" s="11"/>
      <c r="O120" s="11"/>
    </row>
    <row r="121" spans="9:15" ht="15.75" hidden="1" x14ac:dyDescent="0.3">
      <c r="I121" s="164" t="s">
        <v>507</v>
      </c>
      <c r="J121" s="11">
        <v>1</v>
      </c>
      <c r="K121" s="11"/>
      <c r="L121" s="11">
        <v>1</v>
      </c>
      <c r="M121" s="11"/>
      <c r="N121" s="11"/>
      <c r="O121" s="11"/>
    </row>
    <row r="122" spans="9:15" ht="15.75" hidden="1" x14ac:dyDescent="0.3">
      <c r="I122" s="164" t="s">
        <v>208</v>
      </c>
      <c r="J122" s="11">
        <v>1</v>
      </c>
      <c r="K122" s="11">
        <v>1</v>
      </c>
      <c r="L122" s="11"/>
      <c r="M122" s="11"/>
      <c r="N122" s="11"/>
      <c r="O122" s="11"/>
    </row>
    <row r="123" spans="9:15" ht="15.75" hidden="1" x14ac:dyDescent="0.3">
      <c r="I123" s="164" t="s">
        <v>508</v>
      </c>
      <c r="J123" s="11">
        <v>1</v>
      </c>
      <c r="K123" s="11"/>
      <c r="L123" s="11"/>
      <c r="M123" s="11">
        <v>1</v>
      </c>
      <c r="N123" s="11"/>
      <c r="O123" s="11"/>
    </row>
    <row r="124" spans="9:15" ht="15.75" hidden="1" x14ac:dyDescent="0.3">
      <c r="I124" s="164" t="s">
        <v>509</v>
      </c>
      <c r="J124" s="11">
        <v>1</v>
      </c>
      <c r="K124" s="11"/>
      <c r="L124" s="11">
        <v>1</v>
      </c>
      <c r="M124" s="11"/>
      <c r="N124" s="11"/>
      <c r="O124" s="11"/>
    </row>
    <row r="125" spans="9:15" ht="15.75" hidden="1" x14ac:dyDescent="0.3">
      <c r="I125" s="164" t="s">
        <v>246</v>
      </c>
      <c r="J125" s="11">
        <v>1</v>
      </c>
      <c r="K125" s="11"/>
      <c r="L125" s="11">
        <v>1</v>
      </c>
      <c r="M125" s="11"/>
      <c r="N125" s="11"/>
      <c r="O125" s="11"/>
    </row>
    <row r="126" spans="9:15" ht="15.75" hidden="1" x14ac:dyDescent="0.3">
      <c r="I126" s="164" t="s">
        <v>510</v>
      </c>
      <c r="J126" s="11">
        <v>1</v>
      </c>
      <c r="K126" s="11"/>
      <c r="L126" s="11">
        <v>1</v>
      </c>
      <c r="M126" s="11"/>
      <c r="N126" s="11"/>
      <c r="O126" s="11"/>
    </row>
    <row r="127" spans="9:15" ht="15.75" hidden="1" x14ac:dyDescent="0.3">
      <c r="I127" s="164" t="s">
        <v>511</v>
      </c>
      <c r="J127" s="11">
        <v>1</v>
      </c>
      <c r="K127" s="11"/>
      <c r="L127" s="11"/>
      <c r="M127" s="11">
        <v>1</v>
      </c>
      <c r="N127" s="11"/>
      <c r="O127" s="11"/>
    </row>
    <row r="128" spans="9:15" ht="15.75" hidden="1" x14ac:dyDescent="0.3">
      <c r="I128" s="164" t="s">
        <v>108</v>
      </c>
      <c r="J128" s="11">
        <v>1</v>
      </c>
      <c r="K128" s="11"/>
      <c r="L128" s="11"/>
      <c r="M128" s="11">
        <v>1</v>
      </c>
      <c r="N128" s="11"/>
      <c r="O128" s="11"/>
    </row>
    <row r="129" spans="9:15" ht="15.75" hidden="1" x14ac:dyDescent="0.3">
      <c r="I129" s="164" t="s">
        <v>512</v>
      </c>
      <c r="J129" s="11">
        <v>1</v>
      </c>
      <c r="K129" s="11"/>
      <c r="L129" s="11"/>
      <c r="M129" s="11">
        <v>1</v>
      </c>
      <c r="N129" s="11"/>
      <c r="O129" s="11"/>
    </row>
    <row r="130" spans="9:15" ht="15.75" hidden="1" x14ac:dyDescent="0.3">
      <c r="I130" s="164" t="s">
        <v>196</v>
      </c>
      <c r="J130" s="11">
        <v>1</v>
      </c>
      <c r="K130" s="11">
        <v>1</v>
      </c>
      <c r="L130" s="11"/>
      <c r="M130" s="11"/>
      <c r="N130" s="11"/>
      <c r="O130" s="11"/>
    </row>
    <row r="131" spans="9:15" ht="15.75" hidden="1" x14ac:dyDescent="0.3">
      <c r="I131" s="164" t="s">
        <v>513</v>
      </c>
      <c r="J131" s="11">
        <v>1</v>
      </c>
      <c r="K131" s="11"/>
      <c r="L131" s="11">
        <v>1</v>
      </c>
      <c r="M131" s="11"/>
      <c r="N131" s="11"/>
      <c r="O131" s="11"/>
    </row>
    <row r="132" spans="9:15" ht="15.75" hidden="1" x14ac:dyDescent="0.3">
      <c r="I132" s="164" t="s">
        <v>514</v>
      </c>
      <c r="J132" s="11">
        <v>1</v>
      </c>
      <c r="K132" s="11"/>
      <c r="L132" s="11"/>
      <c r="M132" s="11"/>
      <c r="N132" s="11">
        <v>1</v>
      </c>
      <c r="O132" s="11"/>
    </row>
    <row r="133" spans="9:15" ht="15.75" hidden="1" x14ac:dyDescent="0.3">
      <c r="I133" s="164" t="s">
        <v>515</v>
      </c>
      <c r="J133" s="11">
        <v>1</v>
      </c>
      <c r="K133" s="11"/>
      <c r="L133" s="11"/>
      <c r="M133" s="11">
        <v>1</v>
      </c>
      <c r="N133" s="11"/>
      <c r="O133" s="11"/>
    </row>
    <row r="134" spans="9:15" ht="15.75" hidden="1" x14ac:dyDescent="0.3">
      <c r="I134" s="164" t="s">
        <v>159</v>
      </c>
      <c r="J134" s="11">
        <v>1</v>
      </c>
      <c r="K134" s="11"/>
      <c r="L134" s="11"/>
      <c r="M134" s="11">
        <v>1</v>
      </c>
      <c r="N134" s="11"/>
      <c r="O134" s="11"/>
    </row>
    <row r="135" spans="9:15" ht="15.75" hidden="1" x14ac:dyDescent="0.3">
      <c r="I135" s="164" t="s">
        <v>516</v>
      </c>
      <c r="J135" s="11">
        <v>1</v>
      </c>
      <c r="K135" s="11">
        <v>1</v>
      </c>
      <c r="L135" s="11"/>
      <c r="M135" s="11"/>
      <c r="N135" s="11"/>
      <c r="O135" s="11"/>
    </row>
    <row r="136" spans="9:15" ht="15.75" hidden="1" x14ac:dyDescent="0.3">
      <c r="I136" s="164" t="s">
        <v>199</v>
      </c>
      <c r="J136" s="11">
        <v>1</v>
      </c>
      <c r="K136" s="11">
        <v>1</v>
      </c>
      <c r="L136" s="11"/>
      <c r="M136" s="11"/>
      <c r="N136" s="11"/>
      <c r="O136" s="11"/>
    </row>
    <row r="137" spans="9:15" ht="15.75" hidden="1" x14ac:dyDescent="0.3">
      <c r="I137" s="164" t="s">
        <v>517</v>
      </c>
      <c r="J137" s="11">
        <v>1</v>
      </c>
      <c r="K137" s="11">
        <v>1</v>
      </c>
      <c r="L137" s="11"/>
      <c r="M137" s="11"/>
      <c r="N137" s="11"/>
      <c r="O137" s="11"/>
    </row>
    <row r="138" spans="9:15" ht="15.75" hidden="1" x14ac:dyDescent="0.3">
      <c r="I138" s="164" t="s">
        <v>518</v>
      </c>
      <c r="J138" s="11">
        <v>1</v>
      </c>
      <c r="K138" s="11"/>
      <c r="L138" s="11">
        <v>1</v>
      </c>
      <c r="M138" s="11"/>
      <c r="N138" s="11"/>
      <c r="O138" s="11"/>
    </row>
    <row r="139" spans="9:15" ht="15.75" hidden="1" x14ac:dyDescent="0.3">
      <c r="I139" s="164" t="s">
        <v>519</v>
      </c>
      <c r="J139" s="11">
        <v>1</v>
      </c>
      <c r="K139" s="11"/>
      <c r="L139" s="11">
        <v>1</v>
      </c>
      <c r="M139" s="11"/>
      <c r="N139" s="11"/>
      <c r="O139" s="11"/>
    </row>
    <row r="140" spans="9:15" ht="15.75" hidden="1" x14ac:dyDescent="0.3">
      <c r="I140" s="164" t="s">
        <v>109</v>
      </c>
      <c r="J140" s="11">
        <v>1</v>
      </c>
      <c r="K140" s="11"/>
      <c r="L140" s="11">
        <v>1</v>
      </c>
      <c r="M140" s="11"/>
      <c r="N140" s="11"/>
      <c r="O140" s="11"/>
    </row>
    <row r="141" spans="9:15" ht="15.75" hidden="1" x14ac:dyDescent="0.3">
      <c r="I141" s="164" t="s">
        <v>520</v>
      </c>
      <c r="J141" s="11">
        <v>1</v>
      </c>
      <c r="K141" s="11"/>
      <c r="L141" s="11"/>
      <c r="M141" s="11">
        <v>1</v>
      </c>
      <c r="N141" s="11"/>
      <c r="O141" s="11"/>
    </row>
    <row r="142" spans="9:15" ht="15.75" hidden="1" x14ac:dyDescent="0.3">
      <c r="I142" s="164" t="s">
        <v>521</v>
      </c>
      <c r="J142" s="11">
        <v>1</v>
      </c>
      <c r="K142" s="11"/>
      <c r="L142" s="11"/>
      <c r="M142" s="11">
        <v>1</v>
      </c>
      <c r="N142" s="11"/>
      <c r="O142" s="11"/>
    </row>
    <row r="143" spans="9:15" ht="15.75" hidden="1" x14ac:dyDescent="0.3">
      <c r="I143" s="164" t="s">
        <v>522</v>
      </c>
      <c r="J143" s="11">
        <v>1</v>
      </c>
      <c r="K143" s="11">
        <v>1</v>
      </c>
      <c r="L143" s="11"/>
      <c r="M143" s="11"/>
      <c r="N143" s="11"/>
      <c r="O143" s="11"/>
    </row>
    <row r="144" spans="9:15" ht="15.75" hidden="1" x14ac:dyDescent="0.3">
      <c r="I144" s="164" t="s">
        <v>523</v>
      </c>
      <c r="J144" s="11">
        <v>1</v>
      </c>
      <c r="K144" s="11">
        <v>1</v>
      </c>
      <c r="L144" s="11"/>
      <c r="M144" s="11"/>
      <c r="N144" s="11"/>
      <c r="O144" s="11"/>
    </row>
    <row r="145" spans="9:15" ht="15.75" hidden="1" x14ac:dyDescent="0.3">
      <c r="I145" s="164" t="s">
        <v>524</v>
      </c>
      <c r="J145" s="11">
        <v>1</v>
      </c>
      <c r="K145" s="11"/>
      <c r="L145" s="11"/>
      <c r="M145" s="11">
        <v>1</v>
      </c>
      <c r="N145" s="11"/>
      <c r="O145" s="11"/>
    </row>
    <row r="146" spans="9:15" ht="15.75" hidden="1" x14ac:dyDescent="0.3">
      <c r="I146" s="164" t="s">
        <v>525</v>
      </c>
      <c r="J146" s="11">
        <v>1</v>
      </c>
      <c r="K146" s="11"/>
      <c r="L146" s="11"/>
      <c r="M146" s="11">
        <v>1</v>
      </c>
      <c r="N146" s="11"/>
      <c r="O146" s="11"/>
    </row>
    <row r="147" spans="9:15" ht="15.75" hidden="1" x14ac:dyDescent="0.3">
      <c r="I147" s="164" t="s">
        <v>339</v>
      </c>
      <c r="J147" s="11">
        <v>1</v>
      </c>
      <c r="K147" s="11"/>
      <c r="L147" s="11"/>
      <c r="M147" s="11">
        <v>1</v>
      </c>
      <c r="N147" s="11"/>
      <c r="O147" s="11"/>
    </row>
    <row r="148" spans="9:15" ht="15.75" hidden="1" x14ac:dyDescent="0.3">
      <c r="I148" s="164" t="s">
        <v>526</v>
      </c>
      <c r="J148" s="11">
        <v>1</v>
      </c>
      <c r="K148" s="11"/>
      <c r="L148" s="11">
        <v>1</v>
      </c>
      <c r="M148" s="11"/>
      <c r="N148" s="11"/>
      <c r="O148" s="11"/>
    </row>
    <row r="149" spans="9:15" ht="15.75" hidden="1" x14ac:dyDescent="0.3">
      <c r="I149" s="164" t="s">
        <v>527</v>
      </c>
      <c r="J149" s="11">
        <v>1</v>
      </c>
      <c r="K149" s="11">
        <v>1</v>
      </c>
      <c r="L149" s="11"/>
      <c r="M149" s="11"/>
      <c r="N149" s="11"/>
      <c r="O149" s="11"/>
    </row>
    <row r="150" spans="9:15" ht="15.75" hidden="1" x14ac:dyDescent="0.3">
      <c r="I150" s="164" t="s">
        <v>165</v>
      </c>
      <c r="J150" s="11">
        <v>1</v>
      </c>
      <c r="K150" s="11"/>
      <c r="L150" s="11"/>
      <c r="M150" s="11">
        <v>1</v>
      </c>
      <c r="N150" s="11"/>
      <c r="O150" s="11"/>
    </row>
    <row r="151" spans="9:15" ht="15.75" hidden="1" x14ac:dyDescent="0.3">
      <c r="I151" s="164" t="s">
        <v>528</v>
      </c>
      <c r="J151" s="11">
        <v>1</v>
      </c>
      <c r="K151" s="11"/>
      <c r="L151" s="11">
        <v>1</v>
      </c>
      <c r="M151" s="11"/>
      <c r="N151" s="11"/>
      <c r="O151" s="11"/>
    </row>
    <row r="152" spans="9:15" ht="15.75" hidden="1" x14ac:dyDescent="0.3">
      <c r="I152" s="164" t="s">
        <v>115</v>
      </c>
      <c r="J152" s="11">
        <v>1</v>
      </c>
      <c r="K152" s="11"/>
      <c r="L152" s="11">
        <v>1</v>
      </c>
      <c r="M152" s="11"/>
      <c r="N152" s="11"/>
      <c r="O152" s="11"/>
    </row>
    <row r="153" spans="9:15" ht="15.75" hidden="1" x14ac:dyDescent="0.3">
      <c r="I153" s="164" t="s">
        <v>168</v>
      </c>
      <c r="J153" s="11">
        <v>1</v>
      </c>
      <c r="K153" s="11"/>
      <c r="L153" s="11"/>
      <c r="M153" s="11">
        <v>1</v>
      </c>
      <c r="N153" s="11"/>
      <c r="O153" s="11"/>
    </row>
    <row r="154" spans="9:15" ht="15.75" hidden="1" x14ac:dyDescent="0.3">
      <c r="I154" s="164" t="s">
        <v>259</v>
      </c>
      <c r="J154" s="11">
        <v>1</v>
      </c>
      <c r="K154" s="11"/>
      <c r="L154" s="11">
        <v>1</v>
      </c>
      <c r="M154" s="11"/>
      <c r="N154" s="11"/>
      <c r="O154" s="11"/>
    </row>
    <row r="155" spans="9:15" ht="15.75" hidden="1" x14ac:dyDescent="0.3">
      <c r="I155" s="164" t="s">
        <v>110</v>
      </c>
      <c r="J155" s="11">
        <v>1</v>
      </c>
      <c r="K155" s="11"/>
      <c r="L155" s="11"/>
      <c r="M155" s="11">
        <v>1</v>
      </c>
      <c r="N155" s="11"/>
      <c r="O155" s="11"/>
    </row>
    <row r="156" spans="9:15" ht="15.75" hidden="1" x14ac:dyDescent="0.3">
      <c r="I156" s="164" t="s">
        <v>529</v>
      </c>
      <c r="J156" s="11">
        <v>1</v>
      </c>
      <c r="K156" s="11"/>
      <c r="L156" s="11">
        <v>1</v>
      </c>
      <c r="M156" s="11"/>
      <c r="N156" s="11"/>
      <c r="O156" s="11"/>
    </row>
    <row r="157" spans="9:15" ht="15.75" hidden="1" x14ac:dyDescent="0.3">
      <c r="I157" s="164" t="s">
        <v>530</v>
      </c>
      <c r="J157" s="11">
        <v>1</v>
      </c>
      <c r="K157" s="11"/>
      <c r="L157" s="11"/>
      <c r="M157" s="11">
        <v>1</v>
      </c>
      <c r="N157" s="11"/>
      <c r="O157" s="11"/>
    </row>
    <row r="158" spans="9:15" ht="15.75" hidden="1" x14ac:dyDescent="0.3">
      <c r="I158" s="164" t="s">
        <v>531</v>
      </c>
      <c r="J158" s="11">
        <v>1</v>
      </c>
      <c r="K158" s="11"/>
      <c r="L158" s="11"/>
      <c r="M158" s="11">
        <v>1</v>
      </c>
      <c r="N158" s="11"/>
      <c r="O158" s="11"/>
    </row>
    <row r="159" spans="9:15" ht="15.75" hidden="1" x14ac:dyDescent="0.3">
      <c r="I159" s="164" t="s">
        <v>111</v>
      </c>
      <c r="J159" s="11">
        <v>1</v>
      </c>
      <c r="K159" s="11"/>
      <c r="L159" s="11"/>
      <c r="M159" s="11">
        <v>1</v>
      </c>
      <c r="N159" s="11"/>
      <c r="O159" s="11"/>
    </row>
    <row r="160" spans="9:15" ht="15.75" hidden="1" x14ac:dyDescent="0.3">
      <c r="I160" s="164" t="s">
        <v>84</v>
      </c>
      <c r="J160" s="11">
        <v>1</v>
      </c>
      <c r="K160" s="11"/>
      <c r="L160" s="11">
        <v>1</v>
      </c>
      <c r="M160" s="11"/>
      <c r="N160" s="11"/>
      <c r="O160" s="11"/>
    </row>
    <row r="161" spans="9:15" ht="15.75" hidden="1" x14ac:dyDescent="0.3">
      <c r="I161" s="164" t="s">
        <v>532</v>
      </c>
      <c r="J161" s="11">
        <v>1</v>
      </c>
      <c r="K161" s="11"/>
      <c r="L161" s="11"/>
      <c r="M161" s="11">
        <v>1</v>
      </c>
      <c r="N161" s="11"/>
      <c r="O161" s="11"/>
    </row>
    <row r="162" spans="9:15" ht="15.75" hidden="1" x14ac:dyDescent="0.3">
      <c r="I162" s="164" t="s">
        <v>533</v>
      </c>
      <c r="J162" s="11">
        <v>1</v>
      </c>
      <c r="K162" s="11"/>
      <c r="L162" s="11"/>
      <c r="M162" s="11">
        <v>1</v>
      </c>
      <c r="N162" s="11"/>
      <c r="O162" s="11"/>
    </row>
    <row r="163" spans="9:15" ht="15.75" hidden="1" x14ac:dyDescent="0.3">
      <c r="I163" s="164" t="s">
        <v>85</v>
      </c>
      <c r="J163" s="11">
        <v>1</v>
      </c>
      <c r="K163" s="11"/>
      <c r="L163" s="11">
        <v>1</v>
      </c>
      <c r="M163" s="11"/>
      <c r="N163" s="11"/>
      <c r="O163" s="11"/>
    </row>
    <row r="164" spans="9:15" ht="15.75" hidden="1" x14ac:dyDescent="0.3">
      <c r="I164" s="164" t="s">
        <v>534</v>
      </c>
      <c r="J164" s="11">
        <v>1</v>
      </c>
      <c r="K164" s="11"/>
      <c r="L164" s="11">
        <v>1</v>
      </c>
      <c r="M164" s="11"/>
      <c r="N164" s="11"/>
      <c r="O164" s="11"/>
    </row>
    <row r="165" spans="9:15" ht="15.75" hidden="1" x14ac:dyDescent="0.3">
      <c r="I165" s="164" t="s">
        <v>535</v>
      </c>
      <c r="J165" s="11">
        <v>1</v>
      </c>
      <c r="K165" s="11">
        <v>1</v>
      </c>
      <c r="L165" s="11"/>
      <c r="M165" s="11"/>
      <c r="N165" s="11"/>
      <c r="O165" s="11"/>
    </row>
    <row r="166" spans="9:15" ht="15.75" hidden="1" x14ac:dyDescent="0.3">
      <c r="I166" s="164" t="s">
        <v>263</v>
      </c>
      <c r="J166" s="11">
        <v>1</v>
      </c>
      <c r="K166" s="11"/>
      <c r="L166" s="11">
        <v>1</v>
      </c>
      <c r="M166" s="11"/>
      <c r="N166" s="11"/>
      <c r="O166" s="11"/>
    </row>
    <row r="167" spans="9:15" ht="15.75" hidden="1" x14ac:dyDescent="0.3">
      <c r="I167" s="164" t="s">
        <v>536</v>
      </c>
      <c r="J167" s="11">
        <v>1</v>
      </c>
      <c r="K167" s="11"/>
      <c r="L167" s="11">
        <v>1</v>
      </c>
      <c r="M167" s="11"/>
      <c r="N167" s="11"/>
      <c r="O167" s="11"/>
    </row>
    <row r="168" spans="9:15" ht="15.75" hidden="1" x14ac:dyDescent="0.3">
      <c r="I168" s="164" t="s">
        <v>537</v>
      </c>
      <c r="J168" s="11">
        <v>1</v>
      </c>
      <c r="K168" s="11">
        <v>1</v>
      </c>
      <c r="L168" s="11"/>
      <c r="M168" s="11"/>
      <c r="N168" s="11"/>
      <c r="O168" s="11"/>
    </row>
    <row r="169" spans="9:15" ht="15.75" hidden="1" x14ac:dyDescent="0.3">
      <c r="I169" s="164" t="s">
        <v>538</v>
      </c>
      <c r="J169" s="11">
        <v>1</v>
      </c>
      <c r="K169" s="11"/>
      <c r="L169" s="11"/>
      <c r="M169" s="11">
        <v>1</v>
      </c>
      <c r="N169" s="11"/>
      <c r="O169" s="11"/>
    </row>
    <row r="170" spans="9:15" ht="15.75" hidden="1" x14ac:dyDescent="0.3">
      <c r="I170" s="164" t="s">
        <v>175</v>
      </c>
      <c r="J170" s="11">
        <v>1</v>
      </c>
      <c r="K170" s="11"/>
      <c r="L170" s="11"/>
      <c r="M170" s="11">
        <v>1</v>
      </c>
      <c r="N170" s="11"/>
      <c r="O170" s="11"/>
    </row>
    <row r="171" spans="9:15" ht="15.75" hidden="1" x14ac:dyDescent="0.3">
      <c r="I171" s="164" t="s">
        <v>539</v>
      </c>
      <c r="J171" s="11">
        <v>1</v>
      </c>
      <c r="K171" s="11"/>
      <c r="L171" s="11">
        <v>1</v>
      </c>
      <c r="M171" s="11"/>
      <c r="N171" s="11"/>
      <c r="O171" s="11"/>
    </row>
    <row r="172" spans="9:15" ht="15.75" hidden="1" x14ac:dyDescent="0.3">
      <c r="I172" s="164" t="s">
        <v>540</v>
      </c>
      <c r="J172" s="11">
        <v>1</v>
      </c>
      <c r="K172" s="11"/>
      <c r="L172" s="11"/>
      <c r="M172" s="11">
        <v>1</v>
      </c>
      <c r="N172" s="11"/>
      <c r="O172" s="11"/>
    </row>
    <row r="173" spans="9:15" ht="15.75" hidden="1" x14ac:dyDescent="0.3">
      <c r="I173" s="164" t="s">
        <v>541</v>
      </c>
      <c r="J173" s="11">
        <v>1</v>
      </c>
      <c r="K173" s="11"/>
      <c r="L173" s="11"/>
      <c r="M173" s="11">
        <v>1</v>
      </c>
      <c r="N173" s="11"/>
      <c r="O173" s="11"/>
    </row>
    <row r="174" spans="9:15" ht="15.75" hidden="1" x14ac:dyDescent="0.3">
      <c r="I174" s="164" t="s">
        <v>542</v>
      </c>
      <c r="J174" s="11">
        <v>1</v>
      </c>
      <c r="K174" s="11"/>
      <c r="L174" s="11"/>
      <c r="M174" s="11">
        <v>1</v>
      </c>
      <c r="N174" s="11"/>
      <c r="O174" s="11"/>
    </row>
    <row r="175" spans="9:15" ht="15.75" hidden="1" x14ac:dyDescent="0.3">
      <c r="I175" s="164" t="s">
        <v>543</v>
      </c>
      <c r="J175" s="11">
        <v>1</v>
      </c>
      <c r="K175" s="11"/>
      <c r="L175" s="11">
        <v>1</v>
      </c>
      <c r="M175" s="11"/>
      <c r="N175" s="11"/>
      <c r="O175" s="11"/>
    </row>
    <row r="176" spans="9:15" ht="15.75" hidden="1" x14ac:dyDescent="0.3">
      <c r="I176" s="164" t="s">
        <v>83</v>
      </c>
      <c r="J176" s="11">
        <v>1</v>
      </c>
      <c r="K176" s="11">
        <v>1</v>
      </c>
      <c r="L176" s="11"/>
      <c r="M176" s="11"/>
      <c r="N176" s="11"/>
      <c r="O176" s="11"/>
    </row>
    <row r="177" spans="9:15" ht="15.75" hidden="1" x14ac:dyDescent="0.3">
      <c r="I177" s="164" t="s">
        <v>209</v>
      </c>
      <c r="J177" s="11">
        <v>1</v>
      </c>
      <c r="K177" s="11">
        <v>1</v>
      </c>
      <c r="L177" s="11"/>
      <c r="M177" s="11"/>
      <c r="N177" s="11"/>
      <c r="O177" s="11"/>
    </row>
    <row r="178" spans="9:15" ht="15.75" hidden="1" x14ac:dyDescent="0.3">
      <c r="I178" s="164" t="s">
        <v>544</v>
      </c>
      <c r="J178" s="11">
        <v>1</v>
      </c>
      <c r="K178" s="11">
        <v>1</v>
      </c>
      <c r="L178" s="11"/>
      <c r="M178" s="11"/>
      <c r="N178" s="11"/>
      <c r="O178" s="11"/>
    </row>
    <row r="179" spans="9:15" ht="15.75" hidden="1" x14ac:dyDescent="0.3">
      <c r="I179" s="164" t="s">
        <v>79</v>
      </c>
      <c r="J179" s="11">
        <v>1</v>
      </c>
      <c r="K179" s="11"/>
      <c r="L179" s="11"/>
      <c r="M179" s="11">
        <v>1</v>
      </c>
      <c r="N179" s="11"/>
      <c r="O179" s="11"/>
    </row>
    <row r="180" spans="9:15" ht="15.75" hidden="1" x14ac:dyDescent="0.3">
      <c r="I180" s="164" t="s">
        <v>545</v>
      </c>
      <c r="J180" s="11">
        <v>1</v>
      </c>
      <c r="K180" s="11">
        <v>1</v>
      </c>
      <c r="L180" s="11"/>
      <c r="M180" s="11"/>
      <c r="N180" s="11"/>
      <c r="O180" s="11"/>
    </row>
    <row r="181" spans="9:15" ht="15.75" hidden="1" x14ac:dyDescent="0.3">
      <c r="I181" s="164" t="s">
        <v>546</v>
      </c>
      <c r="J181" s="11">
        <v>1</v>
      </c>
      <c r="K181" s="11">
        <v>1</v>
      </c>
      <c r="L181" s="11"/>
      <c r="M181" s="11"/>
      <c r="N181" s="11"/>
      <c r="O181" s="11"/>
    </row>
    <row r="182" spans="9:15" ht="15.75" hidden="1" x14ac:dyDescent="0.3">
      <c r="I182" s="164" t="s">
        <v>547</v>
      </c>
      <c r="J182" s="11">
        <v>1</v>
      </c>
      <c r="K182" s="11"/>
      <c r="L182" s="11">
        <v>1</v>
      </c>
      <c r="M182" s="11"/>
      <c r="N182" s="11"/>
      <c r="O182" s="11"/>
    </row>
    <row r="183" spans="9:15" ht="15.75" hidden="1" x14ac:dyDescent="0.3">
      <c r="I183" s="164" t="s">
        <v>180</v>
      </c>
      <c r="J183" s="11">
        <v>1</v>
      </c>
      <c r="K183" s="11"/>
      <c r="L183" s="11"/>
      <c r="M183" s="11"/>
      <c r="N183" s="11"/>
      <c r="O183" s="11">
        <v>1</v>
      </c>
    </row>
    <row r="184" spans="9:15" ht="15.75" hidden="1" x14ac:dyDescent="0.3">
      <c r="I184" s="164" t="s">
        <v>548</v>
      </c>
      <c r="J184" s="11">
        <v>1</v>
      </c>
      <c r="K184" s="11"/>
      <c r="L184" s="11">
        <v>1</v>
      </c>
      <c r="M184" s="11"/>
      <c r="N184" s="11"/>
      <c r="O184" s="11"/>
    </row>
    <row r="185" spans="9:15" ht="15.75" hidden="1" x14ac:dyDescent="0.3">
      <c r="I185" s="164" t="s">
        <v>549</v>
      </c>
      <c r="J185" s="11">
        <v>1</v>
      </c>
      <c r="K185" s="11"/>
      <c r="L185" s="11">
        <v>1</v>
      </c>
      <c r="M185" s="11"/>
      <c r="N185" s="11"/>
      <c r="O185" s="11"/>
    </row>
    <row r="186" spans="9:15" ht="15.75" hidden="1" x14ac:dyDescent="0.3">
      <c r="I186" s="164" t="s">
        <v>228</v>
      </c>
      <c r="J186" s="11">
        <v>1</v>
      </c>
      <c r="K186" s="11">
        <v>1</v>
      </c>
      <c r="L186" s="11"/>
      <c r="M186" s="11"/>
      <c r="N186" s="11"/>
      <c r="O186" s="11"/>
    </row>
    <row r="187" spans="9:15" ht="15.75" hidden="1" x14ac:dyDescent="0.3">
      <c r="I187" s="164" t="s">
        <v>550</v>
      </c>
      <c r="J187" s="11">
        <v>1</v>
      </c>
      <c r="K187" s="11">
        <v>1</v>
      </c>
      <c r="L187" s="11"/>
      <c r="M187" s="11"/>
      <c r="N187" s="11"/>
      <c r="O187" s="11"/>
    </row>
    <row r="188" spans="9:15" ht="15.75" hidden="1" x14ac:dyDescent="0.3">
      <c r="I188" s="164" t="s">
        <v>551</v>
      </c>
      <c r="J188" s="11">
        <v>1</v>
      </c>
      <c r="K188" s="11">
        <v>1</v>
      </c>
      <c r="L188" s="11"/>
      <c r="M188" s="11"/>
      <c r="N188" s="11"/>
      <c r="O188" s="11"/>
    </row>
    <row r="189" spans="9:15" ht="15.75" hidden="1" x14ac:dyDescent="0.3">
      <c r="I189" s="164" t="s">
        <v>116</v>
      </c>
      <c r="J189" s="11">
        <v>1</v>
      </c>
      <c r="K189" s="11"/>
      <c r="L189" s="11">
        <v>1</v>
      </c>
      <c r="M189" s="11"/>
      <c r="N189" s="11"/>
      <c r="O189" s="11"/>
    </row>
    <row r="190" spans="9:15" ht="15.75" hidden="1" x14ac:dyDescent="0.3">
      <c r="I190" s="164" t="s">
        <v>552</v>
      </c>
      <c r="J190" s="11">
        <v>1</v>
      </c>
      <c r="K190" s="11">
        <v>1</v>
      </c>
      <c r="L190" s="11"/>
      <c r="M190" s="11"/>
      <c r="N190" s="11"/>
      <c r="O190" s="11"/>
    </row>
    <row r="191" spans="9:15" ht="15.75" hidden="1" x14ac:dyDescent="0.3">
      <c r="I191" s="164" t="s">
        <v>553</v>
      </c>
      <c r="J191" s="11">
        <v>1</v>
      </c>
      <c r="K191" s="11"/>
      <c r="L191" s="11"/>
      <c r="M191" s="11">
        <v>1</v>
      </c>
      <c r="N191" s="11"/>
      <c r="O191" s="11"/>
    </row>
    <row r="192" spans="9:15" ht="15.75" hidden="1" x14ac:dyDescent="0.3">
      <c r="I192" s="164" t="s">
        <v>112</v>
      </c>
      <c r="J192" s="11">
        <v>1</v>
      </c>
      <c r="K192" s="11"/>
      <c r="L192" s="11"/>
      <c r="M192" s="11">
        <v>1</v>
      </c>
      <c r="N192" s="11"/>
      <c r="O192" s="11"/>
    </row>
    <row r="193" spans="9:15" ht="15.75" hidden="1" x14ac:dyDescent="0.3">
      <c r="I193" s="164" t="s">
        <v>554</v>
      </c>
      <c r="J193" s="11">
        <v>1</v>
      </c>
      <c r="K193" s="11"/>
      <c r="L193" s="11"/>
      <c r="M193" s="11">
        <v>1</v>
      </c>
      <c r="N193" s="11"/>
      <c r="O193" s="11"/>
    </row>
    <row r="194" spans="9:15" ht="15.75" hidden="1" x14ac:dyDescent="0.3">
      <c r="I194" s="164" t="s">
        <v>555</v>
      </c>
      <c r="J194" s="11">
        <v>1</v>
      </c>
      <c r="K194" s="11"/>
      <c r="L194" s="11">
        <v>1</v>
      </c>
      <c r="M194" s="11"/>
      <c r="N194" s="11"/>
      <c r="O194" s="11"/>
    </row>
    <row r="195" spans="9:15" ht="15.75" hidden="1" x14ac:dyDescent="0.3">
      <c r="I195" s="164" t="s">
        <v>556</v>
      </c>
      <c r="J195" s="11">
        <v>1</v>
      </c>
      <c r="K195" s="11"/>
      <c r="L195" s="11">
        <v>1</v>
      </c>
      <c r="M195" s="11"/>
      <c r="N195" s="11"/>
      <c r="O195" s="11"/>
    </row>
    <row r="196" spans="9:15" ht="15.75" hidden="1" x14ac:dyDescent="0.3">
      <c r="I196" s="164" t="s">
        <v>557</v>
      </c>
      <c r="J196" s="11">
        <v>1</v>
      </c>
      <c r="K196" s="11"/>
      <c r="L196" s="11">
        <v>1</v>
      </c>
      <c r="M196" s="11"/>
      <c r="N196" s="11"/>
      <c r="O196" s="11"/>
    </row>
    <row r="197" spans="9:15" ht="15.75" hidden="1" x14ac:dyDescent="0.3">
      <c r="I197" s="164" t="s">
        <v>143</v>
      </c>
      <c r="J197" s="11">
        <v>1</v>
      </c>
      <c r="K197" s="11"/>
      <c r="L197" s="11"/>
      <c r="M197" s="11">
        <v>1</v>
      </c>
      <c r="N197" s="11"/>
      <c r="O197" s="11"/>
    </row>
    <row r="198" spans="9:15" ht="15.75" hidden="1" x14ac:dyDescent="0.3">
      <c r="I198" s="164" t="s">
        <v>558</v>
      </c>
      <c r="J198" s="11">
        <v>1</v>
      </c>
      <c r="K198" s="11">
        <v>1</v>
      </c>
      <c r="L198" s="11"/>
      <c r="M198" s="11"/>
      <c r="N198" s="11"/>
      <c r="O198" s="11"/>
    </row>
    <row r="199" spans="9:15" ht="15.75" hidden="1" x14ac:dyDescent="0.3">
      <c r="I199" s="164" t="s">
        <v>559</v>
      </c>
      <c r="J199" s="11">
        <v>1</v>
      </c>
      <c r="K199" s="11"/>
      <c r="L199" s="11"/>
      <c r="M199" s="11">
        <v>1</v>
      </c>
      <c r="N199" s="11"/>
      <c r="O199" s="11"/>
    </row>
    <row r="200" spans="9:15" ht="15.75" hidden="1" x14ac:dyDescent="0.3">
      <c r="I200" s="164" t="s">
        <v>560</v>
      </c>
      <c r="J200" s="11">
        <v>1</v>
      </c>
      <c r="K200" s="11"/>
      <c r="L200" s="11"/>
      <c r="M200" s="11">
        <v>1</v>
      </c>
      <c r="N200" s="11"/>
      <c r="O200" s="11"/>
    </row>
    <row r="201" spans="9:15" ht="15.75" hidden="1" x14ac:dyDescent="0.3">
      <c r="I201" s="164" t="s">
        <v>561</v>
      </c>
      <c r="J201" s="11">
        <v>1</v>
      </c>
      <c r="K201" s="11"/>
      <c r="L201" s="11"/>
      <c r="M201" s="11">
        <v>1</v>
      </c>
      <c r="N201" s="11"/>
      <c r="O201" s="11"/>
    </row>
    <row r="202" spans="9:15" ht="15.75" hidden="1" x14ac:dyDescent="0.3">
      <c r="I202" s="164" t="s">
        <v>562</v>
      </c>
      <c r="J202" s="11">
        <v>1</v>
      </c>
      <c r="K202" s="11">
        <v>1</v>
      </c>
      <c r="L202" s="11"/>
      <c r="M202" s="11"/>
      <c r="N202" s="11"/>
      <c r="O202" s="11"/>
    </row>
    <row r="203" spans="9:15" ht="15.75" hidden="1" x14ac:dyDescent="0.3">
      <c r="I203" s="164" t="s">
        <v>563</v>
      </c>
      <c r="J203" s="11">
        <v>1</v>
      </c>
      <c r="K203" s="11"/>
      <c r="L203" s="11"/>
      <c r="M203" s="11">
        <v>1</v>
      </c>
      <c r="N203" s="11"/>
      <c r="O203" s="11"/>
    </row>
    <row r="204" spans="9:15" ht="15.75" hidden="1" x14ac:dyDescent="0.3">
      <c r="I204" s="164" t="s">
        <v>564</v>
      </c>
      <c r="J204" s="11">
        <v>1</v>
      </c>
      <c r="K204" s="11"/>
      <c r="L204" s="11">
        <v>1</v>
      </c>
      <c r="M204" s="11"/>
      <c r="N204" s="11"/>
      <c r="O204" s="11"/>
    </row>
    <row r="205" spans="9:15" ht="15.75" hidden="1" x14ac:dyDescent="0.3">
      <c r="I205" s="164" t="s">
        <v>142</v>
      </c>
      <c r="J205" s="11">
        <v>1</v>
      </c>
      <c r="K205" s="11"/>
      <c r="L205" s="11"/>
      <c r="M205" s="11">
        <v>1</v>
      </c>
      <c r="N205" s="11"/>
      <c r="O205" s="11"/>
    </row>
    <row r="206" spans="9:15" ht="15.75" hidden="1" x14ac:dyDescent="0.3">
      <c r="I206" s="164" t="s">
        <v>80</v>
      </c>
      <c r="J206" s="11">
        <v>1</v>
      </c>
      <c r="K206" s="11"/>
      <c r="L206" s="11"/>
      <c r="M206" s="11">
        <v>1</v>
      </c>
      <c r="N206" s="11"/>
      <c r="O206" s="11"/>
    </row>
    <row r="207" spans="9:15" ht="15.75" hidden="1" x14ac:dyDescent="0.3">
      <c r="I207" s="164" t="s">
        <v>565</v>
      </c>
      <c r="J207" s="11">
        <v>1</v>
      </c>
      <c r="K207" s="11"/>
      <c r="L207" s="11"/>
      <c r="M207" s="11">
        <v>1</v>
      </c>
      <c r="N207" s="11"/>
      <c r="O207" s="11"/>
    </row>
    <row r="208" spans="9:15" ht="15.75" hidden="1" x14ac:dyDescent="0.3">
      <c r="I208" s="164" t="s">
        <v>566</v>
      </c>
      <c r="J208" s="11">
        <v>1</v>
      </c>
      <c r="K208" s="11"/>
      <c r="L208" s="11">
        <v>1</v>
      </c>
      <c r="M208" s="11"/>
      <c r="N208" s="11"/>
      <c r="O208" s="11"/>
    </row>
    <row r="209" spans="9:15" ht="15.75" hidden="1" x14ac:dyDescent="0.3">
      <c r="I209" s="164" t="s">
        <v>567</v>
      </c>
      <c r="J209" s="11">
        <v>1</v>
      </c>
      <c r="K209" s="11">
        <v>1</v>
      </c>
      <c r="L209" s="11"/>
      <c r="M209" s="11"/>
      <c r="N209" s="11"/>
      <c r="O209" s="11"/>
    </row>
    <row r="210" spans="9:15" ht="15.75" hidden="1" x14ac:dyDescent="0.3">
      <c r="I210" s="164" t="s">
        <v>568</v>
      </c>
      <c r="J210" s="11">
        <v>1</v>
      </c>
      <c r="K210" s="11"/>
      <c r="L210" s="11">
        <v>1</v>
      </c>
      <c r="M210" s="11"/>
      <c r="N210" s="11"/>
      <c r="O210" s="11"/>
    </row>
    <row r="211" spans="9:15" ht="15.75" hidden="1" x14ac:dyDescent="0.3">
      <c r="I211" s="164" t="s">
        <v>569</v>
      </c>
      <c r="J211" s="11">
        <v>1</v>
      </c>
      <c r="K211" s="11"/>
      <c r="L211" s="11">
        <v>1</v>
      </c>
      <c r="M211" s="11"/>
      <c r="N211" s="11"/>
      <c r="O211" s="11"/>
    </row>
    <row r="212" spans="9:15" ht="15.75" hidden="1" x14ac:dyDescent="0.3">
      <c r="I212" s="164" t="s">
        <v>194</v>
      </c>
      <c r="J212" s="11">
        <v>1</v>
      </c>
      <c r="K212" s="11">
        <v>1</v>
      </c>
      <c r="L212" s="11"/>
      <c r="M212" s="11"/>
      <c r="N212" s="11"/>
      <c r="O212" s="11"/>
    </row>
    <row r="213" spans="9:15" ht="15.75" hidden="1" x14ac:dyDescent="0.3">
      <c r="I213" s="164" t="s">
        <v>570</v>
      </c>
      <c r="J213" s="11">
        <v>1</v>
      </c>
      <c r="K213" s="11"/>
      <c r="L213" s="11"/>
      <c r="M213" s="11">
        <v>1</v>
      </c>
      <c r="N213" s="11"/>
      <c r="O213" s="11"/>
    </row>
    <row r="214" spans="9:15" ht="15.75" hidden="1" x14ac:dyDescent="0.3">
      <c r="I214" s="164" t="s">
        <v>571</v>
      </c>
      <c r="J214" s="11">
        <v>1</v>
      </c>
      <c r="K214" s="11"/>
      <c r="L214" s="11"/>
      <c r="M214" s="11">
        <v>1</v>
      </c>
      <c r="N214" s="11"/>
      <c r="O214" s="11"/>
    </row>
    <row r="215" spans="9:15" ht="15.75" hidden="1" x14ac:dyDescent="0.3">
      <c r="I215" s="164" t="s">
        <v>151</v>
      </c>
      <c r="J215" s="11">
        <v>1</v>
      </c>
      <c r="K215" s="11"/>
      <c r="L215" s="11"/>
      <c r="M215" s="11">
        <v>1</v>
      </c>
      <c r="N215" s="11"/>
      <c r="O215" s="11"/>
    </row>
    <row r="216" spans="9:15" ht="15.75" hidden="1" x14ac:dyDescent="0.3">
      <c r="I216" s="164" t="s">
        <v>572</v>
      </c>
      <c r="J216" s="11">
        <v>1</v>
      </c>
      <c r="K216" s="11"/>
      <c r="L216" s="11">
        <v>1</v>
      </c>
      <c r="M216" s="11"/>
      <c r="N216" s="11"/>
      <c r="O216" s="11"/>
    </row>
    <row r="217" spans="9:15" ht="15.75" hidden="1" x14ac:dyDescent="0.3">
      <c r="I217" s="164" t="s">
        <v>212</v>
      </c>
      <c r="J217" s="11">
        <v>1</v>
      </c>
      <c r="K217" s="11">
        <v>1</v>
      </c>
      <c r="L217" s="11"/>
      <c r="M217" s="11"/>
      <c r="N217" s="11"/>
      <c r="O217" s="11"/>
    </row>
    <row r="218" spans="9:15" ht="15.75" hidden="1" x14ac:dyDescent="0.3">
      <c r="I218" s="164" t="s">
        <v>573</v>
      </c>
      <c r="J218" s="11">
        <v>1</v>
      </c>
      <c r="K218" s="11">
        <v>1</v>
      </c>
      <c r="L218" s="11"/>
      <c r="M218" s="11"/>
      <c r="N218" s="11"/>
      <c r="O218" s="11"/>
    </row>
    <row r="219" spans="9:15" ht="15.75" hidden="1" x14ac:dyDescent="0.3">
      <c r="I219" s="164" t="s">
        <v>574</v>
      </c>
      <c r="J219" s="11">
        <v>1</v>
      </c>
      <c r="K219" s="11">
        <v>1</v>
      </c>
      <c r="L219" s="11"/>
      <c r="M219" s="11"/>
      <c r="N219" s="11"/>
      <c r="O219" s="11"/>
    </row>
    <row r="220" spans="9:15" ht="15.75" hidden="1" x14ac:dyDescent="0.3">
      <c r="I220" s="164" t="s">
        <v>575</v>
      </c>
      <c r="J220" s="11">
        <v>1</v>
      </c>
      <c r="K220" s="11"/>
      <c r="L220" s="11"/>
      <c r="M220" s="11">
        <v>1</v>
      </c>
      <c r="N220" s="11"/>
      <c r="O220" s="11"/>
    </row>
    <row r="221" spans="9:15" ht="15.75" hidden="1" x14ac:dyDescent="0.3">
      <c r="I221" s="164" t="s">
        <v>203</v>
      </c>
      <c r="J221" s="11">
        <v>1</v>
      </c>
      <c r="K221" s="11">
        <v>1</v>
      </c>
      <c r="L221" s="11"/>
      <c r="M221" s="11"/>
      <c r="N221" s="11"/>
      <c r="O221" s="11"/>
    </row>
    <row r="222" spans="9:15" ht="15.75" hidden="1" x14ac:dyDescent="0.3">
      <c r="I222" s="164" t="s">
        <v>576</v>
      </c>
      <c r="J222" s="11">
        <v>1</v>
      </c>
      <c r="K222" s="11"/>
      <c r="L222" s="11"/>
      <c r="M222" s="11">
        <v>1</v>
      </c>
      <c r="N222" s="11"/>
      <c r="O222" s="11"/>
    </row>
    <row r="223" spans="9:15" ht="15.75" hidden="1" x14ac:dyDescent="0.3">
      <c r="I223" s="164" t="s">
        <v>167</v>
      </c>
      <c r="J223" s="11">
        <v>1</v>
      </c>
      <c r="K223" s="11"/>
      <c r="L223" s="11"/>
      <c r="M223" s="11">
        <v>1</v>
      </c>
      <c r="N223" s="11"/>
      <c r="O223" s="11"/>
    </row>
    <row r="224" spans="9:15" ht="15.75" hidden="1" x14ac:dyDescent="0.3">
      <c r="I224" s="164" t="s">
        <v>577</v>
      </c>
      <c r="J224" s="11">
        <v>1</v>
      </c>
      <c r="K224" s="11"/>
      <c r="L224" s="11">
        <v>1</v>
      </c>
      <c r="M224" s="11"/>
      <c r="N224" s="11"/>
      <c r="O224" s="11"/>
    </row>
    <row r="225" spans="9:15" ht="15.75" hidden="1" x14ac:dyDescent="0.3">
      <c r="I225" s="164" t="s">
        <v>216</v>
      </c>
      <c r="J225" s="11">
        <v>1</v>
      </c>
      <c r="K225" s="11">
        <v>1</v>
      </c>
      <c r="L225" s="11"/>
      <c r="M225" s="11"/>
      <c r="N225" s="11"/>
      <c r="O225" s="11"/>
    </row>
    <row r="226" spans="9:15" ht="15.75" hidden="1" x14ac:dyDescent="0.3">
      <c r="I226" s="164" t="s">
        <v>231</v>
      </c>
      <c r="J226" s="11">
        <v>1</v>
      </c>
      <c r="K226" s="11"/>
      <c r="L226" s="11">
        <v>1</v>
      </c>
      <c r="M226" s="11"/>
      <c r="N226" s="11"/>
      <c r="O226" s="11"/>
    </row>
    <row r="227" spans="9:15" ht="15.75" hidden="1" x14ac:dyDescent="0.3">
      <c r="I227" s="164" t="s">
        <v>578</v>
      </c>
      <c r="J227" s="11">
        <v>1</v>
      </c>
      <c r="K227" s="11"/>
      <c r="L227" s="11"/>
      <c r="M227" s="11">
        <v>1</v>
      </c>
      <c r="N227" s="11"/>
      <c r="O227" s="11"/>
    </row>
    <row r="228" spans="9:15" ht="15.75" hidden="1" x14ac:dyDescent="0.3">
      <c r="I228" s="164" t="s">
        <v>579</v>
      </c>
      <c r="J228" s="11">
        <v>1</v>
      </c>
      <c r="K228" s="11"/>
      <c r="L228" s="11"/>
      <c r="M228" s="11">
        <v>1</v>
      </c>
      <c r="N228" s="11"/>
      <c r="O228" s="11"/>
    </row>
    <row r="229" spans="9:15" ht="15.75" hidden="1" x14ac:dyDescent="0.3">
      <c r="I229" s="164" t="s">
        <v>580</v>
      </c>
      <c r="J229" s="11">
        <v>1</v>
      </c>
      <c r="K229" s="11"/>
      <c r="L229" s="11">
        <v>1</v>
      </c>
      <c r="M229" s="11"/>
      <c r="N229" s="11"/>
      <c r="O229" s="11"/>
    </row>
    <row r="230" spans="9:15" ht="15.75" hidden="1" x14ac:dyDescent="0.3">
      <c r="I230" s="164" t="s">
        <v>581</v>
      </c>
      <c r="J230" s="11">
        <v>1</v>
      </c>
      <c r="K230" s="11"/>
      <c r="L230" s="11"/>
      <c r="M230" s="11">
        <v>1</v>
      </c>
      <c r="N230" s="11"/>
      <c r="O230" s="11"/>
    </row>
    <row r="231" spans="9:15" ht="15.75" hidden="1" x14ac:dyDescent="0.3">
      <c r="I231" s="164" t="s">
        <v>582</v>
      </c>
      <c r="J231" s="11">
        <v>1</v>
      </c>
      <c r="K231" s="11"/>
      <c r="L231" s="11">
        <v>1</v>
      </c>
      <c r="M231" s="11"/>
      <c r="N231" s="11"/>
      <c r="O231" s="11"/>
    </row>
    <row r="232" spans="9:15" ht="15.75" hidden="1" x14ac:dyDescent="0.3">
      <c r="I232" s="164" t="s">
        <v>583</v>
      </c>
      <c r="J232" s="11">
        <v>1</v>
      </c>
      <c r="K232" s="11"/>
      <c r="L232" s="11"/>
      <c r="M232" s="11">
        <v>1</v>
      </c>
      <c r="N232" s="11"/>
      <c r="O232" s="11"/>
    </row>
    <row r="233" spans="9:15" ht="15.75" hidden="1" x14ac:dyDescent="0.3">
      <c r="I233" s="164" t="s">
        <v>584</v>
      </c>
      <c r="J233" s="11">
        <v>1</v>
      </c>
      <c r="K233" s="11"/>
      <c r="L233" s="11"/>
      <c r="M233" s="11">
        <v>1</v>
      </c>
      <c r="N233" s="11"/>
      <c r="O233" s="11"/>
    </row>
    <row r="234" spans="9:15" ht="15.75" hidden="1" x14ac:dyDescent="0.3">
      <c r="I234" s="164" t="s">
        <v>585</v>
      </c>
      <c r="J234" s="11">
        <v>1</v>
      </c>
      <c r="K234" s="11"/>
      <c r="L234" s="11"/>
      <c r="M234" s="11">
        <v>1</v>
      </c>
      <c r="N234" s="11"/>
      <c r="O234" s="11"/>
    </row>
    <row r="235" spans="9:15" ht="15.75" hidden="1" x14ac:dyDescent="0.3">
      <c r="I235" s="164" t="s">
        <v>586</v>
      </c>
      <c r="J235" s="11">
        <v>1</v>
      </c>
      <c r="K235" s="11">
        <v>1</v>
      </c>
      <c r="L235" s="11"/>
      <c r="M235" s="11"/>
      <c r="N235" s="11"/>
      <c r="O235" s="11"/>
    </row>
    <row r="236" spans="9:15" ht="15.75" hidden="1" x14ac:dyDescent="0.3">
      <c r="I236" s="164" t="s">
        <v>587</v>
      </c>
      <c r="J236" s="11">
        <v>1</v>
      </c>
      <c r="K236" s="11"/>
      <c r="L236" s="11">
        <v>1</v>
      </c>
      <c r="M236" s="11"/>
      <c r="N236" s="11"/>
      <c r="O236" s="11"/>
    </row>
    <row r="237" spans="9:15" ht="15.75" hidden="1" x14ac:dyDescent="0.3">
      <c r="I237" s="164" t="s">
        <v>254</v>
      </c>
      <c r="J237" s="11">
        <v>1</v>
      </c>
      <c r="K237" s="11"/>
      <c r="L237" s="11">
        <v>1</v>
      </c>
      <c r="M237" s="11"/>
      <c r="N237" s="11"/>
      <c r="O237" s="11"/>
    </row>
    <row r="238" spans="9:15" ht="15.75" hidden="1" x14ac:dyDescent="0.3">
      <c r="I238" s="164" t="s">
        <v>588</v>
      </c>
      <c r="J238" s="11">
        <v>1</v>
      </c>
      <c r="K238" s="11">
        <v>1</v>
      </c>
      <c r="L238" s="11"/>
      <c r="M238" s="11"/>
      <c r="N238" s="11"/>
      <c r="O238" s="11"/>
    </row>
    <row r="239" spans="9:15" ht="15.75" hidden="1" x14ac:dyDescent="0.3">
      <c r="I239" s="164" t="s">
        <v>169</v>
      </c>
      <c r="J239" s="11">
        <v>1</v>
      </c>
      <c r="K239" s="11"/>
      <c r="L239" s="11"/>
      <c r="M239" s="11">
        <v>1</v>
      </c>
      <c r="N239" s="11"/>
      <c r="O239" s="11"/>
    </row>
    <row r="240" spans="9:15" ht="15.75" hidden="1" x14ac:dyDescent="0.3">
      <c r="I240" s="164" t="s">
        <v>86</v>
      </c>
      <c r="J240" s="11">
        <v>1</v>
      </c>
      <c r="K240" s="11"/>
      <c r="L240" s="11">
        <v>1</v>
      </c>
      <c r="M240" s="11"/>
      <c r="N240" s="11"/>
      <c r="O240" s="11"/>
    </row>
    <row r="241" spans="9:15" ht="15.75" hidden="1" x14ac:dyDescent="0.3">
      <c r="I241" s="164" t="s">
        <v>365</v>
      </c>
      <c r="J241" s="11">
        <v>1</v>
      </c>
      <c r="K241" s="11"/>
      <c r="L241" s="11">
        <v>1</v>
      </c>
      <c r="M241" s="11"/>
      <c r="N241" s="11"/>
      <c r="O241" s="11"/>
    </row>
    <row r="242" spans="9:15" ht="15.75" hidden="1" x14ac:dyDescent="0.3">
      <c r="I242" s="164" t="s">
        <v>589</v>
      </c>
      <c r="J242" s="11">
        <v>1</v>
      </c>
      <c r="K242" s="11"/>
      <c r="L242" s="11">
        <v>1</v>
      </c>
      <c r="M242" s="11"/>
      <c r="N242" s="11"/>
      <c r="O242" s="11"/>
    </row>
    <row r="243" spans="9:15" ht="15.75" hidden="1" x14ac:dyDescent="0.3">
      <c r="I243" s="164" t="s">
        <v>590</v>
      </c>
      <c r="J243" s="11">
        <v>1</v>
      </c>
      <c r="K243" s="11"/>
      <c r="L243" s="11"/>
      <c r="M243" s="11">
        <v>1</v>
      </c>
      <c r="N243" s="11"/>
      <c r="O243" s="11"/>
    </row>
    <row r="244" spans="9:15" ht="15.75" hidden="1" x14ac:dyDescent="0.3">
      <c r="I244" s="164" t="s">
        <v>591</v>
      </c>
      <c r="J244" s="11">
        <v>1</v>
      </c>
      <c r="K244" s="11"/>
      <c r="L244" s="11"/>
      <c r="M244" s="11">
        <v>1</v>
      </c>
      <c r="N244" s="11"/>
      <c r="O244" s="11"/>
    </row>
    <row r="245" spans="9:15" ht="15.75" hidden="1" x14ac:dyDescent="0.3">
      <c r="I245" s="164" t="s">
        <v>117</v>
      </c>
      <c r="J245" s="11">
        <v>1</v>
      </c>
      <c r="K245" s="11"/>
      <c r="L245" s="11">
        <v>1</v>
      </c>
      <c r="M245" s="11"/>
      <c r="N245" s="11"/>
      <c r="O245" s="11"/>
    </row>
    <row r="246" spans="9:15" ht="15.75" hidden="1" x14ac:dyDescent="0.3">
      <c r="I246" s="164" t="s">
        <v>592</v>
      </c>
      <c r="J246" s="11">
        <v>1</v>
      </c>
      <c r="K246" s="11"/>
      <c r="L246" s="11"/>
      <c r="M246" s="11">
        <v>1</v>
      </c>
      <c r="N246" s="11"/>
      <c r="O246" s="11"/>
    </row>
    <row r="247" spans="9:15" ht="15.75" hidden="1" x14ac:dyDescent="0.3">
      <c r="I247" s="164" t="s">
        <v>171</v>
      </c>
      <c r="J247" s="11">
        <v>1</v>
      </c>
      <c r="K247" s="11"/>
      <c r="L247" s="11"/>
      <c r="M247" s="11">
        <v>1</v>
      </c>
      <c r="N247" s="11"/>
      <c r="O247" s="11"/>
    </row>
    <row r="248" spans="9:15" ht="15.75" hidden="1" x14ac:dyDescent="0.3">
      <c r="I248" s="164" t="s">
        <v>593</v>
      </c>
      <c r="J248" s="11">
        <v>1</v>
      </c>
      <c r="K248" s="11">
        <v>1</v>
      </c>
      <c r="L248" s="11"/>
      <c r="M248" s="11"/>
      <c r="N248" s="11"/>
      <c r="O248" s="11"/>
    </row>
    <row r="249" spans="9:15" ht="15.75" hidden="1" x14ac:dyDescent="0.3">
      <c r="I249" s="164" t="s">
        <v>594</v>
      </c>
      <c r="J249" s="11">
        <v>1</v>
      </c>
      <c r="K249" s="11"/>
      <c r="L249" s="11">
        <v>1</v>
      </c>
      <c r="M249" s="11"/>
      <c r="N249" s="11"/>
      <c r="O249" s="11"/>
    </row>
    <row r="250" spans="9:15" ht="15.75" hidden="1" x14ac:dyDescent="0.3">
      <c r="I250" s="164" t="s">
        <v>595</v>
      </c>
      <c r="J250" s="11">
        <v>1</v>
      </c>
      <c r="K250" s="11"/>
      <c r="L250" s="11">
        <v>1</v>
      </c>
      <c r="M250" s="11"/>
      <c r="N250" s="11"/>
      <c r="O250" s="11"/>
    </row>
    <row r="251" spans="9:15" ht="15.75" hidden="1" x14ac:dyDescent="0.3">
      <c r="I251" s="164" t="s">
        <v>596</v>
      </c>
      <c r="J251" s="11">
        <v>1</v>
      </c>
      <c r="K251" s="11"/>
      <c r="L251" s="11"/>
      <c r="M251" s="11">
        <v>1</v>
      </c>
      <c r="N251" s="11"/>
      <c r="O251" s="11"/>
    </row>
    <row r="252" spans="9:15" ht="15.75" hidden="1" x14ac:dyDescent="0.3">
      <c r="I252" s="164" t="s">
        <v>597</v>
      </c>
      <c r="J252" s="11">
        <v>1</v>
      </c>
      <c r="K252" s="11"/>
      <c r="L252" s="11"/>
      <c r="M252" s="11">
        <v>1</v>
      </c>
      <c r="N252" s="11"/>
      <c r="O252" s="11"/>
    </row>
    <row r="253" spans="9:15" ht="15.75" hidden="1" x14ac:dyDescent="0.3">
      <c r="I253" s="164" t="s">
        <v>598</v>
      </c>
      <c r="J253" s="11">
        <v>1</v>
      </c>
      <c r="K253" s="11"/>
      <c r="L253" s="11">
        <v>1</v>
      </c>
      <c r="M253" s="11"/>
      <c r="N253" s="11"/>
      <c r="O253" s="11"/>
    </row>
    <row r="254" spans="9:15" ht="15.75" hidden="1" x14ac:dyDescent="0.3">
      <c r="I254" s="164" t="s">
        <v>599</v>
      </c>
      <c r="J254" s="11">
        <v>1</v>
      </c>
      <c r="K254" s="11">
        <v>1</v>
      </c>
      <c r="L254" s="11"/>
      <c r="M254" s="11"/>
      <c r="N254" s="11"/>
      <c r="O254" s="11"/>
    </row>
    <row r="255" spans="9:15" ht="15.75" hidden="1" x14ac:dyDescent="0.3">
      <c r="I255" s="164" t="s">
        <v>257</v>
      </c>
      <c r="J255" s="11">
        <v>1</v>
      </c>
      <c r="K255" s="11"/>
      <c r="L255" s="11">
        <v>1</v>
      </c>
      <c r="M255" s="11"/>
      <c r="N255" s="11"/>
      <c r="O255" s="11"/>
    </row>
    <row r="256" spans="9:15" ht="15.75" hidden="1" x14ac:dyDescent="0.3">
      <c r="I256" s="164" t="s">
        <v>600</v>
      </c>
      <c r="J256" s="11">
        <v>1</v>
      </c>
      <c r="K256" s="11"/>
      <c r="L256" s="11"/>
      <c r="M256" s="11">
        <v>1</v>
      </c>
      <c r="N256" s="11"/>
      <c r="O256" s="11"/>
    </row>
    <row r="257" spans="9:15" ht="15.75" hidden="1" x14ac:dyDescent="0.3">
      <c r="I257" s="164" t="s">
        <v>601</v>
      </c>
      <c r="J257" s="11">
        <v>1</v>
      </c>
      <c r="K257" s="11">
        <v>1</v>
      </c>
      <c r="L257" s="11"/>
      <c r="M257" s="11"/>
      <c r="N257" s="11"/>
      <c r="O257" s="11"/>
    </row>
    <row r="258" spans="9:15" ht="15.75" hidden="1" x14ac:dyDescent="0.3">
      <c r="I258" s="164" t="s">
        <v>602</v>
      </c>
      <c r="J258" s="11">
        <v>1</v>
      </c>
      <c r="K258" s="11"/>
      <c r="L258" s="11">
        <v>1</v>
      </c>
      <c r="M258" s="11"/>
      <c r="N258" s="11"/>
      <c r="O258" s="11"/>
    </row>
    <row r="259" spans="9:15" ht="15.75" hidden="1" x14ac:dyDescent="0.3">
      <c r="I259" s="164" t="s">
        <v>258</v>
      </c>
      <c r="J259" s="11">
        <v>1</v>
      </c>
      <c r="K259" s="11"/>
      <c r="L259" s="11">
        <v>1</v>
      </c>
      <c r="M259" s="11"/>
      <c r="N259" s="11"/>
      <c r="O259" s="11"/>
    </row>
    <row r="260" spans="9:15" ht="15.75" hidden="1" x14ac:dyDescent="0.3">
      <c r="I260" s="164" t="s">
        <v>233</v>
      </c>
      <c r="J260" s="11">
        <v>1</v>
      </c>
      <c r="K260" s="11"/>
      <c r="L260" s="11">
        <v>1</v>
      </c>
      <c r="M260" s="11"/>
      <c r="N260" s="11"/>
      <c r="O260" s="11"/>
    </row>
    <row r="261" spans="9:15" ht="15.75" hidden="1" x14ac:dyDescent="0.3">
      <c r="I261" s="164" t="s">
        <v>603</v>
      </c>
      <c r="J261" s="11">
        <v>1</v>
      </c>
      <c r="K261" s="11">
        <v>1</v>
      </c>
      <c r="L261" s="11"/>
      <c r="M261" s="11"/>
      <c r="N261" s="11"/>
      <c r="O261" s="11"/>
    </row>
    <row r="262" spans="9:15" ht="15.75" hidden="1" x14ac:dyDescent="0.3">
      <c r="I262" s="164" t="s">
        <v>604</v>
      </c>
      <c r="J262" s="11">
        <v>1</v>
      </c>
      <c r="K262" s="11">
        <v>1</v>
      </c>
      <c r="L262" s="11"/>
      <c r="M262" s="11"/>
      <c r="N262" s="11"/>
      <c r="O262" s="11"/>
    </row>
    <row r="263" spans="9:15" ht="15.75" hidden="1" x14ac:dyDescent="0.3">
      <c r="I263" s="164" t="s">
        <v>260</v>
      </c>
      <c r="J263" s="11">
        <v>1</v>
      </c>
      <c r="K263" s="11"/>
      <c r="L263" s="11">
        <v>1</v>
      </c>
      <c r="M263" s="11"/>
      <c r="N263" s="11"/>
      <c r="O263" s="11"/>
    </row>
    <row r="264" spans="9:15" ht="15.75" hidden="1" x14ac:dyDescent="0.3">
      <c r="I264" s="164" t="s">
        <v>605</v>
      </c>
      <c r="J264" s="11">
        <v>1</v>
      </c>
      <c r="K264" s="11"/>
      <c r="L264" s="11"/>
      <c r="M264" s="11">
        <v>1</v>
      </c>
      <c r="N264" s="11"/>
      <c r="O264" s="11"/>
    </row>
    <row r="265" spans="9:15" ht="15.75" hidden="1" x14ac:dyDescent="0.3">
      <c r="I265" s="164" t="s">
        <v>606</v>
      </c>
      <c r="J265" s="11">
        <v>1</v>
      </c>
      <c r="K265" s="11"/>
      <c r="L265" s="11"/>
      <c r="M265" s="11">
        <v>1</v>
      </c>
      <c r="N265" s="11"/>
      <c r="O265" s="11"/>
    </row>
    <row r="266" spans="9:15" ht="15.75" hidden="1" x14ac:dyDescent="0.3">
      <c r="I266" s="164" t="s">
        <v>607</v>
      </c>
      <c r="J266" s="11">
        <v>1</v>
      </c>
      <c r="K266" s="11"/>
      <c r="L266" s="11"/>
      <c r="M266" s="11"/>
      <c r="N266" s="11"/>
      <c r="O266" s="11">
        <v>1</v>
      </c>
    </row>
    <row r="267" spans="9:15" ht="15.75" hidden="1" x14ac:dyDescent="0.3">
      <c r="I267" s="164" t="s">
        <v>113</v>
      </c>
      <c r="J267" s="11">
        <v>1</v>
      </c>
      <c r="K267" s="11"/>
      <c r="L267" s="11"/>
      <c r="M267" s="11">
        <v>1</v>
      </c>
      <c r="N267" s="11"/>
      <c r="O267" s="11"/>
    </row>
    <row r="268" spans="9:15" ht="15.75" hidden="1" x14ac:dyDescent="0.3">
      <c r="I268" s="164" t="s">
        <v>608</v>
      </c>
      <c r="J268" s="11">
        <v>1</v>
      </c>
      <c r="K268" s="11"/>
      <c r="L268" s="11"/>
      <c r="M268" s="11">
        <v>1</v>
      </c>
      <c r="N268" s="11"/>
      <c r="O268" s="11"/>
    </row>
    <row r="269" spans="9:15" ht="15.75" hidden="1" x14ac:dyDescent="0.3">
      <c r="I269" s="164" t="s">
        <v>609</v>
      </c>
      <c r="J269" s="11">
        <v>1</v>
      </c>
      <c r="K269" s="11"/>
      <c r="L269" s="11">
        <v>1</v>
      </c>
      <c r="M269" s="11"/>
      <c r="N269" s="11"/>
      <c r="O269" s="11"/>
    </row>
    <row r="270" spans="9:15" ht="15.75" hidden="1" x14ac:dyDescent="0.3">
      <c r="I270" s="164" t="s">
        <v>261</v>
      </c>
      <c r="J270" s="11">
        <v>1</v>
      </c>
      <c r="K270" s="11"/>
      <c r="L270" s="11">
        <v>1</v>
      </c>
      <c r="M270" s="11"/>
      <c r="N270" s="11"/>
      <c r="O270" s="11"/>
    </row>
    <row r="271" spans="9:15" ht="15.75" hidden="1" x14ac:dyDescent="0.3">
      <c r="I271" s="164" t="s">
        <v>177</v>
      </c>
      <c r="J271" s="11">
        <v>1</v>
      </c>
      <c r="K271" s="11"/>
      <c r="L271" s="11"/>
      <c r="M271" s="11">
        <v>1</v>
      </c>
      <c r="N271" s="11"/>
      <c r="O271" s="11"/>
    </row>
    <row r="272" spans="9:15" ht="15.75" hidden="1" x14ac:dyDescent="0.3">
      <c r="I272" s="164" t="s">
        <v>63</v>
      </c>
      <c r="J272" s="11">
        <v>1</v>
      </c>
      <c r="K272" s="11">
        <v>1</v>
      </c>
      <c r="L272" s="11"/>
      <c r="M272" s="11"/>
      <c r="N272" s="11"/>
      <c r="O272" s="11"/>
    </row>
    <row r="273" spans="9:15" ht="15.75" hidden="1" x14ac:dyDescent="0.3">
      <c r="I273" s="164" t="s">
        <v>610</v>
      </c>
      <c r="J273" s="11">
        <v>1</v>
      </c>
      <c r="K273" s="11"/>
      <c r="L273" s="11">
        <v>1</v>
      </c>
      <c r="M273" s="11"/>
      <c r="N273" s="11"/>
      <c r="O273" s="11"/>
    </row>
    <row r="274" spans="9:15" ht="15.75" hidden="1" x14ac:dyDescent="0.3">
      <c r="I274" s="164" t="s">
        <v>611</v>
      </c>
      <c r="J274" s="11">
        <v>1</v>
      </c>
      <c r="K274" s="11">
        <v>1</v>
      </c>
      <c r="L274" s="11"/>
      <c r="M274" s="11"/>
      <c r="N274" s="11"/>
      <c r="O274" s="11"/>
    </row>
    <row r="275" spans="9:15" ht="15.75" hidden="1" x14ac:dyDescent="0.3">
      <c r="I275" s="164" t="s">
        <v>612</v>
      </c>
      <c r="J275" s="11">
        <v>1</v>
      </c>
      <c r="K275" s="11"/>
      <c r="L275" s="11"/>
      <c r="M275" s="11">
        <v>1</v>
      </c>
      <c r="N275" s="11"/>
      <c r="O275" s="11"/>
    </row>
    <row r="276" spans="9:15" ht="15.75" hidden="1" x14ac:dyDescent="0.3">
      <c r="I276" s="164" t="s">
        <v>613</v>
      </c>
      <c r="J276" s="11">
        <v>1</v>
      </c>
      <c r="K276" s="11"/>
      <c r="L276" s="11"/>
      <c r="M276" s="11">
        <v>1</v>
      </c>
      <c r="N276" s="11"/>
      <c r="O276" s="11"/>
    </row>
    <row r="277" spans="9:15" ht="15.75" hidden="1" x14ac:dyDescent="0.3">
      <c r="I277" s="164" t="s">
        <v>614</v>
      </c>
      <c r="J277" s="11">
        <v>1</v>
      </c>
      <c r="K277" s="11"/>
      <c r="L277" s="11">
        <v>1</v>
      </c>
      <c r="M277" s="11"/>
      <c r="N277" s="11"/>
      <c r="O277" s="11"/>
    </row>
    <row r="278" spans="9:15" ht="15.75" hidden="1" x14ac:dyDescent="0.3">
      <c r="I278" s="164" t="s">
        <v>215</v>
      </c>
      <c r="J278" s="11">
        <v>1</v>
      </c>
      <c r="K278" s="11">
        <v>1</v>
      </c>
      <c r="L278" s="11"/>
      <c r="M278" s="11"/>
      <c r="N278" s="11"/>
      <c r="O278" s="11"/>
    </row>
    <row r="279" spans="9:15" ht="15.75" hidden="1" x14ac:dyDescent="0.3">
      <c r="I279" s="165"/>
      <c r="J279" s="138">
        <v>373</v>
      </c>
      <c r="K279" s="138">
        <v>155</v>
      </c>
      <c r="L279" s="138">
        <v>113</v>
      </c>
      <c r="M279" s="138">
        <v>101</v>
      </c>
      <c r="N279" s="138">
        <v>2</v>
      </c>
      <c r="O279" s="138">
        <v>2</v>
      </c>
    </row>
    <row r="280" spans="9:15" ht="15.75" hidden="1" x14ac:dyDescent="0.3">
      <c r="I280" s="12"/>
      <c r="J280" s="13">
        <v>373</v>
      </c>
      <c r="K280" s="13">
        <v>155</v>
      </c>
      <c r="L280" s="13">
        <v>113</v>
      </c>
      <c r="M280" s="13">
        <v>101</v>
      </c>
      <c r="N280" s="13">
        <v>2</v>
      </c>
      <c r="O280" s="13">
        <v>2</v>
      </c>
    </row>
    <row r="281" spans="9:15" ht="15.75" hidden="1" x14ac:dyDescent="0.3">
      <c r="I281"/>
      <c r="J281"/>
      <c r="K281"/>
      <c r="L281"/>
      <c r="M281"/>
      <c r="N281"/>
      <c r="O281"/>
    </row>
    <row r="282" spans="9:15" ht="15.75" hidden="1" x14ac:dyDescent="0.3">
      <c r="I282" s="166" t="s">
        <v>121</v>
      </c>
      <c r="J282" s="166">
        <v>272</v>
      </c>
      <c r="K282" s="166">
        <v>95</v>
      </c>
      <c r="L282" s="166">
        <v>89</v>
      </c>
      <c r="M282" s="166">
        <v>91</v>
      </c>
      <c r="N282" s="166">
        <v>2</v>
      </c>
      <c r="O282" s="166">
        <v>2</v>
      </c>
    </row>
  </sheetData>
  <sortState xmlns:xlrd2="http://schemas.microsoft.com/office/spreadsheetml/2017/richdata2" ref="AH22:AL27">
    <sortCondition descending="1" ref="AL22:AL27"/>
  </sortState>
  <mergeCells count="8">
    <mergeCell ref="A1:G1"/>
    <mergeCell ref="AF17:AH17"/>
    <mergeCell ref="AI17:AJ17"/>
    <mergeCell ref="A12:G12"/>
    <mergeCell ref="A3:A4"/>
    <mergeCell ref="B3:D3"/>
    <mergeCell ref="E3:F3"/>
    <mergeCell ref="G3:G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G8 D11" formula="1"/>
  </ignoredErrors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43"/>
  <sheetViews>
    <sheetView zoomScaleNormal="100" workbookViewId="0">
      <selection sqref="A1:XFD1"/>
    </sheetView>
  </sheetViews>
  <sheetFormatPr defaultColWidth="0" defaultRowHeight="15" zeroHeight="1" x14ac:dyDescent="0.25"/>
  <cols>
    <col min="1" max="1" width="18.85546875" customWidth="1"/>
    <col min="2" max="5" width="9.140625" customWidth="1"/>
    <col min="6" max="6" width="15.42578125" customWidth="1"/>
    <col min="7" max="7" width="9.140625" customWidth="1"/>
    <col min="8" max="8" width="13.85546875" customWidth="1"/>
    <col min="9" max="9" width="13.140625" customWidth="1"/>
    <col min="10" max="10" width="11.85546875" customWidth="1"/>
    <col min="11" max="12" width="9.140625" hidden="1" customWidth="1"/>
    <col min="13" max="16" width="0" hidden="1" customWidth="1"/>
    <col min="17" max="16384" width="9.140625" hidden="1"/>
  </cols>
  <sheetData>
    <row r="1" spans="1:10" s="104" customFormat="1" ht="17.25" x14ac:dyDescent="0.3">
      <c r="A1" s="256" t="s">
        <v>795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x14ac:dyDescent="0.25"/>
    <row r="3" spans="1:10" ht="45" customHeight="1" x14ac:dyDescent="0.25"/>
    <row r="4" spans="1:10" x14ac:dyDescent="0.25">
      <c r="E4" t="s">
        <v>120</v>
      </c>
      <c r="F4" t="s">
        <v>119</v>
      </c>
    </row>
    <row r="5" spans="1:10" ht="28.5" customHeight="1" x14ac:dyDescent="0.25">
      <c r="D5" s="85" t="str">
        <f t="shared" ref="D5:D10" si="0">A26</f>
        <v>Rede Globo</v>
      </c>
      <c r="E5" s="41">
        <f>D26</f>
        <v>0.10756123535676251</v>
      </c>
      <c r="F5" s="128">
        <f t="shared" ref="F5:F10" si="1">F26</f>
        <v>0.89243876464323746</v>
      </c>
    </row>
    <row r="6" spans="1:10" ht="28.5" customHeight="1" x14ac:dyDescent="0.25">
      <c r="D6" s="85" t="str">
        <f t="shared" si="0"/>
        <v>TV Cultura</v>
      </c>
      <c r="E6" s="41">
        <f>D27</f>
        <v>0.22332015810276679</v>
      </c>
      <c r="F6" s="128">
        <f t="shared" si="1"/>
        <v>0.77667984189723316</v>
      </c>
    </row>
    <row r="7" spans="1:10" x14ac:dyDescent="0.25">
      <c r="D7" s="85" t="str">
        <f t="shared" si="0"/>
        <v>TV Brasil</v>
      </c>
      <c r="E7" s="41">
        <f>D28</f>
        <v>0.55160142348754448</v>
      </c>
      <c r="F7" s="128">
        <f t="shared" si="1"/>
        <v>0.44839857651245552</v>
      </c>
    </row>
    <row r="8" spans="1:10" ht="28.5" customHeight="1" x14ac:dyDescent="0.25">
      <c r="D8" s="85" t="str">
        <f t="shared" si="0"/>
        <v>SBT</v>
      </c>
      <c r="E8" s="41">
        <v>0</v>
      </c>
      <c r="F8" s="128">
        <f t="shared" si="1"/>
        <v>1</v>
      </c>
    </row>
    <row r="9" spans="1:10" x14ac:dyDescent="0.25">
      <c r="D9" s="85" t="str">
        <f t="shared" si="0"/>
        <v>BAND</v>
      </c>
      <c r="E9" s="41">
        <f>D30</f>
        <v>1.1834319526627219E-2</v>
      </c>
      <c r="F9" s="128">
        <f t="shared" si="1"/>
        <v>0.98816568047337283</v>
      </c>
    </row>
    <row r="10" spans="1:10" ht="28.5" x14ac:dyDescent="0.25">
      <c r="D10" s="85" t="str">
        <f t="shared" si="0"/>
        <v>Rede Record</v>
      </c>
      <c r="E10" s="41">
        <f>D31</f>
        <v>1.2422360248447204E-2</v>
      </c>
      <c r="F10" s="128">
        <f t="shared" si="1"/>
        <v>0.98757763975155277</v>
      </c>
    </row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1:16" x14ac:dyDescent="0.25"/>
    <row r="18" spans="1:16" x14ac:dyDescent="0.25"/>
    <row r="19" spans="1:16" x14ac:dyDescent="0.25"/>
    <row r="20" spans="1:16" x14ac:dyDescent="0.25"/>
    <row r="24" spans="1:16" hidden="1" x14ac:dyDescent="0.25">
      <c r="A24" s="257" t="s">
        <v>48</v>
      </c>
      <c r="B24" s="252" t="s">
        <v>49</v>
      </c>
      <c r="C24" s="253"/>
      <c r="D24" s="216"/>
      <c r="E24" s="254" t="s">
        <v>50</v>
      </c>
      <c r="F24" s="254"/>
      <c r="G24" s="255" t="s">
        <v>51</v>
      </c>
      <c r="J24" s="257" t="s">
        <v>48</v>
      </c>
      <c r="K24" s="252" t="s">
        <v>49</v>
      </c>
      <c r="L24" s="253"/>
      <c r="M24" s="216"/>
      <c r="N24" s="254" t="s">
        <v>50</v>
      </c>
      <c r="O24" s="254"/>
      <c r="P24" s="255" t="s">
        <v>51</v>
      </c>
    </row>
    <row r="25" spans="1:16" ht="229.5" hidden="1" x14ac:dyDescent="0.25">
      <c r="A25" s="258"/>
      <c r="B25" s="17" t="s">
        <v>52</v>
      </c>
      <c r="C25" s="17" t="s">
        <v>53</v>
      </c>
      <c r="D25" s="17" t="s">
        <v>54</v>
      </c>
      <c r="E25" s="17" t="s">
        <v>53</v>
      </c>
      <c r="F25" s="17" t="s">
        <v>54</v>
      </c>
      <c r="G25" s="252"/>
      <c r="J25" s="258"/>
      <c r="K25" s="17" t="s">
        <v>52</v>
      </c>
      <c r="L25" s="17" t="s">
        <v>53</v>
      </c>
      <c r="M25" s="17" t="s">
        <v>54</v>
      </c>
      <c r="N25" s="17" t="s">
        <v>53</v>
      </c>
      <c r="O25" s="17" t="s">
        <v>54</v>
      </c>
      <c r="P25" s="252"/>
    </row>
    <row r="26" spans="1:16" hidden="1" x14ac:dyDescent="0.25">
      <c r="A26" s="85" t="s">
        <v>62</v>
      </c>
      <c r="B26" s="23">
        <v>91</v>
      </c>
      <c r="C26" s="23">
        <v>101</v>
      </c>
      <c r="D26" s="20">
        <v>0.10756123535676251</v>
      </c>
      <c r="E26" s="74">
        <v>838</v>
      </c>
      <c r="F26" s="20">
        <v>0.89243876464323746</v>
      </c>
      <c r="G26" s="84">
        <v>939</v>
      </c>
      <c r="J26" s="85" t="s">
        <v>62</v>
      </c>
      <c r="K26" s="23">
        <v>50</v>
      </c>
      <c r="L26" s="23">
        <v>53</v>
      </c>
      <c r="M26" s="20">
        <f>L26/P26</f>
        <v>0.11856823266219239</v>
      </c>
      <c r="N26" s="74">
        <v>394</v>
      </c>
      <c r="O26" s="20">
        <f t="shared" ref="O26:O32" si="2">N26/P26</f>
        <v>0.88143176733780759</v>
      </c>
      <c r="P26" s="84">
        <v>447</v>
      </c>
    </row>
    <row r="27" spans="1:16" hidden="1" x14ac:dyDescent="0.25">
      <c r="A27" s="85" t="s">
        <v>61</v>
      </c>
      <c r="B27" s="23">
        <v>89</v>
      </c>
      <c r="C27" s="23">
        <v>113</v>
      </c>
      <c r="D27" s="20">
        <v>0.22332015810276679</v>
      </c>
      <c r="E27" s="74">
        <v>393</v>
      </c>
      <c r="F27" s="20">
        <v>0.77667984189723316</v>
      </c>
      <c r="G27" s="84">
        <v>506</v>
      </c>
      <c r="J27" s="85" t="s">
        <v>61</v>
      </c>
      <c r="K27" s="23">
        <v>49</v>
      </c>
      <c r="L27" s="23">
        <v>51</v>
      </c>
      <c r="M27" s="20">
        <f>L27/P27</f>
        <v>0.21161825726141079</v>
      </c>
      <c r="N27" s="74">
        <v>189</v>
      </c>
      <c r="O27" s="20">
        <f t="shared" si="2"/>
        <v>0.78423236514522821</v>
      </c>
      <c r="P27" s="84">
        <v>241</v>
      </c>
    </row>
    <row r="28" spans="1:16" hidden="1" x14ac:dyDescent="0.25">
      <c r="A28" s="85" t="s">
        <v>60</v>
      </c>
      <c r="B28" s="23">
        <v>95</v>
      </c>
      <c r="C28" s="23">
        <v>155</v>
      </c>
      <c r="D28" s="20">
        <v>0.55160142348754448</v>
      </c>
      <c r="E28" s="74">
        <v>126</v>
      </c>
      <c r="F28" s="20">
        <v>0.44839857651245552</v>
      </c>
      <c r="G28" s="84">
        <v>281</v>
      </c>
      <c r="J28" s="85" t="s">
        <v>60</v>
      </c>
      <c r="K28" s="23">
        <v>63</v>
      </c>
      <c r="L28" s="23">
        <v>87</v>
      </c>
      <c r="M28" s="20">
        <f>L28/P28</f>
        <v>0.57999999999999996</v>
      </c>
      <c r="N28" s="74">
        <v>63</v>
      </c>
      <c r="O28" s="20">
        <f t="shared" si="2"/>
        <v>0.42</v>
      </c>
      <c r="P28" s="84">
        <v>150</v>
      </c>
    </row>
    <row r="29" spans="1:16" hidden="1" x14ac:dyDescent="0.25">
      <c r="A29" s="85" t="s">
        <v>4</v>
      </c>
      <c r="B29" s="23" t="s">
        <v>5</v>
      </c>
      <c r="C29" s="23" t="s">
        <v>5</v>
      </c>
      <c r="D29" s="20" t="s">
        <v>5</v>
      </c>
      <c r="E29" s="74">
        <v>177</v>
      </c>
      <c r="F29" s="20">
        <v>1</v>
      </c>
      <c r="G29" s="84">
        <v>177</v>
      </c>
      <c r="J29" s="85" t="s">
        <v>4</v>
      </c>
      <c r="K29" s="23" t="s">
        <v>5</v>
      </c>
      <c r="L29" s="23" t="s">
        <v>5</v>
      </c>
      <c r="M29" s="20" t="s">
        <v>5</v>
      </c>
      <c r="N29" s="74">
        <v>90</v>
      </c>
      <c r="O29" s="20">
        <f t="shared" si="2"/>
        <v>1</v>
      </c>
      <c r="P29" s="84">
        <v>90</v>
      </c>
    </row>
    <row r="30" spans="1:16" hidden="1" x14ac:dyDescent="0.25">
      <c r="A30" s="85" t="s">
        <v>3</v>
      </c>
      <c r="B30" s="23">
        <v>2</v>
      </c>
      <c r="C30" s="23">
        <v>2</v>
      </c>
      <c r="D30" s="20">
        <v>1.1834319526627219E-2</v>
      </c>
      <c r="E30" s="74">
        <v>167</v>
      </c>
      <c r="F30" s="20">
        <v>0.98816568047337283</v>
      </c>
      <c r="G30" s="84">
        <v>169</v>
      </c>
      <c r="J30" s="85" t="s">
        <v>3</v>
      </c>
      <c r="K30" s="23">
        <v>1</v>
      </c>
      <c r="L30" s="23">
        <v>1</v>
      </c>
      <c r="M30" s="20">
        <f>L30/P30</f>
        <v>1.3513513513513514E-2</v>
      </c>
      <c r="N30" s="74">
        <v>73</v>
      </c>
      <c r="O30" s="20">
        <f t="shared" si="2"/>
        <v>0.98648648648648651</v>
      </c>
      <c r="P30" s="84">
        <v>74</v>
      </c>
    </row>
    <row r="31" spans="1:16" ht="28.5" hidden="1" x14ac:dyDescent="0.25">
      <c r="A31" s="85" t="s">
        <v>65</v>
      </c>
      <c r="B31" s="23">
        <v>2</v>
      </c>
      <c r="C31" s="23">
        <v>2</v>
      </c>
      <c r="D31" s="20">
        <v>1.2422360248447204E-2</v>
      </c>
      <c r="E31" s="74">
        <v>159</v>
      </c>
      <c r="F31" s="20">
        <v>0.98757763975155277</v>
      </c>
      <c r="G31" s="84">
        <v>161</v>
      </c>
      <c r="J31" s="85" t="s">
        <v>65</v>
      </c>
      <c r="K31" s="23">
        <v>1</v>
      </c>
      <c r="L31" s="23">
        <v>1</v>
      </c>
      <c r="M31" s="20">
        <f>L31/P31</f>
        <v>1.4084507042253521E-2</v>
      </c>
      <c r="N31" s="74">
        <v>70</v>
      </c>
      <c r="O31" s="20">
        <f t="shared" si="2"/>
        <v>0.9859154929577465</v>
      </c>
      <c r="P31" s="84">
        <v>71</v>
      </c>
    </row>
    <row r="32" spans="1:16" hidden="1" x14ac:dyDescent="0.25">
      <c r="A32" s="24" t="s">
        <v>6</v>
      </c>
      <c r="B32" s="95">
        <v>272</v>
      </c>
      <c r="C32" s="95">
        <v>373</v>
      </c>
      <c r="D32" s="26">
        <v>0.1670398566950291</v>
      </c>
      <c r="E32" s="96">
        <v>1860</v>
      </c>
      <c r="F32" s="26">
        <v>0.83296014330497092</v>
      </c>
      <c r="G32" s="97">
        <v>2233</v>
      </c>
      <c r="J32" s="24" t="s">
        <v>6</v>
      </c>
      <c r="K32" s="95">
        <v>159</v>
      </c>
      <c r="L32" s="95">
        <v>193</v>
      </c>
      <c r="M32" s="26">
        <f>L32/P32</f>
        <v>0.1798695246971109</v>
      </c>
      <c r="N32" s="96">
        <v>879</v>
      </c>
      <c r="O32" s="26">
        <f t="shared" si="2"/>
        <v>0.81919850885368128</v>
      </c>
      <c r="P32" s="97">
        <v>1073</v>
      </c>
    </row>
    <row r="35" spans="1:7" hidden="1" x14ac:dyDescent="0.25">
      <c r="A35" t="s">
        <v>48</v>
      </c>
      <c r="B35" t="s">
        <v>49</v>
      </c>
      <c r="E35" t="s">
        <v>50</v>
      </c>
      <c r="G35" t="s">
        <v>51</v>
      </c>
    </row>
    <row r="36" spans="1:7" hidden="1" x14ac:dyDescent="0.25">
      <c r="B36" t="s">
        <v>52</v>
      </c>
      <c r="C36" t="s">
        <v>53</v>
      </c>
      <c r="D36" t="s">
        <v>54</v>
      </c>
      <c r="E36" t="s">
        <v>53</v>
      </c>
      <c r="F36" t="s">
        <v>54</v>
      </c>
    </row>
    <row r="37" spans="1:7" hidden="1" x14ac:dyDescent="0.25">
      <c r="A37" t="s">
        <v>62</v>
      </c>
      <c r="B37">
        <v>50</v>
      </c>
      <c r="C37">
        <v>53</v>
      </c>
      <c r="D37">
        <v>0.11856823266219239</v>
      </c>
      <c r="E37">
        <v>394</v>
      </c>
      <c r="F37">
        <v>0.88143176733780759</v>
      </c>
      <c r="G37">
        <v>447</v>
      </c>
    </row>
    <row r="38" spans="1:7" hidden="1" x14ac:dyDescent="0.25">
      <c r="A38" t="s">
        <v>61</v>
      </c>
      <c r="B38">
        <v>50</v>
      </c>
      <c r="C38">
        <v>52</v>
      </c>
      <c r="D38">
        <v>0.21576763485477179</v>
      </c>
      <c r="E38">
        <v>189</v>
      </c>
      <c r="F38">
        <v>0.78423236514522821</v>
      </c>
      <c r="G38">
        <v>241</v>
      </c>
    </row>
    <row r="39" spans="1:7" hidden="1" x14ac:dyDescent="0.25">
      <c r="A39" t="s">
        <v>60</v>
      </c>
      <c r="B39">
        <v>63</v>
      </c>
      <c r="C39">
        <v>87</v>
      </c>
      <c r="D39">
        <v>0.57999999999999996</v>
      </c>
      <c r="E39">
        <v>63</v>
      </c>
      <c r="F39">
        <v>0.42</v>
      </c>
      <c r="G39">
        <v>150</v>
      </c>
    </row>
    <row r="40" spans="1:7" hidden="1" x14ac:dyDescent="0.25">
      <c r="A40" t="s">
        <v>4</v>
      </c>
      <c r="B40" t="s">
        <v>5</v>
      </c>
      <c r="C40" t="s">
        <v>5</v>
      </c>
      <c r="D40" t="s">
        <v>5</v>
      </c>
      <c r="E40">
        <v>90</v>
      </c>
      <c r="F40">
        <v>1</v>
      </c>
      <c r="G40">
        <v>90</v>
      </c>
    </row>
    <row r="41" spans="1:7" hidden="1" x14ac:dyDescent="0.25">
      <c r="A41" t="s">
        <v>3</v>
      </c>
      <c r="B41">
        <v>1</v>
      </c>
      <c r="C41">
        <v>1</v>
      </c>
      <c r="D41">
        <v>1.3513513513513514E-2</v>
      </c>
      <c r="E41">
        <v>73</v>
      </c>
      <c r="F41">
        <v>0.98648648648648651</v>
      </c>
      <c r="G41">
        <v>74</v>
      </c>
    </row>
    <row r="42" spans="1:7" hidden="1" x14ac:dyDescent="0.25">
      <c r="A42" t="s">
        <v>65</v>
      </c>
      <c r="B42">
        <v>1</v>
      </c>
      <c r="C42">
        <v>1</v>
      </c>
      <c r="D42">
        <v>1.4084507042253521E-2</v>
      </c>
      <c r="E42">
        <v>70</v>
      </c>
      <c r="F42">
        <v>0.9859154929577465</v>
      </c>
      <c r="G42">
        <v>71</v>
      </c>
    </row>
    <row r="43" spans="1:7" hidden="1" x14ac:dyDescent="0.25">
      <c r="A43" t="s">
        <v>6</v>
      </c>
      <c r="B43">
        <v>160</v>
      </c>
      <c r="C43">
        <v>194</v>
      </c>
      <c r="D43">
        <v>0.18080149114631874</v>
      </c>
      <c r="E43">
        <v>879</v>
      </c>
      <c r="F43">
        <v>0.81919850885368128</v>
      </c>
      <c r="G43">
        <v>1073</v>
      </c>
    </row>
  </sheetData>
  <mergeCells count="9">
    <mergeCell ref="A1:J1"/>
    <mergeCell ref="K24:M24"/>
    <mergeCell ref="N24:O24"/>
    <mergeCell ref="P24:P25"/>
    <mergeCell ref="A24:A25"/>
    <mergeCell ref="B24:D24"/>
    <mergeCell ref="E24:F24"/>
    <mergeCell ref="G24:G25"/>
    <mergeCell ref="J24:J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4"/>
  <sheetViews>
    <sheetView workbookViewId="0">
      <selection sqref="A1:XFD1"/>
    </sheetView>
  </sheetViews>
  <sheetFormatPr defaultColWidth="0" defaultRowHeight="14.25" zeroHeight="1" x14ac:dyDescent="0.3"/>
  <cols>
    <col min="1" max="1" width="6.85546875" style="28" customWidth="1"/>
    <col min="2" max="2" width="7.140625" style="28" customWidth="1"/>
    <col min="3" max="3" width="7" style="28" customWidth="1"/>
    <col min="4" max="4" width="6.28515625" style="28" customWidth="1"/>
    <col min="5" max="6" width="6.85546875" style="28" customWidth="1"/>
    <col min="7" max="7" width="7" style="28" customWidth="1"/>
    <col min="8" max="8" width="6.140625" style="28" customWidth="1"/>
    <col min="9" max="9" width="6.5703125" style="28" customWidth="1"/>
    <col min="10" max="10" width="5.42578125" style="28" customWidth="1"/>
    <col min="11" max="11" width="6.85546875" style="28" customWidth="1"/>
    <col min="12" max="12" width="6" style="28" customWidth="1"/>
    <col min="13" max="13" width="7" style="28" customWidth="1"/>
    <col min="14" max="16383" width="9.140625" style="28" hidden="1"/>
    <col min="16384" max="16384" width="12.5703125" style="28" hidden="1" customWidth="1"/>
  </cols>
  <sheetData>
    <row r="1" spans="1:13" s="15" customFormat="1" ht="35.25" customHeight="1" x14ac:dyDescent="0.25">
      <c r="A1" s="225" t="s">
        <v>759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x14ac:dyDescent="0.3"/>
    <row r="3" spans="1:13" x14ac:dyDescent="0.3"/>
    <row r="4" spans="1:13" x14ac:dyDescent="0.3"/>
    <row r="5" spans="1:13" x14ac:dyDescent="0.3"/>
    <row r="6" spans="1:13" x14ac:dyDescent="0.3"/>
    <row r="7" spans="1:13" x14ac:dyDescent="0.3"/>
    <row r="8" spans="1:13" x14ac:dyDescent="0.3"/>
    <row r="9" spans="1:13" x14ac:dyDescent="0.3"/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spans="1:13" x14ac:dyDescent="0.3"/>
    <row r="18" spans="1:13" x14ac:dyDescent="0.3"/>
    <row r="19" spans="1:13" x14ac:dyDescent="0.3"/>
    <row r="20" spans="1:13" x14ac:dyDescent="0.3"/>
    <row r="21" spans="1:13" x14ac:dyDescent="0.3"/>
    <row r="22" spans="1:13" x14ac:dyDescent="0.3"/>
    <row r="23" spans="1:13" ht="27.75" customHeight="1" x14ac:dyDescent="0.3">
      <c r="A23" s="222" t="s">
        <v>749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</row>
    <row r="24" spans="1:13" x14ac:dyDescent="0.3"/>
  </sheetData>
  <mergeCells count="2">
    <mergeCell ref="A1:M1"/>
    <mergeCell ref="A23:M23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23"/>
  <sheetViews>
    <sheetView workbookViewId="0">
      <selection sqref="A1:XFD1"/>
    </sheetView>
  </sheetViews>
  <sheetFormatPr defaultColWidth="0" defaultRowHeight="14.25" zeroHeight="1" x14ac:dyDescent="0.3"/>
  <cols>
    <col min="1" max="6" width="15.7109375" style="28" customWidth="1"/>
    <col min="7" max="16384" width="9.140625" style="28" hidden="1"/>
  </cols>
  <sheetData>
    <row r="1" spans="1:8" s="15" customFormat="1" ht="16.5" x14ac:dyDescent="0.25">
      <c r="A1" s="226" t="s">
        <v>796</v>
      </c>
      <c r="B1" s="226"/>
      <c r="C1" s="226"/>
      <c r="D1" s="226"/>
      <c r="E1" s="226"/>
      <c r="F1" s="226"/>
      <c r="G1" s="214"/>
    </row>
    <row r="2" spans="1:8" x14ac:dyDescent="0.3"/>
    <row r="3" spans="1:8" ht="21" customHeight="1" x14ac:dyDescent="0.3">
      <c r="A3" s="216" t="s">
        <v>48</v>
      </c>
      <c r="B3" s="254" t="s">
        <v>55</v>
      </c>
      <c r="C3" s="254"/>
      <c r="D3" s="260" t="s">
        <v>56</v>
      </c>
      <c r="E3" s="260"/>
      <c r="F3" s="252" t="s">
        <v>6</v>
      </c>
    </row>
    <row r="4" spans="1:8" ht="21" customHeight="1" x14ac:dyDescent="0.3">
      <c r="A4" s="259"/>
      <c r="B4" s="17" t="s">
        <v>57</v>
      </c>
      <c r="C4" s="17" t="s">
        <v>1</v>
      </c>
      <c r="D4" s="17" t="s">
        <v>57</v>
      </c>
      <c r="E4" s="17" t="s">
        <v>1</v>
      </c>
      <c r="F4" s="261"/>
    </row>
    <row r="5" spans="1:8" ht="17.100000000000001" customHeight="1" x14ac:dyDescent="0.3">
      <c r="A5" s="87" t="str">
        <f t="shared" ref="A5:A10" si="0">A16</f>
        <v>Rede Globo</v>
      </c>
      <c r="B5" s="30">
        <f>IF(B16="0", "-", B16/(60*24))</f>
        <v>8.1937499999999996</v>
      </c>
      <c r="C5" s="67">
        <f>B5/F5</f>
        <v>0.10840683572216098</v>
      </c>
      <c r="D5" s="19">
        <f t="shared" ref="D5:D10" si="1">C16/(60*24)</f>
        <v>67.389583333333334</v>
      </c>
      <c r="E5" s="67">
        <f t="shared" ref="E5:E11" si="2">D5/F5</f>
        <v>0.89159316427783908</v>
      </c>
      <c r="F5" s="88">
        <f>D5+B5</f>
        <v>75.583333333333329</v>
      </c>
    </row>
    <row r="6" spans="1:8" ht="17.100000000000001" customHeight="1" x14ac:dyDescent="0.3">
      <c r="A6" s="87" t="str">
        <f t="shared" si="0"/>
        <v>TV Cultura</v>
      </c>
      <c r="B6" s="30">
        <f>IF(B17="0", "-", B17/(60*24))</f>
        <v>7.291666666666667</v>
      </c>
      <c r="C6" s="67">
        <f t="shared" ref="C6:C11" si="3">B6/F6</f>
        <v>0.21481178396072015</v>
      </c>
      <c r="D6" s="19">
        <f t="shared" si="1"/>
        <v>26.652777777777779</v>
      </c>
      <c r="E6" s="67">
        <f t="shared" si="2"/>
        <v>0.78518821603927991</v>
      </c>
      <c r="F6" s="88">
        <f>D6+B6</f>
        <v>33.944444444444443</v>
      </c>
    </row>
    <row r="7" spans="1:8" ht="17.100000000000001" customHeight="1" x14ac:dyDescent="0.3">
      <c r="A7" s="87" t="str">
        <f t="shared" si="0"/>
        <v>TV Brasil</v>
      </c>
      <c r="B7" s="30">
        <f>IF(B18="0", "-", B18/(60*24))</f>
        <v>10.819444444444445</v>
      </c>
      <c r="C7" s="67">
        <f t="shared" si="3"/>
        <v>0.53705618752154427</v>
      </c>
      <c r="D7" s="19">
        <f t="shared" si="1"/>
        <v>9.3263888888888893</v>
      </c>
      <c r="E7" s="67">
        <f t="shared" si="2"/>
        <v>0.46294381247845567</v>
      </c>
      <c r="F7" s="88">
        <f>D7+B7</f>
        <v>20.145833333333336</v>
      </c>
    </row>
    <row r="8" spans="1:8" ht="17.100000000000001" customHeight="1" x14ac:dyDescent="0.3">
      <c r="A8" s="87" t="str">
        <f t="shared" si="0"/>
        <v>BAND</v>
      </c>
      <c r="B8" s="30">
        <f>IF(B19="0", "-", B19/(60*24))</f>
        <v>0.15972222222222221</v>
      </c>
      <c r="C8" s="67">
        <f t="shared" si="3"/>
        <v>1.2048192771084338E-2</v>
      </c>
      <c r="D8" s="19">
        <f t="shared" si="1"/>
        <v>13.097222222222221</v>
      </c>
      <c r="E8" s="67">
        <f t="shared" si="2"/>
        <v>0.98795180722891573</v>
      </c>
      <c r="F8" s="88">
        <f>D8+B8</f>
        <v>13.256944444444443</v>
      </c>
    </row>
    <row r="9" spans="1:8" ht="17.100000000000001" customHeight="1" x14ac:dyDescent="0.3">
      <c r="A9" s="87" t="str">
        <f t="shared" si="0"/>
        <v>SBT</v>
      </c>
      <c r="B9" s="30" t="s">
        <v>5</v>
      </c>
      <c r="C9" s="67" t="s">
        <v>5</v>
      </c>
      <c r="D9" s="19">
        <f t="shared" si="1"/>
        <v>13.083333333333334</v>
      </c>
      <c r="E9" s="67">
        <f t="shared" si="2"/>
        <v>1</v>
      </c>
      <c r="F9" s="88">
        <f>D9</f>
        <v>13.083333333333334</v>
      </c>
    </row>
    <row r="10" spans="1:8" ht="17.100000000000001" customHeight="1" x14ac:dyDescent="0.3">
      <c r="A10" s="87" t="str">
        <f t="shared" si="0"/>
        <v>Rede Record</v>
      </c>
      <c r="B10" s="30">
        <f>IF(B21="0", "-", B21/(60*24))</f>
        <v>0.15625</v>
      </c>
      <c r="C10" s="67">
        <f t="shared" si="3"/>
        <v>1.2113055181695828E-2</v>
      </c>
      <c r="D10" s="19">
        <f t="shared" si="1"/>
        <v>12.743055555555555</v>
      </c>
      <c r="E10" s="67">
        <f t="shared" si="2"/>
        <v>0.98788694481830419</v>
      </c>
      <c r="F10" s="88">
        <f>D10+B10</f>
        <v>12.899305555555555</v>
      </c>
    </row>
    <row r="11" spans="1:8" ht="17.25" customHeight="1" x14ac:dyDescent="0.3">
      <c r="A11" s="24" t="s">
        <v>6</v>
      </c>
      <c r="B11" s="25">
        <f>SUM(B5:B10)</f>
        <v>26.62083333333333</v>
      </c>
      <c r="C11" s="26">
        <f t="shared" si="3"/>
        <v>0.15760067424507163</v>
      </c>
      <c r="D11" s="25">
        <f>SUM(D5:D10)</f>
        <v>142.29236111111112</v>
      </c>
      <c r="E11" s="26">
        <f t="shared" si="2"/>
        <v>0.84239932575492849</v>
      </c>
      <c r="F11" s="27">
        <f>SUM(F5:F10)</f>
        <v>168.91319444444443</v>
      </c>
    </row>
    <row r="12" spans="1:8" ht="29.25" customHeight="1" x14ac:dyDescent="0.3">
      <c r="A12" s="222" t="s">
        <v>749</v>
      </c>
      <c r="B12" s="222"/>
      <c r="C12" s="222"/>
      <c r="D12" s="222"/>
      <c r="E12" s="222"/>
      <c r="F12" s="222"/>
      <c r="G12" s="222"/>
      <c r="H12" s="222"/>
    </row>
    <row r="15" spans="1:8" ht="15.75" hidden="1" x14ac:dyDescent="0.3">
      <c r="A15" s="2" t="s">
        <v>48</v>
      </c>
      <c r="B15" s="2" t="s">
        <v>69</v>
      </c>
      <c r="C15" s="2" t="s">
        <v>70</v>
      </c>
      <c r="D15" s="2" t="s">
        <v>71</v>
      </c>
    </row>
    <row r="16" spans="1:8" ht="15.75" hidden="1" x14ac:dyDescent="0.3">
      <c r="A16" t="s">
        <v>62</v>
      </c>
      <c r="B16" s="3">
        <v>11799</v>
      </c>
      <c r="C16" s="3">
        <v>97041</v>
      </c>
      <c r="D16" s="3">
        <v>108840</v>
      </c>
      <c r="F16" s="30">
        <f>D16/(60*24)</f>
        <v>75.583333333333329</v>
      </c>
    </row>
    <row r="17" spans="1:9" ht="15.75" hidden="1" x14ac:dyDescent="0.3">
      <c r="A17" t="s">
        <v>61</v>
      </c>
      <c r="B17" s="3">
        <v>10500</v>
      </c>
      <c r="C17" s="3">
        <v>38380</v>
      </c>
      <c r="D17" s="3">
        <v>48880</v>
      </c>
      <c r="F17" s="30">
        <f t="shared" ref="F17:F22" si="4">D17/(60*24)</f>
        <v>33.944444444444443</v>
      </c>
      <c r="I17" s="28">
        <f>4815-75</f>
        <v>4740</v>
      </c>
    </row>
    <row r="18" spans="1:9" ht="15.75" hidden="1" x14ac:dyDescent="0.3">
      <c r="A18" t="s">
        <v>60</v>
      </c>
      <c r="B18" s="3">
        <v>15580</v>
      </c>
      <c r="C18" s="3">
        <v>13430</v>
      </c>
      <c r="D18" s="3">
        <v>29010</v>
      </c>
      <c r="F18" s="30">
        <f t="shared" si="4"/>
        <v>20.145833333333332</v>
      </c>
    </row>
    <row r="19" spans="1:9" ht="15.75" hidden="1" x14ac:dyDescent="0.3">
      <c r="A19" t="s">
        <v>3</v>
      </c>
      <c r="B19" s="3">
        <v>230</v>
      </c>
      <c r="C19" s="3">
        <v>18860</v>
      </c>
      <c r="D19" s="3">
        <v>19090</v>
      </c>
      <c r="F19" s="30">
        <f t="shared" si="4"/>
        <v>13.256944444444445</v>
      </c>
    </row>
    <row r="20" spans="1:9" ht="15.75" hidden="1" x14ac:dyDescent="0.3">
      <c r="A20" t="s">
        <v>4</v>
      </c>
      <c r="B20" s="3"/>
      <c r="C20" s="3">
        <v>18840</v>
      </c>
      <c r="D20" s="3">
        <v>18840</v>
      </c>
      <c r="F20" s="30">
        <f t="shared" si="4"/>
        <v>13.083333333333334</v>
      </c>
    </row>
    <row r="21" spans="1:9" ht="15.75" hidden="1" x14ac:dyDescent="0.3">
      <c r="A21" t="s">
        <v>65</v>
      </c>
      <c r="B21" s="3">
        <v>225</v>
      </c>
      <c r="C21" s="3">
        <v>18350</v>
      </c>
      <c r="D21" s="3">
        <v>18575</v>
      </c>
      <c r="F21" s="30">
        <f t="shared" si="4"/>
        <v>12.899305555555555</v>
      </c>
    </row>
    <row r="22" spans="1:9" ht="15.75" hidden="1" x14ac:dyDescent="0.3">
      <c r="A22" s="4" t="s">
        <v>71</v>
      </c>
      <c r="B22" s="5">
        <v>38334</v>
      </c>
      <c r="C22" s="5">
        <v>204901</v>
      </c>
      <c r="D22" s="5">
        <v>243235</v>
      </c>
      <c r="F22" s="30">
        <f t="shared" si="4"/>
        <v>168.91319444444446</v>
      </c>
    </row>
    <row r="23" spans="1:9" ht="15.75" hidden="1" x14ac:dyDescent="0.3">
      <c r="A23" s="4"/>
      <c r="B23" s="5"/>
      <c r="C23" s="5"/>
      <c r="D23" s="5"/>
    </row>
  </sheetData>
  <sortState xmlns:xlrd2="http://schemas.microsoft.com/office/spreadsheetml/2017/richdata2" ref="A16:D21">
    <sortCondition descending="1" ref="D16:D21"/>
  </sortState>
  <mergeCells count="6">
    <mergeCell ref="A1:F1"/>
    <mergeCell ref="A12:H12"/>
    <mergeCell ref="A3:A4"/>
    <mergeCell ref="B3:C3"/>
    <mergeCell ref="D3:E3"/>
    <mergeCell ref="F3:F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F9 C11 E11" formula="1"/>
  </ignoredErrors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7"/>
  <sheetViews>
    <sheetView workbookViewId="0">
      <selection activeCell="A2" sqref="A2"/>
    </sheetView>
  </sheetViews>
  <sheetFormatPr defaultColWidth="0" defaultRowHeight="15" zeroHeight="1" x14ac:dyDescent="0.25"/>
  <cols>
    <col min="1" max="3" width="19.28515625" customWidth="1"/>
    <col min="4" max="4" width="30.28515625" customWidth="1"/>
    <col min="5" max="5" width="9.140625" hidden="1" customWidth="1"/>
    <col min="6" max="6" width="17.140625" hidden="1" customWidth="1"/>
    <col min="7" max="7" width="11.5703125" hidden="1" customWidth="1"/>
    <col min="8" max="8" width="12.28515625" hidden="1" customWidth="1"/>
    <col min="9" max="9" width="17.5703125" hidden="1" customWidth="1"/>
    <col min="10" max="16384" width="9.140625" hidden="1"/>
  </cols>
  <sheetData>
    <row r="1" spans="1:8" s="104" customFormat="1" ht="32.25" customHeight="1" x14ac:dyDescent="0.3">
      <c r="A1" s="226" t="s">
        <v>798</v>
      </c>
      <c r="B1" s="226"/>
      <c r="C1" s="226"/>
      <c r="D1" s="226"/>
      <c r="E1" s="214"/>
    </row>
    <row r="2" spans="1:8" x14ac:dyDescent="0.25"/>
    <row r="3" spans="1:8" x14ac:dyDescent="0.25">
      <c r="A3" s="181" t="s">
        <v>0</v>
      </c>
      <c r="B3" s="184">
        <f>B19</f>
        <v>2013</v>
      </c>
      <c r="C3" s="184">
        <f>C19</f>
        <v>2014</v>
      </c>
      <c r="D3" s="183" t="s">
        <v>747</v>
      </c>
    </row>
    <row r="4" spans="1:8" x14ac:dyDescent="0.25">
      <c r="A4" s="206" t="str">
        <f>A20</f>
        <v>BAND</v>
      </c>
      <c r="B4" s="206" t="str">
        <f>B20</f>
        <v>-</v>
      </c>
      <c r="C4" s="206">
        <f>C20</f>
        <v>0.15972222222222221</v>
      </c>
      <c r="D4" s="194" t="s">
        <v>797</v>
      </c>
    </row>
    <row r="5" spans="1:8" x14ac:dyDescent="0.25">
      <c r="A5" s="206" t="str">
        <f>A21</f>
        <v>Rede Record</v>
      </c>
      <c r="B5" s="206">
        <f t="shared" ref="B5:C8" si="0">B21</f>
        <v>8.3333333333333329E-2</v>
      </c>
      <c r="C5" s="206">
        <f t="shared" si="0"/>
        <v>0.15625</v>
      </c>
      <c r="D5" s="194">
        <f>(C5/B5)-1</f>
        <v>0.875</v>
      </c>
    </row>
    <row r="6" spans="1:8" x14ac:dyDescent="0.25">
      <c r="A6" s="206" t="str">
        <f>A22</f>
        <v>TV Brasil</v>
      </c>
      <c r="B6" s="206">
        <f t="shared" si="0"/>
        <v>7.5625</v>
      </c>
      <c r="C6" s="206">
        <f t="shared" si="0"/>
        <v>10.819444444444445</v>
      </c>
      <c r="D6" s="194">
        <f>(C6/B6)-1</f>
        <v>0.4306703397612488</v>
      </c>
    </row>
    <row r="7" spans="1:8" x14ac:dyDescent="0.25">
      <c r="A7" s="206" t="str">
        <f>A23</f>
        <v>Rede Globo</v>
      </c>
      <c r="B7" s="206">
        <f t="shared" si="0"/>
        <v>7.3784722222222223</v>
      </c>
      <c r="C7" s="206">
        <f t="shared" si="0"/>
        <v>8.1937499999999996</v>
      </c>
      <c r="D7" s="194">
        <f>(C7/B7)-1</f>
        <v>0.11049411764705885</v>
      </c>
    </row>
    <row r="8" spans="1:8" x14ac:dyDescent="0.25">
      <c r="A8" s="206" t="str">
        <f>A24</f>
        <v>TV Cultura</v>
      </c>
      <c r="B8" s="206">
        <f t="shared" si="0"/>
        <v>8.0104166666666661</v>
      </c>
      <c r="C8" s="206">
        <f t="shared" si="0"/>
        <v>7.291666666666667</v>
      </c>
      <c r="D8" s="194">
        <f>(C8/B8)-1</f>
        <v>-8.9726918075422546E-2</v>
      </c>
    </row>
    <row r="9" spans="1:8" x14ac:dyDescent="0.25">
      <c r="A9" s="24" t="s">
        <v>6</v>
      </c>
      <c r="B9" s="25">
        <f>SUM(B4:B8)</f>
        <v>23.034722222222221</v>
      </c>
      <c r="C9" s="25">
        <f>SUM(C4:C8)</f>
        <v>26.620833333333334</v>
      </c>
      <c r="D9" s="196">
        <v>0.10355743141392824</v>
      </c>
    </row>
    <row r="10" spans="1:8" ht="27.75" customHeight="1" x14ac:dyDescent="0.25">
      <c r="A10" s="222" t="s">
        <v>749</v>
      </c>
      <c r="B10" s="222"/>
      <c r="C10" s="222"/>
      <c r="D10" s="222"/>
      <c r="E10" s="222"/>
      <c r="F10" s="222"/>
      <c r="G10" s="222"/>
      <c r="H10" s="222"/>
    </row>
    <row r="19" spans="1:8" hidden="1" x14ac:dyDescent="0.25">
      <c r="A19" s="185"/>
      <c r="B19" s="17">
        <v>2013</v>
      </c>
      <c r="C19" s="17">
        <v>2014</v>
      </c>
      <c r="D19" t="s">
        <v>1</v>
      </c>
      <c r="E19" s="68"/>
      <c r="F19" s="137"/>
      <c r="G19" s="137"/>
      <c r="H19" s="202"/>
    </row>
    <row r="20" spans="1:8" hidden="1" x14ac:dyDescent="0.25">
      <c r="A20" s="207" t="s">
        <v>3</v>
      </c>
      <c r="B20" s="30" t="s">
        <v>5</v>
      </c>
      <c r="C20" s="30">
        <v>0.15972222222222221</v>
      </c>
      <c r="D20" s="194">
        <v>1</v>
      </c>
      <c r="E20" s="68"/>
      <c r="F20" s="137"/>
      <c r="G20" s="137"/>
      <c r="H20" s="202"/>
    </row>
    <row r="21" spans="1:8" hidden="1" x14ac:dyDescent="0.25">
      <c r="A21" s="206" t="s">
        <v>65</v>
      </c>
      <c r="B21" s="30">
        <v>8.3333333333333329E-2</v>
      </c>
      <c r="C21" s="30">
        <v>0.15625</v>
      </c>
      <c r="D21" s="194">
        <v>0.87500000000000011</v>
      </c>
      <c r="E21" s="68"/>
      <c r="F21" s="137"/>
      <c r="G21" s="137"/>
      <c r="H21" s="202"/>
    </row>
    <row r="22" spans="1:8" hidden="1" x14ac:dyDescent="0.25">
      <c r="A22" s="87" t="s">
        <v>60</v>
      </c>
      <c r="B22" s="30">
        <v>7.5625</v>
      </c>
      <c r="C22" s="30">
        <v>10.819444444444445</v>
      </c>
      <c r="D22" s="194">
        <v>0.43067033976124885</v>
      </c>
      <c r="E22" s="68"/>
      <c r="F22" s="137"/>
      <c r="G22" s="137"/>
      <c r="H22" s="202"/>
    </row>
    <row r="23" spans="1:8" hidden="1" x14ac:dyDescent="0.25">
      <c r="A23" s="137" t="s">
        <v>62</v>
      </c>
      <c r="B23" s="30">
        <v>7.3784722222222223</v>
      </c>
      <c r="C23" s="30">
        <v>8.1937499999999996</v>
      </c>
      <c r="D23" s="194">
        <v>0.11049411764705876</v>
      </c>
      <c r="E23" s="68"/>
      <c r="F23" s="137"/>
      <c r="G23" s="137"/>
      <c r="H23" s="202"/>
    </row>
    <row r="24" spans="1:8" hidden="1" x14ac:dyDescent="0.25">
      <c r="A24" s="87" t="s">
        <v>61</v>
      </c>
      <c r="B24" s="30">
        <v>8.0104166666666661</v>
      </c>
      <c r="C24" s="30">
        <v>7.291666666666667</v>
      </c>
      <c r="D24" s="194">
        <v>-8.9726918075422518E-2</v>
      </c>
      <c r="E24" s="68"/>
      <c r="F24" s="137"/>
      <c r="G24" s="137"/>
      <c r="H24" s="202"/>
    </row>
    <row r="25" spans="1:8" hidden="1" x14ac:dyDescent="0.25">
      <c r="A25" s="87" t="s">
        <v>4</v>
      </c>
      <c r="B25" s="30" t="s">
        <v>5</v>
      </c>
      <c r="C25" s="30" t="s">
        <v>5</v>
      </c>
      <c r="D25" s="194"/>
      <c r="E25" s="68"/>
      <c r="F25" s="137"/>
      <c r="G25" s="137"/>
      <c r="H25" s="202"/>
    </row>
    <row r="26" spans="1:8" hidden="1" x14ac:dyDescent="0.25">
      <c r="A26" s="24" t="s">
        <v>6</v>
      </c>
      <c r="B26" s="25">
        <v>23.034722222222221</v>
      </c>
      <c r="C26" s="25">
        <v>26.62083333333333</v>
      </c>
      <c r="D26" s="194">
        <f>(C26-B26)/B26</f>
        <v>0.15568284594513104</v>
      </c>
      <c r="E26" s="68"/>
      <c r="F26" s="137"/>
      <c r="G26" s="137"/>
      <c r="H26" s="202"/>
    </row>
    <row r="27" spans="1:8" hidden="1" x14ac:dyDescent="0.25">
      <c r="E27" s="75"/>
      <c r="F27" s="141"/>
      <c r="G27" s="141"/>
      <c r="H27" s="205"/>
    </row>
  </sheetData>
  <sortState xmlns:xlrd2="http://schemas.microsoft.com/office/spreadsheetml/2017/richdata2" ref="A20:D24">
    <sortCondition descending="1" ref="D20:D24"/>
  </sortState>
  <mergeCells count="2">
    <mergeCell ref="A1:D1"/>
    <mergeCell ref="A10:H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6"/>
  <sheetViews>
    <sheetView workbookViewId="0">
      <selection sqref="A1:XFD1"/>
    </sheetView>
  </sheetViews>
  <sheetFormatPr defaultColWidth="0" defaultRowHeight="15" x14ac:dyDescent="0.25"/>
  <cols>
    <col min="1" max="1" width="24.140625" customWidth="1"/>
    <col min="2" max="2" width="20.7109375" customWidth="1"/>
    <col min="3" max="3" width="31.28515625" customWidth="1"/>
    <col min="4" max="4" width="9" customWidth="1"/>
    <col min="5" max="6" width="9.140625" customWidth="1"/>
    <col min="7" max="16384" width="9.140625" hidden="1"/>
  </cols>
  <sheetData>
    <row r="1" spans="1:6" s="104" customFormat="1" ht="16.5" x14ac:dyDescent="0.3">
      <c r="A1" s="262" t="s">
        <v>799</v>
      </c>
      <c r="B1" s="262"/>
      <c r="C1" s="262"/>
      <c r="D1" s="262"/>
      <c r="E1" s="262"/>
      <c r="F1" s="262"/>
    </row>
    <row r="8" spans="1:6" x14ac:dyDescent="0.25">
      <c r="A8" s="2" t="s">
        <v>440</v>
      </c>
      <c r="B8" s="2" t="s">
        <v>121</v>
      </c>
      <c r="C8" s="2" t="s">
        <v>122</v>
      </c>
      <c r="D8" s="117" t="s">
        <v>123</v>
      </c>
    </row>
    <row r="9" spans="1:6" x14ac:dyDescent="0.25">
      <c r="A9" s="114" t="s">
        <v>124</v>
      </c>
      <c r="B9" s="3">
        <v>94</v>
      </c>
      <c r="C9" s="3">
        <v>142</v>
      </c>
      <c r="D9" s="14">
        <f>(C9-B9)/B9</f>
        <v>0.51063829787234039</v>
      </c>
    </row>
    <row r="10" spans="1:6" x14ac:dyDescent="0.25">
      <c r="A10" s="114" t="s">
        <v>125</v>
      </c>
      <c r="B10" s="3">
        <v>16</v>
      </c>
      <c r="C10" s="3">
        <v>21</v>
      </c>
      <c r="D10" s="14">
        <f>(C10-B10)/B10</f>
        <v>0.3125</v>
      </c>
    </row>
    <row r="11" spans="1:6" x14ac:dyDescent="0.25">
      <c r="A11" s="114" t="s">
        <v>126</v>
      </c>
      <c r="B11" s="3">
        <v>112</v>
      </c>
      <c r="C11" s="3">
        <v>148</v>
      </c>
      <c r="D11" s="14">
        <f>(C11-B11)/B11</f>
        <v>0.32142857142857145</v>
      </c>
    </row>
    <row r="12" spans="1:6" x14ac:dyDescent="0.25">
      <c r="A12" s="114" t="s">
        <v>127</v>
      </c>
      <c r="B12" s="3">
        <v>50</v>
      </c>
      <c r="C12" s="3">
        <v>62</v>
      </c>
      <c r="D12" s="14">
        <f>(C12-B12)/B12</f>
        <v>0.24</v>
      </c>
    </row>
    <row r="13" spans="1:6" x14ac:dyDescent="0.25">
      <c r="A13" s="115" t="s">
        <v>71</v>
      </c>
      <c r="B13" s="5">
        <v>272</v>
      </c>
      <c r="C13" s="5">
        <v>373</v>
      </c>
      <c r="D13" s="14">
        <f>(C13-B13)/B13</f>
        <v>0.37132352941176472</v>
      </c>
    </row>
    <row r="15" spans="1:6" x14ac:dyDescent="0.25">
      <c r="A15" t="s">
        <v>442</v>
      </c>
    </row>
    <row r="31" spans="1:3" x14ac:dyDescent="0.25">
      <c r="A31" s="2"/>
      <c r="B31" s="2"/>
      <c r="C31" s="2"/>
    </row>
    <row r="32" spans="1:3" x14ac:dyDescent="0.25">
      <c r="A32" s="114"/>
      <c r="B32" s="3"/>
      <c r="C32" s="3"/>
    </row>
    <row r="33" spans="1:3" x14ac:dyDescent="0.25">
      <c r="A33" s="114"/>
      <c r="B33" s="3"/>
      <c r="C33" s="3"/>
    </row>
    <row r="34" spans="1:3" x14ac:dyDescent="0.25">
      <c r="A34" s="114"/>
      <c r="B34" s="3"/>
      <c r="C34" s="3"/>
    </row>
    <row r="35" spans="1:3" x14ac:dyDescent="0.25">
      <c r="A35" s="114"/>
      <c r="B35" s="3"/>
      <c r="C35" s="3"/>
    </row>
    <row r="36" spans="1:3" x14ac:dyDescent="0.25">
      <c r="A36" s="4"/>
      <c r="B36" s="5"/>
      <c r="C36" s="5"/>
    </row>
  </sheetData>
  <sortState xmlns:xlrd2="http://schemas.microsoft.com/office/spreadsheetml/2017/richdata2" ref="A9:D12">
    <sortCondition descending="1" ref="D23:D26"/>
  </sortState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0"/>
  <sheetViews>
    <sheetView workbookViewId="0">
      <selection sqref="A1:XFD1"/>
    </sheetView>
  </sheetViews>
  <sheetFormatPr defaultColWidth="0" defaultRowHeight="15" zeroHeight="1" x14ac:dyDescent="0.25"/>
  <cols>
    <col min="1" max="1" width="13.28515625" customWidth="1"/>
    <col min="2" max="2" width="16.28515625" customWidth="1"/>
    <col min="3" max="3" width="26.42578125" customWidth="1"/>
    <col min="4" max="4" width="23" customWidth="1"/>
    <col min="5" max="7" width="9.140625" customWidth="1"/>
    <col min="8" max="10" width="9.140625" hidden="1" customWidth="1"/>
    <col min="11" max="11" width="22.85546875" hidden="1" customWidth="1"/>
    <col min="12" max="16384" width="9.140625" hidden="1"/>
  </cols>
  <sheetData>
    <row r="1" spans="1:7" s="104" customFormat="1" ht="15" customHeight="1" x14ac:dyDescent="0.3">
      <c r="A1" s="262" t="s">
        <v>800</v>
      </c>
      <c r="B1" s="262"/>
      <c r="C1" s="262"/>
      <c r="D1" s="262"/>
      <c r="E1" s="262"/>
      <c r="F1" s="262"/>
      <c r="G1" s="262"/>
    </row>
    <row r="2" spans="1:7" x14ac:dyDescent="0.25"/>
    <row r="3" spans="1:7" x14ac:dyDescent="0.25"/>
    <row r="4" spans="1:7" x14ac:dyDescent="0.25"/>
    <row r="5" spans="1:7" x14ac:dyDescent="0.25"/>
    <row r="6" spans="1:7" x14ac:dyDescent="0.25"/>
    <row r="7" spans="1:7" x14ac:dyDescent="0.25">
      <c r="A7" s="2" t="s">
        <v>128</v>
      </c>
      <c r="B7" s="2" t="s">
        <v>121</v>
      </c>
      <c r="C7" s="2" t="s">
        <v>445</v>
      </c>
      <c r="D7" s="117" t="s">
        <v>123</v>
      </c>
    </row>
    <row r="8" spans="1:7" x14ac:dyDescent="0.25">
      <c r="A8" t="s">
        <v>124</v>
      </c>
      <c r="B8" s="3">
        <v>94</v>
      </c>
      <c r="C8" s="3">
        <v>142</v>
      </c>
      <c r="D8" s="136">
        <f>(C8-B8)/B8</f>
        <v>0.51063829787234039</v>
      </c>
    </row>
    <row r="9" spans="1:7" x14ac:dyDescent="0.25">
      <c r="A9" t="s">
        <v>133</v>
      </c>
      <c r="B9" s="3">
        <v>29</v>
      </c>
      <c r="C9" s="3">
        <v>41</v>
      </c>
      <c r="D9" s="136">
        <f t="shared" ref="D9:D15" si="0">(C9-B9)/B9</f>
        <v>0.41379310344827586</v>
      </c>
    </row>
    <row r="10" spans="1:7" x14ac:dyDescent="0.25">
      <c r="A10" t="s">
        <v>129</v>
      </c>
      <c r="B10" s="3">
        <v>46</v>
      </c>
      <c r="C10" s="3">
        <v>64</v>
      </c>
      <c r="D10" s="136">
        <f t="shared" si="0"/>
        <v>0.39130434782608697</v>
      </c>
    </row>
    <row r="11" spans="1:7" x14ac:dyDescent="0.25">
      <c r="A11" t="s">
        <v>130</v>
      </c>
      <c r="B11" s="3">
        <v>50</v>
      </c>
      <c r="C11" s="3">
        <v>56</v>
      </c>
      <c r="D11" s="136">
        <f t="shared" si="0"/>
        <v>0.12</v>
      </c>
    </row>
    <row r="12" spans="1:7" x14ac:dyDescent="0.25">
      <c r="A12" t="s">
        <v>131</v>
      </c>
      <c r="B12" s="3">
        <v>29</v>
      </c>
      <c r="C12" s="3">
        <v>35</v>
      </c>
      <c r="D12" s="136">
        <f t="shared" si="0"/>
        <v>0.20689655172413793</v>
      </c>
    </row>
    <row r="13" spans="1:7" x14ac:dyDescent="0.25">
      <c r="A13" t="s">
        <v>132</v>
      </c>
      <c r="B13" s="3">
        <v>1</v>
      </c>
      <c r="C13" s="3">
        <v>1</v>
      </c>
      <c r="D13" s="136">
        <f t="shared" si="0"/>
        <v>0</v>
      </c>
    </row>
    <row r="14" spans="1:7" x14ac:dyDescent="0.25">
      <c r="A14" t="s">
        <v>443</v>
      </c>
      <c r="B14" s="3">
        <v>23</v>
      </c>
      <c r="C14" s="3">
        <v>34</v>
      </c>
      <c r="D14" s="136">
        <f t="shared" si="0"/>
        <v>0.47826086956521741</v>
      </c>
    </row>
    <row r="15" spans="1:7" x14ac:dyDescent="0.25">
      <c r="A15" s="4" t="s">
        <v>71</v>
      </c>
      <c r="B15" s="5">
        <f>SUM(B8:B14)</f>
        <v>272</v>
      </c>
      <c r="C15" s="5">
        <f>SUM(C8:C14)</f>
        <v>373</v>
      </c>
      <c r="D15" s="136">
        <f t="shared" si="0"/>
        <v>0.37132352941176472</v>
      </c>
    </row>
    <row r="16" spans="1:7" x14ac:dyDescent="0.25"/>
    <row r="17" spans="1:13" x14ac:dyDescent="0.25"/>
    <row r="18" spans="1:13" x14ac:dyDescent="0.25"/>
    <row r="19" spans="1:13" x14ac:dyDescent="0.25"/>
    <row r="20" spans="1:13" x14ac:dyDescent="0.25"/>
    <row r="21" spans="1:13" x14ac:dyDescent="0.25"/>
    <row r="22" spans="1:13" x14ac:dyDescent="0.25"/>
    <row r="25" spans="1:13" hidden="1" x14ac:dyDescent="0.25">
      <c r="K25" s="2" t="s">
        <v>128</v>
      </c>
      <c r="L25" s="2" t="s">
        <v>441</v>
      </c>
      <c r="M25" s="2" t="s">
        <v>290</v>
      </c>
    </row>
    <row r="26" spans="1:13" hidden="1" x14ac:dyDescent="0.25">
      <c r="K26" t="s">
        <v>124</v>
      </c>
      <c r="L26" s="3">
        <v>62</v>
      </c>
      <c r="M26" s="3">
        <v>86</v>
      </c>
    </row>
    <row r="27" spans="1:13" hidden="1" x14ac:dyDescent="0.25">
      <c r="K27" t="s">
        <v>133</v>
      </c>
      <c r="L27" s="3">
        <v>13</v>
      </c>
      <c r="M27" s="3">
        <v>13</v>
      </c>
    </row>
    <row r="28" spans="1:13" hidden="1" x14ac:dyDescent="0.25">
      <c r="K28" t="s">
        <v>129</v>
      </c>
      <c r="L28" s="3">
        <v>30</v>
      </c>
      <c r="M28" s="3">
        <v>35</v>
      </c>
    </row>
    <row r="29" spans="1:13" hidden="1" x14ac:dyDescent="0.25">
      <c r="K29" t="s">
        <v>130</v>
      </c>
      <c r="L29" s="3">
        <v>25</v>
      </c>
      <c r="M29" s="3">
        <v>25</v>
      </c>
    </row>
    <row r="30" spans="1:13" hidden="1" x14ac:dyDescent="0.25">
      <c r="K30" t="s">
        <v>131</v>
      </c>
      <c r="L30" s="3">
        <v>18</v>
      </c>
      <c r="M30" s="3">
        <v>19</v>
      </c>
    </row>
    <row r="31" spans="1:13" hidden="1" x14ac:dyDescent="0.25">
      <c r="K31" t="s">
        <v>132</v>
      </c>
      <c r="L31" s="3">
        <v>1</v>
      </c>
      <c r="M31" s="3">
        <v>1</v>
      </c>
    </row>
    <row r="32" spans="1:13" hidden="1" x14ac:dyDescent="0.25">
      <c r="A32" s="2" t="s">
        <v>128</v>
      </c>
      <c r="B32" s="2" t="s">
        <v>121</v>
      </c>
      <c r="C32" s="2" t="s">
        <v>122</v>
      </c>
      <c r="D32" s="117" t="s">
        <v>1</v>
      </c>
      <c r="K32" t="s">
        <v>443</v>
      </c>
      <c r="L32" s="3">
        <v>10</v>
      </c>
      <c r="M32" s="3">
        <v>14</v>
      </c>
    </row>
    <row r="33" spans="1:13" hidden="1" x14ac:dyDescent="0.25">
      <c r="A33" s="114" t="s">
        <v>124</v>
      </c>
      <c r="B33" s="3">
        <v>62</v>
      </c>
      <c r="C33" s="3">
        <v>86</v>
      </c>
      <c r="D33">
        <f t="shared" ref="D33:D39" si="1">(C33-B33)/B33</f>
        <v>0.38709677419354838</v>
      </c>
      <c r="K33" s="4" t="s">
        <v>71</v>
      </c>
      <c r="L33" s="5">
        <v>159</v>
      </c>
      <c r="M33" s="5">
        <v>193</v>
      </c>
    </row>
    <row r="34" spans="1:13" hidden="1" x14ac:dyDescent="0.25">
      <c r="A34" s="114" t="s">
        <v>129</v>
      </c>
      <c r="B34" s="3">
        <v>30</v>
      </c>
      <c r="C34" s="3">
        <v>35</v>
      </c>
      <c r="D34">
        <f t="shared" si="1"/>
        <v>0.16666666666666666</v>
      </c>
    </row>
    <row r="35" spans="1:13" hidden="1" x14ac:dyDescent="0.25">
      <c r="A35" s="114" t="s">
        <v>130</v>
      </c>
      <c r="B35" s="3">
        <v>25</v>
      </c>
      <c r="C35" s="3">
        <v>25</v>
      </c>
      <c r="D35">
        <f t="shared" si="1"/>
        <v>0</v>
      </c>
    </row>
    <row r="36" spans="1:13" hidden="1" x14ac:dyDescent="0.25">
      <c r="A36" s="114" t="s">
        <v>131</v>
      </c>
      <c r="B36" s="3">
        <v>18</v>
      </c>
      <c r="C36" s="3">
        <v>19</v>
      </c>
      <c r="D36">
        <f t="shared" si="1"/>
        <v>5.5555555555555552E-2</v>
      </c>
    </row>
    <row r="37" spans="1:13" hidden="1" x14ac:dyDescent="0.25">
      <c r="A37" s="114" t="s">
        <v>134</v>
      </c>
      <c r="B37" s="3">
        <v>10</v>
      </c>
      <c r="C37" s="3">
        <v>14</v>
      </c>
      <c r="D37">
        <f t="shared" si="1"/>
        <v>0.4</v>
      </c>
    </row>
    <row r="38" spans="1:13" hidden="1" x14ac:dyDescent="0.25">
      <c r="A38" s="114" t="s">
        <v>133</v>
      </c>
      <c r="B38" s="3">
        <v>13</v>
      </c>
      <c r="C38" s="3">
        <v>13</v>
      </c>
      <c r="D38">
        <f t="shared" si="1"/>
        <v>0</v>
      </c>
    </row>
    <row r="39" spans="1:13" hidden="1" x14ac:dyDescent="0.25">
      <c r="A39" s="114" t="s">
        <v>132</v>
      </c>
      <c r="B39" s="3">
        <v>1</v>
      </c>
      <c r="C39" s="3">
        <v>1</v>
      </c>
      <c r="D39">
        <f t="shared" si="1"/>
        <v>0</v>
      </c>
    </row>
    <row r="40" spans="1:13" hidden="1" x14ac:dyDescent="0.25">
      <c r="A40" s="115" t="s">
        <v>71</v>
      </c>
      <c r="B40" s="5">
        <v>159</v>
      </c>
      <c r="C40" s="5">
        <v>193</v>
      </c>
    </row>
  </sheetData>
  <sortState xmlns:xlrd2="http://schemas.microsoft.com/office/spreadsheetml/2017/richdata2" ref="A33:C39">
    <sortCondition descending="1" ref="C33:C39"/>
  </sortState>
  <mergeCells count="1">
    <mergeCell ref="A1:G1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19"/>
  <sheetViews>
    <sheetView workbookViewId="0">
      <selection sqref="A1:XFD1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1:9" s="104" customFormat="1" ht="16.5" x14ac:dyDescent="0.3">
      <c r="A1" s="263" t="s">
        <v>801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/>
    <row r="3" spans="1:9" x14ac:dyDescent="0.25"/>
    <row r="4" spans="1:9" x14ac:dyDescent="0.25">
      <c r="B4" t="s">
        <v>617</v>
      </c>
      <c r="C4" t="s">
        <v>444</v>
      </c>
      <c r="D4" t="s">
        <v>441</v>
      </c>
    </row>
    <row r="5" spans="1:9" x14ac:dyDescent="0.25">
      <c r="B5" t="s">
        <v>291</v>
      </c>
      <c r="C5" s="3">
        <v>3</v>
      </c>
      <c r="D5" s="3">
        <v>1</v>
      </c>
    </row>
    <row r="6" spans="1:9" x14ac:dyDescent="0.25">
      <c r="B6" t="s">
        <v>31</v>
      </c>
      <c r="C6" s="3">
        <v>58</v>
      </c>
      <c r="D6" s="3">
        <v>41</v>
      </c>
    </row>
    <row r="7" spans="1:9" x14ac:dyDescent="0.25">
      <c r="B7" t="s">
        <v>135</v>
      </c>
      <c r="C7" s="3">
        <v>312</v>
      </c>
      <c r="D7" s="3">
        <v>230</v>
      </c>
    </row>
    <row r="8" spans="1:9" x14ac:dyDescent="0.25">
      <c r="B8" t="s">
        <v>71</v>
      </c>
      <c r="C8" s="3">
        <v>373</v>
      </c>
      <c r="D8" s="3">
        <v>272</v>
      </c>
    </row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19"/>
  <sheetViews>
    <sheetView workbookViewId="0">
      <selection sqref="A1:XFD1"/>
    </sheetView>
  </sheetViews>
  <sheetFormatPr defaultColWidth="0" defaultRowHeight="15" zeroHeight="1" x14ac:dyDescent="0.25"/>
  <cols>
    <col min="1" max="1" width="48.85546875" style="148" customWidth="1"/>
    <col min="2" max="2" width="14" style="148" customWidth="1"/>
    <col min="3" max="4" width="9.140625" style="148" customWidth="1"/>
    <col min="5" max="5" width="9.140625" style="148" hidden="1" customWidth="1"/>
    <col min="6" max="6" width="48.42578125" style="148" hidden="1" customWidth="1"/>
    <col min="7" max="12" width="9.140625" hidden="1" customWidth="1"/>
    <col min="13" max="13" width="14.7109375" hidden="1" customWidth="1"/>
    <col min="14" max="16384" width="9.140625" hidden="1"/>
  </cols>
  <sheetData>
    <row r="1" spans="1:15" s="104" customFormat="1" ht="16.5" x14ac:dyDescent="0.3">
      <c r="A1" s="263" t="s">
        <v>804</v>
      </c>
      <c r="B1" s="263"/>
      <c r="C1" s="263"/>
      <c r="D1" s="263"/>
    </row>
    <row r="2" spans="1:15" ht="23.25" x14ac:dyDescent="0.25">
      <c r="F2" s="147"/>
    </row>
    <row r="3" spans="1:15" x14ac:dyDescent="0.25">
      <c r="A3" s="149" t="s">
        <v>96</v>
      </c>
      <c r="B3" s="149" t="s">
        <v>43</v>
      </c>
      <c r="C3" s="149" t="s">
        <v>69</v>
      </c>
      <c r="D3" s="149"/>
      <c r="G3" s="2"/>
      <c r="H3" s="2"/>
      <c r="I3" s="2"/>
      <c r="J3" s="2"/>
      <c r="M3" s="2"/>
      <c r="N3" s="2"/>
      <c r="O3" s="2"/>
    </row>
    <row r="4" spans="1:15" x14ac:dyDescent="0.25">
      <c r="A4" s="150" t="s">
        <v>360</v>
      </c>
      <c r="B4" s="114" t="s">
        <v>291</v>
      </c>
      <c r="C4" s="3">
        <v>7</v>
      </c>
      <c r="D4" s="151"/>
      <c r="G4" s="1"/>
      <c r="I4" s="3"/>
      <c r="J4" s="3"/>
      <c r="M4" s="114"/>
      <c r="N4" s="3"/>
      <c r="O4" s="3"/>
    </row>
    <row r="5" spans="1:15" x14ac:dyDescent="0.25">
      <c r="A5" s="150"/>
      <c r="B5" s="114" t="s">
        <v>31</v>
      </c>
      <c r="C5" s="3">
        <v>327</v>
      </c>
      <c r="D5" s="151"/>
      <c r="G5" s="1"/>
      <c r="I5" s="3"/>
      <c r="J5" s="3"/>
      <c r="M5" s="114"/>
      <c r="N5" s="3"/>
      <c r="O5" s="3"/>
    </row>
    <row r="6" spans="1:15" x14ac:dyDescent="0.25">
      <c r="A6" s="150"/>
      <c r="B6" s="114" t="s">
        <v>135</v>
      </c>
      <c r="C6" s="3">
        <v>9</v>
      </c>
      <c r="D6" s="151"/>
      <c r="G6" s="1"/>
      <c r="I6" s="3"/>
      <c r="J6" s="3"/>
      <c r="M6" s="114"/>
      <c r="N6" s="3"/>
      <c r="O6" s="3"/>
    </row>
    <row r="7" spans="1:15" x14ac:dyDescent="0.25">
      <c r="A7" s="150" t="s">
        <v>361</v>
      </c>
      <c r="B7" s="150"/>
      <c r="C7" s="152">
        <f>SUM(C4:C6)</f>
        <v>343</v>
      </c>
      <c r="D7" s="152"/>
      <c r="M7" s="115"/>
      <c r="N7" s="5"/>
    </row>
    <row r="8" spans="1:15" x14ac:dyDescent="0.25">
      <c r="A8" s="150"/>
      <c r="B8" s="150"/>
      <c r="C8" s="152"/>
      <c r="D8" s="152"/>
      <c r="M8" s="158"/>
      <c r="N8" s="119"/>
    </row>
    <row r="9" spans="1:15" x14ac:dyDescent="0.25">
      <c r="A9" s="150"/>
      <c r="B9" s="150"/>
      <c r="C9" s="152"/>
      <c r="D9" s="152"/>
      <c r="M9" s="158"/>
      <c r="N9" s="119"/>
    </row>
    <row r="10" spans="1:15" x14ac:dyDescent="0.25">
      <c r="A10" s="150"/>
      <c r="B10" s="150"/>
      <c r="C10" s="152"/>
      <c r="D10" s="152"/>
      <c r="M10" s="158"/>
      <c r="N10" s="119"/>
    </row>
    <row r="11" spans="1:15" x14ac:dyDescent="0.25">
      <c r="A11" s="150"/>
      <c r="B11" s="150"/>
      <c r="C11" s="152"/>
      <c r="D11" s="152"/>
      <c r="M11" s="158"/>
      <c r="N11" s="119"/>
    </row>
    <row r="12" spans="1:15" x14ac:dyDescent="0.25">
      <c r="A12" s="150"/>
      <c r="B12" s="150"/>
      <c r="C12" s="152"/>
      <c r="D12" s="152"/>
      <c r="M12" s="158"/>
      <c r="N12" s="119"/>
    </row>
    <row r="13" spans="1:15" x14ac:dyDescent="0.25">
      <c r="A13" s="150"/>
      <c r="B13" s="150"/>
      <c r="C13" s="152"/>
      <c r="D13" s="152"/>
      <c r="M13" s="158"/>
      <c r="N13" s="119"/>
    </row>
    <row r="14" spans="1:15" x14ac:dyDescent="0.25">
      <c r="A14" s="150"/>
      <c r="B14" s="150"/>
      <c r="C14" s="152"/>
      <c r="D14" s="152"/>
      <c r="M14" s="158"/>
      <c r="N14" s="119"/>
    </row>
    <row r="15" spans="1:15" x14ac:dyDescent="0.25">
      <c r="A15" s="150"/>
      <c r="B15" s="150"/>
      <c r="C15" s="152"/>
      <c r="D15" s="152"/>
      <c r="M15" s="158"/>
      <c r="N15" s="119"/>
    </row>
    <row r="16" spans="1:15" x14ac:dyDescent="0.25">
      <c r="A16" s="150"/>
      <c r="B16" s="150"/>
      <c r="C16" s="152"/>
      <c r="D16" s="152"/>
      <c r="M16" s="158"/>
      <c r="N16" s="119"/>
    </row>
    <row r="17" spans="1:14" x14ac:dyDescent="0.25">
      <c r="A17" s="150"/>
      <c r="B17" s="150"/>
      <c r="C17" s="152"/>
      <c r="D17" s="152"/>
      <c r="M17" s="158"/>
      <c r="N17" s="119"/>
    </row>
    <row r="19" spans="1:14" hidden="1" x14ac:dyDescent="0.25">
      <c r="A19" s="153"/>
      <c r="B19" s="150"/>
      <c r="C19" s="150"/>
      <c r="D19" s="150"/>
      <c r="E19" s="152"/>
      <c r="F19" s="152"/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25"/>
  <sheetViews>
    <sheetView workbookViewId="0">
      <selection sqref="A1:XFD1"/>
    </sheetView>
  </sheetViews>
  <sheetFormatPr defaultColWidth="0" defaultRowHeight="15" zeroHeight="1" x14ac:dyDescent="0.25"/>
  <cols>
    <col min="1" max="11" width="9.140625" customWidth="1"/>
    <col min="12" max="16384" width="9.140625" hidden="1"/>
  </cols>
  <sheetData>
    <row r="1" spans="1:11" s="104" customFormat="1" ht="16.5" x14ac:dyDescent="0.3">
      <c r="A1" s="263" t="s">
        <v>770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x14ac:dyDescent="0.25"/>
    <row r="3" spans="1:11" x14ac:dyDescent="0.25"/>
    <row r="4" spans="1:11" x14ac:dyDescent="0.25"/>
    <row r="5" spans="1:11" x14ac:dyDescent="0.25">
      <c r="C5" s="2" t="s">
        <v>43</v>
      </c>
      <c r="D5" s="2" t="s">
        <v>69</v>
      </c>
      <c r="E5" s="2" t="s">
        <v>71</v>
      </c>
    </row>
    <row r="6" spans="1:11" x14ac:dyDescent="0.25">
      <c r="C6" t="s">
        <v>291</v>
      </c>
      <c r="D6" s="114" t="s">
        <v>291</v>
      </c>
      <c r="E6" s="3">
        <v>20295</v>
      </c>
    </row>
    <row r="7" spans="1:11" x14ac:dyDescent="0.25">
      <c r="C7" t="s">
        <v>31</v>
      </c>
      <c r="D7" s="114" t="s">
        <v>31</v>
      </c>
      <c r="E7" s="3">
        <v>34940</v>
      </c>
    </row>
    <row r="8" spans="1:11" x14ac:dyDescent="0.25">
      <c r="C8" t="s">
        <v>135</v>
      </c>
      <c r="D8" s="114" t="s">
        <v>135</v>
      </c>
      <c r="E8" s="3">
        <v>55595</v>
      </c>
    </row>
    <row r="9" spans="1:11" x14ac:dyDescent="0.25">
      <c r="D9" s="115" t="s">
        <v>71</v>
      </c>
      <c r="E9" s="5">
        <v>110830</v>
      </c>
    </row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2:4" x14ac:dyDescent="0.25"/>
    <row r="18" spans="2:4" x14ac:dyDescent="0.25"/>
    <row r="21" spans="2:4" hidden="1" x14ac:dyDescent="0.25">
      <c r="B21" s="114"/>
      <c r="C21" s="3"/>
    </row>
    <row r="22" spans="2:4" hidden="1" x14ac:dyDescent="0.25">
      <c r="B22" s="114"/>
      <c r="C22" s="3"/>
    </row>
    <row r="23" spans="2:4" hidden="1" x14ac:dyDescent="0.25">
      <c r="B23" s="189"/>
      <c r="C23" s="190"/>
      <c r="D23" s="174"/>
    </row>
    <row r="24" spans="2:4" hidden="1" x14ac:dyDescent="0.25">
      <c r="B24" s="191"/>
      <c r="C24" s="192"/>
      <c r="D24" s="174"/>
    </row>
    <row r="25" spans="2:4" hidden="1" x14ac:dyDescent="0.25">
      <c r="B25" s="174"/>
      <c r="C25" s="174"/>
      <c r="D25" s="174"/>
    </row>
  </sheetData>
  <mergeCells count="1">
    <mergeCell ref="A1:K1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31"/>
  <sheetViews>
    <sheetView workbookViewId="0">
      <selection sqref="A1:XFD1"/>
    </sheetView>
  </sheetViews>
  <sheetFormatPr defaultColWidth="0" defaultRowHeight="15" zeroHeight="1" x14ac:dyDescent="0.25"/>
  <cols>
    <col min="1" max="2" width="9.140625" customWidth="1"/>
    <col min="3" max="3" width="26.140625" customWidth="1"/>
    <col min="4" max="8" width="9.140625" customWidth="1"/>
    <col min="9" max="9" width="14.5703125" customWidth="1"/>
    <col min="10" max="16384" width="9.140625" hidden="1"/>
  </cols>
  <sheetData>
    <row r="1" spans="1:9" s="104" customFormat="1" ht="28.5" customHeight="1" x14ac:dyDescent="0.3">
      <c r="A1" s="226" t="s">
        <v>806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5"/>
    <row r="3" spans="1:9" x14ac:dyDescent="0.25"/>
    <row r="4" spans="1:9" x14ac:dyDescent="0.25"/>
    <row r="5" spans="1:9" x14ac:dyDescent="0.25">
      <c r="C5" t="str">
        <f>C23</f>
        <v>CATEGORIA2</v>
      </c>
      <c r="D5" t="str">
        <f>D23</f>
        <v>Total</v>
      </c>
    </row>
    <row r="6" spans="1:9" x14ac:dyDescent="0.25">
      <c r="C6" s="114" t="s">
        <v>753</v>
      </c>
      <c r="D6" s="3">
        <f>D24</f>
        <v>48537</v>
      </c>
      <c r="E6" s="14">
        <f>D6/$D$9</f>
        <v>0.4379409907064874</v>
      </c>
    </row>
    <row r="7" spans="1:9" x14ac:dyDescent="0.25">
      <c r="C7" s="114" t="s">
        <v>754</v>
      </c>
      <c r="D7" s="3">
        <f>D25</f>
        <v>29505</v>
      </c>
      <c r="E7" s="14">
        <f>D7/$D$9</f>
        <v>0.26621853288820718</v>
      </c>
    </row>
    <row r="8" spans="1:9" x14ac:dyDescent="0.25">
      <c r="C8" s="114" t="s">
        <v>93</v>
      </c>
      <c r="D8" s="3">
        <f>D27+D26+D28</f>
        <v>32788</v>
      </c>
      <c r="E8" s="14">
        <f>D8/$D$9</f>
        <v>0.29584047640530542</v>
      </c>
    </row>
    <row r="9" spans="1:9" x14ac:dyDescent="0.25">
      <c r="C9" s="115" t="s">
        <v>71</v>
      </c>
      <c r="D9" s="5">
        <f>SUM(D6:D8)</f>
        <v>110830</v>
      </c>
    </row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spans="3:4" x14ac:dyDescent="0.25"/>
    <row r="18" spans="3:4" x14ac:dyDescent="0.25"/>
    <row r="19" spans="3:4" x14ac:dyDescent="0.25"/>
    <row r="23" spans="3:4" hidden="1" x14ac:dyDescent="0.25">
      <c r="C23" s="2" t="s">
        <v>742</v>
      </c>
      <c r="D23" s="2" t="s">
        <v>6</v>
      </c>
    </row>
    <row r="24" spans="3:4" hidden="1" x14ac:dyDescent="0.25">
      <c r="C24" t="s">
        <v>743</v>
      </c>
      <c r="D24" s="3">
        <v>48537</v>
      </c>
    </row>
    <row r="25" spans="3:4" hidden="1" x14ac:dyDescent="0.25">
      <c r="C25" t="s">
        <v>744</v>
      </c>
      <c r="D25" s="3">
        <v>29505</v>
      </c>
    </row>
    <row r="26" spans="3:4" hidden="1" x14ac:dyDescent="0.25">
      <c r="C26" t="s">
        <v>745</v>
      </c>
      <c r="D26" s="3">
        <v>6863</v>
      </c>
    </row>
    <row r="27" spans="3:4" hidden="1" x14ac:dyDescent="0.25">
      <c r="C27" t="s">
        <v>746</v>
      </c>
      <c r="D27" s="3">
        <v>4640</v>
      </c>
    </row>
    <row r="28" spans="3:4" hidden="1" x14ac:dyDescent="0.25">
      <c r="C28" t="s">
        <v>343</v>
      </c>
      <c r="D28" s="3">
        <v>21285</v>
      </c>
    </row>
    <row r="29" spans="3:4" hidden="1" x14ac:dyDescent="0.25">
      <c r="C29" s="1"/>
      <c r="D29" s="193">
        <v>110830</v>
      </c>
    </row>
    <row r="30" spans="3:4" hidden="1" x14ac:dyDescent="0.25">
      <c r="C30" s="7"/>
      <c r="D30" s="8">
        <v>110830</v>
      </c>
    </row>
    <row r="31" spans="3:4" hidden="1" x14ac:dyDescent="0.25">
      <c r="C31" s="4"/>
      <c r="D31" s="5">
        <v>110830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D283"/>
  <sheetViews>
    <sheetView zoomScale="85" zoomScaleNormal="85" workbookViewId="0">
      <selection activeCell="A3" sqref="A3"/>
    </sheetView>
  </sheetViews>
  <sheetFormatPr defaultColWidth="0" defaultRowHeight="15.75" zeroHeight="1" x14ac:dyDescent="0.3"/>
  <cols>
    <col min="1" max="1" width="33.85546875" style="99" customWidth="1"/>
    <col min="2" max="2" width="13.42578125" style="99" bestFit="1" customWidth="1"/>
    <col min="3" max="7" width="11.5703125" style="15" customWidth="1"/>
    <col min="8" max="8" width="11.5703125" style="28" customWidth="1"/>
    <col min="9" max="11" width="9.140625" style="28" hidden="1" customWidth="1"/>
    <col min="12" max="13" width="16.85546875" style="28" hidden="1" customWidth="1"/>
    <col min="14" max="21" width="9.140625" style="28" hidden="1" customWidth="1"/>
    <col min="22" max="22" width="9.140625" hidden="1" customWidth="1"/>
    <col min="23" max="27" width="9.140625" style="28" hidden="1" customWidth="1"/>
    <col min="28" max="30" width="9.140625" hidden="1" customWidth="1"/>
    <col min="31" max="16384" width="9.140625" style="28" hidden="1"/>
  </cols>
  <sheetData>
    <row r="1" spans="1:27" s="15" customFormat="1" ht="37.5" customHeight="1" x14ac:dyDescent="0.25">
      <c r="A1" s="226" t="s">
        <v>802</v>
      </c>
      <c r="B1" s="226"/>
      <c r="C1" s="226"/>
      <c r="D1" s="226"/>
      <c r="E1" s="226"/>
      <c r="F1" s="226"/>
      <c r="G1" s="226"/>
      <c r="H1" s="226"/>
    </row>
    <row r="2" spans="1:27" x14ac:dyDescent="0.3">
      <c r="U2" s="102"/>
      <c r="W2" s="102" t="s">
        <v>71</v>
      </c>
      <c r="X2" s="102"/>
      <c r="Y2" s="102"/>
      <c r="Z2" s="102" t="s">
        <v>69</v>
      </c>
      <c r="AA2" s="102"/>
    </row>
    <row r="3" spans="1:27" ht="36.75" customHeight="1" x14ac:dyDescent="0.3">
      <c r="A3" s="55" t="s">
        <v>58</v>
      </c>
      <c r="B3" s="157" t="s">
        <v>43</v>
      </c>
      <c r="C3" s="32" t="s">
        <v>59</v>
      </c>
      <c r="D3" s="146" t="str">
        <f>O3</f>
        <v>TV Brasil</v>
      </c>
      <c r="E3" s="161" t="str">
        <f>P3</f>
        <v>Rede Globo</v>
      </c>
      <c r="F3" s="161" t="str">
        <f>Q3</f>
        <v>TV Cultura</v>
      </c>
      <c r="G3" s="161" t="str">
        <f>R3</f>
        <v>BAND</v>
      </c>
      <c r="H3" s="161" t="str">
        <f>S3</f>
        <v>Rede Record</v>
      </c>
      <c r="L3" s="12" t="s">
        <v>78</v>
      </c>
      <c r="M3" s="12" t="s">
        <v>617</v>
      </c>
      <c r="N3" s="12" t="s">
        <v>71</v>
      </c>
      <c r="O3" s="12" t="s">
        <v>60</v>
      </c>
      <c r="P3" s="12" t="s">
        <v>62</v>
      </c>
      <c r="Q3" s="12" t="s">
        <v>61</v>
      </c>
      <c r="R3" s="12" t="s">
        <v>3</v>
      </c>
      <c r="S3" s="12" t="s">
        <v>65</v>
      </c>
      <c r="U3" s="12" t="s">
        <v>78</v>
      </c>
      <c r="V3" s="12" t="s">
        <v>71</v>
      </c>
      <c r="W3" s="2" t="s">
        <v>60</v>
      </c>
      <c r="X3" s="2" t="s">
        <v>62</v>
      </c>
      <c r="Y3" s="2" t="s">
        <v>61</v>
      </c>
      <c r="Z3" s="2" t="s">
        <v>3</v>
      </c>
      <c r="AA3" s="2" t="s">
        <v>65</v>
      </c>
    </row>
    <row r="4" spans="1:27" s="99" customFormat="1" ht="20.100000000000001" customHeight="1" x14ac:dyDescent="0.25">
      <c r="A4" s="100" t="str">
        <f>L4</f>
        <v>A Queda</v>
      </c>
      <c r="B4" s="100" t="str">
        <f>M4</f>
        <v>Ficção</v>
      </c>
      <c r="C4" s="98">
        <f t="shared" ref="C4:H4" si="0">IF(N4=0,"-",N4)</f>
        <v>5</v>
      </c>
      <c r="D4" s="98">
        <f t="shared" si="0"/>
        <v>5</v>
      </c>
      <c r="E4" s="98" t="str">
        <f t="shared" si="0"/>
        <v>-</v>
      </c>
      <c r="F4" s="98" t="str">
        <f t="shared" si="0"/>
        <v>-</v>
      </c>
      <c r="G4" s="98" t="str">
        <f t="shared" si="0"/>
        <v>-</v>
      </c>
      <c r="H4" s="98" t="str">
        <f t="shared" si="0"/>
        <v>-</v>
      </c>
      <c r="L4" s="164" t="s">
        <v>99</v>
      </c>
      <c r="M4" s="164" t="s">
        <v>135</v>
      </c>
      <c r="N4" s="11">
        <v>5</v>
      </c>
      <c r="O4" s="11">
        <v>5</v>
      </c>
      <c r="P4" s="11"/>
      <c r="Q4" s="11"/>
      <c r="R4" s="11"/>
      <c r="S4" s="11"/>
      <c r="U4" t="s">
        <v>181</v>
      </c>
      <c r="V4" s="11">
        <v>5</v>
      </c>
      <c r="W4" s="11">
        <v>5</v>
      </c>
      <c r="X4" s="11"/>
      <c r="Y4" s="11"/>
      <c r="Z4" s="11"/>
      <c r="AA4" s="11"/>
    </row>
    <row r="5" spans="1:27" s="99" customFormat="1" ht="20.100000000000001" customHeight="1" x14ac:dyDescent="0.25">
      <c r="A5" s="100" t="str">
        <f t="shared" ref="A5:A68" si="1">L5</f>
        <v>Edifício Master</v>
      </c>
      <c r="B5" s="100" t="str">
        <f t="shared" ref="B5:B68" si="2">M5</f>
        <v>Documentário</v>
      </c>
      <c r="C5" s="98">
        <f t="shared" ref="C5:C68" si="3">IF(N5=0,"-",N5)</f>
        <v>5</v>
      </c>
      <c r="D5" s="98">
        <f t="shared" ref="D5:D68" si="4">IF(O5=0,"-",O5)</f>
        <v>5</v>
      </c>
      <c r="E5" s="98" t="str">
        <f t="shared" ref="E5:E68" si="5">IF(P5=0,"-",P5)</f>
        <v>-</v>
      </c>
      <c r="F5" s="98" t="str">
        <f t="shared" ref="F5:F68" si="6">IF(Q5=0,"-",Q5)</f>
        <v>-</v>
      </c>
      <c r="G5" s="98" t="str">
        <f t="shared" ref="G5:G68" si="7">IF(R5=0,"-",R5)</f>
        <v>-</v>
      </c>
      <c r="H5" s="98" t="str">
        <f t="shared" ref="H5:H68" si="8">IF(S5=0,"-",S5)</f>
        <v>-</v>
      </c>
      <c r="L5" s="164" t="s">
        <v>104</v>
      </c>
      <c r="M5" s="164" t="s">
        <v>31</v>
      </c>
      <c r="N5" s="11">
        <v>5</v>
      </c>
      <c r="O5" s="11">
        <v>5</v>
      </c>
      <c r="P5" s="11"/>
      <c r="Q5" s="11"/>
      <c r="R5" s="11"/>
      <c r="S5" s="11"/>
      <c r="U5" t="s">
        <v>139</v>
      </c>
      <c r="V5" s="11">
        <v>3</v>
      </c>
      <c r="W5" s="11"/>
      <c r="X5" s="11">
        <v>3</v>
      </c>
      <c r="Y5" s="11"/>
      <c r="Z5" s="11"/>
      <c r="AA5" s="11"/>
    </row>
    <row r="6" spans="1:27" s="99" customFormat="1" ht="20.100000000000001" customHeight="1" x14ac:dyDescent="0.25">
      <c r="A6" s="100" t="str">
        <f t="shared" si="1"/>
        <v>O Diabo á Quatro</v>
      </c>
      <c r="B6" s="100" t="str">
        <f t="shared" si="2"/>
        <v>Ficção</v>
      </c>
      <c r="C6" s="98">
        <f t="shared" si="3"/>
        <v>5</v>
      </c>
      <c r="D6" s="98">
        <f t="shared" si="4"/>
        <v>5</v>
      </c>
      <c r="E6" s="98" t="str">
        <f t="shared" si="5"/>
        <v>-</v>
      </c>
      <c r="F6" s="98" t="str">
        <f t="shared" si="6"/>
        <v>-</v>
      </c>
      <c r="G6" s="98" t="str">
        <f t="shared" si="7"/>
        <v>-</v>
      </c>
      <c r="H6" s="98" t="str">
        <f t="shared" si="8"/>
        <v>-</v>
      </c>
      <c r="L6" s="164" t="s">
        <v>449</v>
      </c>
      <c r="M6" s="164" t="s">
        <v>135</v>
      </c>
      <c r="N6" s="11">
        <v>5</v>
      </c>
      <c r="O6" s="11">
        <v>5</v>
      </c>
      <c r="P6" s="11"/>
      <c r="Q6" s="11"/>
      <c r="R6" s="11"/>
      <c r="S6" s="11"/>
      <c r="U6" t="s">
        <v>182</v>
      </c>
      <c r="V6" s="11">
        <v>3</v>
      </c>
      <c r="W6" s="11">
        <v>3</v>
      </c>
      <c r="X6" s="11"/>
      <c r="Y6" s="11"/>
      <c r="Z6" s="11"/>
      <c r="AA6" s="11"/>
    </row>
    <row r="7" spans="1:27" s="99" customFormat="1" ht="20.100000000000001" customHeight="1" x14ac:dyDescent="0.25">
      <c r="A7" s="100" t="str">
        <f t="shared" si="1"/>
        <v>Um Caipira em Bariloche</v>
      </c>
      <c r="B7" s="100" t="str">
        <f t="shared" si="2"/>
        <v>Ficção</v>
      </c>
      <c r="C7" s="98">
        <f t="shared" si="3"/>
        <v>5</v>
      </c>
      <c r="D7" s="98">
        <f t="shared" si="4"/>
        <v>5</v>
      </c>
      <c r="E7" s="98" t="str">
        <f t="shared" si="5"/>
        <v>-</v>
      </c>
      <c r="F7" s="98" t="str">
        <f t="shared" si="6"/>
        <v>-</v>
      </c>
      <c r="G7" s="98" t="str">
        <f t="shared" si="7"/>
        <v>-</v>
      </c>
      <c r="H7" s="98" t="str">
        <f t="shared" si="8"/>
        <v>-</v>
      </c>
      <c r="L7" s="164" t="s">
        <v>181</v>
      </c>
      <c r="M7" s="164" t="s">
        <v>135</v>
      </c>
      <c r="N7" s="11">
        <v>5</v>
      </c>
      <c r="O7" s="11">
        <v>5</v>
      </c>
      <c r="P7" s="11"/>
      <c r="Q7" s="11"/>
      <c r="R7" s="11"/>
      <c r="S7" s="11"/>
      <c r="U7" t="s">
        <v>185</v>
      </c>
      <c r="V7" s="11">
        <v>3</v>
      </c>
      <c r="W7" s="11">
        <v>3</v>
      </c>
      <c r="X7" s="11"/>
      <c r="Y7" s="11"/>
      <c r="Z7" s="11"/>
      <c r="AA7" s="11"/>
    </row>
    <row r="8" spans="1:27" s="99" customFormat="1" ht="20.100000000000001" customHeight="1" x14ac:dyDescent="0.25">
      <c r="A8" s="100" t="str">
        <f t="shared" si="1"/>
        <v>O Puritano da Rua Augusta</v>
      </c>
      <c r="B8" s="100" t="str">
        <f t="shared" si="2"/>
        <v>Ficção</v>
      </c>
      <c r="C8" s="98">
        <f t="shared" si="3"/>
        <v>4</v>
      </c>
      <c r="D8" s="98">
        <f t="shared" si="4"/>
        <v>3</v>
      </c>
      <c r="E8" s="98" t="str">
        <f t="shared" si="5"/>
        <v>-</v>
      </c>
      <c r="F8" s="98">
        <f t="shared" si="6"/>
        <v>1</v>
      </c>
      <c r="G8" s="98" t="str">
        <f t="shared" si="7"/>
        <v>-</v>
      </c>
      <c r="H8" s="98" t="str">
        <f t="shared" si="8"/>
        <v>-</v>
      </c>
      <c r="L8" s="164" t="s">
        <v>450</v>
      </c>
      <c r="M8" s="164" t="s">
        <v>135</v>
      </c>
      <c r="N8" s="11">
        <v>4</v>
      </c>
      <c r="O8" s="11">
        <v>3</v>
      </c>
      <c r="P8" s="11"/>
      <c r="Q8" s="11">
        <v>1</v>
      </c>
      <c r="R8" s="11"/>
      <c r="S8" s="11"/>
      <c r="U8" t="s">
        <v>99</v>
      </c>
      <c r="V8" s="11">
        <v>3</v>
      </c>
      <c r="W8" s="11">
        <v>3</v>
      </c>
      <c r="X8" s="11"/>
      <c r="Y8" s="11"/>
      <c r="Z8" s="11"/>
      <c r="AA8" s="11"/>
    </row>
    <row r="9" spans="1:27" s="99" customFormat="1" ht="20.100000000000001" customHeight="1" x14ac:dyDescent="0.25">
      <c r="A9" s="100" t="str">
        <f t="shared" si="1"/>
        <v>Os Xeretas</v>
      </c>
      <c r="B9" s="100" t="str">
        <f t="shared" si="2"/>
        <v>Ficção</v>
      </c>
      <c r="C9" s="98">
        <f t="shared" si="3"/>
        <v>4</v>
      </c>
      <c r="D9" s="98" t="str">
        <f t="shared" si="4"/>
        <v>-</v>
      </c>
      <c r="E9" s="98" t="str">
        <f t="shared" si="5"/>
        <v>-</v>
      </c>
      <c r="F9" s="98">
        <f t="shared" si="6"/>
        <v>4</v>
      </c>
      <c r="G9" s="98" t="str">
        <f t="shared" si="7"/>
        <v>-</v>
      </c>
      <c r="H9" s="98" t="str">
        <f t="shared" si="8"/>
        <v>-</v>
      </c>
      <c r="L9" s="164" t="s">
        <v>451</v>
      </c>
      <c r="M9" s="164" t="s">
        <v>135</v>
      </c>
      <c r="N9" s="11">
        <v>4</v>
      </c>
      <c r="O9" s="11"/>
      <c r="P9" s="11"/>
      <c r="Q9" s="11">
        <v>4</v>
      </c>
      <c r="R9" s="11"/>
      <c r="S9" s="11"/>
      <c r="U9" t="s">
        <v>184</v>
      </c>
      <c r="V9" s="11">
        <v>3</v>
      </c>
      <c r="W9" s="11">
        <v>3</v>
      </c>
      <c r="X9" s="11"/>
      <c r="Y9" s="11"/>
      <c r="Z9" s="11"/>
      <c r="AA9" s="11"/>
    </row>
    <row r="10" spans="1:27" s="99" customFormat="1" ht="20.100000000000001" customHeight="1" x14ac:dyDescent="0.25">
      <c r="A10" s="100" t="str">
        <f t="shared" si="1"/>
        <v>Zé do Periquito</v>
      </c>
      <c r="B10" s="100" t="str">
        <f t="shared" si="2"/>
        <v>Ficção</v>
      </c>
      <c r="C10" s="98">
        <f t="shared" si="3"/>
        <v>4</v>
      </c>
      <c r="D10" s="98">
        <f t="shared" si="4"/>
        <v>3</v>
      </c>
      <c r="E10" s="98" t="str">
        <f t="shared" si="5"/>
        <v>-</v>
      </c>
      <c r="F10" s="98">
        <f t="shared" si="6"/>
        <v>1</v>
      </c>
      <c r="G10" s="98" t="str">
        <f t="shared" si="7"/>
        <v>-</v>
      </c>
      <c r="H10" s="98" t="str">
        <f t="shared" si="8"/>
        <v>-</v>
      </c>
      <c r="L10" s="164" t="s">
        <v>87</v>
      </c>
      <c r="M10" s="164" t="s">
        <v>135</v>
      </c>
      <c r="N10" s="11">
        <v>4</v>
      </c>
      <c r="O10" s="11">
        <v>3</v>
      </c>
      <c r="P10" s="11"/>
      <c r="Q10" s="11">
        <v>1</v>
      </c>
      <c r="R10" s="11"/>
      <c r="S10" s="11"/>
      <c r="U10" t="s">
        <v>104</v>
      </c>
      <c r="V10" s="11">
        <v>3</v>
      </c>
      <c r="W10" s="11">
        <v>3</v>
      </c>
      <c r="X10" s="11"/>
      <c r="Y10" s="11"/>
      <c r="Z10" s="11"/>
      <c r="AA10" s="11"/>
    </row>
    <row r="11" spans="1:27" s="99" customFormat="1" ht="20.100000000000001" customHeight="1" x14ac:dyDescent="0.25">
      <c r="A11" s="100" t="str">
        <f t="shared" si="1"/>
        <v>A Banda das Velhas Virgens</v>
      </c>
      <c r="B11" s="100" t="str">
        <f t="shared" si="2"/>
        <v>Ficção</v>
      </c>
      <c r="C11" s="98">
        <f t="shared" si="3"/>
        <v>3</v>
      </c>
      <c r="D11" s="98">
        <f t="shared" si="4"/>
        <v>3</v>
      </c>
      <c r="E11" s="98" t="str">
        <f t="shared" si="5"/>
        <v>-</v>
      </c>
      <c r="F11" s="98" t="str">
        <f t="shared" si="6"/>
        <v>-</v>
      </c>
      <c r="G11" s="98" t="str">
        <f t="shared" si="7"/>
        <v>-</v>
      </c>
      <c r="H11" s="98" t="str">
        <f t="shared" si="8"/>
        <v>-</v>
      </c>
      <c r="L11" s="164" t="s">
        <v>452</v>
      </c>
      <c r="M11" s="164" t="s">
        <v>135</v>
      </c>
      <c r="N11" s="11">
        <v>3</v>
      </c>
      <c r="O11" s="11">
        <v>3</v>
      </c>
      <c r="P11" s="11"/>
      <c r="Q11" s="11"/>
      <c r="R11" s="11"/>
      <c r="S11" s="11"/>
      <c r="U11" t="s">
        <v>87</v>
      </c>
      <c r="V11" s="11">
        <v>3</v>
      </c>
      <c r="W11" s="11">
        <v>2</v>
      </c>
      <c r="X11" s="11"/>
      <c r="Y11" s="11">
        <v>1</v>
      </c>
      <c r="Z11" s="11"/>
      <c r="AA11" s="11"/>
    </row>
    <row r="12" spans="1:27" s="99" customFormat="1" ht="20.100000000000001" customHeight="1" x14ac:dyDescent="0.25">
      <c r="A12" s="100" t="str">
        <f t="shared" si="1"/>
        <v>As Aventuras de Gui &amp; Estopa</v>
      </c>
      <c r="B12" s="100" t="str">
        <f t="shared" si="2"/>
        <v>Animação</v>
      </c>
      <c r="C12" s="98">
        <f t="shared" si="3"/>
        <v>3</v>
      </c>
      <c r="D12" s="98" t="str">
        <f t="shared" si="4"/>
        <v>-</v>
      </c>
      <c r="E12" s="98" t="str">
        <f t="shared" si="5"/>
        <v>-</v>
      </c>
      <c r="F12" s="98">
        <f t="shared" si="6"/>
        <v>3</v>
      </c>
      <c r="G12" s="98" t="str">
        <f t="shared" si="7"/>
        <v>-</v>
      </c>
      <c r="H12" s="98" t="str">
        <f t="shared" si="8"/>
        <v>-</v>
      </c>
      <c r="L12" s="164" t="s">
        <v>114</v>
      </c>
      <c r="M12" s="164" t="s">
        <v>291</v>
      </c>
      <c r="N12" s="11">
        <v>3</v>
      </c>
      <c r="O12" s="11"/>
      <c r="P12" s="11"/>
      <c r="Q12" s="11">
        <v>3</v>
      </c>
      <c r="R12" s="11"/>
      <c r="S12" s="11"/>
      <c r="U12" t="s">
        <v>183</v>
      </c>
      <c r="V12" s="11">
        <v>3</v>
      </c>
      <c r="W12" s="11">
        <v>3</v>
      </c>
      <c r="X12" s="11"/>
      <c r="Y12" s="11"/>
      <c r="Z12" s="11"/>
      <c r="AA12" s="11"/>
    </row>
    <row r="13" spans="1:27" s="99" customFormat="1" ht="20.100000000000001" customHeight="1" x14ac:dyDescent="0.25">
      <c r="A13" s="100" t="str">
        <f t="shared" si="1"/>
        <v>Até Que a Sorte nos Separe</v>
      </c>
      <c r="B13" s="100" t="str">
        <f t="shared" si="2"/>
        <v>Ficção</v>
      </c>
      <c r="C13" s="98">
        <f t="shared" si="3"/>
        <v>3</v>
      </c>
      <c r="D13" s="98" t="str">
        <f t="shared" si="4"/>
        <v>-</v>
      </c>
      <c r="E13" s="98">
        <f t="shared" si="5"/>
        <v>3</v>
      </c>
      <c r="F13" s="98" t="str">
        <f t="shared" si="6"/>
        <v>-</v>
      </c>
      <c r="G13" s="98" t="str">
        <f t="shared" si="7"/>
        <v>-</v>
      </c>
      <c r="H13" s="98" t="str">
        <f t="shared" si="8"/>
        <v>-</v>
      </c>
      <c r="L13" s="164" t="s">
        <v>140</v>
      </c>
      <c r="M13" s="164" t="s">
        <v>135</v>
      </c>
      <c r="N13" s="11">
        <v>3</v>
      </c>
      <c r="O13" s="11"/>
      <c r="P13" s="11">
        <v>3</v>
      </c>
      <c r="Q13" s="11"/>
      <c r="R13" s="11"/>
      <c r="S13" s="11"/>
      <c r="U13" t="s">
        <v>163</v>
      </c>
      <c r="V13" s="11">
        <v>2</v>
      </c>
      <c r="W13" s="11">
        <v>1</v>
      </c>
      <c r="X13" s="11">
        <v>1</v>
      </c>
      <c r="Y13" s="11"/>
      <c r="Z13" s="11"/>
      <c r="AA13" s="11"/>
    </row>
    <row r="14" spans="1:27" s="99" customFormat="1" ht="20.100000000000001" customHeight="1" x14ac:dyDescent="0.25">
      <c r="A14" s="100" t="str">
        <f t="shared" si="1"/>
        <v>Avenida Brasília Formosa</v>
      </c>
      <c r="B14" s="100" t="str">
        <f t="shared" si="2"/>
        <v>Documentário</v>
      </c>
      <c r="C14" s="98">
        <f t="shared" si="3"/>
        <v>3</v>
      </c>
      <c r="D14" s="98">
        <f t="shared" si="4"/>
        <v>3</v>
      </c>
      <c r="E14" s="98" t="str">
        <f t="shared" si="5"/>
        <v>-</v>
      </c>
      <c r="F14" s="98" t="str">
        <f t="shared" si="6"/>
        <v>-</v>
      </c>
      <c r="G14" s="98" t="str">
        <f t="shared" si="7"/>
        <v>-</v>
      </c>
      <c r="H14" s="98" t="str">
        <f t="shared" si="8"/>
        <v>-</v>
      </c>
      <c r="L14" s="164" t="s">
        <v>453</v>
      </c>
      <c r="M14" s="164" t="s">
        <v>31</v>
      </c>
      <c r="N14" s="11">
        <v>3</v>
      </c>
      <c r="O14" s="11">
        <v>3</v>
      </c>
      <c r="P14" s="11"/>
      <c r="Q14" s="11"/>
      <c r="R14" s="11"/>
      <c r="S14" s="11"/>
      <c r="U14" t="s">
        <v>107</v>
      </c>
      <c r="V14" s="11">
        <v>2</v>
      </c>
      <c r="W14" s="11">
        <v>1</v>
      </c>
      <c r="X14" s="11"/>
      <c r="Y14" s="11">
        <v>1</v>
      </c>
      <c r="Z14" s="11"/>
      <c r="AA14" s="11"/>
    </row>
    <row r="15" spans="1:27" s="99" customFormat="1" ht="20.100000000000001" customHeight="1" x14ac:dyDescent="0.25">
      <c r="A15" s="100" t="str">
        <f t="shared" si="1"/>
        <v>Batismo de Sangue</v>
      </c>
      <c r="B15" s="100" t="str">
        <f t="shared" si="2"/>
        <v>Ficção</v>
      </c>
      <c r="C15" s="98">
        <f t="shared" si="3"/>
        <v>3</v>
      </c>
      <c r="D15" s="98">
        <f t="shared" si="4"/>
        <v>3</v>
      </c>
      <c r="E15" s="98" t="str">
        <f t="shared" si="5"/>
        <v>-</v>
      </c>
      <c r="F15" s="98" t="str">
        <f t="shared" si="6"/>
        <v>-</v>
      </c>
      <c r="G15" s="98" t="str">
        <f t="shared" si="7"/>
        <v>-</v>
      </c>
      <c r="H15" s="98" t="str">
        <f t="shared" si="8"/>
        <v>-</v>
      </c>
      <c r="L15" s="164" t="s">
        <v>101</v>
      </c>
      <c r="M15" s="164" t="s">
        <v>135</v>
      </c>
      <c r="N15" s="11">
        <v>3</v>
      </c>
      <c r="O15" s="11">
        <v>3</v>
      </c>
      <c r="P15" s="11"/>
      <c r="Q15" s="11"/>
      <c r="R15" s="11"/>
      <c r="S15" s="11"/>
      <c r="U15" t="s">
        <v>187</v>
      </c>
      <c r="V15" s="11">
        <v>2</v>
      </c>
      <c r="W15" s="11">
        <v>2</v>
      </c>
      <c r="X15" s="11"/>
      <c r="Y15" s="11"/>
      <c r="Z15" s="11"/>
      <c r="AA15" s="11"/>
    </row>
    <row r="16" spans="1:27" s="99" customFormat="1" ht="20.100000000000001" customHeight="1" x14ac:dyDescent="0.25">
      <c r="A16" s="100" t="str">
        <f t="shared" si="1"/>
        <v>Carmem Miranda - Banana Is My Business</v>
      </c>
      <c r="B16" s="100" t="str">
        <f t="shared" si="2"/>
        <v>Documentário</v>
      </c>
      <c r="C16" s="98">
        <f t="shared" si="3"/>
        <v>3</v>
      </c>
      <c r="D16" s="98" t="str">
        <f t="shared" si="4"/>
        <v>-</v>
      </c>
      <c r="E16" s="98" t="str">
        <f t="shared" si="5"/>
        <v>-</v>
      </c>
      <c r="F16" s="98">
        <f t="shared" si="6"/>
        <v>3</v>
      </c>
      <c r="G16" s="98" t="str">
        <f t="shared" si="7"/>
        <v>-</v>
      </c>
      <c r="H16" s="98" t="str">
        <f t="shared" si="8"/>
        <v>-</v>
      </c>
      <c r="L16" s="164" t="s">
        <v>229</v>
      </c>
      <c r="M16" s="164" t="s">
        <v>31</v>
      </c>
      <c r="N16" s="11">
        <v>3</v>
      </c>
      <c r="O16" s="11"/>
      <c r="P16" s="11"/>
      <c r="Q16" s="11">
        <v>3</v>
      </c>
      <c r="R16" s="11"/>
      <c r="S16" s="11"/>
      <c r="U16" t="s">
        <v>190</v>
      </c>
      <c r="V16" s="11">
        <v>2</v>
      </c>
      <c r="W16" s="11">
        <v>2</v>
      </c>
      <c r="X16" s="11"/>
      <c r="Y16" s="11"/>
      <c r="Z16" s="11"/>
      <c r="AA16" s="11"/>
    </row>
    <row r="17" spans="1:27" s="99" customFormat="1" ht="20.100000000000001" customHeight="1" x14ac:dyDescent="0.25">
      <c r="A17" s="100" t="str">
        <f t="shared" si="1"/>
        <v>Contos Gauchescos</v>
      </c>
      <c r="B17" s="100" t="str">
        <f t="shared" si="2"/>
        <v>Ficção</v>
      </c>
      <c r="C17" s="98">
        <f t="shared" si="3"/>
        <v>3</v>
      </c>
      <c r="D17" s="98">
        <f t="shared" si="4"/>
        <v>3</v>
      </c>
      <c r="E17" s="98" t="str">
        <f t="shared" si="5"/>
        <v>-</v>
      </c>
      <c r="F17" s="98" t="str">
        <f t="shared" si="6"/>
        <v>-</v>
      </c>
      <c r="G17" s="98" t="str">
        <f t="shared" si="7"/>
        <v>-</v>
      </c>
      <c r="H17" s="98" t="str">
        <f t="shared" si="8"/>
        <v>-</v>
      </c>
      <c r="L17" s="164" t="s">
        <v>405</v>
      </c>
      <c r="M17" s="164" t="s">
        <v>135</v>
      </c>
      <c r="N17" s="11">
        <v>3</v>
      </c>
      <c r="O17" s="11">
        <v>3</v>
      </c>
      <c r="P17" s="11"/>
      <c r="Q17" s="11"/>
      <c r="R17" s="11"/>
      <c r="S17" s="11"/>
      <c r="U17" t="s">
        <v>214</v>
      </c>
      <c r="V17" s="11">
        <v>2</v>
      </c>
      <c r="W17" s="11">
        <v>1</v>
      </c>
      <c r="X17" s="11"/>
      <c r="Y17" s="11">
        <v>1</v>
      </c>
      <c r="Z17" s="11"/>
      <c r="AA17" s="11"/>
    </row>
    <row r="18" spans="1:27" s="99" customFormat="1" ht="20.100000000000001" customHeight="1" x14ac:dyDescent="0.25">
      <c r="A18" s="100" t="str">
        <f t="shared" si="1"/>
        <v>Dona Flor e Seus Dois Maridos</v>
      </c>
      <c r="B18" s="100" t="str">
        <f t="shared" si="2"/>
        <v>Ficção</v>
      </c>
      <c r="C18" s="98">
        <f t="shared" si="3"/>
        <v>3</v>
      </c>
      <c r="D18" s="98">
        <f t="shared" si="4"/>
        <v>2</v>
      </c>
      <c r="E18" s="98">
        <f t="shared" si="5"/>
        <v>1</v>
      </c>
      <c r="F18" s="98" t="str">
        <f t="shared" si="6"/>
        <v>-</v>
      </c>
      <c r="G18" s="98" t="str">
        <f t="shared" si="7"/>
        <v>-</v>
      </c>
      <c r="H18" s="98" t="str">
        <f t="shared" si="8"/>
        <v>-</v>
      </c>
      <c r="L18" s="164" t="s">
        <v>454</v>
      </c>
      <c r="M18" s="164" t="s">
        <v>135</v>
      </c>
      <c r="N18" s="11">
        <v>3</v>
      </c>
      <c r="O18" s="11">
        <v>2</v>
      </c>
      <c r="P18" s="11">
        <v>1</v>
      </c>
      <c r="Q18" s="11"/>
      <c r="R18" s="11"/>
      <c r="S18" s="11"/>
      <c r="U18" t="s">
        <v>140</v>
      </c>
      <c r="V18" s="11">
        <v>2</v>
      </c>
      <c r="W18" s="11"/>
      <c r="X18" s="11">
        <v>2</v>
      </c>
      <c r="Y18" s="11"/>
      <c r="Z18" s="11"/>
      <c r="AA18" s="11"/>
    </row>
    <row r="19" spans="1:27" s="99" customFormat="1" ht="20.100000000000001" customHeight="1" x14ac:dyDescent="0.25">
      <c r="A19" s="100" t="str">
        <f t="shared" si="1"/>
        <v>Macunaíma</v>
      </c>
      <c r="B19" s="100" t="str">
        <f t="shared" si="2"/>
        <v>Ficção</v>
      </c>
      <c r="C19" s="98">
        <f t="shared" si="3"/>
        <v>3</v>
      </c>
      <c r="D19" s="98">
        <f t="shared" si="4"/>
        <v>3</v>
      </c>
      <c r="E19" s="98" t="str">
        <f t="shared" si="5"/>
        <v>-</v>
      </c>
      <c r="F19" s="98" t="str">
        <f t="shared" si="6"/>
        <v>-</v>
      </c>
      <c r="G19" s="98" t="str">
        <f t="shared" si="7"/>
        <v>-</v>
      </c>
      <c r="H19" s="98" t="str">
        <f t="shared" si="8"/>
        <v>-</v>
      </c>
      <c r="L19" s="164" t="s">
        <v>185</v>
      </c>
      <c r="M19" s="164" t="s">
        <v>135</v>
      </c>
      <c r="N19" s="11">
        <v>3</v>
      </c>
      <c r="O19" s="11">
        <v>3</v>
      </c>
      <c r="P19" s="11"/>
      <c r="Q19" s="11"/>
      <c r="R19" s="11"/>
      <c r="S19" s="11"/>
      <c r="U19" t="s">
        <v>188</v>
      </c>
      <c r="V19" s="11">
        <v>2</v>
      </c>
      <c r="W19" s="11">
        <v>2</v>
      </c>
      <c r="X19" s="11"/>
      <c r="Y19" s="11"/>
      <c r="Z19" s="11"/>
      <c r="AA19" s="11"/>
    </row>
    <row r="20" spans="1:27" s="99" customFormat="1" ht="20.100000000000001" customHeight="1" x14ac:dyDescent="0.25">
      <c r="A20" s="100" t="str">
        <f t="shared" si="1"/>
        <v>Metas do Milênio</v>
      </c>
      <c r="B20" s="100" t="str">
        <f t="shared" si="2"/>
        <v>Ficção</v>
      </c>
      <c r="C20" s="98">
        <f t="shared" si="3"/>
        <v>3</v>
      </c>
      <c r="D20" s="98">
        <f t="shared" si="4"/>
        <v>3</v>
      </c>
      <c r="E20" s="98" t="str">
        <f t="shared" si="5"/>
        <v>-</v>
      </c>
      <c r="F20" s="98" t="str">
        <f t="shared" si="6"/>
        <v>-</v>
      </c>
      <c r="G20" s="98" t="str">
        <f t="shared" si="7"/>
        <v>-</v>
      </c>
      <c r="H20" s="98" t="str">
        <f t="shared" si="8"/>
        <v>-</v>
      </c>
      <c r="L20" s="164" t="s">
        <v>183</v>
      </c>
      <c r="M20" s="164" t="s">
        <v>135</v>
      </c>
      <c r="N20" s="11">
        <v>3</v>
      </c>
      <c r="O20" s="11">
        <v>3</v>
      </c>
      <c r="P20" s="11"/>
      <c r="Q20" s="11"/>
      <c r="R20" s="11"/>
      <c r="S20" s="11"/>
      <c r="U20" t="s">
        <v>105</v>
      </c>
      <c r="V20" s="11">
        <v>2</v>
      </c>
      <c r="W20" s="11">
        <v>1</v>
      </c>
      <c r="X20" s="11"/>
      <c r="Y20" s="11">
        <v>1</v>
      </c>
      <c r="Z20" s="11"/>
      <c r="AA20" s="11"/>
    </row>
    <row r="21" spans="1:27" s="99" customFormat="1" ht="20.100000000000001" customHeight="1" x14ac:dyDescent="0.25">
      <c r="A21" s="100" t="str">
        <f t="shared" si="1"/>
        <v>No Paraíso das Solteironas</v>
      </c>
      <c r="B21" s="100" t="str">
        <f t="shared" si="2"/>
        <v>Ficção</v>
      </c>
      <c r="C21" s="98">
        <f t="shared" si="3"/>
        <v>3</v>
      </c>
      <c r="D21" s="98">
        <f t="shared" si="4"/>
        <v>3</v>
      </c>
      <c r="E21" s="98" t="str">
        <f t="shared" si="5"/>
        <v>-</v>
      </c>
      <c r="F21" s="98" t="str">
        <f t="shared" si="6"/>
        <v>-</v>
      </c>
      <c r="G21" s="98" t="str">
        <f t="shared" si="7"/>
        <v>-</v>
      </c>
      <c r="H21" s="98" t="str">
        <f t="shared" si="8"/>
        <v>-</v>
      </c>
      <c r="L21" s="164" t="s">
        <v>182</v>
      </c>
      <c r="M21" s="164" t="s">
        <v>135</v>
      </c>
      <c r="N21" s="11">
        <v>3</v>
      </c>
      <c r="O21" s="11">
        <v>3</v>
      </c>
      <c r="P21" s="11"/>
      <c r="Q21" s="11"/>
      <c r="R21" s="11"/>
      <c r="S21" s="11"/>
      <c r="U21" t="s">
        <v>230</v>
      </c>
      <c r="V21" s="11">
        <v>2</v>
      </c>
      <c r="W21" s="11"/>
      <c r="X21" s="11"/>
      <c r="Y21" s="11">
        <v>2</v>
      </c>
      <c r="Z21" s="11"/>
      <c r="AA21" s="11"/>
    </row>
    <row r="22" spans="1:27" s="99" customFormat="1" ht="20.100000000000001" customHeight="1" x14ac:dyDescent="0.25">
      <c r="A22" s="100" t="str">
        <f t="shared" si="1"/>
        <v>O Jeca e a Égua Milagrosa</v>
      </c>
      <c r="B22" s="100" t="str">
        <f t="shared" si="2"/>
        <v>Ficção</v>
      </c>
      <c r="C22" s="98">
        <f t="shared" si="3"/>
        <v>3</v>
      </c>
      <c r="D22" s="98">
        <f t="shared" si="4"/>
        <v>3</v>
      </c>
      <c r="E22" s="98" t="str">
        <f t="shared" si="5"/>
        <v>-</v>
      </c>
      <c r="F22" s="98" t="str">
        <f t="shared" si="6"/>
        <v>-</v>
      </c>
      <c r="G22" s="98" t="str">
        <f t="shared" si="7"/>
        <v>-</v>
      </c>
      <c r="H22" s="98" t="str">
        <f t="shared" si="8"/>
        <v>-</v>
      </c>
      <c r="L22" s="164" t="s">
        <v>455</v>
      </c>
      <c r="M22" s="164" t="s">
        <v>135</v>
      </c>
      <c r="N22" s="11">
        <v>3</v>
      </c>
      <c r="O22" s="11">
        <v>3</v>
      </c>
      <c r="P22" s="11"/>
      <c r="Q22" s="11"/>
      <c r="R22" s="11"/>
      <c r="S22" s="11"/>
      <c r="U22" t="s">
        <v>229</v>
      </c>
      <c r="V22" s="11">
        <v>2</v>
      </c>
      <c r="W22" s="11"/>
      <c r="X22" s="11"/>
      <c r="Y22" s="11">
        <v>2</v>
      </c>
      <c r="Z22" s="11"/>
      <c r="AA22" s="11"/>
    </row>
    <row r="23" spans="1:27" s="99" customFormat="1" ht="20.100000000000001" customHeight="1" x14ac:dyDescent="0.25">
      <c r="A23" s="100" t="str">
        <f t="shared" si="1"/>
        <v>O Lamparina</v>
      </c>
      <c r="B23" s="100" t="str">
        <f t="shared" si="2"/>
        <v>Ficção</v>
      </c>
      <c r="C23" s="98">
        <f t="shared" si="3"/>
        <v>3</v>
      </c>
      <c r="D23" s="98">
        <f t="shared" si="4"/>
        <v>2</v>
      </c>
      <c r="E23" s="98" t="str">
        <f t="shared" si="5"/>
        <v>-</v>
      </c>
      <c r="F23" s="98">
        <f t="shared" si="6"/>
        <v>1</v>
      </c>
      <c r="G23" s="98" t="str">
        <f t="shared" si="7"/>
        <v>-</v>
      </c>
      <c r="H23" s="98" t="str">
        <f t="shared" si="8"/>
        <v>-</v>
      </c>
      <c r="L23" s="164" t="s">
        <v>107</v>
      </c>
      <c r="M23" s="164" t="s">
        <v>135</v>
      </c>
      <c r="N23" s="11">
        <v>3</v>
      </c>
      <c r="O23" s="11">
        <v>2</v>
      </c>
      <c r="P23" s="11"/>
      <c r="Q23" s="11">
        <v>1</v>
      </c>
      <c r="R23" s="11"/>
      <c r="S23" s="11"/>
      <c r="U23" t="s">
        <v>191</v>
      </c>
      <c r="V23" s="11">
        <v>2</v>
      </c>
      <c r="W23" s="11">
        <v>2</v>
      </c>
      <c r="X23" s="11"/>
      <c r="Y23" s="11"/>
      <c r="Z23" s="11"/>
      <c r="AA23" s="11"/>
    </row>
    <row r="24" spans="1:27" s="99" customFormat="1" ht="20.100000000000001" customHeight="1" x14ac:dyDescent="0.25">
      <c r="A24" s="100" t="str">
        <f t="shared" si="1"/>
        <v>O Tempo e O Vento</v>
      </c>
      <c r="B24" s="100" t="str">
        <f t="shared" si="2"/>
        <v>Ficção</v>
      </c>
      <c r="C24" s="98">
        <f t="shared" si="3"/>
        <v>3</v>
      </c>
      <c r="D24" s="98" t="str">
        <f t="shared" si="4"/>
        <v>-</v>
      </c>
      <c r="E24" s="98">
        <f t="shared" si="5"/>
        <v>3</v>
      </c>
      <c r="F24" s="98" t="str">
        <f t="shared" si="6"/>
        <v>-</v>
      </c>
      <c r="G24" s="98" t="str">
        <f t="shared" si="7"/>
        <v>-</v>
      </c>
      <c r="H24" s="98" t="str">
        <f t="shared" si="8"/>
        <v>-</v>
      </c>
      <c r="L24" s="164" t="s">
        <v>139</v>
      </c>
      <c r="M24" s="164" t="s">
        <v>135</v>
      </c>
      <c r="N24" s="11">
        <v>3</v>
      </c>
      <c r="O24" s="11"/>
      <c r="P24" s="11">
        <v>3</v>
      </c>
      <c r="Q24" s="11"/>
      <c r="R24" s="11"/>
      <c r="S24" s="11"/>
      <c r="U24" t="s">
        <v>186</v>
      </c>
      <c r="V24" s="11">
        <v>2</v>
      </c>
      <c r="W24" s="11">
        <v>2</v>
      </c>
      <c r="X24" s="11"/>
      <c r="Y24" s="11"/>
      <c r="Z24" s="11"/>
      <c r="AA24" s="11"/>
    </row>
    <row r="25" spans="1:27" s="99" customFormat="1" ht="20.100000000000001" customHeight="1" x14ac:dyDescent="0.25">
      <c r="A25" s="100" t="str">
        <f t="shared" si="1"/>
        <v>Quanto Vale ou é por Quilo?</v>
      </c>
      <c r="B25" s="100" t="str">
        <f t="shared" si="2"/>
        <v>Ficção</v>
      </c>
      <c r="C25" s="98">
        <f t="shared" si="3"/>
        <v>3</v>
      </c>
      <c r="D25" s="98">
        <f t="shared" si="4"/>
        <v>3</v>
      </c>
      <c r="E25" s="98" t="str">
        <f t="shared" si="5"/>
        <v>-</v>
      </c>
      <c r="F25" s="98" t="str">
        <f t="shared" si="6"/>
        <v>-</v>
      </c>
      <c r="G25" s="98" t="str">
        <f t="shared" si="7"/>
        <v>-</v>
      </c>
      <c r="H25" s="98" t="str">
        <f t="shared" si="8"/>
        <v>-</v>
      </c>
      <c r="L25" s="164" t="s">
        <v>190</v>
      </c>
      <c r="M25" s="164" t="s">
        <v>135</v>
      </c>
      <c r="N25" s="11">
        <v>3</v>
      </c>
      <c r="O25" s="11">
        <v>3</v>
      </c>
      <c r="P25" s="11"/>
      <c r="Q25" s="11"/>
      <c r="R25" s="11"/>
      <c r="S25" s="11"/>
      <c r="U25" t="s">
        <v>192</v>
      </c>
      <c r="V25" s="11">
        <v>2</v>
      </c>
      <c r="W25" s="11">
        <v>2</v>
      </c>
      <c r="X25" s="11"/>
      <c r="Y25" s="11"/>
      <c r="Z25" s="11"/>
      <c r="AA25" s="11"/>
    </row>
    <row r="26" spans="1:27" s="99" customFormat="1" ht="20.100000000000001" customHeight="1" x14ac:dyDescent="0.25">
      <c r="A26" s="100" t="str">
        <f t="shared" si="1"/>
        <v>Quase Dois Irmãos</v>
      </c>
      <c r="B26" s="100" t="str">
        <f t="shared" si="2"/>
        <v>Ficção</v>
      </c>
      <c r="C26" s="98">
        <f t="shared" si="3"/>
        <v>3</v>
      </c>
      <c r="D26" s="98">
        <f t="shared" si="4"/>
        <v>3</v>
      </c>
      <c r="E26" s="98" t="str">
        <f t="shared" si="5"/>
        <v>-</v>
      </c>
      <c r="F26" s="98" t="str">
        <f t="shared" si="6"/>
        <v>-</v>
      </c>
      <c r="G26" s="98" t="str">
        <f t="shared" si="7"/>
        <v>-</v>
      </c>
      <c r="H26" s="98" t="str">
        <f t="shared" si="8"/>
        <v>-</v>
      </c>
      <c r="L26" s="164" t="s">
        <v>186</v>
      </c>
      <c r="M26" s="164" t="s">
        <v>135</v>
      </c>
      <c r="N26" s="11">
        <v>3</v>
      </c>
      <c r="O26" s="11">
        <v>3</v>
      </c>
      <c r="P26" s="11"/>
      <c r="Q26" s="11"/>
      <c r="R26" s="11"/>
      <c r="S26" s="11"/>
      <c r="U26" t="s">
        <v>189</v>
      </c>
      <c r="V26" s="11">
        <v>2</v>
      </c>
      <c r="W26" s="11">
        <v>2</v>
      </c>
      <c r="X26" s="11"/>
      <c r="Y26" s="11"/>
      <c r="Z26" s="11"/>
      <c r="AA26" s="11"/>
    </row>
    <row r="27" spans="1:27" s="99" customFormat="1" ht="20.100000000000001" customHeight="1" x14ac:dyDescent="0.25">
      <c r="A27" s="100" t="str">
        <f t="shared" si="1"/>
        <v>A Família Lero Lero</v>
      </c>
      <c r="B27" s="100" t="str">
        <f t="shared" si="2"/>
        <v>Ficção</v>
      </c>
      <c r="C27" s="98">
        <f t="shared" si="3"/>
        <v>2</v>
      </c>
      <c r="D27" s="98" t="str">
        <f t="shared" si="4"/>
        <v>-</v>
      </c>
      <c r="E27" s="98" t="str">
        <f t="shared" si="5"/>
        <v>-</v>
      </c>
      <c r="F27" s="98">
        <f t="shared" si="6"/>
        <v>2</v>
      </c>
      <c r="G27" s="98" t="str">
        <f t="shared" si="7"/>
        <v>-</v>
      </c>
      <c r="H27" s="98" t="str">
        <f t="shared" si="8"/>
        <v>-</v>
      </c>
      <c r="L27" s="164" t="s">
        <v>264</v>
      </c>
      <c r="M27" s="164" t="s">
        <v>135</v>
      </c>
      <c r="N27" s="11">
        <v>2</v>
      </c>
      <c r="O27" s="11"/>
      <c r="P27" s="11"/>
      <c r="Q27" s="11">
        <v>2</v>
      </c>
      <c r="R27" s="11"/>
      <c r="S27" s="11"/>
      <c r="U27" t="s">
        <v>261</v>
      </c>
      <c r="V27" s="11">
        <v>1</v>
      </c>
      <c r="W27" s="11"/>
      <c r="X27" s="11"/>
      <c r="Y27" s="11">
        <v>1</v>
      </c>
      <c r="Z27" s="11"/>
      <c r="AA27" s="11"/>
    </row>
    <row r="28" spans="1:27" s="99" customFormat="1" ht="20.100000000000001" customHeight="1" x14ac:dyDescent="0.25">
      <c r="A28" s="100" t="str">
        <f t="shared" si="1"/>
        <v>A Guerra dos Rocha</v>
      </c>
      <c r="B28" s="100" t="str">
        <f t="shared" si="2"/>
        <v>Ficção</v>
      </c>
      <c r="C28" s="98">
        <f t="shared" si="3"/>
        <v>2</v>
      </c>
      <c r="D28" s="98" t="str">
        <f t="shared" si="4"/>
        <v>-</v>
      </c>
      <c r="E28" s="98">
        <f t="shared" si="5"/>
        <v>1</v>
      </c>
      <c r="F28" s="98" t="str">
        <f t="shared" si="6"/>
        <v>-</v>
      </c>
      <c r="G28" s="98">
        <f t="shared" si="7"/>
        <v>1</v>
      </c>
      <c r="H28" s="98" t="str">
        <f t="shared" si="8"/>
        <v>-</v>
      </c>
      <c r="L28" s="164" t="s">
        <v>456</v>
      </c>
      <c r="M28" s="164" t="s">
        <v>135</v>
      </c>
      <c r="N28" s="11">
        <v>2</v>
      </c>
      <c r="O28" s="11"/>
      <c r="P28" s="11">
        <v>1</v>
      </c>
      <c r="Q28" s="11"/>
      <c r="R28" s="11">
        <v>1</v>
      </c>
      <c r="S28" s="11"/>
      <c r="U28" t="s">
        <v>152</v>
      </c>
      <c r="V28" s="11">
        <v>1</v>
      </c>
      <c r="W28" s="11"/>
      <c r="X28" s="11">
        <v>1</v>
      </c>
      <c r="Y28" s="11"/>
      <c r="Z28" s="11"/>
      <c r="AA28" s="11"/>
    </row>
    <row r="29" spans="1:27" s="99" customFormat="1" ht="20.100000000000001" customHeight="1" x14ac:dyDescent="0.25">
      <c r="A29" s="100" t="str">
        <f t="shared" si="1"/>
        <v>A Guerra dos Vizinhos</v>
      </c>
      <c r="B29" s="100" t="str">
        <f t="shared" si="2"/>
        <v>Ficção</v>
      </c>
      <c r="C29" s="98">
        <f t="shared" si="3"/>
        <v>2</v>
      </c>
      <c r="D29" s="98" t="str">
        <f t="shared" si="4"/>
        <v>-</v>
      </c>
      <c r="E29" s="98" t="str">
        <f t="shared" si="5"/>
        <v>-</v>
      </c>
      <c r="F29" s="98">
        <f t="shared" si="6"/>
        <v>2</v>
      </c>
      <c r="G29" s="98" t="str">
        <f t="shared" si="7"/>
        <v>-</v>
      </c>
      <c r="H29" s="98" t="str">
        <f t="shared" si="8"/>
        <v>-</v>
      </c>
      <c r="L29" s="164" t="s">
        <v>244</v>
      </c>
      <c r="M29" s="164" t="s">
        <v>135</v>
      </c>
      <c r="N29" s="11">
        <v>2</v>
      </c>
      <c r="O29" s="11"/>
      <c r="P29" s="11"/>
      <c r="Q29" s="11">
        <v>2</v>
      </c>
      <c r="R29" s="11"/>
      <c r="S29" s="11"/>
      <c r="U29" t="s">
        <v>201</v>
      </c>
      <c r="V29" s="11">
        <v>1</v>
      </c>
      <c r="W29" s="11">
        <v>1</v>
      </c>
      <c r="X29" s="11"/>
      <c r="Y29" s="11"/>
      <c r="Z29" s="11"/>
      <c r="AA29" s="11"/>
    </row>
    <row r="30" spans="1:27" s="99" customFormat="1" ht="20.100000000000001" customHeight="1" x14ac:dyDescent="0.25">
      <c r="A30" s="100" t="str">
        <f t="shared" si="1"/>
        <v>A Pensão De Dona Stela</v>
      </c>
      <c r="B30" s="100" t="str">
        <f t="shared" si="2"/>
        <v>Ficção</v>
      </c>
      <c r="C30" s="98">
        <f t="shared" si="3"/>
        <v>2</v>
      </c>
      <c r="D30" s="98" t="str">
        <f t="shared" si="4"/>
        <v>-</v>
      </c>
      <c r="E30" s="98" t="str">
        <f t="shared" si="5"/>
        <v>-</v>
      </c>
      <c r="F30" s="98">
        <f t="shared" si="6"/>
        <v>2</v>
      </c>
      <c r="G30" s="98" t="str">
        <f t="shared" si="7"/>
        <v>-</v>
      </c>
      <c r="H30" s="98" t="str">
        <f t="shared" si="8"/>
        <v>-</v>
      </c>
      <c r="L30" s="164" t="s">
        <v>234</v>
      </c>
      <c r="M30" s="164" t="s">
        <v>135</v>
      </c>
      <c r="N30" s="11">
        <v>2</v>
      </c>
      <c r="O30" s="11"/>
      <c r="P30" s="11"/>
      <c r="Q30" s="11">
        <v>2</v>
      </c>
      <c r="R30" s="11"/>
      <c r="S30" s="11"/>
      <c r="U30" t="s">
        <v>102</v>
      </c>
      <c r="V30" s="11">
        <v>1</v>
      </c>
      <c r="W30" s="11">
        <v>1</v>
      </c>
      <c r="X30" s="11"/>
      <c r="Y30" s="11"/>
      <c r="Z30" s="11"/>
      <c r="AA30" s="11"/>
    </row>
    <row r="31" spans="1:27" s="99" customFormat="1" ht="20.100000000000001" customHeight="1" x14ac:dyDescent="0.25">
      <c r="A31" s="100" t="str">
        <f t="shared" si="1"/>
        <v>As aventuras de Pedro Malasartes</v>
      </c>
      <c r="B31" s="100" t="str">
        <f t="shared" si="2"/>
        <v>Ficção</v>
      </c>
      <c r="C31" s="98">
        <f t="shared" si="3"/>
        <v>2</v>
      </c>
      <c r="D31" s="98" t="str">
        <f t="shared" si="4"/>
        <v>-</v>
      </c>
      <c r="E31" s="98" t="str">
        <f t="shared" si="5"/>
        <v>-</v>
      </c>
      <c r="F31" s="98">
        <f t="shared" si="6"/>
        <v>2</v>
      </c>
      <c r="G31" s="98" t="str">
        <f t="shared" si="7"/>
        <v>-</v>
      </c>
      <c r="H31" s="98" t="str">
        <f t="shared" si="8"/>
        <v>-</v>
      </c>
      <c r="L31" s="164" t="s">
        <v>239</v>
      </c>
      <c r="M31" s="164" t="s">
        <v>135</v>
      </c>
      <c r="N31" s="11">
        <v>2</v>
      </c>
      <c r="O31" s="11"/>
      <c r="P31" s="11"/>
      <c r="Q31" s="11">
        <v>2</v>
      </c>
      <c r="R31" s="11"/>
      <c r="S31" s="11"/>
      <c r="U31" t="s">
        <v>221</v>
      </c>
      <c r="V31" s="11">
        <v>1</v>
      </c>
      <c r="W31" s="11">
        <v>1</v>
      </c>
      <c r="X31" s="11"/>
      <c r="Y31" s="11"/>
      <c r="Z31" s="11"/>
      <c r="AA31" s="11"/>
    </row>
    <row r="32" spans="1:27" s="99" customFormat="1" ht="20.100000000000001" customHeight="1" x14ac:dyDescent="0.25">
      <c r="A32" s="100" t="str">
        <f t="shared" si="1"/>
        <v>Assalto ao Banco Central</v>
      </c>
      <c r="B32" s="100" t="str">
        <f t="shared" si="2"/>
        <v>Ficção</v>
      </c>
      <c r="C32" s="98">
        <f t="shared" si="3"/>
        <v>2</v>
      </c>
      <c r="D32" s="98" t="str">
        <f t="shared" si="4"/>
        <v>-</v>
      </c>
      <c r="E32" s="98">
        <f t="shared" si="5"/>
        <v>2</v>
      </c>
      <c r="F32" s="98" t="str">
        <f t="shared" si="6"/>
        <v>-</v>
      </c>
      <c r="G32" s="98" t="str">
        <f t="shared" si="7"/>
        <v>-</v>
      </c>
      <c r="H32" s="98" t="str">
        <f t="shared" si="8"/>
        <v>-</v>
      </c>
      <c r="L32" s="164" t="s">
        <v>144</v>
      </c>
      <c r="M32" s="164" t="s">
        <v>135</v>
      </c>
      <c r="N32" s="11">
        <v>2</v>
      </c>
      <c r="O32" s="11"/>
      <c r="P32" s="11">
        <v>2</v>
      </c>
      <c r="Q32" s="11"/>
      <c r="R32" s="11"/>
      <c r="S32" s="11"/>
      <c r="U32" t="s">
        <v>103</v>
      </c>
      <c r="V32" s="11">
        <v>1</v>
      </c>
      <c r="W32" s="11">
        <v>1</v>
      </c>
      <c r="X32" s="11"/>
      <c r="Y32" s="11"/>
      <c r="Z32" s="11"/>
      <c r="AA32" s="11"/>
    </row>
    <row r="33" spans="1:27" s="99" customFormat="1" ht="20.100000000000001" customHeight="1" x14ac:dyDescent="0.25">
      <c r="A33" s="100" t="str">
        <f t="shared" si="1"/>
        <v>Bela Donna</v>
      </c>
      <c r="B33" s="100" t="str">
        <f t="shared" si="2"/>
        <v>Ficção</v>
      </c>
      <c r="C33" s="98">
        <f t="shared" si="3"/>
        <v>2</v>
      </c>
      <c r="D33" s="98">
        <f t="shared" si="4"/>
        <v>2</v>
      </c>
      <c r="E33" s="98" t="str">
        <f t="shared" si="5"/>
        <v>-</v>
      </c>
      <c r="F33" s="98" t="str">
        <f t="shared" si="6"/>
        <v>-</v>
      </c>
      <c r="G33" s="98" t="str">
        <f t="shared" si="7"/>
        <v>-</v>
      </c>
      <c r="H33" s="98" t="str">
        <f t="shared" si="8"/>
        <v>-</v>
      </c>
      <c r="L33" s="164" t="s">
        <v>222</v>
      </c>
      <c r="M33" s="164" t="s">
        <v>135</v>
      </c>
      <c r="N33" s="11">
        <v>2</v>
      </c>
      <c r="O33" s="11">
        <v>2</v>
      </c>
      <c r="P33" s="11"/>
      <c r="Q33" s="11"/>
      <c r="R33" s="11"/>
      <c r="S33" s="11"/>
      <c r="U33" t="s">
        <v>142</v>
      </c>
      <c r="V33" s="11">
        <v>1</v>
      </c>
      <c r="W33" s="11"/>
      <c r="X33" s="11">
        <v>1</v>
      </c>
      <c r="Y33" s="11"/>
      <c r="Z33" s="11"/>
      <c r="AA33" s="11"/>
    </row>
    <row r="34" spans="1:27" s="99" customFormat="1" ht="20.100000000000001" customHeight="1" x14ac:dyDescent="0.25">
      <c r="A34" s="100" t="str">
        <f t="shared" si="1"/>
        <v>Chofer de praça</v>
      </c>
      <c r="B34" s="100" t="str">
        <f t="shared" si="2"/>
        <v>Ficção</v>
      </c>
      <c r="C34" s="98">
        <f t="shared" si="3"/>
        <v>2</v>
      </c>
      <c r="D34" s="98" t="str">
        <f t="shared" si="4"/>
        <v>-</v>
      </c>
      <c r="E34" s="98" t="str">
        <f t="shared" si="5"/>
        <v>-</v>
      </c>
      <c r="F34" s="98">
        <f t="shared" si="6"/>
        <v>2</v>
      </c>
      <c r="G34" s="98" t="str">
        <f t="shared" si="7"/>
        <v>-</v>
      </c>
      <c r="H34" s="98" t="str">
        <f t="shared" si="8"/>
        <v>-</v>
      </c>
      <c r="L34" s="164" t="s">
        <v>249</v>
      </c>
      <c r="M34" s="164" t="s">
        <v>135</v>
      </c>
      <c r="N34" s="11">
        <v>2</v>
      </c>
      <c r="O34" s="11"/>
      <c r="P34" s="11"/>
      <c r="Q34" s="11">
        <v>2</v>
      </c>
      <c r="R34" s="11"/>
      <c r="S34" s="11"/>
      <c r="U34" t="s">
        <v>240</v>
      </c>
      <c r="V34" s="11">
        <v>1</v>
      </c>
      <c r="W34" s="11"/>
      <c r="X34" s="11"/>
      <c r="Y34" s="11">
        <v>1</v>
      </c>
      <c r="Z34" s="11"/>
      <c r="AA34" s="11"/>
    </row>
    <row r="35" spans="1:27" s="99" customFormat="1" ht="20.100000000000001" customHeight="1" x14ac:dyDescent="0.25">
      <c r="A35" s="100" t="str">
        <f t="shared" si="1"/>
        <v>Cidade Baixa</v>
      </c>
      <c r="B35" s="100" t="str">
        <f t="shared" si="2"/>
        <v>Ficção</v>
      </c>
      <c r="C35" s="98">
        <f t="shared" si="3"/>
        <v>2</v>
      </c>
      <c r="D35" s="98">
        <f t="shared" si="4"/>
        <v>1</v>
      </c>
      <c r="E35" s="98">
        <f t="shared" si="5"/>
        <v>1</v>
      </c>
      <c r="F35" s="98" t="str">
        <f t="shared" si="6"/>
        <v>-</v>
      </c>
      <c r="G35" s="98" t="str">
        <f t="shared" si="7"/>
        <v>-</v>
      </c>
      <c r="H35" s="98" t="str">
        <f t="shared" si="8"/>
        <v>-</v>
      </c>
      <c r="L35" s="164" t="s">
        <v>457</v>
      </c>
      <c r="M35" s="164" t="s">
        <v>135</v>
      </c>
      <c r="N35" s="11">
        <v>2</v>
      </c>
      <c r="O35" s="11">
        <v>1</v>
      </c>
      <c r="P35" s="11">
        <v>1</v>
      </c>
      <c r="Q35" s="11"/>
      <c r="R35" s="11"/>
      <c r="S35" s="11"/>
      <c r="U35" t="s">
        <v>237</v>
      </c>
      <c r="V35" s="11">
        <v>1</v>
      </c>
      <c r="W35" s="11"/>
      <c r="X35" s="11"/>
      <c r="Y35" s="11">
        <v>1</v>
      </c>
      <c r="Z35" s="11"/>
      <c r="AA35" s="11"/>
    </row>
    <row r="36" spans="1:27" s="99" customFormat="1" ht="20.100000000000001" customHeight="1" x14ac:dyDescent="0.25">
      <c r="A36" s="100" t="str">
        <f t="shared" si="1"/>
        <v>Dzi Croquettes</v>
      </c>
      <c r="B36" s="100" t="str">
        <f t="shared" si="2"/>
        <v>Documentário</v>
      </c>
      <c r="C36" s="98">
        <f t="shared" si="3"/>
        <v>2</v>
      </c>
      <c r="D36" s="98" t="str">
        <f t="shared" si="4"/>
        <v>-</v>
      </c>
      <c r="E36" s="98" t="str">
        <f t="shared" si="5"/>
        <v>-</v>
      </c>
      <c r="F36" s="98">
        <f t="shared" si="6"/>
        <v>2</v>
      </c>
      <c r="G36" s="98" t="str">
        <f t="shared" si="7"/>
        <v>-</v>
      </c>
      <c r="H36" s="98" t="str">
        <f t="shared" si="8"/>
        <v>-</v>
      </c>
      <c r="L36" s="164" t="s">
        <v>458</v>
      </c>
      <c r="M36" s="164" t="s">
        <v>31</v>
      </c>
      <c r="N36" s="11">
        <v>2</v>
      </c>
      <c r="O36" s="11"/>
      <c r="P36" s="11"/>
      <c r="Q36" s="11">
        <v>2</v>
      </c>
      <c r="R36" s="11"/>
      <c r="S36" s="11"/>
      <c r="U36" t="s">
        <v>149</v>
      </c>
      <c r="V36" s="11">
        <v>1</v>
      </c>
      <c r="W36" s="11"/>
      <c r="X36" s="11">
        <v>1</v>
      </c>
      <c r="Y36" s="11"/>
      <c r="Z36" s="11"/>
      <c r="AA36" s="11"/>
    </row>
    <row r="37" spans="1:27" s="99" customFormat="1" ht="20.100000000000001" customHeight="1" x14ac:dyDescent="0.25">
      <c r="A37" s="100" t="str">
        <f t="shared" si="1"/>
        <v>Guerra Conjugal</v>
      </c>
      <c r="B37" s="100" t="str">
        <f t="shared" si="2"/>
        <v>Ficção</v>
      </c>
      <c r="C37" s="98">
        <f t="shared" si="3"/>
        <v>2</v>
      </c>
      <c r="D37" s="98">
        <f t="shared" si="4"/>
        <v>2</v>
      </c>
      <c r="E37" s="98" t="str">
        <f t="shared" si="5"/>
        <v>-</v>
      </c>
      <c r="F37" s="98" t="str">
        <f t="shared" si="6"/>
        <v>-</v>
      </c>
      <c r="G37" s="98" t="str">
        <f t="shared" si="7"/>
        <v>-</v>
      </c>
      <c r="H37" s="98" t="str">
        <f t="shared" si="8"/>
        <v>-</v>
      </c>
      <c r="L37" s="164" t="s">
        <v>459</v>
      </c>
      <c r="M37" s="164" t="s">
        <v>135</v>
      </c>
      <c r="N37" s="11">
        <v>2</v>
      </c>
      <c r="O37" s="11">
        <v>2</v>
      </c>
      <c r="P37" s="11"/>
      <c r="Q37" s="11"/>
      <c r="R37" s="11"/>
      <c r="S37" s="11"/>
      <c r="U37" t="s">
        <v>146</v>
      </c>
      <c r="V37" s="11">
        <v>1</v>
      </c>
      <c r="W37" s="11"/>
      <c r="X37" s="11">
        <v>1</v>
      </c>
      <c r="Y37" s="11"/>
      <c r="Z37" s="11"/>
      <c r="AA37" s="11"/>
    </row>
    <row r="38" spans="1:27" s="99" customFormat="1" ht="20.100000000000001" customHeight="1" x14ac:dyDescent="0.25">
      <c r="A38" s="100" t="str">
        <f t="shared" si="1"/>
        <v>Jeca e Seu Filho Preto</v>
      </c>
      <c r="B38" s="100" t="str">
        <f t="shared" si="2"/>
        <v>Ficção</v>
      </c>
      <c r="C38" s="98">
        <f t="shared" si="3"/>
        <v>2</v>
      </c>
      <c r="D38" s="98">
        <f t="shared" si="4"/>
        <v>2</v>
      </c>
      <c r="E38" s="98" t="str">
        <f t="shared" si="5"/>
        <v>-</v>
      </c>
      <c r="F38" s="98" t="str">
        <f t="shared" si="6"/>
        <v>-</v>
      </c>
      <c r="G38" s="98" t="str">
        <f t="shared" si="7"/>
        <v>-</v>
      </c>
      <c r="H38" s="98" t="str">
        <f t="shared" si="8"/>
        <v>-</v>
      </c>
      <c r="L38" s="164" t="s">
        <v>460</v>
      </c>
      <c r="M38" s="164" t="s">
        <v>135</v>
      </c>
      <c r="N38" s="11">
        <v>2</v>
      </c>
      <c r="O38" s="11">
        <v>2</v>
      </c>
      <c r="P38" s="11"/>
      <c r="Q38" s="11"/>
      <c r="R38" s="11"/>
      <c r="S38" s="11"/>
      <c r="U38" t="s">
        <v>205</v>
      </c>
      <c r="V38" s="11">
        <v>1</v>
      </c>
      <c r="W38" s="11">
        <v>1</v>
      </c>
      <c r="X38" s="11"/>
      <c r="Y38" s="11"/>
      <c r="Z38" s="11"/>
      <c r="AA38" s="11"/>
    </row>
    <row r="39" spans="1:27" s="99" customFormat="1" ht="20.100000000000001" customHeight="1" x14ac:dyDescent="0.25">
      <c r="A39" s="100" t="str">
        <f t="shared" si="1"/>
        <v>Jeca Tatu</v>
      </c>
      <c r="B39" s="100" t="str">
        <f t="shared" si="2"/>
        <v>Ficção</v>
      </c>
      <c r="C39" s="98">
        <f t="shared" si="3"/>
        <v>2</v>
      </c>
      <c r="D39" s="98" t="str">
        <f t="shared" si="4"/>
        <v>-</v>
      </c>
      <c r="E39" s="98" t="str">
        <f t="shared" si="5"/>
        <v>-</v>
      </c>
      <c r="F39" s="98">
        <f t="shared" si="6"/>
        <v>2</v>
      </c>
      <c r="G39" s="98" t="str">
        <f t="shared" si="7"/>
        <v>-</v>
      </c>
      <c r="H39" s="98" t="str">
        <f t="shared" si="8"/>
        <v>-</v>
      </c>
      <c r="L39" s="164" t="s">
        <v>461</v>
      </c>
      <c r="M39" s="164" t="s">
        <v>135</v>
      </c>
      <c r="N39" s="11">
        <v>2</v>
      </c>
      <c r="O39" s="11"/>
      <c r="P39" s="11"/>
      <c r="Q39" s="11">
        <v>2</v>
      </c>
      <c r="R39" s="11"/>
      <c r="S39" s="11"/>
      <c r="U39" t="s">
        <v>243</v>
      </c>
      <c r="V39" s="11">
        <v>1</v>
      </c>
      <c r="W39" s="11"/>
      <c r="X39" s="11"/>
      <c r="Y39" s="11">
        <v>1</v>
      </c>
      <c r="Z39" s="11"/>
      <c r="AA39" s="11"/>
    </row>
    <row r="40" spans="1:27" s="99" customFormat="1" ht="20.100000000000001" customHeight="1" x14ac:dyDescent="0.25">
      <c r="A40" s="100" t="str">
        <f t="shared" si="1"/>
        <v>Labirinto Glauber, o Filme do Brasil</v>
      </c>
      <c r="B40" s="100" t="s">
        <v>31</v>
      </c>
      <c r="C40" s="98">
        <f t="shared" si="3"/>
        <v>2</v>
      </c>
      <c r="D40" s="98" t="str">
        <f t="shared" si="4"/>
        <v>-</v>
      </c>
      <c r="E40" s="98" t="str">
        <f t="shared" si="5"/>
        <v>-</v>
      </c>
      <c r="F40" s="98">
        <f t="shared" si="6"/>
        <v>2</v>
      </c>
      <c r="G40" s="98" t="str">
        <f t="shared" si="7"/>
        <v>-</v>
      </c>
      <c r="H40" s="98" t="str">
        <f t="shared" si="8"/>
        <v>-</v>
      </c>
      <c r="L40" s="164" t="s">
        <v>362</v>
      </c>
      <c r="M40" s="164" t="e">
        <v>#N/A</v>
      </c>
      <c r="N40" s="11">
        <v>2</v>
      </c>
      <c r="O40" s="11"/>
      <c r="P40" s="11"/>
      <c r="Q40" s="11">
        <v>2</v>
      </c>
      <c r="R40" s="11"/>
      <c r="S40" s="11"/>
      <c r="U40" t="s">
        <v>219</v>
      </c>
      <c r="V40" s="11">
        <v>1</v>
      </c>
      <c r="W40" s="11">
        <v>1</v>
      </c>
      <c r="X40" s="11"/>
      <c r="Y40" s="11"/>
      <c r="Z40" s="11"/>
      <c r="AA40" s="11"/>
    </row>
    <row r="41" spans="1:27" s="99" customFormat="1" ht="20.100000000000001" customHeight="1" x14ac:dyDescent="0.25">
      <c r="A41" s="100" t="str">
        <f t="shared" si="1"/>
        <v>Marighella</v>
      </c>
      <c r="B41" s="100" t="str">
        <f t="shared" si="2"/>
        <v>Documentário</v>
      </c>
      <c r="C41" s="98">
        <f t="shared" si="3"/>
        <v>2</v>
      </c>
      <c r="D41" s="98">
        <f t="shared" si="4"/>
        <v>2</v>
      </c>
      <c r="E41" s="98" t="str">
        <f t="shared" si="5"/>
        <v>-</v>
      </c>
      <c r="F41" s="98" t="str">
        <f t="shared" si="6"/>
        <v>-</v>
      </c>
      <c r="G41" s="98" t="str">
        <f t="shared" si="7"/>
        <v>-</v>
      </c>
      <c r="H41" s="98" t="str">
        <f t="shared" si="8"/>
        <v>-</v>
      </c>
      <c r="L41" s="164" t="s">
        <v>227</v>
      </c>
      <c r="M41" s="164" t="s">
        <v>31</v>
      </c>
      <c r="N41" s="11">
        <v>2</v>
      </c>
      <c r="O41" s="11">
        <v>2</v>
      </c>
      <c r="P41" s="11"/>
      <c r="Q41" s="11"/>
      <c r="R41" s="11"/>
      <c r="S41" s="11"/>
      <c r="U41" t="s">
        <v>236</v>
      </c>
      <c r="V41" s="11">
        <v>1</v>
      </c>
      <c r="W41" s="11"/>
      <c r="X41" s="11"/>
      <c r="Y41" s="11">
        <v>1</v>
      </c>
      <c r="Z41" s="11"/>
      <c r="AA41" s="11"/>
    </row>
    <row r="42" spans="1:27" s="99" customFormat="1" ht="20.100000000000001" customHeight="1" x14ac:dyDescent="0.25">
      <c r="A42" s="100" t="str">
        <f t="shared" si="1"/>
        <v>Meu Japão Brasileiro</v>
      </c>
      <c r="B42" s="100" t="str">
        <f t="shared" si="2"/>
        <v>Ficção</v>
      </c>
      <c r="C42" s="98">
        <f t="shared" si="3"/>
        <v>2</v>
      </c>
      <c r="D42" s="98">
        <f t="shared" si="4"/>
        <v>2</v>
      </c>
      <c r="E42" s="98" t="str">
        <f t="shared" si="5"/>
        <v>-</v>
      </c>
      <c r="F42" s="98" t="str">
        <f t="shared" si="6"/>
        <v>-</v>
      </c>
      <c r="G42" s="98" t="str">
        <f t="shared" si="7"/>
        <v>-</v>
      </c>
      <c r="H42" s="98" t="str">
        <f t="shared" si="8"/>
        <v>-</v>
      </c>
      <c r="L42" s="164" t="s">
        <v>192</v>
      </c>
      <c r="M42" s="164" t="s">
        <v>135</v>
      </c>
      <c r="N42" s="11">
        <v>2</v>
      </c>
      <c r="O42" s="11">
        <v>2</v>
      </c>
      <c r="P42" s="11"/>
      <c r="Q42" s="11"/>
      <c r="R42" s="11"/>
      <c r="S42" s="11"/>
      <c r="U42" t="s">
        <v>242</v>
      </c>
      <c r="V42" s="11">
        <v>1</v>
      </c>
      <c r="W42" s="11"/>
      <c r="X42" s="11"/>
      <c r="Y42" s="11">
        <v>1</v>
      </c>
      <c r="Z42" s="11"/>
      <c r="AA42" s="11"/>
    </row>
    <row r="43" spans="1:27" s="99" customFormat="1" ht="20.100000000000001" customHeight="1" x14ac:dyDescent="0.25">
      <c r="A43" s="100" t="str">
        <f t="shared" si="1"/>
        <v>Meu Nome não é Johnny</v>
      </c>
      <c r="B43" s="100" t="str">
        <f t="shared" si="2"/>
        <v>Ficção</v>
      </c>
      <c r="C43" s="98">
        <f t="shared" si="3"/>
        <v>2</v>
      </c>
      <c r="D43" s="98" t="str">
        <f t="shared" si="4"/>
        <v>-</v>
      </c>
      <c r="E43" s="98">
        <f t="shared" si="5"/>
        <v>2</v>
      </c>
      <c r="F43" s="98" t="str">
        <f t="shared" si="6"/>
        <v>-</v>
      </c>
      <c r="G43" s="98" t="str">
        <f t="shared" si="7"/>
        <v>-</v>
      </c>
      <c r="H43" s="98" t="str">
        <f t="shared" si="8"/>
        <v>-</v>
      </c>
      <c r="L43" s="164" t="s">
        <v>160</v>
      </c>
      <c r="M43" s="164" t="s">
        <v>135</v>
      </c>
      <c r="N43" s="11">
        <v>2</v>
      </c>
      <c r="O43" s="11"/>
      <c r="P43" s="11">
        <v>2</v>
      </c>
      <c r="Q43" s="11"/>
      <c r="R43" s="11"/>
      <c r="S43" s="11"/>
      <c r="U43" t="s">
        <v>225</v>
      </c>
      <c r="V43" s="11">
        <v>1</v>
      </c>
      <c r="W43" s="11">
        <v>1</v>
      </c>
      <c r="X43" s="11"/>
      <c r="Y43" s="11"/>
      <c r="Z43" s="11"/>
      <c r="AA43" s="11"/>
    </row>
    <row r="44" spans="1:27" s="99" customFormat="1" ht="20.100000000000001" customHeight="1" x14ac:dyDescent="0.25">
      <c r="A44" s="100" t="str">
        <f t="shared" si="1"/>
        <v>O Caminho do Meio</v>
      </c>
      <c r="B44" s="100" t="str">
        <f t="shared" si="2"/>
        <v>Documentário</v>
      </c>
      <c r="C44" s="98">
        <f t="shared" si="3"/>
        <v>2</v>
      </c>
      <c r="D44" s="98">
        <f t="shared" si="4"/>
        <v>2</v>
      </c>
      <c r="E44" s="98" t="str">
        <f t="shared" si="5"/>
        <v>-</v>
      </c>
      <c r="F44" s="98" t="str">
        <f t="shared" si="6"/>
        <v>-</v>
      </c>
      <c r="G44" s="98" t="str">
        <f t="shared" si="7"/>
        <v>-</v>
      </c>
      <c r="H44" s="98" t="str">
        <f t="shared" si="8"/>
        <v>-</v>
      </c>
      <c r="L44" s="164" t="s">
        <v>426</v>
      </c>
      <c r="M44" s="164" t="s">
        <v>31</v>
      </c>
      <c r="N44" s="11">
        <v>2</v>
      </c>
      <c r="O44" s="11">
        <v>2</v>
      </c>
      <c r="P44" s="11"/>
      <c r="Q44" s="11"/>
      <c r="R44" s="11"/>
      <c r="S44" s="11"/>
      <c r="U44" t="s">
        <v>150</v>
      </c>
      <c r="V44" s="11">
        <v>1</v>
      </c>
      <c r="W44" s="11"/>
      <c r="X44" s="11">
        <v>1</v>
      </c>
      <c r="Y44" s="11"/>
      <c r="Z44" s="11"/>
      <c r="AA44" s="11"/>
    </row>
    <row r="45" spans="1:27" s="99" customFormat="1" ht="20.100000000000001" customHeight="1" x14ac:dyDescent="0.25">
      <c r="A45" s="100" t="str">
        <f t="shared" si="1"/>
        <v>O casamento de Louise</v>
      </c>
      <c r="B45" s="100" t="str">
        <f t="shared" si="2"/>
        <v>Ficção</v>
      </c>
      <c r="C45" s="98">
        <f t="shared" si="3"/>
        <v>2</v>
      </c>
      <c r="D45" s="98">
        <f t="shared" si="4"/>
        <v>2</v>
      </c>
      <c r="E45" s="98" t="str">
        <f t="shared" si="5"/>
        <v>-</v>
      </c>
      <c r="F45" s="98" t="str">
        <f t="shared" si="6"/>
        <v>-</v>
      </c>
      <c r="G45" s="98" t="str">
        <f t="shared" si="7"/>
        <v>-</v>
      </c>
      <c r="H45" s="98" t="str">
        <f t="shared" si="8"/>
        <v>-</v>
      </c>
      <c r="L45" s="164" t="s">
        <v>462</v>
      </c>
      <c r="M45" s="164" t="s">
        <v>135</v>
      </c>
      <c r="N45" s="11">
        <v>2</v>
      </c>
      <c r="O45" s="11">
        <v>2</v>
      </c>
      <c r="P45" s="11"/>
      <c r="Q45" s="11"/>
      <c r="R45" s="11"/>
      <c r="S45" s="11"/>
      <c r="U45" t="s">
        <v>164</v>
      </c>
      <c r="V45" s="11">
        <v>1</v>
      </c>
      <c r="W45" s="11"/>
      <c r="X45" s="11">
        <v>1</v>
      </c>
      <c r="Y45" s="11"/>
      <c r="Z45" s="11"/>
      <c r="AA45" s="11"/>
    </row>
    <row r="46" spans="1:27" s="99" customFormat="1" ht="20.100000000000001" customHeight="1" x14ac:dyDescent="0.25">
      <c r="A46" s="100" t="str">
        <f t="shared" si="1"/>
        <v>O Comprador De Fazendas</v>
      </c>
      <c r="B46" s="100" t="str">
        <f t="shared" si="2"/>
        <v>Ficção</v>
      </c>
      <c r="C46" s="98">
        <f t="shared" si="3"/>
        <v>2</v>
      </c>
      <c r="D46" s="98" t="str">
        <f t="shared" si="4"/>
        <v>-</v>
      </c>
      <c r="E46" s="98" t="str">
        <f t="shared" si="5"/>
        <v>-</v>
      </c>
      <c r="F46" s="98">
        <f t="shared" si="6"/>
        <v>2</v>
      </c>
      <c r="G46" s="98" t="str">
        <f t="shared" si="7"/>
        <v>-</v>
      </c>
      <c r="H46" s="98" t="str">
        <f t="shared" si="8"/>
        <v>-</v>
      </c>
      <c r="L46" s="164" t="s">
        <v>235</v>
      </c>
      <c r="M46" s="164" t="s">
        <v>135</v>
      </c>
      <c r="N46" s="11">
        <v>2</v>
      </c>
      <c r="O46" s="11"/>
      <c r="P46" s="11"/>
      <c r="Q46" s="11">
        <v>2</v>
      </c>
      <c r="R46" s="11"/>
      <c r="S46" s="11"/>
      <c r="U46" t="s">
        <v>244</v>
      </c>
      <c r="V46" s="11">
        <v>1</v>
      </c>
      <c r="W46" s="11"/>
      <c r="X46" s="11"/>
      <c r="Y46" s="11">
        <v>1</v>
      </c>
      <c r="Z46" s="11"/>
      <c r="AA46" s="11"/>
    </row>
    <row r="47" spans="1:27" s="99" customFormat="1" ht="20.100000000000001" customHeight="1" x14ac:dyDescent="0.25">
      <c r="A47" s="100" t="str">
        <f t="shared" si="1"/>
        <v>O Corintiano</v>
      </c>
      <c r="B47" s="100" t="str">
        <f t="shared" si="2"/>
        <v>Ficção</v>
      </c>
      <c r="C47" s="98">
        <f t="shared" si="3"/>
        <v>2</v>
      </c>
      <c r="D47" s="98">
        <f t="shared" si="4"/>
        <v>1</v>
      </c>
      <c r="E47" s="98" t="str">
        <f t="shared" si="5"/>
        <v>-</v>
      </c>
      <c r="F47" s="98">
        <f t="shared" si="6"/>
        <v>1</v>
      </c>
      <c r="G47" s="98" t="str">
        <f t="shared" si="7"/>
        <v>-</v>
      </c>
      <c r="H47" s="98" t="str">
        <f t="shared" si="8"/>
        <v>-</v>
      </c>
      <c r="L47" s="164" t="s">
        <v>105</v>
      </c>
      <c r="M47" s="164" t="s">
        <v>135</v>
      </c>
      <c r="N47" s="11">
        <v>2</v>
      </c>
      <c r="O47" s="11">
        <v>1</v>
      </c>
      <c r="P47" s="11"/>
      <c r="Q47" s="11">
        <v>1</v>
      </c>
      <c r="R47" s="11"/>
      <c r="S47" s="11"/>
      <c r="U47" t="s">
        <v>114</v>
      </c>
      <c r="V47" s="11">
        <v>1</v>
      </c>
      <c r="W47" s="11"/>
      <c r="X47" s="11"/>
      <c r="Y47" s="11">
        <v>1</v>
      </c>
      <c r="Z47" s="11"/>
      <c r="AA47" s="11"/>
    </row>
    <row r="48" spans="1:27" s="99" customFormat="1" ht="20.100000000000001" customHeight="1" x14ac:dyDescent="0.25">
      <c r="A48" s="100" t="str">
        <f t="shared" si="1"/>
        <v>O Homem do Pau-Brasil</v>
      </c>
      <c r="B48" s="100" t="str">
        <f t="shared" si="2"/>
        <v>Ficção</v>
      </c>
      <c r="C48" s="98">
        <f t="shared" si="3"/>
        <v>2</v>
      </c>
      <c r="D48" s="98">
        <f t="shared" si="4"/>
        <v>2</v>
      </c>
      <c r="E48" s="98" t="str">
        <f t="shared" si="5"/>
        <v>-</v>
      </c>
      <c r="F48" s="98" t="str">
        <f t="shared" si="6"/>
        <v>-</v>
      </c>
      <c r="G48" s="98" t="str">
        <f t="shared" si="7"/>
        <v>-</v>
      </c>
      <c r="H48" s="98" t="str">
        <f t="shared" si="8"/>
        <v>-</v>
      </c>
      <c r="L48" s="164" t="s">
        <v>463</v>
      </c>
      <c r="M48" s="164" t="s">
        <v>135</v>
      </c>
      <c r="N48" s="11">
        <v>2</v>
      </c>
      <c r="O48" s="11">
        <v>2</v>
      </c>
      <c r="P48" s="11"/>
      <c r="Q48" s="11"/>
      <c r="R48" s="11"/>
      <c r="S48" s="11"/>
      <c r="U48" t="s">
        <v>245</v>
      </c>
      <c r="V48" s="11">
        <v>1</v>
      </c>
      <c r="W48" s="11"/>
      <c r="X48" s="11"/>
      <c r="Y48" s="11">
        <v>1</v>
      </c>
      <c r="Z48" s="11"/>
      <c r="AA48" s="11"/>
    </row>
    <row r="49" spans="1:27" s="99" customFormat="1" ht="20.100000000000001" customHeight="1" x14ac:dyDescent="0.25">
      <c r="A49" s="100" t="str">
        <f t="shared" si="1"/>
        <v>O Jeca Macumbeiro</v>
      </c>
      <c r="B49" s="100" t="str">
        <f t="shared" si="2"/>
        <v>Ficção</v>
      </c>
      <c r="C49" s="98">
        <f t="shared" si="3"/>
        <v>2</v>
      </c>
      <c r="D49" s="98">
        <f t="shared" si="4"/>
        <v>2</v>
      </c>
      <c r="E49" s="98" t="str">
        <f t="shared" si="5"/>
        <v>-</v>
      </c>
      <c r="F49" s="98" t="str">
        <f t="shared" si="6"/>
        <v>-</v>
      </c>
      <c r="G49" s="98" t="str">
        <f t="shared" si="7"/>
        <v>-</v>
      </c>
      <c r="H49" s="98" t="str">
        <f t="shared" si="8"/>
        <v>-</v>
      </c>
      <c r="L49" s="164" t="s">
        <v>106</v>
      </c>
      <c r="M49" s="164" t="s">
        <v>135</v>
      </c>
      <c r="N49" s="11">
        <v>2</v>
      </c>
      <c r="O49" s="11">
        <v>2</v>
      </c>
      <c r="P49" s="11"/>
      <c r="Q49" s="11"/>
      <c r="R49" s="11"/>
      <c r="S49" s="11"/>
      <c r="U49" t="s">
        <v>198</v>
      </c>
      <c r="V49" s="11">
        <v>1</v>
      </c>
      <c r="W49" s="11">
        <v>1</v>
      </c>
      <c r="X49" s="11"/>
      <c r="Y49" s="11"/>
      <c r="Z49" s="11"/>
      <c r="AA49" s="11"/>
    </row>
    <row r="50" spans="1:27" s="99" customFormat="1" ht="20.100000000000001" customHeight="1" x14ac:dyDescent="0.25">
      <c r="A50" s="100" t="str">
        <f t="shared" si="1"/>
        <v>O que é isso, Companheiro?</v>
      </c>
      <c r="B50" s="100" t="str">
        <f t="shared" si="2"/>
        <v>Ficção</v>
      </c>
      <c r="C50" s="98">
        <f t="shared" si="3"/>
        <v>2</v>
      </c>
      <c r="D50" s="98">
        <f t="shared" si="4"/>
        <v>2</v>
      </c>
      <c r="E50" s="98" t="str">
        <f t="shared" si="5"/>
        <v>-</v>
      </c>
      <c r="F50" s="98" t="str">
        <f t="shared" si="6"/>
        <v>-</v>
      </c>
      <c r="G50" s="98" t="str">
        <f t="shared" si="7"/>
        <v>-</v>
      </c>
      <c r="H50" s="98" t="str">
        <f t="shared" si="8"/>
        <v>-</v>
      </c>
      <c r="L50" s="164" t="s">
        <v>193</v>
      </c>
      <c r="M50" s="164" t="s">
        <v>135</v>
      </c>
      <c r="N50" s="11">
        <v>2</v>
      </c>
      <c r="O50" s="11">
        <v>2</v>
      </c>
      <c r="P50" s="11"/>
      <c r="Q50" s="11"/>
      <c r="R50" s="11"/>
      <c r="S50" s="11"/>
      <c r="U50" t="s">
        <v>208</v>
      </c>
      <c r="V50" s="11">
        <v>1</v>
      </c>
      <c r="W50" s="11">
        <v>1</v>
      </c>
      <c r="X50" s="11"/>
      <c r="Y50" s="11"/>
      <c r="Z50" s="11"/>
      <c r="AA50" s="11"/>
    </row>
    <row r="51" spans="1:27" s="99" customFormat="1" ht="20.100000000000001" customHeight="1" x14ac:dyDescent="0.25">
      <c r="A51" s="100" t="str">
        <f t="shared" si="1"/>
        <v>O Samba Que Mora Em Mim</v>
      </c>
      <c r="B51" s="100" t="str">
        <f t="shared" si="2"/>
        <v>Documentário</v>
      </c>
      <c r="C51" s="98">
        <f t="shared" si="3"/>
        <v>2</v>
      </c>
      <c r="D51" s="98" t="str">
        <f t="shared" si="4"/>
        <v>-</v>
      </c>
      <c r="E51" s="98" t="str">
        <f t="shared" si="5"/>
        <v>-</v>
      </c>
      <c r="F51" s="98">
        <f t="shared" si="6"/>
        <v>2</v>
      </c>
      <c r="G51" s="98" t="str">
        <f t="shared" si="7"/>
        <v>-</v>
      </c>
      <c r="H51" s="98" t="str">
        <f t="shared" si="8"/>
        <v>-</v>
      </c>
      <c r="L51" s="164" t="s">
        <v>398</v>
      </c>
      <c r="M51" s="164" t="s">
        <v>31</v>
      </c>
      <c r="N51" s="11">
        <v>2</v>
      </c>
      <c r="O51" s="11"/>
      <c r="P51" s="11"/>
      <c r="Q51" s="11">
        <v>2</v>
      </c>
      <c r="R51" s="11"/>
      <c r="S51" s="11"/>
      <c r="U51" t="s">
        <v>204</v>
      </c>
      <c r="V51" s="11">
        <v>1</v>
      </c>
      <c r="W51" s="11">
        <v>1</v>
      </c>
      <c r="X51" s="11"/>
      <c r="Y51" s="11"/>
      <c r="Z51" s="11"/>
      <c r="AA51" s="11"/>
    </row>
    <row r="52" spans="1:27" s="99" customFormat="1" ht="20.100000000000001" customHeight="1" x14ac:dyDescent="0.25">
      <c r="A52" s="100" t="str">
        <f t="shared" si="1"/>
        <v>O Vendedor de Linguiças</v>
      </c>
      <c r="B52" s="100" t="str">
        <f t="shared" si="2"/>
        <v>Ficção</v>
      </c>
      <c r="C52" s="98">
        <f t="shared" si="3"/>
        <v>2</v>
      </c>
      <c r="D52" s="98" t="str">
        <f t="shared" si="4"/>
        <v>-</v>
      </c>
      <c r="E52" s="98" t="str">
        <f t="shared" si="5"/>
        <v>-</v>
      </c>
      <c r="F52" s="98">
        <f t="shared" si="6"/>
        <v>2</v>
      </c>
      <c r="G52" s="98" t="str">
        <f t="shared" si="7"/>
        <v>-</v>
      </c>
      <c r="H52" s="98" t="str">
        <f t="shared" si="8"/>
        <v>-</v>
      </c>
      <c r="L52" s="164" t="s">
        <v>464</v>
      </c>
      <c r="M52" s="164" t="s">
        <v>135</v>
      </c>
      <c r="N52" s="11">
        <v>2</v>
      </c>
      <c r="O52" s="11"/>
      <c r="P52" s="11"/>
      <c r="Q52" s="11">
        <v>2</v>
      </c>
      <c r="R52" s="11"/>
      <c r="S52" s="11"/>
      <c r="U52" t="s">
        <v>246</v>
      </c>
      <c r="V52" s="11">
        <v>1</v>
      </c>
      <c r="W52" s="11"/>
      <c r="X52" s="11"/>
      <c r="Y52" s="11">
        <v>1</v>
      </c>
      <c r="Z52" s="11"/>
      <c r="AA52" s="11"/>
    </row>
    <row r="53" spans="1:27" s="99" customFormat="1" ht="20.100000000000001" customHeight="1" x14ac:dyDescent="0.25">
      <c r="A53" s="100" t="str">
        <f t="shared" si="1"/>
        <v>Os Inconfidentes</v>
      </c>
      <c r="B53" s="100" t="str">
        <f t="shared" si="2"/>
        <v>Ficção</v>
      </c>
      <c r="C53" s="98">
        <f t="shared" si="3"/>
        <v>2</v>
      </c>
      <c r="D53" s="98">
        <f t="shared" si="4"/>
        <v>2</v>
      </c>
      <c r="E53" s="98" t="str">
        <f t="shared" si="5"/>
        <v>-</v>
      </c>
      <c r="F53" s="98" t="str">
        <f t="shared" si="6"/>
        <v>-</v>
      </c>
      <c r="G53" s="98" t="str">
        <f t="shared" si="7"/>
        <v>-</v>
      </c>
      <c r="H53" s="98" t="str">
        <f t="shared" si="8"/>
        <v>-</v>
      </c>
      <c r="L53" s="164" t="s">
        <v>465</v>
      </c>
      <c r="M53" s="164" t="s">
        <v>135</v>
      </c>
      <c r="N53" s="11">
        <v>2</v>
      </c>
      <c r="O53" s="11">
        <v>2</v>
      </c>
      <c r="P53" s="11"/>
      <c r="Q53" s="11"/>
      <c r="R53" s="11"/>
      <c r="S53" s="11"/>
      <c r="U53" t="s">
        <v>81</v>
      </c>
      <c r="V53" s="11">
        <v>1</v>
      </c>
      <c r="W53" s="11"/>
      <c r="X53" s="11">
        <v>1</v>
      </c>
      <c r="Y53" s="11"/>
      <c r="Z53" s="11"/>
      <c r="AA53" s="11"/>
    </row>
    <row r="54" spans="1:27" s="99" customFormat="1" ht="20.100000000000001" customHeight="1" x14ac:dyDescent="0.25">
      <c r="A54" s="100" t="str">
        <f t="shared" si="1"/>
        <v>Os Últimos Cangaceiros</v>
      </c>
      <c r="B54" s="100" t="str">
        <f t="shared" si="2"/>
        <v>Documentário</v>
      </c>
      <c r="C54" s="98">
        <f t="shared" si="3"/>
        <v>2</v>
      </c>
      <c r="D54" s="98">
        <f t="shared" si="4"/>
        <v>2</v>
      </c>
      <c r="E54" s="98" t="str">
        <f t="shared" si="5"/>
        <v>-</v>
      </c>
      <c r="F54" s="98" t="str">
        <f t="shared" si="6"/>
        <v>-</v>
      </c>
      <c r="G54" s="98" t="str">
        <f t="shared" si="7"/>
        <v>-</v>
      </c>
      <c r="H54" s="98" t="str">
        <f t="shared" si="8"/>
        <v>-</v>
      </c>
      <c r="L54" s="164" t="s">
        <v>466</v>
      </c>
      <c r="M54" s="164" t="s">
        <v>31</v>
      </c>
      <c r="N54" s="11">
        <v>2</v>
      </c>
      <c r="O54" s="11">
        <v>2</v>
      </c>
      <c r="P54" s="11"/>
      <c r="Q54" s="11"/>
      <c r="R54" s="11"/>
      <c r="S54" s="11"/>
      <c r="U54" t="s">
        <v>247</v>
      </c>
      <c r="V54" s="11">
        <v>1</v>
      </c>
      <c r="W54" s="11"/>
      <c r="X54" s="11"/>
      <c r="Y54" s="11">
        <v>1</v>
      </c>
      <c r="Z54" s="11"/>
      <c r="AA54" s="11"/>
    </row>
    <row r="55" spans="1:27" s="99" customFormat="1" ht="20.100000000000001" customHeight="1" x14ac:dyDescent="0.25">
      <c r="A55" s="100" t="str">
        <f t="shared" si="1"/>
        <v>Para Viver Um Grande Amor</v>
      </c>
      <c r="B55" s="100" t="str">
        <f t="shared" si="2"/>
        <v>Ficção</v>
      </c>
      <c r="C55" s="98">
        <f t="shared" si="3"/>
        <v>2</v>
      </c>
      <c r="D55" s="98">
        <f t="shared" si="4"/>
        <v>2</v>
      </c>
      <c r="E55" s="98" t="str">
        <f t="shared" si="5"/>
        <v>-</v>
      </c>
      <c r="F55" s="98" t="str">
        <f t="shared" si="6"/>
        <v>-</v>
      </c>
      <c r="G55" s="98" t="str">
        <f t="shared" si="7"/>
        <v>-</v>
      </c>
      <c r="H55" s="98" t="str">
        <f t="shared" si="8"/>
        <v>-</v>
      </c>
      <c r="L55" s="164" t="s">
        <v>467</v>
      </c>
      <c r="M55" s="164" t="s">
        <v>135</v>
      </c>
      <c r="N55" s="11">
        <v>2</v>
      </c>
      <c r="O55" s="11">
        <v>2</v>
      </c>
      <c r="P55" s="11"/>
      <c r="Q55" s="11"/>
      <c r="R55" s="11"/>
      <c r="S55" s="11"/>
      <c r="U55" t="s">
        <v>118</v>
      </c>
      <c r="V55" s="11">
        <v>1</v>
      </c>
      <c r="W55" s="11"/>
      <c r="X55" s="11"/>
      <c r="Y55" s="11">
        <v>1</v>
      </c>
      <c r="Z55" s="11"/>
      <c r="AA55" s="11"/>
    </row>
    <row r="56" spans="1:27" s="99" customFormat="1" ht="20.100000000000001" customHeight="1" x14ac:dyDescent="0.25">
      <c r="A56" s="100" t="str">
        <f t="shared" si="1"/>
        <v>Pequenas Histórias</v>
      </c>
      <c r="B56" s="100" t="str">
        <f t="shared" si="2"/>
        <v>Ficção</v>
      </c>
      <c r="C56" s="98">
        <f t="shared" si="3"/>
        <v>2</v>
      </c>
      <c r="D56" s="98">
        <f t="shared" si="4"/>
        <v>2</v>
      </c>
      <c r="E56" s="98" t="str">
        <f t="shared" si="5"/>
        <v>-</v>
      </c>
      <c r="F56" s="98" t="str">
        <f t="shared" si="6"/>
        <v>-</v>
      </c>
      <c r="G56" s="98" t="str">
        <f t="shared" si="7"/>
        <v>-</v>
      </c>
      <c r="H56" s="98" t="str">
        <f t="shared" si="8"/>
        <v>-</v>
      </c>
      <c r="L56" s="164" t="s">
        <v>217</v>
      </c>
      <c r="M56" s="164" t="s">
        <v>135</v>
      </c>
      <c r="N56" s="11">
        <v>2</v>
      </c>
      <c r="O56" s="11">
        <v>2</v>
      </c>
      <c r="P56" s="11"/>
      <c r="Q56" s="11"/>
      <c r="R56" s="11"/>
      <c r="S56" s="11"/>
      <c r="U56" t="s">
        <v>108</v>
      </c>
      <c r="V56" s="11">
        <v>1</v>
      </c>
      <c r="W56" s="11"/>
      <c r="X56" s="11">
        <v>1</v>
      </c>
      <c r="Y56" s="11"/>
      <c r="Z56" s="11"/>
      <c r="AA56" s="11"/>
    </row>
    <row r="57" spans="1:27" s="99" customFormat="1" ht="20.100000000000001" customHeight="1" x14ac:dyDescent="0.25">
      <c r="A57" s="100" t="str">
        <f t="shared" si="1"/>
        <v>Qualquer Gato Vira-Lata</v>
      </c>
      <c r="B57" s="100" t="str">
        <f t="shared" si="2"/>
        <v>Ficção</v>
      </c>
      <c r="C57" s="98">
        <f t="shared" si="3"/>
        <v>2</v>
      </c>
      <c r="D57" s="98" t="str">
        <f t="shared" si="4"/>
        <v>-</v>
      </c>
      <c r="E57" s="98">
        <f t="shared" si="5"/>
        <v>2</v>
      </c>
      <c r="F57" s="98" t="str">
        <f t="shared" si="6"/>
        <v>-</v>
      </c>
      <c r="G57" s="98" t="str">
        <f t="shared" si="7"/>
        <v>-</v>
      </c>
      <c r="H57" s="98" t="str">
        <f t="shared" si="8"/>
        <v>-</v>
      </c>
      <c r="L57" s="164" t="s">
        <v>170</v>
      </c>
      <c r="M57" s="164" t="s">
        <v>135</v>
      </c>
      <c r="N57" s="11">
        <v>2</v>
      </c>
      <c r="O57" s="11"/>
      <c r="P57" s="11">
        <v>2</v>
      </c>
      <c r="Q57" s="11"/>
      <c r="R57" s="11"/>
      <c r="S57" s="11"/>
      <c r="U57" t="s">
        <v>224</v>
      </c>
      <c r="V57" s="11">
        <v>1</v>
      </c>
      <c r="W57" s="11">
        <v>1</v>
      </c>
      <c r="X57" s="11"/>
      <c r="Y57" s="11"/>
      <c r="Z57" s="11"/>
      <c r="AA57" s="11"/>
    </row>
    <row r="58" spans="1:27" s="99" customFormat="1" ht="20.100000000000001" customHeight="1" x14ac:dyDescent="0.25">
      <c r="A58" s="100" t="str">
        <f t="shared" si="1"/>
        <v>Quem matou Pixote?</v>
      </c>
      <c r="B58" s="100" t="str">
        <f t="shared" si="2"/>
        <v>Ficção</v>
      </c>
      <c r="C58" s="98">
        <f t="shared" si="3"/>
        <v>2</v>
      </c>
      <c r="D58" s="98">
        <f t="shared" si="4"/>
        <v>2</v>
      </c>
      <c r="E58" s="98" t="str">
        <f t="shared" si="5"/>
        <v>-</v>
      </c>
      <c r="F58" s="98" t="str">
        <f t="shared" si="6"/>
        <v>-</v>
      </c>
      <c r="G58" s="98" t="str">
        <f t="shared" si="7"/>
        <v>-</v>
      </c>
      <c r="H58" s="98" t="str">
        <f t="shared" si="8"/>
        <v>-</v>
      </c>
      <c r="L58" s="164" t="s">
        <v>468</v>
      </c>
      <c r="M58" s="164" t="s">
        <v>135</v>
      </c>
      <c r="N58" s="11">
        <v>2</v>
      </c>
      <c r="O58" s="11">
        <v>2</v>
      </c>
      <c r="P58" s="11"/>
      <c r="Q58" s="11"/>
      <c r="R58" s="11"/>
      <c r="S58" s="11"/>
      <c r="U58" t="s">
        <v>153</v>
      </c>
      <c r="V58" s="11">
        <v>1</v>
      </c>
      <c r="W58" s="11"/>
      <c r="X58" s="11">
        <v>1</v>
      </c>
      <c r="Y58" s="11"/>
      <c r="Z58" s="11"/>
      <c r="AA58" s="11"/>
    </row>
    <row r="59" spans="1:27" s="99" customFormat="1" ht="20.100000000000001" customHeight="1" x14ac:dyDescent="0.25">
      <c r="A59" s="100" t="str">
        <f t="shared" si="1"/>
        <v>Quincas Berro D'água</v>
      </c>
      <c r="B59" s="100" t="str">
        <f t="shared" si="2"/>
        <v>Ficção</v>
      </c>
      <c r="C59" s="98">
        <f t="shared" si="3"/>
        <v>2</v>
      </c>
      <c r="D59" s="98" t="str">
        <f t="shared" si="4"/>
        <v>-</v>
      </c>
      <c r="E59" s="98">
        <f t="shared" si="5"/>
        <v>2</v>
      </c>
      <c r="F59" s="98" t="str">
        <f t="shared" si="6"/>
        <v>-</v>
      </c>
      <c r="G59" s="98" t="str">
        <f t="shared" si="7"/>
        <v>-</v>
      </c>
      <c r="H59" s="98" t="str">
        <f t="shared" si="8"/>
        <v>-</v>
      </c>
      <c r="L59" s="164" t="s">
        <v>154</v>
      </c>
      <c r="M59" s="164" t="s">
        <v>135</v>
      </c>
      <c r="N59" s="11">
        <v>2</v>
      </c>
      <c r="O59" s="11"/>
      <c r="P59" s="11">
        <v>2</v>
      </c>
      <c r="Q59" s="11"/>
      <c r="R59" s="11"/>
      <c r="S59" s="11"/>
      <c r="U59" t="s">
        <v>161</v>
      </c>
      <c r="V59" s="11">
        <v>1</v>
      </c>
      <c r="W59" s="11"/>
      <c r="X59" s="11">
        <v>1</v>
      </c>
      <c r="Y59" s="11"/>
      <c r="Z59" s="11"/>
      <c r="AA59" s="11"/>
    </row>
    <row r="60" spans="1:27" s="99" customFormat="1" ht="20.100000000000001" customHeight="1" x14ac:dyDescent="0.25">
      <c r="A60" s="100" t="str">
        <f t="shared" si="1"/>
        <v>Sábado à Noite</v>
      </c>
      <c r="B60" s="100" t="str">
        <f t="shared" si="2"/>
        <v>Documentário</v>
      </c>
      <c r="C60" s="98">
        <f t="shared" si="3"/>
        <v>2</v>
      </c>
      <c r="D60" s="98" t="str">
        <f t="shared" si="4"/>
        <v>-</v>
      </c>
      <c r="E60" s="98" t="str">
        <f t="shared" si="5"/>
        <v>-</v>
      </c>
      <c r="F60" s="98">
        <f t="shared" si="6"/>
        <v>2</v>
      </c>
      <c r="G60" s="98" t="str">
        <f t="shared" si="7"/>
        <v>-</v>
      </c>
      <c r="H60" s="98" t="str">
        <f t="shared" si="8"/>
        <v>-</v>
      </c>
      <c r="L60" s="164" t="s">
        <v>469</v>
      </c>
      <c r="M60" s="164" t="s">
        <v>31</v>
      </c>
      <c r="N60" s="11">
        <v>2</v>
      </c>
      <c r="O60" s="11"/>
      <c r="P60" s="11"/>
      <c r="Q60" s="11">
        <v>2</v>
      </c>
      <c r="R60" s="11"/>
      <c r="S60" s="11"/>
      <c r="U60" t="s">
        <v>249</v>
      </c>
      <c r="V60" s="11">
        <v>1</v>
      </c>
      <c r="W60" s="11"/>
      <c r="X60" s="11"/>
      <c r="Y60" s="11">
        <v>1</v>
      </c>
      <c r="Z60" s="11"/>
      <c r="AA60" s="11"/>
    </row>
    <row r="61" spans="1:27" s="99" customFormat="1" ht="20.100000000000001" customHeight="1" x14ac:dyDescent="0.25">
      <c r="A61" s="100" t="str">
        <f t="shared" si="1"/>
        <v>Saneamento Básico - O Filme</v>
      </c>
      <c r="B61" s="100" t="str">
        <f t="shared" si="2"/>
        <v>Ficção</v>
      </c>
      <c r="C61" s="98">
        <f t="shared" si="3"/>
        <v>2</v>
      </c>
      <c r="D61" s="98" t="str">
        <f t="shared" si="4"/>
        <v>-</v>
      </c>
      <c r="E61" s="98">
        <f t="shared" si="5"/>
        <v>2</v>
      </c>
      <c r="F61" s="98" t="str">
        <f t="shared" si="6"/>
        <v>-</v>
      </c>
      <c r="G61" s="98" t="str">
        <f t="shared" si="7"/>
        <v>-</v>
      </c>
      <c r="H61" s="98" t="str">
        <f t="shared" si="8"/>
        <v>-</v>
      </c>
      <c r="L61" s="164" t="s">
        <v>470</v>
      </c>
      <c r="M61" s="164" t="s">
        <v>135</v>
      </c>
      <c r="N61" s="11">
        <v>2</v>
      </c>
      <c r="O61" s="11"/>
      <c r="P61" s="11">
        <v>2</v>
      </c>
      <c r="Q61" s="11"/>
      <c r="R61" s="11"/>
      <c r="S61" s="11"/>
      <c r="U61" t="s">
        <v>80</v>
      </c>
      <c r="V61" s="11">
        <v>1</v>
      </c>
      <c r="W61" s="11"/>
      <c r="X61" s="11">
        <v>1</v>
      </c>
      <c r="Y61" s="11"/>
      <c r="Z61" s="11"/>
      <c r="AA61" s="11"/>
    </row>
    <row r="62" spans="1:27" s="99" customFormat="1" ht="20.100000000000001" customHeight="1" x14ac:dyDescent="0.25">
      <c r="A62" s="100" t="str">
        <f t="shared" si="1"/>
        <v>Se Eu Fosse Você 2</v>
      </c>
      <c r="B62" s="100" t="str">
        <f t="shared" si="2"/>
        <v>Ficção</v>
      </c>
      <c r="C62" s="98">
        <f t="shared" si="3"/>
        <v>2</v>
      </c>
      <c r="D62" s="98" t="str">
        <f t="shared" si="4"/>
        <v>-</v>
      </c>
      <c r="E62" s="98">
        <f t="shared" si="5"/>
        <v>2</v>
      </c>
      <c r="F62" s="98" t="str">
        <f t="shared" si="6"/>
        <v>-</v>
      </c>
      <c r="G62" s="98" t="str">
        <f t="shared" si="7"/>
        <v>-</v>
      </c>
      <c r="H62" s="98" t="str">
        <f t="shared" si="8"/>
        <v>-</v>
      </c>
      <c r="L62" s="164" t="s">
        <v>81</v>
      </c>
      <c r="M62" s="164" t="s">
        <v>135</v>
      </c>
      <c r="N62" s="11">
        <v>2</v>
      </c>
      <c r="O62" s="11"/>
      <c r="P62" s="11">
        <v>2</v>
      </c>
      <c r="Q62" s="11"/>
      <c r="R62" s="11"/>
      <c r="S62" s="11"/>
      <c r="U62" t="s">
        <v>196</v>
      </c>
      <c r="V62" s="11">
        <v>1</v>
      </c>
      <c r="W62" s="11">
        <v>1</v>
      </c>
      <c r="X62" s="11"/>
      <c r="Y62" s="11"/>
      <c r="Z62" s="11"/>
      <c r="AA62" s="11"/>
    </row>
    <row r="63" spans="1:27" s="99" customFormat="1" ht="20.100000000000001" customHeight="1" x14ac:dyDescent="0.25">
      <c r="A63" s="100" t="str">
        <f t="shared" si="1"/>
        <v>Se Segura, Malandro!</v>
      </c>
      <c r="B63" s="100" t="str">
        <f t="shared" si="2"/>
        <v>Ficção</v>
      </c>
      <c r="C63" s="98">
        <f t="shared" si="3"/>
        <v>2</v>
      </c>
      <c r="D63" s="98">
        <f t="shared" si="4"/>
        <v>2</v>
      </c>
      <c r="E63" s="98" t="str">
        <f t="shared" si="5"/>
        <v>-</v>
      </c>
      <c r="F63" s="98" t="str">
        <f t="shared" si="6"/>
        <v>-</v>
      </c>
      <c r="G63" s="98" t="str">
        <f t="shared" si="7"/>
        <v>-</v>
      </c>
      <c r="H63" s="98" t="str">
        <f t="shared" si="8"/>
        <v>-</v>
      </c>
      <c r="L63" s="164" t="s">
        <v>207</v>
      </c>
      <c r="M63" s="164" t="s">
        <v>135</v>
      </c>
      <c r="N63" s="11">
        <v>2</v>
      </c>
      <c r="O63" s="11">
        <v>2</v>
      </c>
      <c r="P63" s="11"/>
      <c r="Q63" s="11"/>
      <c r="R63" s="11"/>
      <c r="S63" s="11"/>
      <c r="U63" t="s">
        <v>151</v>
      </c>
      <c r="V63" s="11">
        <v>1</v>
      </c>
      <c r="W63" s="11"/>
      <c r="X63" s="11">
        <v>1</v>
      </c>
      <c r="Y63" s="11"/>
      <c r="Z63" s="11"/>
      <c r="AA63" s="11"/>
    </row>
    <row r="64" spans="1:27" s="99" customFormat="1" ht="20.100000000000001" customHeight="1" x14ac:dyDescent="0.25">
      <c r="A64" s="100" t="str">
        <f t="shared" si="1"/>
        <v>Suzana e O Presidente</v>
      </c>
      <c r="B64" s="100" t="str">
        <f t="shared" si="2"/>
        <v>Ficção</v>
      </c>
      <c r="C64" s="98">
        <f t="shared" si="3"/>
        <v>2</v>
      </c>
      <c r="D64" s="98" t="str">
        <f t="shared" si="4"/>
        <v>-</v>
      </c>
      <c r="E64" s="98" t="str">
        <f t="shared" si="5"/>
        <v>-</v>
      </c>
      <c r="F64" s="98">
        <f t="shared" si="6"/>
        <v>2</v>
      </c>
      <c r="G64" s="98" t="str">
        <f t="shared" si="7"/>
        <v>-</v>
      </c>
      <c r="H64" s="98" t="str">
        <f t="shared" si="8"/>
        <v>-</v>
      </c>
      <c r="L64" s="164" t="s">
        <v>243</v>
      </c>
      <c r="M64" s="164" t="s">
        <v>135</v>
      </c>
      <c r="N64" s="11">
        <v>2</v>
      </c>
      <c r="O64" s="11"/>
      <c r="P64" s="11"/>
      <c r="Q64" s="11">
        <v>2</v>
      </c>
      <c r="R64" s="11"/>
      <c r="S64" s="11"/>
      <c r="U64" t="s">
        <v>155</v>
      </c>
      <c r="V64" s="11">
        <v>1</v>
      </c>
      <c r="W64" s="11"/>
      <c r="X64" s="11">
        <v>1</v>
      </c>
      <c r="Y64" s="11"/>
      <c r="Z64" s="11"/>
      <c r="AA64" s="11"/>
    </row>
    <row r="65" spans="1:27" s="99" customFormat="1" ht="20.100000000000001" customHeight="1" x14ac:dyDescent="0.25">
      <c r="A65" s="100" t="str">
        <f t="shared" si="1"/>
        <v>Tristeza do Jeca</v>
      </c>
      <c r="B65" s="100" t="str">
        <f t="shared" si="2"/>
        <v>Ficção</v>
      </c>
      <c r="C65" s="98">
        <f t="shared" si="3"/>
        <v>2</v>
      </c>
      <c r="D65" s="98" t="str">
        <f t="shared" si="4"/>
        <v>-</v>
      </c>
      <c r="E65" s="98" t="str">
        <f t="shared" si="5"/>
        <v>-</v>
      </c>
      <c r="F65" s="98">
        <f t="shared" si="6"/>
        <v>2</v>
      </c>
      <c r="G65" s="98" t="str">
        <f t="shared" si="7"/>
        <v>-</v>
      </c>
      <c r="H65" s="98" t="str">
        <f t="shared" si="8"/>
        <v>-</v>
      </c>
      <c r="L65" s="164" t="s">
        <v>118</v>
      </c>
      <c r="M65" s="164" t="s">
        <v>135</v>
      </c>
      <c r="N65" s="11">
        <v>2</v>
      </c>
      <c r="O65" s="11"/>
      <c r="P65" s="11"/>
      <c r="Q65" s="11">
        <v>2</v>
      </c>
      <c r="R65" s="11"/>
      <c r="S65" s="11"/>
      <c r="U65" t="s">
        <v>106</v>
      </c>
      <c r="V65" s="11">
        <v>1</v>
      </c>
      <c r="W65" s="11">
        <v>1</v>
      </c>
      <c r="X65" s="11"/>
      <c r="Y65" s="11"/>
      <c r="Z65" s="11"/>
      <c r="AA65" s="11"/>
    </row>
    <row r="66" spans="1:27" s="99" customFormat="1" ht="20.100000000000001" customHeight="1" x14ac:dyDescent="0.25">
      <c r="A66" s="100" t="str">
        <f t="shared" si="1"/>
        <v>Um Corpo Subterrâneo</v>
      </c>
      <c r="B66" s="100" t="str">
        <f t="shared" si="2"/>
        <v>Documentário</v>
      </c>
      <c r="C66" s="98">
        <f t="shared" si="3"/>
        <v>2</v>
      </c>
      <c r="D66" s="98" t="str">
        <f t="shared" si="4"/>
        <v>-</v>
      </c>
      <c r="E66" s="98" t="str">
        <f t="shared" si="5"/>
        <v>-</v>
      </c>
      <c r="F66" s="98">
        <f t="shared" si="6"/>
        <v>2</v>
      </c>
      <c r="G66" s="98" t="str">
        <f t="shared" si="7"/>
        <v>-</v>
      </c>
      <c r="H66" s="98" t="str">
        <f t="shared" si="8"/>
        <v>-</v>
      </c>
      <c r="L66" s="164" t="s">
        <v>471</v>
      </c>
      <c r="M66" s="164" t="s">
        <v>31</v>
      </c>
      <c r="N66" s="11">
        <v>2</v>
      </c>
      <c r="O66" s="11"/>
      <c r="P66" s="11"/>
      <c r="Q66" s="11">
        <v>2</v>
      </c>
      <c r="R66" s="11"/>
      <c r="S66" s="11"/>
      <c r="U66" t="s">
        <v>138</v>
      </c>
      <c r="V66" s="11">
        <v>1</v>
      </c>
      <c r="W66" s="11"/>
      <c r="X66" s="11"/>
      <c r="Y66" s="11"/>
      <c r="Z66" s="11">
        <v>1</v>
      </c>
      <c r="AA66" s="11"/>
    </row>
    <row r="67" spans="1:27" s="99" customFormat="1" ht="20.100000000000001" customHeight="1" x14ac:dyDescent="0.25">
      <c r="A67" s="100" t="str">
        <f t="shared" si="1"/>
        <v>Uma Pistola para Djeca</v>
      </c>
      <c r="B67" s="100" t="str">
        <f t="shared" si="2"/>
        <v>Ficção</v>
      </c>
      <c r="C67" s="98">
        <f t="shared" si="3"/>
        <v>2</v>
      </c>
      <c r="D67" s="98">
        <f t="shared" si="4"/>
        <v>2</v>
      </c>
      <c r="E67" s="98" t="str">
        <f t="shared" si="5"/>
        <v>-</v>
      </c>
      <c r="F67" s="98" t="str">
        <f t="shared" si="6"/>
        <v>-</v>
      </c>
      <c r="G67" s="98" t="str">
        <f t="shared" si="7"/>
        <v>-</v>
      </c>
      <c r="H67" s="98" t="str">
        <f t="shared" si="8"/>
        <v>-</v>
      </c>
      <c r="L67" s="164" t="s">
        <v>224</v>
      </c>
      <c r="M67" s="164" t="s">
        <v>135</v>
      </c>
      <c r="N67" s="11">
        <v>2</v>
      </c>
      <c r="O67" s="11">
        <v>2</v>
      </c>
      <c r="P67" s="11"/>
      <c r="Q67" s="11"/>
      <c r="R67" s="11"/>
      <c r="S67" s="11"/>
      <c r="U67" t="s">
        <v>145</v>
      </c>
      <c r="V67" s="11">
        <v>1</v>
      </c>
      <c r="W67" s="11"/>
      <c r="X67" s="11">
        <v>1</v>
      </c>
      <c r="Y67" s="11"/>
      <c r="Z67" s="11"/>
      <c r="AA67" s="11"/>
    </row>
    <row r="68" spans="1:27" s="99" customFormat="1" ht="20.100000000000001" customHeight="1" x14ac:dyDescent="0.25">
      <c r="A68" s="100" t="str">
        <f t="shared" si="1"/>
        <v>Vlado - 30 Anos Depois</v>
      </c>
      <c r="B68" s="100" t="str">
        <f t="shared" si="2"/>
        <v>Documentário</v>
      </c>
      <c r="C68" s="98">
        <f t="shared" si="3"/>
        <v>2</v>
      </c>
      <c r="D68" s="98" t="str">
        <f t="shared" si="4"/>
        <v>-</v>
      </c>
      <c r="E68" s="98" t="str">
        <f t="shared" si="5"/>
        <v>-</v>
      </c>
      <c r="F68" s="98">
        <f t="shared" si="6"/>
        <v>2</v>
      </c>
      <c r="G68" s="98" t="str">
        <f t="shared" si="7"/>
        <v>-</v>
      </c>
      <c r="H68" s="98" t="str">
        <f t="shared" si="8"/>
        <v>-</v>
      </c>
      <c r="L68" s="164" t="s">
        <v>472</v>
      </c>
      <c r="M68" s="164" t="s">
        <v>31</v>
      </c>
      <c r="N68" s="11">
        <v>2</v>
      </c>
      <c r="O68" s="11"/>
      <c r="P68" s="11"/>
      <c r="Q68" s="11">
        <v>2</v>
      </c>
      <c r="R68" s="11"/>
      <c r="S68" s="11"/>
      <c r="U68" t="s">
        <v>157</v>
      </c>
      <c r="V68" s="11">
        <v>1</v>
      </c>
      <c r="W68" s="11"/>
      <c r="X68" s="11">
        <v>1</v>
      </c>
      <c r="Y68" s="11"/>
      <c r="Z68" s="11"/>
      <c r="AA68" s="11"/>
    </row>
    <row r="69" spans="1:27" s="99" customFormat="1" ht="20.100000000000001" customHeight="1" x14ac:dyDescent="0.25">
      <c r="A69" s="100" t="str">
        <f t="shared" ref="A69:A132" si="9">L69</f>
        <v>Vou Te Contá</v>
      </c>
      <c r="B69" s="100" t="str">
        <f t="shared" ref="B69:B132" si="10">M69</f>
        <v>Ficção</v>
      </c>
      <c r="C69" s="98">
        <f t="shared" ref="C69:C132" si="11">IF(N69=0,"-",N69)</f>
        <v>2</v>
      </c>
      <c r="D69" s="98" t="str">
        <f t="shared" ref="D69:D132" si="12">IF(O69=0,"-",O69)</f>
        <v>-</v>
      </c>
      <c r="E69" s="98" t="str">
        <f t="shared" ref="E69:E132" si="13">IF(P69=0,"-",P69)</f>
        <v>-</v>
      </c>
      <c r="F69" s="98">
        <f t="shared" ref="F69:F132" si="14">IF(Q69=0,"-",Q69)</f>
        <v>2</v>
      </c>
      <c r="G69" s="98" t="str">
        <f t="shared" ref="G69:G132" si="15">IF(R69=0,"-",R69)</f>
        <v>-</v>
      </c>
      <c r="H69" s="98" t="str">
        <f t="shared" ref="H69:H132" si="16">IF(S69=0,"-",S69)</f>
        <v>-</v>
      </c>
      <c r="L69" s="164" t="s">
        <v>473</v>
      </c>
      <c r="M69" s="164" t="s">
        <v>135</v>
      </c>
      <c r="N69" s="11">
        <v>2</v>
      </c>
      <c r="O69" s="11"/>
      <c r="P69" s="11"/>
      <c r="Q69" s="11">
        <v>2</v>
      </c>
      <c r="R69" s="11"/>
      <c r="S69" s="11"/>
      <c r="U69" t="s">
        <v>216</v>
      </c>
      <c r="V69" s="11">
        <v>1</v>
      </c>
      <c r="W69" s="11">
        <v>1</v>
      </c>
      <c r="X69" s="11"/>
      <c r="Y69" s="11"/>
      <c r="Z69" s="11"/>
      <c r="AA69" s="11"/>
    </row>
    <row r="70" spans="1:27" s="99" customFormat="1" ht="20.100000000000001" customHeight="1" x14ac:dyDescent="0.25">
      <c r="A70" s="100" t="str">
        <f t="shared" si="9"/>
        <v>Zuzu Angel</v>
      </c>
      <c r="B70" s="100" t="str">
        <f t="shared" si="10"/>
        <v>Ficção</v>
      </c>
      <c r="C70" s="98">
        <f t="shared" si="11"/>
        <v>2</v>
      </c>
      <c r="D70" s="98">
        <f t="shared" si="12"/>
        <v>2</v>
      </c>
      <c r="E70" s="98" t="str">
        <f t="shared" si="13"/>
        <v>-</v>
      </c>
      <c r="F70" s="98" t="str">
        <f t="shared" si="14"/>
        <v>-</v>
      </c>
      <c r="G70" s="98" t="str">
        <f t="shared" si="15"/>
        <v>-</v>
      </c>
      <c r="H70" s="98" t="str">
        <f t="shared" si="16"/>
        <v>-</v>
      </c>
      <c r="L70" s="164" t="s">
        <v>226</v>
      </c>
      <c r="M70" s="164" t="s">
        <v>135</v>
      </c>
      <c r="N70" s="11">
        <v>2</v>
      </c>
      <c r="O70" s="11">
        <v>2</v>
      </c>
      <c r="P70" s="11"/>
      <c r="Q70" s="11"/>
      <c r="R70" s="11"/>
      <c r="S70" s="11"/>
      <c r="U70" t="s">
        <v>159</v>
      </c>
      <c r="V70" s="11">
        <v>1</v>
      </c>
      <c r="W70" s="11"/>
      <c r="X70" s="11">
        <v>1</v>
      </c>
      <c r="Y70" s="11"/>
      <c r="Z70" s="11"/>
      <c r="AA70" s="11"/>
    </row>
    <row r="71" spans="1:27" s="99" customFormat="1" ht="20.100000000000001" customHeight="1" x14ac:dyDescent="0.25">
      <c r="A71" s="100" t="str">
        <f t="shared" si="9"/>
        <v>2 Filhos de Francisco</v>
      </c>
      <c r="B71" s="100" t="s">
        <v>135</v>
      </c>
      <c r="C71" s="98">
        <f t="shared" si="11"/>
        <v>1</v>
      </c>
      <c r="D71" s="98" t="str">
        <f t="shared" si="12"/>
        <v>-</v>
      </c>
      <c r="E71" s="98">
        <f t="shared" si="13"/>
        <v>1</v>
      </c>
      <c r="F71" s="98" t="str">
        <f t="shared" si="14"/>
        <v>-</v>
      </c>
      <c r="G71" s="98" t="str">
        <f t="shared" si="15"/>
        <v>-</v>
      </c>
      <c r="H71" s="98" t="str">
        <f t="shared" si="16"/>
        <v>-</v>
      </c>
      <c r="L71" s="164" t="s">
        <v>474</v>
      </c>
      <c r="M71" s="164" t="e">
        <v>#N/A</v>
      </c>
      <c r="N71" s="11">
        <v>1</v>
      </c>
      <c r="O71" s="11"/>
      <c r="P71" s="11">
        <v>1</v>
      </c>
      <c r="Q71" s="11"/>
      <c r="R71" s="11"/>
      <c r="S71" s="11"/>
      <c r="U71" t="s">
        <v>253</v>
      </c>
      <c r="V71" s="11">
        <v>1</v>
      </c>
      <c r="W71" s="11"/>
      <c r="X71" s="11"/>
      <c r="Y71" s="11">
        <v>1</v>
      </c>
      <c r="Z71" s="11"/>
      <c r="AA71" s="11"/>
    </row>
    <row r="72" spans="1:27" s="99" customFormat="1" ht="20.100000000000001" customHeight="1" x14ac:dyDescent="0.25">
      <c r="A72" s="100" t="str">
        <f t="shared" si="9"/>
        <v>24 Horas de Sonho</v>
      </c>
      <c r="B72" s="100" t="str">
        <f t="shared" si="10"/>
        <v>Ficção</v>
      </c>
      <c r="C72" s="98">
        <f t="shared" si="11"/>
        <v>1</v>
      </c>
      <c r="D72" s="98">
        <f t="shared" si="12"/>
        <v>1</v>
      </c>
      <c r="E72" s="98" t="str">
        <f t="shared" si="13"/>
        <v>-</v>
      </c>
      <c r="F72" s="98" t="str">
        <f t="shared" si="14"/>
        <v>-</v>
      </c>
      <c r="G72" s="98" t="str">
        <f t="shared" si="15"/>
        <v>-</v>
      </c>
      <c r="H72" s="98" t="str">
        <f t="shared" si="16"/>
        <v>-</v>
      </c>
      <c r="L72" s="164" t="s">
        <v>475</v>
      </c>
      <c r="M72" s="164" t="s">
        <v>135</v>
      </c>
      <c r="N72" s="11">
        <v>1</v>
      </c>
      <c r="O72" s="11">
        <v>1</v>
      </c>
      <c r="P72" s="11"/>
      <c r="Q72" s="11"/>
      <c r="R72" s="11"/>
      <c r="S72" s="11"/>
      <c r="U72" t="s">
        <v>197</v>
      </c>
      <c r="V72" s="11">
        <v>1</v>
      </c>
      <c r="W72" s="11">
        <v>1</v>
      </c>
      <c r="X72" s="11"/>
      <c r="Y72" s="11"/>
      <c r="Z72" s="11"/>
      <c r="AA72" s="11"/>
    </row>
    <row r="73" spans="1:27" s="99" customFormat="1" ht="20.100000000000001" customHeight="1" x14ac:dyDescent="0.25">
      <c r="A73" s="100" t="str">
        <f t="shared" si="9"/>
        <v>400 Contra 1 - Uma História do Crime Organizado</v>
      </c>
      <c r="B73" s="100" t="str">
        <f t="shared" si="10"/>
        <v>Ficção</v>
      </c>
      <c r="C73" s="98">
        <f t="shared" si="11"/>
        <v>1</v>
      </c>
      <c r="D73" s="98" t="str">
        <f t="shared" si="12"/>
        <v>-</v>
      </c>
      <c r="E73" s="98">
        <f t="shared" si="13"/>
        <v>1</v>
      </c>
      <c r="F73" s="98" t="str">
        <f t="shared" si="14"/>
        <v>-</v>
      </c>
      <c r="G73" s="98" t="str">
        <f t="shared" si="15"/>
        <v>-</v>
      </c>
      <c r="H73" s="98" t="str">
        <f t="shared" si="16"/>
        <v>-</v>
      </c>
      <c r="L73" s="164" t="s">
        <v>476</v>
      </c>
      <c r="M73" s="164" t="s">
        <v>135</v>
      </c>
      <c r="N73" s="11">
        <v>1</v>
      </c>
      <c r="O73" s="11"/>
      <c r="P73" s="11">
        <v>1</v>
      </c>
      <c r="Q73" s="11"/>
      <c r="R73" s="11"/>
      <c r="S73" s="11"/>
      <c r="U73" t="s">
        <v>82</v>
      </c>
      <c r="V73" s="11">
        <v>1</v>
      </c>
      <c r="W73" s="11">
        <v>1</v>
      </c>
      <c r="X73" s="11"/>
      <c r="Y73" s="11"/>
      <c r="Z73" s="11"/>
      <c r="AA73" s="11"/>
    </row>
    <row r="74" spans="1:27" s="99" customFormat="1" ht="20.100000000000001" customHeight="1" x14ac:dyDescent="0.25">
      <c r="A74" s="100" t="str">
        <f t="shared" si="9"/>
        <v>5 Frações de Uma Quase História</v>
      </c>
      <c r="B74" s="100" t="str">
        <f t="shared" si="10"/>
        <v>Ficção</v>
      </c>
      <c r="C74" s="98">
        <f t="shared" si="11"/>
        <v>1</v>
      </c>
      <c r="D74" s="98">
        <f t="shared" si="12"/>
        <v>1</v>
      </c>
      <c r="E74" s="98" t="str">
        <f t="shared" si="13"/>
        <v>-</v>
      </c>
      <c r="F74" s="98" t="str">
        <f t="shared" si="14"/>
        <v>-</v>
      </c>
      <c r="G74" s="98" t="str">
        <f t="shared" si="15"/>
        <v>-</v>
      </c>
      <c r="H74" s="98" t="str">
        <f t="shared" si="16"/>
        <v>-</v>
      </c>
      <c r="L74" s="164" t="s">
        <v>98</v>
      </c>
      <c r="M74" s="164" t="s">
        <v>135</v>
      </c>
      <c r="N74" s="11">
        <v>1</v>
      </c>
      <c r="O74" s="11">
        <v>1</v>
      </c>
      <c r="P74" s="11"/>
      <c r="Q74" s="11"/>
      <c r="R74" s="11"/>
      <c r="S74" s="11"/>
      <c r="U74" t="s">
        <v>199</v>
      </c>
      <c r="V74" s="11">
        <v>1</v>
      </c>
      <c r="W74" s="11">
        <v>1</v>
      </c>
      <c r="X74" s="11"/>
      <c r="Y74" s="11"/>
      <c r="Z74" s="11"/>
      <c r="AA74" s="11"/>
    </row>
    <row r="75" spans="1:27" s="99" customFormat="1" ht="20.100000000000001" customHeight="1" x14ac:dyDescent="0.25">
      <c r="A75" s="100" t="str">
        <f t="shared" si="9"/>
        <v>A Alegria</v>
      </c>
      <c r="B75" s="100" t="str">
        <f t="shared" si="10"/>
        <v>Ficção</v>
      </c>
      <c r="C75" s="98">
        <f t="shared" si="11"/>
        <v>1</v>
      </c>
      <c r="D75" s="98">
        <f t="shared" si="12"/>
        <v>1</v>
      </c>
      <c r="E75" s="98" t="str">
        <f t="shared" si="13"/>
        <v>-</v>
      </c>
      <c r="F75" s="98" t="str">
        <f t="shared" si="14"/>
        <v>-</v>
      </c>
      <c r="G75" s="98" t="str">
        <f t="shared" si="15"/>
        <v>-</v>
      </c>
      <c r="H75" s="98" t="str">
        <f t="shared" si="16"/>
        <v>-</v>
      </c>
      <c r="L75" s="164" t="s">
        <v>477</v>
      </c>
      <c r="M75" s="164" t="s">
        <v>135</v>
      </c>
      <c r="N75" s="11">
        <v>1</v>
      </c>
      <c r="O75" s="11">
        <v>1</v>
      </c>
      <c r="P75" s="11"/>
      <c r="Q75" s="11"/>
      <c r="R75" s="11"/>
      <c r="S75" s="11"/>
      <c r="U75" t="s">
        <v>86</v>
      </c>
      <c r="V75" s="11">
        <v>1</v>
      </c>
      <c r="W75" s="11"/>
      <c r="X75" s="11"/>
      <c r="Y75" s="11">
        <v>1</v>
      </c>
      <c r="Z75" s="11"/>
      <c r="AA75" s="11"/>
    </row>
    <row r="76" spans="1:27" s="99" customFormat="1" ht="20.100000000000001" customHeight="1" x14ac:dyDescent="0.25">
      <c r="A76" s="100" t="str">
        <f t="shared" si="9"/>
        <v>A Árvore da Música</v>
      </c>
      <c r="B76" s="100" t="str">
        <f t="shared" si="10"/>
        <v>Documentário</v>
      </c>
      <c r="C76" s="98">
        <f t="shared" si="11"/>
        <v>1</v>
      </c>
      <c r="D76" s="98" t="str">
        <f t="shared" si="12"/>
        <v>-</v>
      </c>
      <c r="E76" s="98" t="str">
        <f t="shared" si="13"/>
        <v>-</v>
      </c>
      <c r="F76" s="98">
        <f t="shared" si="14"/>
        <v>1</v>
      </c>
      <c r="G76" s="98" t="str">
        <f t="shared" si="15"/>
        <v>-</v>
      </c>
      <c r="H76" s="98" t="str">
        <f t="shared" si="16"/>
        <v>-</v>
      </c>
      <c r="L76" s="164" t="s">
        <v>478</v>
      </c>
      <c r="M76" s="164" t="s">
        <v>31</v>
      </c>
      <c r="N76" s="11">
        <v>1</v>
      </c>
      <c r="O76" s="11"/>
      <c r="P76" s="11"/>
      <c r="Q76" s="11">
        <v>1</v>
      </c>
      <c r="R76" s="11"/>
      <c r="S76" s="11"/>
      <c r="U76" t="s">
        <v>200</v>
      </c>
      <c r="V76" s="11">
        <v>1</v>
      </c>
      <c r="W76" s="11">
        <v>1</v>
      </c>
      <c r="X76" s="11"/>
      <c r="Y76" s="11"/>
      <c r="Z76" s="11"/>
      <c r="AA76" s="11"/>
    </row>
    <row r="77" spans="1:27" s="99" customFormat="1" ht="20.100000000000001" customHeight="1" x14ac:dyDescent="0.25">
      <c r="A77" s="100" t="str">
        <f t="shared" si="9"/>
        <v>A Casa de Alice</v>
      </c>
      <c r="B77" s="100" t="str">
        <f t="shared" si="10"/>
        <v>Ficção</v>
      </c>
      <c r="C77" s="98">
        <f t="shared" si="11"/>
        <v>1</v>
      </c>
      <c r="D77" s="98" t="str">
        <f t="shared" si="12"/>
        <v>-</v>
      </c>
      <c r="E77" s="98" t="str">
        <f t="shared" si="13"/>
        <v>-</v>
      </c>
      <c r="F77" s="98">
        <f t="shared" si="14"/>
        <v>1</v>
      </c>
      <c r="G77" s="98" t="str">
        <f t="shared" si="15"/>
        <v>-</v>
      </c>
      <c r="H77" s="98" t="str">
        <f t="shared" si="16"/>
        <v>-</v>
      </c>
      <c r="L77" s="164" t="s">
        <v>479</v>
      </c>
      <c r="M77" s="164" t="s">
        <v>135</v>
      </c>
      <c r="N77" s="11">
        <v>1</v>
      </c>
      <c r="O77" s="11"/>
      <c r="P77" s="11"/>
      <c r="Q77" s="11">
        <v>1</v>
      </c>
      <c r="R77" s="11"/>
      <c r="S77" s="11"/>
      <c r="U77" t="s">
        <v>170</v>
      </c>
      <c r="V77" s="11">
        <v>1</v>
      </c>
      <c r="W77" s="11"/>
      <c r="X77" s="11">
        <v>1</v>
      </c>
      <c r="Y77" s="11"/>
      <c r="Z77" s="11"/>
      <c r="AA77" s="11"/>
    </row>
    <row r="78" spans="1:27" s="99" customFormat="1" ht="20.100000000000001" customHeight="1" x14ac:dyDescent="0.25">
      <c r="A78" s="100" t="str">
        <f t="shared" si="9"/>
        <v>A Dona da História</v>
      </c>
      <c r="B78" s="100" t="str">
        <f t="shared" si="10"/>
        <v>Ficção</v>
      </c>
      <c r="C78" s="98">
        <f t="shared" si="11"/>
        <v>1</v>
      </c>
      <c r="D78" s="98" t="str">
        <f t="shared" si="12"/>
        <v>-</v>
      </c>
      <c r="E78" s="98">
        <f t="shared" si="13"/>
        <v>1</v>
      </c>
      <c r="F78" s="98" t="str">
        <f t="shared" si="14"/>
        <v>-</v>
      </c>
      <c r="G78" s="98" t="str">
        <f t="shared" si="15"/>
        <v>-</v>
      </c>
      <c r="H78" s="98" t="str">
        <f t="shared" si="16"/>
        <v>-</v>
      </c>
      <c r="L78" s="164" t="s">
        <v>480</v>
      </c>
      <c r="M78" s="164" t="s">
        <v>135</v>
      </c>
      <c r="N78" s="11">
        <v>1</v>
      </c>
      <c r="O78" s="11"/>
      <c r="P78" s="11">
        <v>1</v>
      </c>
      <c r="Q78" s="11"/>
      <c r="R78" s="11"/>
      <c r="S78" s="11"/>
      <c r="U78" t="s">
        <v>250</v>
      </c>
      <c r="V78" s="11">
        <v>1</v>
      </c>
      <c r="W78" s="11"/>
      <c r="X78" s="11"/>
      <c r="Y78" s="11">
        <v>1</v>
      </c>
      <c r="Z78" s="11"/>
      <c r="AA78" s="11"/>
    </row>
    <row r="79" spans="1:27" s="99" customFormat="1" ht="20.100000000000001" customHeight="1" x14ac:dyDescent="0.25">
      <c r="A79" s="100" t="str">
        <f t="shared" si="9"/>
        <v>A Erva do Rato</v>
      </c>
      <c r="B79" s="100" t="str">
        <f t="shared" si="10"/>
        <v>Ficção</v>
      </c>
      <c r="C79" s="98">
        <f t="shared" si="11"/>
        <v>1</v>
      </c>
      <c r="D79" s="98">
        <f t="shared" si="12"/>
        <v>1</v>
      </c>
      <c r="E79" s="98" t="str">
        <f t="shared" si="13"/>
        <v>-</v>
      </c>
      <c r="F79" s="98" t="str">
        <f t="shared" si="14"/>
        <v>-</v>
      </c>
      <c r="G79" s="98" t="str">
        <f t="shared" si="15"/>
        <v>-</v>
      </c>
      <c r="H79" s="98" t="str">
        <f t="shared" si="16"/>
        <v>-</v>
      </c>
      <c r="L79" s="164" t="s">
        <v>481</v>
      </c>
      <c r="M79" s="164" t="s">
        <v>135</v>
      </c>
      <c r="N79" s="11">
        <v>1</v>
      </c>
      <c r="O79" s="11">
        <v>1</v>
      </c>
      <c r="P79" s="11"/>
      <c r="Q79" s="11"/>
      <c r="R79" s="11"/>
      <c r="S79" s="11"/>
      <c r="U79" t="s">
        <v>154</v>
      </c>
      <c r="V79" s="11">
        <v>1</v>
      </c>
      <c r="W79" s="11"/>
      <c r="X79" s="11">
        <v>1</v>
      </c>
      <c r="Y79" s="11"/>
      <c r="Z79" s="11"/>
      <c r="AA79" s="11"/>
    </row>
    <row r="80" spans="1:27" s="99" customFormat="1" ht="20.100000000000001" customHeight="1" x14ac:dyDescent="0.25">
      <c r="A80" s="100" t="str">
        <f t="shared" si="9"/>
        <v>A Fuga da Mulher Gorila</v>
      </c>
      <c r="B80" s="100" t="str">
        <f t="shared" si="10"/>
        <v>Ficção</v>
      </c>
      <c r="C80" s="98">
        <f t="shared" si="11"/>
        <v>1</v>
      </c>
      <c r="D80" s="98">
        <f t="shared" si="12"/>
        <v>1</v>
      </c>
      <c r="E80" s="98" t="str">
        <f t="shared" si="13"/>
        <v>-</v>
      </c>
      <c r="F80" s="98" t="str">
        <f t="shared" si="14"/>
        <v>-</v>
      </c>
      <c r="G80" s="98" t="str">
        <f t="shared" si="15"/>
        <v>-</v>
      </c>
      <c r="H80" s="98" t="str">
        <f t="shared" si="16"/>
        <v>-</v>
      </c>
      <c r="L80" s="164" t="s">
        <v>482</v>
      </c>
      <c r="M80" s="164" t="s">
        <v>135</v>
      </c>
      <c r="N80" s="11">
        <v>1</v>
      </c>
      <c r="O80" s="11">
        <v>1</v>
      </c>
      <c r="P80" s="11"/>
      <c r="Q80" s="11"/>
      <c r="R80" s="11"/>
      <c r="S80" s="11"/>
      <c r="U80" t="s">
        <v>109</v>
      </c>
      <c r="V80" s="11">
        <v>1</v>
      </c>
      <c r="W80" s="11"/>
      <c r="X80" s="11">
        <v>1</v>
      </c>
      <c r="Y80" s="11"/>
      <c r="Z80" s="11"/>
      <c r="AA80" s="11"/>
    </row>
    <row r="81" spans="1:27" s="99" customFormat="1" ht="20.100000000000001" customHeight="1" x14ac:dyDescent="0.25">
      <c r="A81" s="100" t="str">
        <f t="shared" si="9"/>
        <v>A Guerra dos Pelados</v>
      </c>
      <c r="B81" s="100" t="str">
        <f t="shared" si="10"/>
        <v>Ficção</v>
      </c>
      <c r="C81" s="98">
        <f t="shared" si="11"/>
        <v>1</v>
      </c>
      <c r="D81" s="98">
        <f t="shared" si="12"/>
        <v>1</v>
      </c>
      <c r="E81" s="98" t="str">
        <f t="shared" si="13"/>
        <v>-</v>
      </c>
      <c r="F81" s="98" t="str">
        <f t="shared" si="14"/>
        <v>-</v>
      </c>
      <c r="G81" s="98" t="str">
        <f t="shared" si="15"/>
        <v>-</v>
      </c>
      <c r="H81" s="98" t="str">
        <f t="shared" si="16"/>
        <v>-</v>
      </c>
      <c r="L81" s="164" t="s">
        <v>204</v>
      </c>
      <c r="M81" s="164" t="s">
        <v>135</v>
      </c>
      <c r="N81" s="11">
        <v>1</v>
      </c>
      <c r="O81" s="11">
        <v>1</v>
      </c>
      <c r="P81" s="11"/>
      <c r="Q81" s="11"/>
      <c r="R81" s="11"/>
      <c r="S81" s="11"/>
      <c r="U81" t="s">
        <v>173</v>
      </c>
      <c r="V81" s="11">
        <v>1</v>
      </c>
      <c r="W81" s="11"/>
      <c r="X81" s="11">
        <v>1</v>
      </c>
      <c r="Y81" s="11"/>
      <c r="Z81" s="11"/>
      <c r="AA81" s="11"/>
    </row>
    <row r="82" spans="1:27" s="99" customFormat="1" ht="20.100000000000001" customHeight="1" x14ac:dyDescent="0.25">
      <c r="A82" s="100" t="str">
        <f t="shared" si="9"/>
        <v>A Idade da Terra</v>
      </c>
      <c r="B82" s="100" t="str">
        <f t="shared" si="10"/>
        <v>Ficção</v>
      </c>
      <c r="C82" s="98">
        <f t="shared" si="11"/>
        <v>1</v>
      </c>
      <c r="D82" s="98">
        <f t="shared" si="12"/>
        <v>1</v>
      </c>
      <c r="E82" s="98" t="str">
        <f t="shared" si="13"/>
        <v>-</v>
      </c>
      <c r="F82" s="98" t="str">
        <f t="shared" si="14"/>
        <v>-</v>
      </c>
      <c r="G82" s="98" t="str">
        <f t="shared" si="15"/>
        <v>-</v>
      </c>
      <c r="H82" s="98" t="str">
        <f t="shared" si="16"/>
        <v>-</v>
      </c>
      <c r="L82" s="164" t="s">
        <v>483</v>
      </c>
      <c r="M82" s="164" t="s">
        <v>135</v>
      </c>
      <c r="N82" s="11">
        <v>1</v>
      </c>
      <c r="O82" s="11">
        <v>1</v>
      </c>
      <c r="P82" s="11"/>
      <c r="Q82" s="11"/>
      <c r="R82" s="11"/>
      <c r="S82" s="11"/>
      <c r="U82" t="s">
        <v>251</v>
      </c>
      <c r="V82" s="11">
        <v>1</v>
      </c>
      <c r="W82" s="11"/>
      <c r="X82" s="11"/>
      <c r="Y82" s="11">
        <v>1</v>
      </c>
      <c r="Z82" s="11"/>
      <c r="AA82" s="11"/>
    </row>
    <row r="83" spans="1:27" s="99" customFormat="1" ht="20.100000000000001" customHeight="1" x14ac:dyDescent="0.25">
      <c r="A83" s="100" t="str">
        <f t="shared" si="9"/>
        <v>A Maldição de Sanpaku</v>
      </c>
      <c r="B83" s="100" t="str">
        <f t="shared" si="10"/>
        <v>Ficção</v>
      </c>
      <c r="C83" s="98">
        <f t="shared" si="11"/>
        <v>1</v>
      </c>
      <c r="D83" s="98">
        <f t="shared" si="12"/>
        <v>1</v>
      </c>
      <c r="E83" s="98" t="str">
        <f t="shared" si="13"/>
        <v>-</v>
      </c>
      <c r="F83" s="98" t="str">
        <f t="shared" si="14"/>
        <v>-</v>
      </c>
      <c r="G83" s="98" t="str">
        <f t="shared" si="15"/>
        <v>-</v>
      </c>
      <c r="H83" s="98" t="str">
        <f t="shared" si="16"/>
        <v>-</v>
      </c>
      <c r="L83" s="164" t="s">
        <v>218</v>
      </c>
      <c r="M83" s="164" t="s">
        <v>135</v>
      </c>
      <c r="N83" s="11">
        <v>1</v>
      </c>
      <c r="O83" s="11">
        <v>1</v>
      </c>
      <c r="P83" s="11"/>
      <c r="Q83" s="11"/>
      <c r="R83" s="11"/>
      <c r="S83" s="11"/>
      <c r="U83" t="s">
        <v>257</v>
      </c>
      <c r="V83" s="11">
        <v>1</v>
      </c>
      <c r="W83" s="11"/>
      <c r="X83" s="11"/>
      <c r="Y83" s="11">
        <v>1</v>
      </c>
      <c r="Z83" s="11"/>
      <c r="AA83" s="11"/>
    </row>
    <row r="84" spans="1:27" s="99" customFormat="1" ht="20.100000000000001" customHeight="1" x14ac:dyDescent="0.25">
      <c r="A84" s="100" t="str">
        <f t="shared" si="9"/>
        <v>A Marvada Carne</v>
      </c>
      <c r="B84" s="100" t="str">
        <f t="shared" si="10"/>
        <v>Ficção</v>
      </c>
      <c r="C84" s="98">
        <f t="shared" si="11"/>
        <v>1</v>
      </c>
      <c r="D84" s="98" t="str">
        <f t="shared" si="12"/>
        <v>-</v>
      </c>
      <c r="E84" s="98" t="str">
        <f t="shared" si="13"/>
        <v>-</v>
      </c>
      <c r="F84" s="98">
        <f t="shared" si="14"/>
        <v>1</v>
      </c>
      <c r="G84" s="98" t="str">
        <f t="shared" si="15"/>
        <v>-</v>
      </c>
      <c r="H84" s="98" t="str">
        <f t="shared" si="16"/>
        <v>-</v>
      </c>
      <c r="L84" s="164" t="s">
        <v>484</v>
      </c>
      <c r="M84" s="164" t="s">
        <v>135</v>
      </c>
      <c r="N84" s="11">
        <v>1</v>
      </c>
      <c r="O84" s="11"/>
      <c r="P84" s="11"/>
      <c r="Q84" s="11">
        <v>1</v>
      </c>
      <c r="R84" s="11"/>
      <c r="S84" s="11"/>
      <c r="U84" t="s">
        <v>202</v>
      </c>
      <c r="V84" s="11">
        <v>1</v>
      </c>
      <c r="W84" s="11">
        <v>1</v>
      </c>
      <c r="X84" s="11"/>
      <c r="Y84" s="11"/>
      <c r="Z84" s="11"/>
      <c r="AA84" s="11"/>
    </row>
    <row r="85" spans="1:27" s="99" customFormat="1" ht="20.100000000000001" customHeight="1" x14ac:dyDescent="0.25">
      <c r="A85" s="100" t="str">
        <f t="shared" si="9"/>
        <v>A Mulher do Meu Amigo</v>
      </c>
      <c r="B85" s="100" t="str">
        <f t="shared" si="10"/>
        <v>Ficção</v>
      </c>
      <c r="C85" s="98">
        <f t="shared" si="11"/>
        <v>1</v>
      </c>
      <c r="D85" s="98" t="str">
        <f t="shared" si="12"/>
        <v>-</v>
      </c>
      <c r="E85" s="98">
        <f t="shared" si="13"/>
        <v>1</v>
      </c>
      <c r="F85" s="98" t="str">
        <f t="shared" si="14"/>
        <v>-</v>
      </c>
      <c r="G85" s="98" t="str">
        <f t="shared" si="15"/>
        <v>-</v>
      </c>
      <c r="H85" s="98" t="str">
        <f t="shared" si="16"/>
        <v>-</v>
      </c>
      <c r="L85" s="164" t="s">
        <v>485</v>
      </c>
      <c r="M85" s="164" t="s">
        <v>135</v>
      </c>
      <c r="N85" s="11">
        <v>1</v>
      </c>
      <c r="O85" s="11"/>
      <c r="P85" s="11">
        <v>1</v>
      </c>
      <c r="Q85" s="11"/>
      <c r="R85" s="11"/>
      <c r="S85" s="11"/>
      <c r="U85" t="s">
        <v>233</v>
      </c>
      <c r="V85" s="11">
        <v>1</v>
      </c>
      <c r="W85" s="11"/>
      <c r="X85" s="11"/>
      <c r="Y85" s="11">
        <v>1</v>
      </c>
      <c r="Z85" s="11"/>
      <c r="AA85" s="11"/>
    </row>
    <row r="86" spans="1:27" s="99" customFormat="1" ht="20.100000000000001" customHeight="1" x14ac:dyDescent="0.25">
      <c r="A86" s="100" t="str">
        <f t="shared" si="9"/>
        <v>A Mulher Invisível</v>
      </c>
      <c r="B86" s="100" t="str">
        <f t="shared" si="10"/>
        <v>Ficção</v>
      </c>
      <c r="C86" s="98">
        <f t="shared" si="11"/>
        <v>1</v>
      </c>
      <c r="D86" s="98" t="str">
        <f t="shared" si="12"/>
        <v>-</v>
      </c>
      <c r="E86" s="98">
        <f t="shared" si="13"/>
        <v>1</v>
      </c>
      <c r="F86" s="98" t="str">
        <f t="shared" si="14"/>
        <v>-</v>
      </c>
      <c r="G86" s="98" t="str">
        <f t="shared" si="15"/>
        <v>-</v>
      </c>
      <c r="H86" s="98" t="str">
        <f t="shared" si="16"/>
        <v>-</v>
      </c>
      <c r="L86" s="164" t="s">
        <v>486</v>
      </c>
      <c r="M86" s="164" t="s">
        <v>135</v>
      </c>
      <c r="N86" s="11">
        <v>1</v>
      </c>
      <c r="O86" s="11"/>
      <c r="P86" s="11">
        <v>1</v>
      </c>
      <c r="Q86" s="11"/>
      <c r="R86" s="11"/>
      <c r="S86" s="11"/>
      <c r="U86" t="s">
        <v>162</v>
      </c>
      <c r="V86" s="11">
        <v>1</v>
      </c>
      <c r="W86" s="11"/>
      <c r="X86" s="11">
        <v>1</v>
      </c>
      <c r="Y86" s="11"/>
      <c r="Z86" s="11"/>
      <c r="AA86" s="11"/>
    </row>
    <row r="87" spans="1:27" s="99" customFormat="1" ht="20.100000000000001" customHeight="1" x14ac:dyDescent="0.25">
      <c r="A87" s="100" t="str">
        <f t="shared" si="9"/>
        <v>A Partilha</v>
      </c>
      <c r="B87" s="100" t="str">
        <f t="shared" si="10"/>
        <v>Ficção</v>
      </c>
      <c r="C87" s="98">
        <f t="shared" si="11"/>
        <v>1</v>
      </c>
      <c r="D87" s="98" t="str">
        <f t="shared" si="12"/>
        <v>-</v>
      </c>
      <c r="E87" s="98">
        <f t="shared" si="13"/>
        <v>1</v>
      </c>
      <c r="F87" s="98" t="str">
        <f t="shared" si="14"/>
        <v>-</v>
      </c>
      <c r="G87" s="98" t="str">
        <f t="shared" si="15"/>
        <v>-</v>
      </c>
      <c r="H87" s="98" t="str">
        <f t="shared" si="16"/>
        <v>-</v>
      </c>
      <c r="L87" s="164" t="s">
        <v>487</v>
      </c>
      <c r="M87" s="164" t="s">
        <v>135</v>
      </c>
      <c r="N87" s="11">
        <v>1</v>
      </c>
      <c r="O87" s="11"/>
      <c r="P87" s="11">
        <v>1</v>
      </c>
      <c r="Q87" s="11"/>
      <c r="R87" s="11"/>
      <c r="S87" s="11"/>
      <c r="U87" t="s">
        <v>158</v>
      </c>
      <c r="V87" s="11">
        <v>1</v>
      </c>
      <c r="W87" s="11"/>
      <c r="X87" s="11">
        <v>1</v>
      </c>
      <c r="Y87" s="11"/>
      <c r="Z87" s="11"/>
      <c r="AA87" s="11"/>
    </row>
    <row r="88" spans="1:27" s="99" customFormat="1" ht="20.100000000000001" customHeight="1" x14ac:dyDescent="0.25">
      <c r="A88" s="100" t="str">
        <f t="shared" si="9"/>
        <v>Achados e Perdidos</v>
      </c>
      <c r="B88" s="100" t="str">
        <f t="shared" si="10"/>
        <v>Ficção</v>
      </c>
      <c r="C88" s="98">
        <f t="shared" si="11"/>
        <v>1</v>
      </c>
      <c r="D88" s="98">
        <f t="shared" si="12"/>
        <v>1</v>
      </c>
      <c r="E88" s="98" t="str">
        <f t="shared" si="13"/>
        <v>-</v>
      </c>
      <c r="F88" s="98" t="str">
        <f t="shared" si="14"/>
        <v>-</v>
      </c>
      <c r="G88" s="98" t="str">
        <f t="shared" si="15"/>
        <v>-</v>
      </c>
      <c r="H88" s="98" t="str">
        <f t="shared" si="16"/>
        <v>-</v>
      </c>
      <c r="L88" s="164" t="s">
        <v>488</v>
      </c>
      <c r="M88" s="164" t="s">
        <v>135</v>
      </c>
      <c r="N88" s="11">
        <v>1</v>
      </c>
      <c r="O88" s="11">
        <v>1</v>
      </c>
      <c r="P88" s="11"/>
      <c r="Q88" s="11"/>
      <c r="R88" s="11"/>
      <c r="S88" s="11"/>
      <c r="U88" t="s">
        <v>255</v>
      </c>
      <c r="V88" s="11">
        <v>1</v>
      </c>
      <c r="W88" s="11"/>
      <c r="X88" s="11"/>
      <c r="Y88" s="11">
        <v>1</v>
      </c>
      <c r="Z88" s="11"/>
      <c r="AA88" s="11"/>
    </row>
    <row r="89" spans="1:27" s="99" customFormat="1" ht="20.100000000000001" customHeight="1" x14ac:dyDescent="0.25">
      <c r="A89" s="100" t="str">
        <f t="shared" si="9"/>
        <v>Alma Corsária</v>
      </c>
      <c r="B89" s="100" t="str">
        <f t="shared" si="10"/>
        <v>Ficção</v>
      </c>
      <c r="C89" s="98">
        <f t="shared" si="11"/>
        <v>1</v>
      </c>
      <c r="D89" s="98" t="str">
        <f t="shared" si="12"/>
        <v>-</v>
      </c>
      <c r="E89" s="98" t="str">
        <f t="shared" si="13"/>
        <v>-</v>
      </c>
      <c r="F89" s="98">
        <f t="shared" si="14"/>
        <v>1</v>
      </c>
      <c r="G89" s="98" t="str">
        <f t="shared" si="15"/>
        <v>-</v>
      </c>
      <c r="H89" s="98" t="str">
        <f t="shared" si="16"/>
        <v>-</v>
      </c>
      <c r="L89" s="164" t="s">
        <v>236</v>
      </c>
      <c r="M89" s="164" t="s">
        <v>135</v>
      </c>
      <c r="N89" s="11">
        <v>1</v>
      </c>
      <c r="O89" s="11"/>
      <c r="P89" s="11"/>
      <c r="Q89" s="11">
        <v>1</v>
      </c>
      <c r="R89" s="11"/>
      <c r="S89" s="11"/>
      <c r="U89" t="s">
        <v>177</v>
      </c>
      <c r="V89" s="11">
        <v>1</v>
      </c>
      <c r="W89" s="11"/>
      <c r="X89" s="11">
        <v>1</v>
      </c>
      <c r="Y89" s="11"/>
      <c r="Z89" s="11"/>
      <c r="AA89" s="11"/>
    </row>
    <row r="90" spans="1:27" s="99" customFormat="1" ht="20.100000000000001" customHeight="1" x14ac:dyDescent="0.25">
      <c r="A90" s="100" t="str">
        <f t="shared" si="9"/>
        <v>Amanhã Nunca Mais</v>
      </c>
      <c r="B90" s="100" t="str">
        <f t="shared" si="10"/>
        <v>Ficção</v>
      </c>
      <c r="C90" s="98">
        <f t="shared" si="11"/>
        <v>1</v>
      </c>
      <c r="D90" s="98" t="str">
        <f t="shared" si="12"/>
        <v>-</v>
      </c>
      <c r="E90" s="98">
        <f t="shared" si="13"/>
        <v>1</v>
      </c>
      <c r="F90" s="98" t="str">
        <f t="shared" si="14"/>
        <v>-</v>
      </c>
      <c r="G90" s="98" t="str">
        <f t="shared" si="15"/>
        <v>-</v>
      </c>
      <c r="H90" s="98" t="str">
        <f t="shared" si="16"/>
        <v>-</v>
      </c>
      <c r="L90" s="164" t="s">
        <v>141</v>
      </c>
      <c r="M90" s="164" t="s">
        <v>135</v>
      </c>
      <c r="N90" s="11">
        <v>1</v>
      </c>
      <c r="O90" s="11"/>
      <c r="P90" s="11">
        <v>1</v>
      </c>
      <c r="Q90" s="11"/>
      <c r="R90" s="11"/>
      <c r="S90" s="11"/>
      <c r="U90" t="s">
        <v>218</v>
      </c>
      <c r="V90" s="11">
        <v>1</v>
      </c>
      <c r="W90" s="11">
        <v>1</v>
      </c>
      <c r="X90" s="11"/>
      <c r="Y90" s="11"/>
      <c r="Z90" s="11"/>
      <c r="AA90" s="11"/>
    </row>
    <row r="91" spans="1:27" s="99" customFormat="1" ht="20.100000000000001" customHeight="1" x14ac:dyDescent="0.25">
      <c r="A91" s="100" t="str">
        <f t="shared" si="9"/>
        <v>Amor &amp; Cia.</v>
      </c>
      <c r="B91" s="100" t="str">
        <f t="shared" si="10"/>
        <v>Ficção</v>
      </c>
      <c r="C91" s="98">
        <f t="shared" si="11"/>
        <v>1</v>
      </c>
      <c r="D91" s="98">
        <f t="shared" si="12"/>
        <v>1</v>
      </c>
      <c r="E91" s="98" t="str">
        <f t="shared" si="13"/>
        <v>-</v>
      </c>
      <c r="F91" s="98" t="str">
        <f t="shared" si="14"/>
        <v>-</v>
      </c>
      <c r="G91" s="98" t="str">
        <f t="shared" si="15"/>
        <v>-</v>
      </c>
      <c r="H91" s="98" t="str">
        <f t="shared" si="16"/>
        <v>-</v>
      </c>
      <c r="L91" s="164" t="s">
        <v>201</v>
      </c>
      <c r="M91" s="164" t="s">
        <v>135</v>
      </c>
      <c r="N91" s="11">
        <v>1</v>
      </c>
      <c r="O91" s="11">
        <v>1</v>
      </c>
      <c r="P91" s="11"/>
      <c r="Q91" s="11"/>
      <c r="R91" s="11"/>
      <c r="S91" s="11"/>
      <c r="U91" t="s">
        <v>222</v>
      </c>
      <c r="V91" s="11">
        <v>1</v>
      </c>
      <c r="W91" s="11">
        <v>1</v>
      </c>
      <c r="X91" s="11"/>
      <c r="Y91" s="11"/>
      <c r="Z91" s="11"/>
      <c r="AA91" s="11"/>
    </row>
    <row r="92" spans="1:27" s="99" customFormat="1" ht="20.100000000000001" customHeight="1" x14ac:dyDescent="0.25">
      <c r="A92" s="100" t="str">
        <f t="shared" si="9"/>
        <v>Amor por Acaso</v>
      </c>
      <c r="B92" s="100" t="str">
        <f t="shared" si="10"/>
        <v>Ficção</v>
      </c>
      <c r="C92" s="98">
        <f t="shared" si="11"/>
        <v>1</v>
      </c>
      <c r="D92" s="98" t="str">
        <f t="shared" si="12"/>
        <v>-</v>
      </c>
      <c r="E92" s="98">
        <f t="shared" si="13"/>
        <v>1</v>
      </c>
      <c r="F92" s="98" t="str">
        <f t="shared" si="14"/>
        <v>-</v>
      </c>
      <c r="G92" s="98" t="str">
        <f t="shared" si="15"/>
        <v>-</v>
      </c>
      <c r="H92" s="98" t="str">
        <f t="shared" si="16"/>
        <v>-</v>
      </c>
      <c r="L92" s="164" t="s">
        <v>489</v>
      </c>
      <c r="M92" s="164" t="s">
        <v>135</v>
      </c>
      <c r="N92" s="11">
        <v>1</v>
      </c>
      <c r="O92" s="11"/>
      <c r="P92" s="11">
        <v>1</v>
      </c>
      <c r="Q92" s="11"/>
      <c r="R92" s="11"/>
      <c r="S92" s="11"/>
      <c r="U92" t="s">
        <v>165</v>
      </c>
      <c r="V92" s="11">
        <v>1</v>
      </c>
      <c r="W92" s="11"/>
      <c r="X92" s="11">
        <v>1</v>
      </c>
      <c r="Y92" s="11"/>
      <c r="Z92" s="11"/>
      <c r="AA92" s="11"/>
    </row>
    <row r="93" spans="1:27" s="99" customFormat="1" ht="20.100000000000001" customHeight="1" x14ac:dyDescent="0.25">
      <c r="A93" s="100" t="str">
        <f t="shared" si="9"/>
        <v>Amor?</v>
      </c>
      <c r="B93" s="100" t="str">
        <f t="shared" si="10"/>
        <v>Ficção</v>
      </c>
      <c r="C93" s="98">
        <f t="shared" si="11"/>
        <v>1</v>
      </c>
      <c r="D93" s="98">
        <f t="shared" si="12"/>
        <v>1</v>
      </c>
      <c r="E93" s="98" t="str">
        <f t="shared" si="13"/>
        <v>-</v>
      </c>
      <c r="F93" s="98" t="str">
        <f t="shared" si="14"/>
        <v>-</v>
      </c>
      <c r="G93" s="98" t="str">
        <f t="shared" si="15"/>
        <v>-</v>
      </c>
      <c r="H93" s="98" t="str">
        <f t="shared" si="16"/>
        <v>-</v>
      </c>
      <c r="L93" s="164" t="s">
        <v>100</v>
      </c>
      <c r="M93" s="164" t="s">
        <v>135</v>
      </c>
      <c r="N93" s="11">
        <v>1</v>
      </c>
      <c r="O93" s="11">
        <v>1</v>
      </c>
      <c r="P93" s="11"/>
      <c r="Q93" s="11"/>
      <c r="R93" s="11"/>
      <c r="S93" s="11"/>
      <c r="U93" t="s">
        <v>223</v>
      </c>
      <c r="V93" s="11">
        <v>1</v>
      </c>
      <c r="W93" s="11">
        <v>1</v>
      </c>
      <c r="X93" s="11"/>
      <c r="Y93" s="11"/>
      <c r="Z93" s="11"/>
      <c r="AA93" s="11"/>
    </row>
    <row r="94" spans="1:27" s="99" customFormat="1" ht="20.100000000000001" customHeight="1" x14ac:dyDescent="0.25">
      <c r="A94" s="100" t="str">
        <f t="shared" si="9"/>
        <v>Aparecida - O Milagre</v>
      </c>
      <c r="B94" s="100" t="str">
        <f t="shared" si="10"/>
        <v>Ficção</v>
      </c>
      <c r="C94" s="98">
        <f t="shared" si="11"/>
        <v>1</v>
      </c>
      <c r="D94" s="98" t="str">
        <f t="shared" si="12"/>
        <v>-</v>
      </c>
      <c r="E94" s="98">
        <f t="shared" si="13"/>
        <v>1</v>
      </c>
      <c r="F94" s="98" t="str">
        <f t="shared" si="14"/>
        <v>-</v>
      </c>
      <c r="G94" s="98" t="str">
        <f t="shared" si="15"/>
        <v>-</v>
      </c>
      <c r="H94" s="98" t="str">
        <f t="shared" si="16"/>
        <v>-</v>
      </c>
      <c r="L94" s="164" t="s">
        <v>490</v>
      </c>
      <c r="M94" s="164" t="s">
        <v>135</v>
      </c>
      <c r="N94" s="11">
        <v>1</v>
      </c>
      <c r="O94" s="11"/>
      <c r="P94" s="11">
        <v>1</v>
      </c>
      <c r="Q94" s="11"/>
      <c r="R94" s="11"/>
      <c r="S94" s="11"/>
      <c r="U94" t="s">
        <v>256</v>
      </c>
      <c r="V94" s="11">
        <v>1</v>
      </c>
      <c r="W94" s="11"/>
      <c r="X94" s="11"/>
      <c r="Y94" s="11">
        <v>1</v>
      </c>
      <c r="Z94" s="11"/>
      <c r="AA94" s="11"/>
    </row>
    <row r="95" spans="1:27" s="99" customFormat="1" ht="20.100000000000001" customHeight="1" x14ac:dyDescent="0.25">
      <c r="A95" s="100" t="str">
        <f t="shared" si="9"/>
        <v>Appassionata</v>
      </c>
      <c r="B95" s="100" t="str">
        <f t="shared" si="10"/>
        <v>Ficção</v>
      </c>
      <c r="C95" s="98">
        <f t="shared" si="11"/>
        <v>1</v>
      </c>
      <c r="D95" s="98" t="str">
        <f t="shared" si="12"/>
        <v>-</v>
      </c>
      <c r="E95" s="98" t="str">
        <f t="shared" si="13"/>
        <v>-</v>
      </c>
      <c r="F95" s="98">
        <f t="shared" si="14"/>
        <v>1</v>
      </c>
      <c r="G95" s="98" t="str">
        <f t="shared" si="15"/>
        <v>-</v>
      </c>
      <c r="H95" s="98" t="str">
        <f t="shared" si="16"/>
        <v>-</v>
      </c>
      <c r="L95" s="164" t="s">
        <v>491</v>
      </c>
      <c r="M95" s="164" t="s">
        <v>135</v>
      </c>
      <c r="N95" s="11">
        <v>1</v>
      </c>
      <c r="O95" s="11"/>
      <c r="P95" s="11"/>
      <c r="Q95" s="11">
        <v>1</v>
      </c>
      <c r="R95" s="11"/>
      <c r="S95" s="11"/>
      <c r="U95" t="s">
        <v>248</v>
      </c>
      <c r="V95" s="11">
        <v>1</v>
      </c>
      <c r="W95" s="11"/>
      <c r="X95" s="11"/>
      <c r="Y95" s="11">
        <v>1</v>
      </c>
      <c r="Z95" s="11"/>
      <c r="AA95" s="11"/>
    </row>
    <row r="96" spans="1:27" s="99" customFormat="1" ht="20.100000000000001" customHeight="1" x14ac:dyDescent="0.25">
      <c r="A96" s="100" t="str">
        <f t="shared" si="9"/>
        <v>As Aventuras de Agamenon, O Repórter</v>
      </c>
      <c r="B96" s="100" t="str">
        <f t="shared" si="10"/>
        <v>Ficção</v>
      </c>
      <c r="C96" s="98">
        <f t="shared" si="11"/>
        <v>1</v>
      </c>
      <c r="D96" s="98" t="str">
        <f t="shared" si="12"/>
        <v>-</v>
      </c>
      <c r="E96" s="98">
        <f t="shared" si="13"/>
        <v>1</v>
      </c>
      <c r="F96" s="98" t="str">
        <f t="shared" si="14"/>
        <v>-</v>
      </c>
      <c r="G96" s="98" t="str">
        <f t="shared" si="15"/>
        <v>-</v>
      </c>
      <c r="H96" s="98" t="str">
        <f t="shared" si="16"/>
        <v>-</v>
      </c>
      <c r="L96" s="164" t="s">
        <v>492</v>
      </c>
      <c r="M96" s="164" t="s">
        <v>135</v>
      </c>
      <c r="N96" s="11">
        <v>1</v>
      </c>
      <c r="O96" s="11"/>
      <c r="P96" s="11">
        <v>1</v>
      </c>
      <c r="Q96" s="11"/>
      <c r="R96" s="11"/>
      <c r="S96" s="11"/>
      <c r="U96" t="s">
        <v>115</v>
      </c>
      <c r="V96" s="11">
        <v>1</v>
      </c>
      <c r="W96" s="11"/>
      <c r="X96" s="11"/>
      <c r="Y96" s="11">
        <v>1</v>
      </c>
      <c r="Z96" s="11"/>
      <c r="AA96" s="11"/>
    </row>
    <row r="97" spans="1:27" s="99" customFormat="1" ht="20.100000000000001" customHeight="1" x14ac:dyDescent="0.25">
      <c r="A97" s="100" t="str">
        <f t="shared" si="9"/>
        <v>As Doze Estrelas</v>
      </c>
      <c r="B97" s="100" t="str">
        <f t="shared" si="10"/>
        <v>Ficção</v>
      </c>
      <c r="C97" s="98">
        <f t="shared" si="11"/>
        <v>1</v>
      </c>
      <c r="D97" s="98">
        <f t="shared" si="12"/>
        <v>1</v>
      </c>
      <c r="E97" s="98" t="str">
        <f t="shared" si="13"/>
        <v>-</v>
      </c>
      <c r="F97" s="98" t="str">
        <f t="shared" si="14"/>
        <v>-</v>
      </c>
      <c r="G97" s="98" t="str">
        <f t="shared" si="15"/>
        <v>-</v>
      </c>
      <c r="H97" s="98" t="str">
        <f t="shared" si="16"/>
        <v>-</v>
      </c>
      <c r="L97" s="164" t="s">
        <v>493</v>
      </c>
      <c r="M97" s="164" t="s">
        <v>135</v>
      </c>
      <c r="N97" s="11">
        <v>1</v>
      </c>
      <c r="O97" s="11">
        <v>1</v>
      </c>
      <c r="P97" s="11"/>
      <c r="Q97" s="11"/>
      <c r="R97" s="11"/>
      <c r="S97" s="11"/>
      <c r="U97" t="s">
        <v>235</v>
      </c>
      <c r="V97" s="11">
        <v>1</v>
      </c>
      <c r="W97" s="11"/>
      <c r="X97" s="11"/>
      <c r="Y97" s="11">
        <v>1</v>
      </c>
      <c r="Z97" s="11"/>
      <c r="AA97" s="11"/>
    </row>
    <row r="98" spans="1:27" s="99" customFormat="1" ht="20.100000000000001" customHeight="1" x14ac:dyDescent="0.25">
      <c r="A98" s="100" t="str">
        <f t="shared" si="9"/>
        <v>As Mães de Chico Xavier</v>
      </c>
      <c r="B98" s="100" t="str">
        <f t="shared" si="10"/>
        <v>Ficção</v>
      </c>
      <c r="C98" s="98">
        <f t="shared" si="11"/>
        <v>1</v>
      </c>
      <c r="D98" s="98" t="str">
        <f t="shared" si="12"/>
        <v>-</v>
      </c>
      <c r="E98" s="98">
        <f t="shared" si="13"/>
        <v>1</v>
      </c>
      <c r="F98" s="98" t="str">
        <f t="shared" si="14"/>
        <v>-</v>
      </c>
      <c r="G98" s="98" t="str">
        <f t="shared" si="15"/>
        <v>-</v>
      </c>
      <c r="H98" s="98" t="str">
        <f t="shared" si="16"/>
        <v>-</v>
      </c>
      <c r="L98" s="164" t="s">
        <v>494</v>
      </c>
      <c r="M98" s="164" t="s">
        <v>135</v>
      </c>
      <c r="N98" s="11">
        <v>1</v>
      </c>
      <c r="O98" s="11"/>
      <c r="P98" s="11">
        <v>1</v>
      </c>
      <c r="Q98" s="11"/>
      <c r="R98" s="11"/>
      <c r="S98" s="11"/>
      <c r="U98" t="s">
        <v>168</v>
      </c>
      <c r="V98" s="11">
        <v>1</v>
      </c>
      <c r="W98" s="11"/>
      <c r="X98" s="11">
        <v>1</v>
      </c>
      <c r="Y98" s="11"/>
      <c r="Z98" s="11"/>
      <c r="AA98" s="11"/>
    </row>
    <row r="99" spans="1:27" s="99" customFormat="1" ht="20.100000000000001" customHeight="1" x14ac:dyDescent="0.25">
      <c r="A99" s="100" t="str">
        <f t="shared" si="9"/>
        <v>As Melhores Coisas do Mundo</v>
      </c>
      <c r="B99" s="100" t="str">
        <f t="shared" si="10"/>
        <v>Ficção</v>
      </c>
      <c r="C99" s="98">
        <f t="shared" si="11"/>
        <v>1</v>
      </c>
      <c r="D99" s="98" t="str">
        <f t="shared" si="12"/>
        <v>-</v>
      </c>
      <c r="E99" s="98">
        <f t="shared" si="13"/>
        <v>1</v>
      </c>
      <c r="F99" s="98" t="str">
        <f t="shared" si="14"/>
        <v>-</v>
      </c>
      <c r="G99" s="98" t="str">
        <f t="shared" si="15"/>
        <v>-</v>
      </c>
      <c r="H99" s="98" t="str">
        <f t="shared" si="16"/>
        <v>-</v>
      </c>
      <c r="L99" s="164" t="s">
        <v>495</v>
      </c>
      <c r="M99" s="164" t="s">
        <v>135</v>
      </c>
      <c r="N99" s="11">
        <v>1</v>
      </c>
      <c r="O99" s="11"/>
      <c r="P99" s="11">
        <v>1</v>
      </c>
      <c r="Q99" s="11"/>
      <c r="R99" s="11"/>
      <c r="S99" s="11"/>
      <c r="U99" t="s">
        <v>141</v>
      </c>
      <c r="V99" s="11">
        <v>1</v>
      </c>
      <c r="W99" s="11"/>
      <c r="X99" s="11">
        <v>1</v>
      </c>
      <c r="Y99" s="11"/>
      <c r="Z99" s="11"/>
      <c r="AA99" s="11"/>
    </row>
    <row r="100" spans="1:27" s="99" customFormat="1" ht="20.100000000000001" customHeight="1" x14ac:dyDescent="0.25">
      <c r="A100" s="100" t="str">
        <f t="shared" si="9"/>
        <v>As Vidas de Maria</v>
      </c>
      <c r="B100" s="100" t="str">
        <f t="shared" si="10"/>
        <v>Ficção</v>
      </c>
      <c r="C100" s="98">
        <f t="shared" si="11"/>
        <v>1</v>
      </c>
      <c r="D100" s="98">
        <f t="shared" si="12"/>
        <v>1</v>
      </c>
      <c r="E100" s="98" t="str">
        <f t="shared" si="13"/>
        <v>-</v>
      </c>
      <c r="F100" s="98" t="str">
        <f t="shared" si="14"/>
        <v>-</v>
      </c>
      <c r="G100" s="98" t="str">
        <f t="shared" si="15"/>
        <v>-</v>
      </c>
      <c r="H100" s="98" t="str">
        <f t="shared" si="16"/>
        <v>-</v>
      </c>
      <c r="L100" s="164" t="s">
        <v>82</v>
      </c>
      <c r="M100" s="164" t="s">
        <v>135</v>
      </c>
      <c r="N100" s="11">
        <v>1</v>
      </c>
      <c r="O100" s="11">
        <v>1</v>
      </c>
      <c r="P100" s="11"/>
      <c r="Q100" s="11"/>
      <c r="R100" s="11"/>
      <c r="S100" s="11"/>
      <c r="U100" t="s">
        <v>241</v>
      </c>
      <c r="V100" s="11">
        <v>1</v>
      </c>
      <c r="W100" s="11"/>
      <c r="X100" s="11"/>
      <c r="Y100" s="11">
        <v>1</v>
      </c>
      <c r="Z100" s="11"/>
      <c r="AA100" s="11"/>
    </row>
    <row r="101" spans="1:27" s="99" customFormat="1" ht="20.100000000000001" customHeight="1" x14ac:dyDescent="0.25">
      <c r="A101" s="100" t="str">
        <f t="shared" si="9"/>
        <v>Barravento</v>
      </c>
      <c r="B101" s="100" t="str">
        <f t="shared" si="10"/>
        <v>Ficção</v>
      </c>
      <c r="C101" s="98">
        <f t="shared" si="11"/>
        <v>1</v>
      </c>
      <c r="D101" s="98">
        <f t="shared" si="12"/>
        <v>1</v>
      </c>
      <c r="E101" s="98" t="str">
        <f t="shared" si="13"/>
        <v>-</v>
      </c>
      <c r="F101" s="98" t="str">
        <f t="shared" si="14"/>
        <v>-</v>
      </c>
      <c r="G101" s="98" t="str">
        <f t="shared" si="15"/>
        <v>-</v>
      </c>
      <c r="H101" s="98" t="str">
        <f t="shared" si="16"/>
        <v>-</v>
      </c>
      <c r="L101" s="164" t="s">
        <v>496</v>
      </c>
      <c r="M101" s="164" t="s">
        <v>135</v>
      </c>
      <c r="N101" s="11">
        <v>1</v>
      </c>
      <c r="O101" s="11">
        <v>1</v>
      </c>
      <c r="P101" s="11"/>
      <c r="Q101" s="11"/>
      <c r="R101" s="11"/>
      <c r="S101" s="11"/>
      <c r="U101" t="s">
        <v>194</v>
      </c>
      <c r="V101" s="11">
        <v>1</v>
      </c>
      <c r="W101" s="11">
        <v>1</v>
      </c>
      <c r="X101" s="11"/>
      <c r="Y101" s="11"/>
      <c r="Z101" s="11"/>
      <c r="AA101" s="11"/>
    </row>
    <row r="102" spans="1:27" s="99" customFormat="1" ht="20.100000000000001" customHeight="1" x14ac:dyDescent="0.25">
      <c r="A102" s="100" t="str">
        <f t="shared" si="9"/>
        <v>Bendito Fruto</v>
      </c>
      <c r="B102" s="100" t="str">
        <f t="shared" si="10"/>
        <v>Ficção</v>
      </c>
      <c r="C102" s="98">
        <f t="shared" si="11"/>
        <v>1</v>
      </c>
      <c r="D102" s="98">
        <f t="shared" si="12"/>
        <v>1</v>
      </c>
      <c r="E102" s="98" t="str">
        <f t="shared" si="13"/>
        <v>-</v>
      </c>
      <c r="F102" s="98" t="str">
        <f t="shared" si="14"/>
        <v>-</v>
      </c>
      <c r="G102" s="98" t="str">
        <f t="shared" si="15"/>
        <v>-</v>
      </c>
      <c r="H102" s="98" t="str">
        <f t="shared" si="16"/>
        <v>-</v>
      </c>
      <c r="L102" s="164" t="s">
        <v>102</v>
      </c>
      <c r="M102" s="164" t="s">
        <v>135</v>
      </c>
      <c r="N102" s="11">
        <v>1</v>
      </c>
      <c r="O102" s="11">
        <v>1</v>
      </c>
      <c r="P102" s="11"/>
      <c r="Q102" s="11"/>
      <c r="R102" s="11"/>
      <c r="S102" s="11"/>
      <c r="U102" t="s">
        <v>259</v>
      </c>
      <c r="V102" s="11">
        <v>1</v>
      </c>
      <c r="W102" s="11"/>
      <c r="X102" s="11"/>
      <c r="Y102" s="11">
        <v>1</v>
      </c>
      <c r="Z102" s="11"/>
      <c r="AA102" s="11"/>
    </row>
    <row r="103" spans="1:27" s="99" customFormat="1" ht="20.100000000000001" customHeight="1" x14ac:dyDescent="0.25">
      <c r="A103" s="100" t="str">
        <f t="shared" si="9"/>
        <v>Bicho de Sete Cabeças</v>
      </c>
      <c r="B103" s="100" t="str">
        <f t="shared" si="10"/>
        <v>Ficção</v>
      </c>
      <c r="C103" s="98">
        <f t="shared" si="11"/>
        <v>1</v>
      </c>
      <c r="D103" s="98">
        <f t="shared" si="12"/>
        <v>1</v>
      </c>
      <c r="E103" s="98" t="str">
        <f t="shared" si="13"/>
        <v>-</v>
      </c>
      <c r="F103" s="98" t="str">
        <f t="shared" si="14"/>
        <v>-</v>
      </c>
      <c r="G103" s="98" t="str">
        <f t="shared" si="15"/>
        <v>-</v>
      </c>
      <c r="H103" s="98" t="str">
        <f t="shared" si="16"/>
        <v>-</v>
      </c>
      <c r="L103" s="164" t="s">
        <v>103</v>
      </c>
      <c r="M103" s="164" t="s">
        <v>135</v>
      </c>
      <c r="N103" s="11">
        <v>1</v>
      </c>
      <c r="O103" s="11">
        <v>1</v>
      </c>
      <c r="P103" s="11"/>
      <c r="Q103" s="11"/>
      <c r="R103" s="11"/>
      <c r="S103" s="11"/>
      <c r="U103" t="s">
        <v>210</v>
      </c>
      <c r="V103" s="11">
        <v>1</v>
      </c>
      <c r="W103" s="11">
        <v>1</v>
      </c>
      <c r="X103" s="11"/>
      <c r="Y103" s="11"/>
      <c r="Z103" s="11"/>
      <c r="AA103" s="11"/>
    </row>
    <row r="104" spans="1:27" s="99" customFormat="1" ht="20.100000000000001" customHeight="1" x14ac:dyDescent="0.25">
      <c r="A104" s="100" t="str">
        <f t="shared" si="9"/>
        <v>Billi Pig</v>
      </c>
      <c r="B104" s="100" t="str">
        <f t="shared" si="10"/>
        <v>Ficção</v>
      </c>
      <c r="C104" s="98">
        <f t="shared" si="11"/>
        <v>1</v>
      </c>
      <c r="D104" s="98" t="str">
        <f t="shared" si="12"/>
        <v>-</v>
      </c>
      <c r="E104" s="98">
        <f t="shared" si="13"/>
        <v>1</v>
      </c>
      <c r="F104" s="98" t="str">
        <f t="shared" si="14"/>
        <v>-</v>
      </c>
      <c r="G104" s="98" t="str">
        <f t="shared" si="15"/>
        <v>-</v>
      </c>
      <c r="H104" s="98" t="str">
        <f t="shared" si="16"/>
        <v>-</v>
      </c>
      <c r="L104" s="164" t="s">
        <v>497</v>
      </c>
      <c r="M104" s="164" t="s">
        <v>135</v>
      </c>
      <c r="N104" s="11">
        <v>1</v>
      </c>
      <c r="O104" s="11"/>
      <c r="P104" s="11">
        <v>1</v>
      </c>
      <c r="Q104" s="11"/>
      <c r="R104" s="11"/>
      <c r="S104" s="11"/>
      <c r="U104" t="s">
        <v>110</v>
      </c>
      <c r="V104" s="11">
        <v>1</v>
      </c>
      <c r="W104" s="11"/>
      <c r="X104" s="11">
        <v>1</v>
      </c>
      <c r="Y104" s="11"/>
      <c r="Z104" s="11"/>
      <c r="AA104" s="11"/>
    </row>
    <row r="105" spans="1:27" s="99" customFormat="1" ht="20.100000000000001" customHeight="1" x14ac:dyDescent="0.25">
      <c r="A105" s="100" t="str">
        <f t="shared" si="9"/>
        <v>Boleiros - Era uma Vez o Futebol</v>
      </c>
      <c r="B105" s="100" t="str">
        <f t="shared" si="10"/>
        <v>Ficção</v>
      </c>
      <c r="C105" s="98">
        <f t="shared" si="11"/>
        <v>1</v>
      </c>
      <c r="D105" s="98" t="str">
        <f t="shared" si="12"/>
        <v>-</v>
      </c>
      <c r="E105" s="98" t="str">
        <f t="shared" si="13"/>
        <v>-</v>
      </c>
      <c r="F105" s="98">
        <f t="shared" si="14"/>
        <v>1</v>
      </c>
      <c r="G105" s="98" t="str">
        <f t="shared" si="15"/>
        <v>-</v>
      </c>
      <c r="H105" s="98" t="str">
        <f t="shared" si="16"/>
        <v>-</v>
      </c>
      <c r="L105" s="164" t="s">
        <v>498</v>
      </c>
      <c r="M105" s="164" t="s">
        <v>135</v>
      </c>
      <c r="N105" s="11">
        <v>1</v>
      </c>
      <c r="O105" s="11"/>
      <c r="P105" s="11"/>
      <c r="Q105" s="11">
        <v>1</v>
      </c>
      <c r="R105" s="11"/>
      <c r="S105" s="11"/>
      <c r="U105" t="s">
        <v>212</v>
      </c>
      <c r="V105" s="11">
        <v>1</v>
      </c>
      <c r="W105" s="11">
        <v>1</v>
      </c>
      <c r="X105" s="11"/>
      <c r="Y105" s="11"/>
      <c r="Z105" s="11"/>
      <c r="AA105" s="11"/>
    </row>
    <row r="106" spans="1:27" s="99" customFormat="1" ht="20.100000000000001" customHeight="1" x14ac:dyDescent="0.25">
      <c r="A106" s="100" t="str">
        <f t="shared" si="9"/>
        <v>Boleiros 2 - Vencedores e Vencidos</v>
      </c>
      <c r="B106" s="100" t="str">
        <f t="shared" si="10"/>
        <v>Ficção</v>
      </c>
      <c r="C106" s="98">
        <f t="shared" si="11"/>
        <v>1</v>
      </c>
      <c r="D106" s="98" t="str">
        <f t="shared" si="12"/>
        <v>-</v>
      </c>
      <c r="E106" s="98" t="str">
        <f t="shared" si="13"/>
        <v>-</v>
      </c>
      <c r="F106" s="98">
        <f t="shared" si="14"/>
        <v>1</v>
      </c>
      <c r="G106" s="98" t="str">
        <f t="shared" si="15"/>
        <v>-</v>
      </c>
      <c r="H106" s="98" t="str">
        <f t="shared" si="16"/>
        <v>-</v>
      </c>
      <c r="L106" s="164" t="s">
        <v>499</v>
      </c>
      <c r="M106" s="164" t="s">
        <v>135</v>
      </c>
      <c r="N106" s="11">
        <v>1</v>
      </c>
      <c r="O106" s="11"/>
      <c r="P106" s="11"/>
      <c r="Q106" s="11">
        <v>1</v>
      </c>
      <c r="R106" s="11"/>
      <c r="S106" s="11"/>
      <c r="U106" t="s">
        <v>111</v>
      </c>
      <c r="V106" s="11">
        <v>1</v>
      </c>
      <c r="W106" s="11"/>
      <c r="X106" s="11">
        <v>1</v>
      </c>
      <c r="Y106" s="11"/>
      <c r="Z106" s="11"/>
      <c r="AA106" s="11"/>
    </row>
    <row r="107" spans="1:27" s="99" customFormat="1" ht="20.100000000000001" customHeight="1" x14ac:dyDescent="0.25">
      <c r="A107" s="100" t="str">
        <f t="shared" si="9"/>
        <v>Bom Mesmo É Carnaval</v>
      </c>
      <c r="B107" s="100" t="str">
        <f t="shared" si="10"/>
        <v>Ficção</v>
      </c>
      <c r="C107" s="98">
        <f t="shared" si="11"/>
        <v>1</v>
      </c>
      <c r="D107" s="98" t="str">
        <f t="shared" si="12"/>
        <v>-</v>
      </c>
      <c r="E107" s="98" t="str">
        <f t="shared" si="13"/>
        <v>-</v>
      </c>
      <c r="F107" s="98">
        <f t="shared" si="14"/>
        <v>1</v>
      </c>
      <c r="G107" s="98" t="str">
        <f t="shared" si="15"/>
        <v>-</v>
      </c>
      <c r="H107" s="98" t="str">
        <f t="shared" si="16"/>
        <v>-</v>
      </c>
      <c r="L107" s="164" t="s">
        <v>500</v>
      </c>
      <c r="M107" s="164" t="s">
        <v>135</v>
      </c>
      <c r="N107" s="11">
        <v>1</v>
      </c>
      <c r="O107" s="11"/>
      <c r="P107" s="11"/>
      <c r="Q107" s="11">
        <v>1</v>
      </c>
      <c r="R107" s="11"/>
      <c r="S107" s="11"/>
      <c r="U107" t="s">
        <v>100</v>
      </c>
      <c r="V107" s="11">
        <v>1</v>
      </c>
      <c r="W107" s="11">
        <v>1</v>
      </c>
      <c r="X107" s="11"/>
      <c r="Y107" s="11"/>
      <c r="Z107" s="11"/>
      <c r="AA107" s="11"/>
    </row>
    <row r="108" spans="1:27" s="99" customFormat="1" ht="20.100000000000001" customHeight="1" x14ac:dyDescent="0.25">
      <c r="A108" s="100" t="str">
        <f t="shared" si="9"/>
        <v>Bróder</v>
      </c>
      <c r="B108" s="100" t="str">
        <f t="shared" si="10"/>
        <v>Ficção</v>
      </c>
      <c r="C108" s="98">
        <f t="shared" si="11"/>
        <v>1</v>
      </c>
      <c r="D108" s="98" t="str">
        <f t="shared" si="12"/>
        <v>-</v>
      </c>
      <c r="E108" s="98">
        <f t="shared" si="13"/>
        <v>1</v>
      </c>
      <c r="F108" s="98" t="str">
        <f t="shared" si="14"/>
        <v>-</v>
      </c>
      <c r="G108" s="98" t="str">
        <f t="shared" si="15"/>
        <v>-</v>
      </c>
      <c r="H108" s="98" t="str">
        <f t="shared" si="16"/>
        <v>-</v>
      </c>
      <c r="L108" s="164" t="s">
        <v>501</v>
      </c>
      <c r="M108" s="164" t="s">
        <v>135</v>
      </c>
      <c r="N108" s="11">
        <v>1</v>
      </c>
      <c r="O108" s="11"/>
      <c r="P108" s="11">
        <v>1</v>
      </c>
      <c r="Q108" s="11"/>
      <c r="R108" s="11"/>
      <c r="S108" s="11"/>
      <c r="U108" t="s">
        <v>84</v>
      </c>
      <c r="V108" s="11">
        <v>1</v>
      </c>
      <c r="W108" s="11"/>
      <c r="X108" s="11"/>
      <c r="Y108" s="11">
        <v>1</v>
      </c>
      <c r="Z108" s="11"/>
      <c r="AA108" s="11"/>
    </row>
    <row r="109" spans="1:27" s="99" customFormat="1" ht="20.100000000000001" customHeight="1" x14ac:dyDescent="0.25">
      <c r="A109" s="100" t="str">
        <f t="shared" si="9"/>
        <v>Bruna Surfistinha</v>
      </c>
      <c r="B109" s="100" t="str">
        <f t="shared" si="10"/>
        <v>Ficção</v>
      </c>
      <c r="C109" s="98">
        <f t="shared" si="11"/>
        <v>1</v>
      </c>
      <c r="D109" s="98" t="str">
        <f t="shared" si="12"/>
        <v>-</v>
      </c>
      <c r="E109" s="98">
        <f t="shared" si="13"/>
        <v>1</v>
      </c>
      <c r="F109" s="98" t="str">
        <f t="shared" si="14"/>
        <v>-</v>
      </c>
      <c r="G109" s="98" t="str">
        <f t="shared" si="15"/>
        <v>-</v>
      </c>
      <c r="H109" s="98" t="str">
        <f t="shared" si="16"/>
        <v>-</v>
      </c>
      <c r="L109" s="164" t="s">
        <v>502</v>
      </c>
      <c r="M109" s="164" t="s">
        <v>135</v>
      </c>
      <c r="N109" s="11">
        <v>1</v>
      </c>
      <c r="O109" s="11"/>
      <c r="P109" s="11">
        <v>1</v>
      </c>
      <c r="Q109" s="11"/>
      <c r="R109" s="11"/>
      <c r="S109" s="11"/>
      <c r="U109" t="s">
        <v>203</v>
      </c>
      <c r="V109" s="11">
        <v>1</v>
      </c>
      <c r="W109" s="11">
        <v>1</v>
      </c>
      <c r="X109" s="11"/>
      <c r="Y109" s="11"/>
      <c r="Z109" s="11"/>
      <c r="AA109" s="11"/>
    </row>
    <row r="110" spans="1:27" s="99" customFormat="1" ht="20.100000000000001" customHeight="1" x14ac:dyDescent="0.25">
      <c r="A110" s="100" t="str">
        <f t="shared" si="9"/>
        <v>Cafuné</v>
      </c>
      <c r="B110" s="100" t="str">
        <f t="shared" si="10"/>
        <v>Ficção</v>
      </c>
      <c r="C110" s="98">
        <f t="shared" si="11"/>
        <v>1</v>
      </c>
      <c r="D110" s="98">
        <f t="shared" si="12"/>
        <v>1</v>
      </c>
      <c r="E110" s="98" t="str">
        <f t="shared" si="13"/>
        <v>-</v>
      </c>
      <c r="F110" s="98" t="str">
        <f t="shared" si="14"/>
        <v>-</v>
      </c>
      <c r="G110" s="98" t="str">
        <f t="shared" si="15"/>
        <v>-</v>
      </c>
      <c r="H110" s="98" t="str">
        <f t="shared" si="16"/>
        <v>-</v>
      </c>
      <c r="L110" s="164" t="s">
        <v>205</v>
      </c>
      <c r="M110" s="164" t="s">
        <v>135</v>
      </c>
      <c r="N110" s="11">
        <v>1</v>
      </c>
      <c r="O110" s="11">
        <v>1</v>
      </c>
      <c r="P110" s="11"/>
      <c r="Q110" s="11"/>
      <c r="R110" s="11"/>
      <c r="S110" s="11"/>
      <c r="U110" t="s">
        <v>172</v>
      </c>
      <c r="V110" s="11">
        <v>1</v>
      </c>
      <c r="W110" s="11"/>
      <c r="X110" s="11">
        <v>1</v>
      </c>
      <c r="Y110" s="11"/>
      <c r="Z110" s="11"/>
      <c r="AA110" s="11"/>
    </row>
    <row r="111" spans="1:27" s="99" customFormat="1" ht="20.100000000000001" customHeight="1" x14ac:dyDescent="0.25">
      <c r="A111" s="100" t="str">
        <f t="shared" si="9"/>
        <v>Camponeses do Araguaia – A Guerrilha Vista Por Dentro</v>
      </c>
      <c r="B111" s="100" t="str">
        <f t="shared" si="10"/>
        <v>Documentário</v>
      </c>
      <c r="C111" s="98">
        <f t="shared" si="11"/>
        <v>1</v>
      </c>
      <c r="D111" s="98">
        <f t="shared" si="12"/>
        <v>1</v>
      </c>
      <c r="E111" s="98" t="str">
        <f t="shared" si="13"/>
        <v>-</v>
      </c>
      <c r="F111" s="98" t="str">
        <f t="shared" si="14"/>
        <v>-</v>
      </c>
      <c r="G111" s="98" t="str">
        <f t="shared" si="15"/>
        <v>-</v>
      </c>
      <c r="H111" s="98" t="str">
        <f t="shared" si="16"/>
        <v>-</v>
      </c>
      <c r="L111" s="164" t="s">
        <v>219</v>
      </c>
      <c r="M111" s="164" t="s">
        <v>31</v>
      </c>
      <c r="N111" s="11">
        <v>1</v>
      </c>
      <c r="O111" s="11">
        <v>1</v>
      </c>
      <c r="P111" s="11"/>
      <c r="Q111" s="11"/>
      <c r="R111" s="11"/>
      <c r="S111" s="11"/>
      <c r="U111" t="s">
        <v>167</v>
      </c>
      <c r="V111" s="11">
        <v>1</v>
      </c>
      <c r="W111" s="11"/>
      <c r="X111" s="11">
        <v>1</v>
      </c>
      <c r="Y111" s="11"/>
      <c r="Z111" s="11"/>
      <c r="AA111" s="11"/>
    </row>
    <row r="112" spans="1:27" s="99" customFormat="1" ht="20.100000000000001" customHeight="1" x14ac:dyDescent="0.25">
      <c r="A112" s="100" t="str">
        <f t="shared" si="9"/>
        <v>Canção de Baal</v>
      </c>
      <c r="B112" s="100" t="str">
        <f t="shared" si="10"/>
        <v>Ficção</v>
      </c>
      <c r="C112" s="98">
        <f t="shared" si="11"/>
        <v>1</v>
      </c>
      <c r="D112" s="98">
        <f t="shared" si="12"/>
        <v>1</v>
      </c>
      <c r="E112" s="98" t="str">
        <f t="shared" si="13"/>
        <v>-</v>
      </c>
      <c r="F112" s="98" t="str">
        <f t="shared" si="14"/>
        <v>-</v>
      </c>
      <c r="G112" s="98" t="str">
        <f t="shared" si="15"/>
        <v>-</v>
      </c>
      <c r="H112" s="98" t="str">
        <f t="shared" si="16"/>
        <v>-</v>
      </c>
      <c r="L112" s="164" t="s">
        <v>503</v>
      </c>
      <c r="M112" s="164" t="s">
        <v>135</v>
      </c>
      <c r="N112" s="11">
        <v>1</v>
      </c>
      <c r="O112" s="11">
        <v>1</v>
      </c>
      <c r="P112" s="11"/>
      <c r="Q112" s="11"/>
      <c r="R112" s="11"/>
      <c r="S112" s="11"/>
      <c r="U112" t="s">
        <v>174</v>
      </c>
      <c r="V112" s="11">
        <v>1</v>
      </c>
      <c r="W112" s="11"/>
      <c r="X112" s="11">
        <v>1</v>
      </c>
      <c r="Y112" s="11"/>
      <c r="Z112" s="11"/>
      <c r="AA112" s="11"/>
    </row>
    <row r="113" spans="1:27" s="99" customFormat="1" ht="20.100000000000001" customHeight="1" x14ac:dyDescent="0.25">
      <c r="A113" s="100" t="str">
        <f t="shared" si="9"/>
        <v>Candinho</v>
      </c>
      <c r="B113" s="100" t="str">
        <f t="shared" si="10"/>
        <v>Ficção</v>
      </c>
      <c r="C113" s="98">
        <f t="shared" si="11"/>
        <v>1</v>
      </c>
      <c r="D113" s="98" t="str">
        <f t="shared" si="12"/>
        <v>-</v>
      </c>
      <c r="E113" s="98" t="str">
        <f t="shared" si="13"/>
        <v>-</v>
      </c>
      <c r="F113" s="98">
        <f t="shared" si="14"/>
        <v>1</v>
      </c>
      <c r="G113" s="98" t="str">
        <f t="shared" si="15"/>
        <v>-</v>
      </c>
      <c r="H113" s="98" t="str">
        <f t="shared" si="16"/>
        <v>-</v>
      </c>
      <c r="L113" s="164" t="s">
        <v>504</v>
      </c>
      <c r="M113" s="164" t="s">
        <v>135</v>
      </c>
      <c r="N113" s="11">
        <v>1</v>
      </c>
      <c r="O113" s="11"/>
      <c r="P113" s="11"/>
      <c r="Q113" s="11">
        <v>1</v>
      </c>
      <c r="R113" s="11"/>
      <c r="S113" s="11"/>
      <c r="U113" t="s">
        <v>193</v>
      </c>
      <c r="V113" s="11">
        <v>1</v>
      </c>
      <c r="W113" s="11">
        <v>1</v>
      </c>
      <c r="X113" s="11"/>
      <c r="Y113" s="11"/>
      <c r="Z113" s="11"/>
      <c r="AA113" s="11"/>
    </row>
    <row r="114" spans="1:27" s="99" customFormat="1" ht="20.100000000000001" customHeight="1" x14ac:dyDescent="0.25">
      <c r="A114" s="100" t="str">
        <f t="shared" si="9"/>
        <v>Cara ou Coroa</v>
      </c>
      <c r="B114" s="100" t="str">
        <f t="shared" si="10"/>
        <v>Ficção</v>
      </c>
      <c r="C114" s="98">
        <f t="shared" si="11"/>
        <v>1</v>
      </c>
      <c r="D114" s="98" t="str">
        <f t="shared" si="12"/>
        <v>-</v>
      </c>
      <c r="E114" s="98" t="str">
        <f t="shared" si="13"/>
        <v>-</v>
      </c>
      <c r="F114" s="98">
        <f t="shared" si="14"/>
        <v>1</v>
      </c>
      <c r="G114" s="98" t="str">
        <f t="shared" si="15"/>
        <v>-</v>
      </c>
      <c r="H114" s="98" t="str">
        <f t="shared" si="16"/>
        <v>-</v>
      </c>
      <c r="L114" s="164" t="s">
        <v>242</v>
      </c>
      <c r="M114" s="164" t="s">
        <v>135</v>
      </c>
      <c r="N114" s="11">
        <v>1</v>
      </c>
      <c r="O114" s="11"/>
      <c r="P114" s="11"/>
      <c r="Q114" s="11">
        <v>1</v>
      </c>
      <c r="R114" s="11"/>
      <c r="S114" s="11"/>
      <c r="U114" t="s">
        <v>85</v>
      </c>
      <c r="V114" s="11">
        <v>1</v>
      </c>
      <c r="W114" s="11"/>
      <c r="X114" s="11"/>
      <c r="Y114" s="11">
        <v>1</v>
      </c>
      <c r="Z114" s="11"/>
      <c r="AA114" s="11"/>
    </row>
    <row r="115" spans="1:27" s="99" customFormat="1" ht="20.100000000000001" customHeight="1" x14ac:dyDescent="0.25">
      <c r="A115" s="100" t="str">
        <f t="shared" si="9"/>
        <v>Caramuru, A Invenção Do Brasil</v>
      </c>
      <c r="B115" s="100" t="str">
        <f t="shared" si="10"/>
        <v>Ficção</v>
      </c>
      <c r="C115" s="98">
        <f t="shared" si="11"/>
        <v>1</v>
      </c>
      <c r="D115" s="98" t="str">
        <f t="shared" si="12"/>
        <v>-</v>
      </c>
      <c r="E115" s="98">
        <f t="shared" si="13"/>
        <v>1</v>
      </c>
      <c r="F115" s="98" t="str">
        <f t="shared" si="14"/>
        <v>-</v>
      </c>
      <c r="G115" s="98" t="str">
        <f t="shared" si="15"/>
        <v>-</v>
      </c>
      <c r="H115" s="98" t="str">
        <f t="shared" si="16"/>
        <v>-</v>
      </c>
      <c r="L115" s="164" t="s">
        <v>505</v>
      </c>
      <c r="M115" s="164" t="s">
        <v>135</v>
      </c>
      <c r="N115" s="11">
        <v>1</v>
      </c>
      <c r="O115" s="11"/>
      <c r="P115" s="11">
        <v>1</v>
      </c>
      <c r="Q115" s="11"/>
      <c r="R115" s="11"/>
      <c r="S115" s="11"/>
      <c r="U115" t="s">
        <v>231</v>
      </c>
      <c r="V115" s="11">
        <v>1</v>
      </c>
      <c r="W115" s="11"/>
      <c r="X115" s="11"/>
      <c r="Y115" s="11">
        <v>1</v>
      </c>
      <c r="Z115" s="11"/>
      <c r="AA115" s="11"/>
    </row>
    <row r="116" spans="1:27" s="99" customFormat="1" ht="20.100000000000001" customHeight="1" x14ac:dyDescent="0.25">
      <c r="A116" s="100" t="str">
        <f t="shared" si="9"/>
        <v>Carandiru</v>
      </c>
      <c r="B116" s="100" t="str">
        <f t="shared" si="10"/>
        <v>Ficção</v>
      </c>
      <c r="C116" s="98">
        <f t="shared" si="11"/>
        <v>1</v>
      </c>
      <c r="D116" s="98" t="str">
        <f t="shared" si="12"/>
        <v>-</v>
      </c>
      <c r="E116" s="98">
        <f t="shared" si="13"/>
        <v>1</v>
      </c>
      <c r="F116" s="98" t="str">
        <f t="shared" si="14"/>
        <v>-</v>
      </c>
      <c r="G116" s="98" t="str">
        <f t="shared" si="15"/>
        <v>-</v>
      </c>
      <c r="H116" s="98" t="str">
        <f t="shared" si="16"/>
        <v>-</v>
      </c>
      <c r="L116" s="164" t="s">
        <v>506</v>
      </c>
      <c r="M116" s="164" t="s">
        <v>135</v>
      </c>
      <c r="N116" s="11">
        <v>1</v>
      </c>
      <c r="O116" s="11"/>
      <c r="P116" s="11">
        <v>1</v>
      </c>
      <c r="Q116" s="11"/>
      <c r="R116" s="11"/>
      <c r="S116" s="11"/>
      <c r="U116" t="s">
        <v>263</v>
      </c>
      <c r="V116" s="11">
        <v>1</v>
      </c>
      <c r="W116" s="11"/>
      <c r="X116" s="11"/>
      <c r="Y116" s="11">
        <v>1</v>
      </c>
      <c r="Z116" s="11"/>
      <c r="AA116" s="11"/>
    </row>
    <row r="117" spans="1:27" s="99" customFormat="1" ht="20.100000000000001" customHeight="1" x14ac:dyDescent="0.25">
      <c r="A117" s="100" t="str">
        <f t="shared" si="9"/>
        <v>Carnival No Meu Quintal</v>
      </c>
      <c r="B117" s="100" t="str">
        <f t="shared" si="10"/>
        <v>Documentário</v>
      </c>
      <c r="C117" s="98">
        <f t="shared" si="11"/>
        <v>1</v>
      </c>
      <c r="D117" s="98" t="str">
        <f t="shared" si="12"/>
        <v>-</v>
      </c>
      <c r="E117" s="98" t="str">
        <f t="shared" si="13"/>
        <v>-</v>
      </c>
      <c r="F117" s="98">
        <f t="shared" si="14"/>
        <v>1</v>
      </c>
      <c r="G117" s="98" t="str">
        <f t="shared" si="15"/>
        <v>-</v>
      </c>
      <c r="H117" s="98" t="str">
        <f t="shared" si="16"/>
        <v>-</v>
      </c>
      <c r="L117" s="164" t="s">
        <v>245</v>
      </c>
      <c r="M117" s="164" t="s">
        <v>31</v>
      </c>
      <c r="N117" s="11">
        <v>1</v>
      </c>
      <c r="O117" s="11"/>
      <c r="P117" s="11"/>
      <c r="Q117" s="11">
        <v>1</v>
      </c>
      <c r="R117" s="11"/>
      <c r="S117" s="11"/>
      <c r="U117" t="s">
        <v>252</v>
      </c>
      <c r="V117" s="11">
        <v>1</v>
      </c>
      <c r="W117" s="11"/>
      <c r="X117" s="11"/>
      <c r="Y117" s="11">
        <v>1</v>
      </c>
      <c r="Z117" s="11"/>
      <c r="AA117" s="11"/>
    </row>
    <row r="118" spans="1:27" s="99" customFormat="1" ht="20.100000000000001" customHeight="1" x14ac:dyDescent="0.25">
      <c r="A118" s="100" t="str">
        <f t="shared" si="9"/>
        <v>Caro Francis</v>
      </c>
      <c r="B118" s="100" t="str">
        <f t="shared" si="10"/>
        <v>Documentário</v>
      </c>
      <c r="C118" s="98">
        <f t="shared" si="11"/>
        <v>1</v>
      </c>
      <c r="D118" s="98" t="str">
        <f t="shared" si="12"/>
        <v>-</v>
      </c>
      <c r="E118" s="98" t="str">
        <f t="shared" si="13"/>
        <v>-</v>
      </c>
      <c r="F118" s="98">
        <f t="shared" si="14"/>
        <v>1</v>
      </c>
      <c r="G118" s="98" t="str">
        <f t="shared" si="15"/>
        <v>-</v>
      </c>
      <c r="H118" s="98" t="str">
        <f t="shared" si="16"/>
        <v>-</v>
      </c>
      <c r="L118" s="164" t="s">
        <v>507</v>
      </c>
      <c r="M118" s="164" t="s">
        <v>31</v>
      </c>
      <c r="N118" s="11">
        <v>1</v>
      </c>
      <c r="O118" s="11"/>
      <c r="P118" s="11"/>
      <c r="Q118" s="11">
        <v>1</v>
      </c>
      <c r="R118" s="11"/>
      <c r="S118" s="11"/>
      <c r="U118" t="s">
        <v>265</v>
      </c>
      <c r="V118" s="11">
        <v>1</v>
      </c>
      <c r="W118" s="11"/>
      <c r="X118" s="11"/>
      <c r="Y118" s="11">
        <v>1</v>
      </c>
      <c r="Z118" s="11"/>
      <c r="AA118" s="11"/>
    </row>
    <row r="119" spans="1:27" s="99" customFormat="1" ht="20.100000000000001" customHeight="1" x14ac:dyDescent="0.25">
      <c r="A119" s="100" t="str">
        <f t="shared" si="9"/>
        <v>Cartola, Música Para Os Olhos</v>
      </c>
      <c r="B119" s="100" t="str">
        <f t="shared" si="10"/>
        <v>Documentário</v>
      </c>
      <c r="C119" s="98">
        <f t="shared" si="11"/>
        <v>1</v>
      </c>
      <c r="D119" s="98">
        <f t="shared" si="12"/>
        <v>1</v>
      </c>
      <c r="E119" s="98" t="str">
        <f t="shared" si="13"/>
        <v>-</v>
      </c>
      <c r="F119" s="98" t="str">
        <f t="shared" si="14"/>
        <v>-</v>
      </c>
      <c r="G119" s="98" t="str">
        <f t="shared" si="15"/>
        <v>-</v>
      </c>
      <c r="H119" s="98" t="str">
        <f t="shared" si="16"/>
        <v>-</v>
      </c>
      <c r="L119" s="164" t="s">
        <v>208</v>
      </c>
      <c r="M119" s="164" t="s">
        <v>31</v>
      </c>
      <c r="N119" s="11">
        <v>1</v>
      </c>
      <c r="O119" s="11">
        <v>1</v>
      </c>
      <c r="P119" s="11"/>
      <c r="Q119" s="11"/>
      <c r="R119" s="11"/>
      <c r="S119" s="11"/>
      <c r="U119" t="s">
        <v>239</v>
      </c>
      <c r="V119" s="11">
        <v>1</v>
      </c>
      <c r="W119" s="11"/>
      <c r="X119" s="11"/>
      <c r="Y119" s="11">
        <v>1</v>
      </c>
      <c r="Z119" s="11"/>
      <c r="AA119" s="11"/>
    </row>
    <row r="120" spans="1:27" s="99" customFormat="1" ht="20.100000000000001" customHeight="1" x14ac:dyDescent="0.25">
      <c r="A120" s="100" t="str">
        <f t="shared" si="9"/>
        <v>Casa de Areia</v>
      </c>
      <c r="B120" s="100" t="str">
        <f t="shared" si="10"/>
        <v>Ficção</v>
      </c>
      <c r="C120" s="98">
        <f t="shared" si="11"/>
        <v>1</v>
      </c>
      <c r="D120" s="98" t="str">
        <f t="shared" si="12"/>
        <v>-</v>
      </c>
      <c r="E120" s="98">
        <f t="shared" si="13"/>
        <v>1</v>
      </c>
      <c r="F120" s="98" t="str">
        <f t="shared" si="14"/>
        <v>-</v>
      </c>
      <c r="G120" s="98" t="str">
        <f t="shared" si="15"/>
        <v>-</v>
      </c>
      <c r="H120" s="98" t="str">
        <f t="shared" si="16"/>
        <v>-</v>
      </c>
      <c r="L120" s="164" t="s">
        <v>508</v>
      </c>
      <c r="M120" s="164" t="s">
        <v>135</v>
      </c>
      <c r="N120" s="11">
        <v>1</v>
      </c>
      <c r="O120" s="11"/>
      <c r="P120" s="11">
        <v>1</v>
      </c>
      <c r="Q120" s="11"/>
      <c r="R120" s="11"/>
      <c r="S120" s="11"/>
      <c r="U120" t="s">
        <v>175</v>
      </c>
      <c r="V120" s="11">
        <v>1</v>
      </c>
      <c r="W120" s="11"/>
      <c r="X120" s="11">
        <v>1</v>
      </c>
      <c r="Y120" s="11"/>
      <c r="Z120" s="11"/>
      <c r="AA120" s="11"/>
    </row>
    <row r="121" spans="1:27" s="99" customFormat="1" ht="20.100000000000001" customHeight="1" x14ac:dyDescent="0.25">
      <c r="A121" s="100" t="str">
        <f t="shared" si="9"/>
        <v>Casa-Grande</v>
      </c>
      <c r="B121" s="100" t="str">
        <f t="shared" si="10"/>
        <v>Ficção</v>
      </c>
      <c r="C121" s="98">
        <f t="shared" si="11"/>
        <v>1</v>
      </c>
      <c r="D121" s="98" t="str">
        <f t="shared" si="12"/>
        <v>-</v>
      </c>
      <c r="E121" s="98" t="str">
        <f t="shared" si="13"/>
        <v>-</v>
      </c>
      <c r="F121" s="98">
        <f t="shared" si="14"/>
        <v>1</v>
      </c>
      <c r="G121" s="98" t="str">
        <f t="shared" si="15"/>
        <v>-</v>
      </c>
      <c r="H121" s="98" t="str">
        <f t="shared" si="16"/>
        <v>-</v>
      </c>
      <c r="L121" s="164" t="s">
        <v>509</v>
      </c>
      <c r="M121" s="164" t="s">
        <v>135</v>
      </c>
      <c r="N121" s="11">
        <v>1</v>
      </c>
      <c r="O121" s="11"/>
      <c r="P121" s="11"/>
      <c r="Q121" s="11">
        <v>1</v>
      </c>
      <c r="R121" s="11"/>
      <c r="S121" s="11"/>
      <c r="U121" t="s">
        <v>220</v>
      </c>
      <c r="V121" s="11">
        <v>1</v>
      </c>
      <c r="W121" s="11">
        <v>1</v>
      </c>
      <c r="X121" s="11"/>
      <c r="Y121" s="11"/>
      <c r="Z121" s="11"/>
      <c r="AA121" s="11"/>
    </row>
    <row r="122" spans="1:27" s="99" customFormat="1" ht="20.100000000000001" customHeight="1" x14ac:dyDescent="0.25">
      <c r="A122" s="100" t="str">
        <f t="shared" si="9"/>
        <v>Casei-me Com Um Xavante</v>
      </c>
      <c r="B122" s="100" t="str">
        <f t="shared" si="10"/>
        <v>Ficção</v>
      </c>
      <c r="C122" s="98">
        <f t="shared" si="11"/>
        <v>1</v>
      </c>
      <c r="D122" s="98" t="str">
        <f t="shared" si="12"/>
        <v>-</v>
      </c>
      <c r="E122" s="98" t="str">
        <f t="shared" si="13"/>
        <v>-</v>
      </c>
      <c r="F122" s="98">
        <f t="shared" si="14"/>
        <v>1</v>
      </c>
      <c r="G122" s="98" t="str">
        <f t="shared" si="15"/>
        <v>-</v>
      </c>
      <c r="H122" s="98" t="str">
        <f t="shared" si="16"/>
        <v>-</v>
      </c>
      <c r="L122" s="164" t="s">
        <v>246</v>
      </c>
      <c r="M122" s="164" t="s">
        <v>135</v>
      </c>
      <c r="N122" s="11">
        <v>1</v>
      </c>
      <c r="O122" s="11"/>
      <c r="P122" s="11"/>
      <c r="Q122" s="11">
        <v>1</v>
      </c>
      <c r="R122" s="11"/>
      <c r="S122" s="11"/>
      <c r="U122" t="s">
        <v>206</v>
      </c>
      <c r="V122" s="11">
        <v>1</v>
      </c>
      <c r="W122" s="11">
        <v>1</v>
      </c>
      <c r="X122" s="11"/>
      <c r="Y122" s="11"/>
      <c r="Z122" s="11"/>
      <c r="AA122" s="11"/>
    </row>
    <row r="123" spans="1:27" s="99" customFormat="1" ht="20.100000000000001" customHeight="1" x14ac:dyDescent="0.25">
      <c r="A123" s="100" t="str">
        <f t="shared" si="9"/>
        <v>Casinha Pequenina</v>
      </c>
      <c r="B123" s="100" t="str">
        <f t="shared" si="10"/>
        <v>Ficção</v>
      </c>
      <c r="C123" s="98">
        <f t="shared" si="11"/>
        <v>1</v>
      </c>
      <c r="D123" s="98" t="str">
        <f t="shared" si="12"/>
        <v>-</v>
      </c>
      <c r="E123" s="98" t="str">
        <f t="shared" si="13"/>
        <v>-</v>
      </c>
      <c r="F123" s="98">
        <f t="shared" si="14"/>
        <v>1</v>
      </c>
      <c r="G123" s="98" t="str">
        <f t="shared" si="15"/>
        <v>-</v>
      </c>
      <c r="H123" s="98" t="str">
        <f t="shared" si="16"/>
        <v>-</v>
      </c>
      <c r="L123" s="164" t="s">
        <v>510</v>
      </c>
      <c r="M123" s="164" t="s">
        <v>135</v>
      </c>
      <c r="N123" s="11">
        <v>1</v>
      </c>
      <c r="O123" s="11"/>
      <c r="P123" s="11"/>
      <c r="Q123" s="11">
        <v>1</v>
      </c>
      <c r="R123" s="11"/>
      <c r="S123" s="11"/>
      <c r="U123" t="s">
        <v>254</v>
      </c>
      <c r="V123" s="11">
        <v>1</v>
      </c>
      <c r="W123" s="11"/>
      <c r="X123" s="11"/>
      <c r="Y123" s="11">
        <v>1</v>
      </c>
      <c r="Z123" s="11"/>
      <c r="AA123" s="11"/>
    </row>
    <row r="124" spans="1:27" s="99" customFormat="1" ht="20.100000000000001" customHeight="1" x14ac:dyDescent="0.25">
      <c r="A124" s="100" t="str">
        <f t="shared" si="9"/>
        <v>Casseta &amp; Planeta - Seus Problemas Acabaram</v>
      </c>
      <c r="B124" s="100" t="str">
        <f t="shared" si="10"/>
        <v>Ficção</v>
      </c>
      <c r="C124" s="98">
        <f t="shared" si="11"/>
        <v>1</v>
      </c>
      <c r="D124" s="98" t="str">
        <f t="shared" si="12"/>
        <v>-</v>
      </c>
      <c r="E124" s="98">
        <f t="shared" si="13"/>
        <v>1</v>
      </c>
      <c r="F124" s="98" t="str">
        <f t="shared" si="14"/>
        <v>-</v>
      </c>
      <c r="G124" s="98" t="str">
        <f t="shared" si="15"/>
        <v>-</v>
      </c>
      <c r="H124" s="98" t="str">
        <f t="shared" si="16"/>
        <v>-</v>
      </c>
      <c r="L124" s="164" t="s">
        <v>511</v>
      </c>
      <c r="M124" s="164" t="s">
        <v>135</v>
      </c>
      <c r="N124" s="11">
        <v>1</v>
      </c>
      <c r="O124" s="11"/>
      <c r="P124" s="11">
        <v>1</v>
      </c>
      <c r="Q124" s="11"/>
      <c r="R124" s="11"/>
      <c r="S124" s="11"/>
      <c r="U124" t="s">
        <v>176</v>
      </c>
      <c r="V124" s="11">
        <v>1</v>
      </c>
      <c r="W124" s="11"/>
      <c r="X124" s="11">
        <v>1</v>
      </c>
      <c r="Y124" s="11"/>
      <c r="Z124" s="11"/>
      <c r="AA124" s="11"/>
    </row>
    <row r="125" spans="1:27" s="99" customFormat="1" ht="20.100000000000001" customHeight="1" x14ac:dyDescent="0.25">
      <c r="A125" s="100" t="str">
        <f t="shared" si="9"/>
        <v>Chega de Saudade</v>
      </c>
      <c r="B125" s="100" t="str">
        <f t="shared" si="10"/>
        <v>Ficção</v>
      </c>
      <c r="C125" s="98">
        <f t="shared" si="11"/>
        <v>1</v>
      </c>
      <c r="D125" s="98" t="str">
        <f t="shared" si="12"/>
        <v>-</v>
      </c>
      <c r="E125" s="98">
        <f t="shared" si="13"/>
        <v>1</v>
      </c>
      <c r="F125" s="98" t="str">
        <f t="shared" si="14"/>
        <v>-</v>
      </c>
      <c r="G125" s="98" t="str">
        <f t="shared" si="15"/>
        <v>-</v>
      </c>
      <c r="H125" s="98" t="str">
        <f t="shared" si="16"/>
        <v>-</v>
      </c>
      <c r="L125" s="164" t="s">
        <v>108</v>
      </c>
      <c r="M125" s="164" t="s">
        <v>135</v>
      </c>
      <c r="N125" s="11">
        <v>1</v>
      </c>
      <c r="O125" s="11"/>
      <c r="P125" s="11">
        <v>1</v>
      </c>
      <c r="Q125" s="11"/>
      <c r="R125" s="11"/>
      <c r="S125" s="11"/>
      <c r="U125" t="s">
        <v>169</v>
      </c>
      <c r="V125" s="11">
        <v>1</v>
      </c>
      <c r="W125" s="11"/>
      <c r="X125" s="11">
        <v>1</v>
      </c>
      <c r="Y125" s="11"/>
      <c r="Z125" s="11"/>
      <c r="AA125" s="11"/>
    </row>
    <row r="126" spans="1:27" s="99" customFormat="1" ht="20.100000000000001" customHeight="1" x14ac:dyDescent="0.25">
      <c r="A126" s="100" t="str">
        <f t="shared" si="9"/>
        <v>Chico Xavier</v>
      </c>
      <c r="B126" s="100" t="str">
        <f t="shared" si="10"/>
        <v>Ficção</v>
      </c>
      <c r="C126" s="98">
        <f t="shared" si="11"/>
        <v>1</v>
      </c>
      <c r="D126" s="98" t="str">
        <f t="shared" si="12"/>
        <v>-</v>
      </c>
      <c r="E126" s="98">
        <f t="shared" si="13"/>
        <v>1</v>
      </c>
      <c r="F126" s="98" t="str">
        <f t="shared" si="14"/>
        <v>-</v>
      </c>
      <c r="G126" s="98" t="str">
        <f t="shared" si="15"/>
        <v>-</v>
      </c>
      <c r="H126" s="98" t="str">
        <f t="shared" si="16"/>
        <v>-</v>
      </c>
      <c r="L126" s="164" t="s">
        <v>512</v>
      </c>
      <c r="M126" s="164" t="s">
        <v>135</v>
      </c>
      <c r="N126" s="11">
        <v>1</v>
      </c>
      <c r="O126" s="11"/>
      <c r="P126" s="11">
        <v>1</v>
      </c>
      <c r="Q126" s="11"/>
      <c r="R126" s="11"/>
      <c r="S126" s="11"/>
      <c r="U126" t="s">
        <v>178</v>
      </c>
      <c r="V126" s="11">
        <v>1</v>
      </c>
      <c r="W126" s="11"/>
      <c r="X126" s="11">
        <v>1</v>
      </c>
      <c r="Y126" s="11"/>
      <c r="Z126" s="11"/>
      <c r="AA126" s="11"/>
    </row>
    <row r="127" spans="1:27" s="99" customFormat="1" ht="20.100000000000001" customHeight="1" x14ac:dyDescent="0.25">
      <c r="A127" s="100" t="str">
        <f t="shared" si="9"/>
        <v>Ciclo 50 Anos do Golpe: As Asas Invisíveis do Padre Renzo</v>
      </c>
      <c r="B127" s="100" t="str">
        <f t="shared" si="10"/>
        <v>Documentário</v>
      </c>
      <c r="C127" s="98">
        <f t="shared" si="11"/>
        <v>1</v>
      </c>
      <c r="D127" s="98">
        <f t="shared" si="12"/>
        <v>1</v>
      </c>
      <c r="E127" s="98" t="str">
        <f t="shared" si="13"/>
        <v>-</v>
      </c>
      <c r="F127" s="98" t="str">
        <f t="shared" si="14"/>
        <v>-</v>
      </c>
      <c r="G127" s="98" t="str">
        <f t="shared" si="15"/>
        <v>-</v>
      </c>
      <c r="H127" s="98" t="str">
        <f t="shared" si="16"/>
        <v>-</v>
      </c>
      <c r="L127" s="164" t="s">
        <v>196</v>
      </c>
      <c r="M127" s="164" t="s">
        <v>31</v>
      </c>
      <c r="N127" s="11">
        <v>1</v>
      </c>
      <c r="O127" s="11">
        <v>1</v>
      </c>
      <c r="P127" s="11"/>
      <c r="Q127" s="11"/>
      <c r="R127" s="11"/>
      <c r="S127" s="11"/>
      <c r="U127" t="s">
        <v>217</v>
      </c>
      <c r="V127" s="11">
        <v>1</v>
      </c>
      <c r="W127" s="11">
        <v>1</v>
      </c>
      <c r="X127" s="11"/>
      <c r="Y127" s="11"/>
      <c r="Z127" s="11"/>
      <c r="AA127" s="11"/>
    </row>
    <row r="128" spans="1:27" s="99" customFormat="1" ht="20.100000000000001" customHeight="1" x14ac:dyDescent="0.25">
      <c r="A128" s="100" t="str">
        <f t="shared" si="9"/>
        <v>Cidadão Boilesen</v>
      </c>
      <c r="B128" s="100" t="str">
        <f t="shared" si="10"/>
        <v>Documentário</v>
      </c>
      <c r="C128" s="98">
        <f t="shared" si="11"/>
        <v>1</v>
      </c>
      <c r="D128" s="98" t="str">
        <f t="shared" si="12"/>
        <v>-</v>
      </c>
      <c r="E128" s="98" t="str">
        <f t="shared" si="13"/>
        <v>-</v>
      </c>
      <c r="F128" s="98">
        <f t="shared" si="14"/>
        <v>1</v>
      </c>
      <c r="G128" s="98" t="str">
        <f t="shared" si="15"/>
        <v>-</v>
      </c>
      <c r="H128" s="98" t="str">
        <f t="shared" si="16"/>
        <v>-</v>
      </c>
      <c r="L128" s="164" t="s">
        <v>513</v>
      </c>
      <c r="M128" s="164" t="s">
        <v>31</v>
      </c>
      <c r="N128" s="11">
        <v>1</v>
      </c>
      <c r="O128" s="11"/>
      <c r="P128" s="11"/>
      <c r="Q128" s="11">
        <v>1</v>
      </c>
      <c r="R128" s="11"/>
      <c r="S128" s="11"/>
      <c r="U128" t="s">
        <v>83</v>
      </c>
      <c r="V128" s="11">
        <v>1</v>
      </c>
      <c r="W128" s="11">
        <v>1</v>
      </c>
      <c r="X128" s="11"/>
      <c r="Y128" s="11"/>
      <c r="Z128" s="11"/>
      <c r="AA128" s="11"/>
    </row>
    <row r="129" spans="1:27" s="99" customFormat="1" ht="20.100000000000001" customHeight="1" x14ac:dyDescent="0.25">
      <c r="A129" s="100" t="str">
        <f t="shared" si="9"/>
        <v>Cidade de Deus</v>
      </c>
      <c r="B129" s="100" t="str">
        <f t="shared" si="10"/>
        <v>Ficção</v>
      </c>
      <c r="C129" s="98">
        <f t="shared" si="11"/>
        <v>1</v>
      </c>
      <c r="D129" s="98" t="str">
        <f t="shared" si="12"/>
        <v>-</v>
      </c>
      <c r="E129" s="98" t="str">
        <f t="shared" si="13"/>
        <v>-</v>
      </c>
      <c r="F129" s="98" t="str">
        <f t="shared" si="14"/>
        <v>-</v>
      </c>
      <c r="G129" s="98">
        <f t="shared" si="15"/>
        <v>1</v>
      </c>
      <c r="H129" s="98" t="str">
        <f t="shared" si="16"/>
        <v>-</v>
      </c>
      <c r="L129" s="164" t="s">
        <v>514</v>
      </c>
      <c r="M129" s="164" t="s">
        <v>135</v>
      </c>
      <c r="N129" s="11">
        <v>1</v>
      </c>
      <c r="O129" s="11"/>
      <c r="P129" s="11"/>
      <c r="Q129" s="11"/>
      <c r="R129" s="11">
        <v>1</v>
      </c>
      <c r="S129" s="11"/>
      <c r="U129" t="s">
        <v>117</v>
      </c>
      <c r="V129" s="11">
        <v>1</v>
      </c>
      <c r="W129" s="11"/>
      <c r="X129" s="11"/>
      <c r="Y129" s="11">
        <v>1</v>
      </c>
      <c r="Z129" s="11"/>
      <c r="AA129" s="11"/>
    </row>
    <row r="130" spans="1:27" s="99" customFormat="1" ht="20.100000000000001" customHeight="1" x14ac:dyDescent="0.25">
      <c r="A130" s="100" t="str">
        <f t="shared" si="9"/>
        <v>Cilada.Com</v>
      </c>
      <c r="B130" s="100" t="str">
        <f t="shared" si="10"/>
        <v>Ficção</v>
      </c>
      <c r="C130" s="98">
        <f t="shared" si="11"/>
        <v>1</v>
      </c>
      <c r="D130" s="98" t="str">
        <f t="shared" si="12"/>
        <v>-</v>
      </c>
      <c r="E130" s="98">
        <f t="shared" si="13"/>
        <v>1</v>
      </c>
      <c r="F130" s="98" t="str">
        <f t="shared" si="14"/>
        <v>-</v>
      </c>
      <c r="G130" s="98" t="str">
        <f t="shared" si="15"/>
        <v>-</v>
      </c>
      <c r="H130" s="98" t="str">
        <f t="shared" si="16"/>
        <v>-</v>
      </c>
      <c r="L130" s="164" t="s">
        <v>515</v>
      </c>
      <c r="M130" s="164" t="s">
        <v>135</v>
      </c>
      <c r="N130" s="11">
        <v>1</v>
      </c>
      <c r="O130" s="11"/>
      <c r="P130" s="11">
        <v>1</v>
      </c>
      <c r="Q130" s="11"/>
      <c r="R130" s="11"/>
      <c r="S130" s="11"/>
      <c r="U130" t="s">
        <v>209</v>
      </c>
      <c r="V130" s="11">
        <v>1</v>
      </c>
      <c r="W130" s="11">
        <v>1</v>
      </c>
      <c r="X130" s="11"/>
      <c r="Y130" s="11"/>
      <c r="Z130" s="11"/>
      <c r="AA130" s="11"/>
    </row>
    <row r="131" spans="1:27" s="99" customFormat="1" ht="20.100000000000001" customHeight="1" x14ac:dyDescent="0.25">
      <c r="A131" s="100" t="str">
        <f t="shared" si="9"/>
        <v>Coisa Mais Linda - Histórias e Casos da Bossa Nova</v>
      </c>
      <c r="B131" s="100" t="str">
        <f t="shared" si="10"/>
        <v>Documentário</v>
      </c>
      <c r="C131" s="98">
        <f t="shared" si="11"/>
        <v>1</v>
      </c>
      <c r="D131" s="98" t="str">
        <f t="shared" si="12"/>
        <v>-</v>
      </c>
      <c r="E131" s="98">
        <f t="shared" si="13"/>
        <v>1</v>
      </c>
      <c r="F131" s="98" t="str">
        <f t="shared" si="14"/>
        <v>-</v>
      </c>
      <c r="G131" s="98" t="str">
        <f t="shared" si="15"/>
        <v>-</v>
      </c>
      <c r="H131" s="98" t="str">
        <f t="shared" si="16"/>
        <v>-</v>
      </c>
      <c r="L131" s="164" t="s">
        <v>159</v>
      </c>
      <c r="M131" s="164" t="s">
        <v>31</v>
      </c>
      <c r="N131" s="11">
        <v>1</v>
      </c>
      <c r="O131" s="11"/>
      <c r="P131" s="11">
        <v>1</v>
      </c>
      <c r="Q131" s="11"/>
      <c r="R131" s="11"/>
      <c r="S131" s="11"/>
      <c r="U131" t="s">
        <v>144</v>
      </c>
      <c r="V131" s="11">
        <v>1</v>
      </c>
      <c r="W131" s="11"/>
      <c r="X131" s="11">
        <v>1</v>
      </c>
      <c r="Y131" s="11"/>
      <c r="Z131" s="11"/>
      <c r="AA131" s="11"/>
    </row>
    <row r="132" spans="1:27" s="99" customFormat="1" ht="20.100000000000001" customHeight="1" x14ac:dyDescent="0.25">
      <c r="A132" s="100" t="str">
        <f t="shared" si="9"/>
        <v>Como Fazer um Filme de Amor</v>
      </c>
      <c r="B132" s="100" t="str">
        <f t="shared" si="10"/>
        <v>Ficção</v>
      </c>
      <c r="C132" s="98">
        <f t="shared" si="11"/>
        <v>1</v>
      </c>
      <c r="D132" s="98">
        <f t="shared" si="12"/>
        <v>1</v>
      </c>
      <c r="E132" s="98" t="str">
        <f t="shared" si="13"/>
        <v>-</v>
      </c>
      <c r="F132" s="98" t="str">
        <f t="shared" si="14"/>
        <v>-</v>
      </c>
      <c r="G132" s="98" t="str">
        <f t="shared" si="15"/>
        <v>-</v>
      </c>
      <c r="H132" s="98" t="str">
        <f t="shared" si="16"/>
        <v>-</v>
      </c>
      <c r="L132" s="164" t="s">
        <v>516</v>
      </c>
      <c r="M132" s="164" t="s">
        <v>135</v>
      </c>
      <c r="N132" s="11">
        <v>1</v>
      </c>
      <c r="O132" s="11">
        <v>1</v>
      </c>
      <c r="P132" s="11"/>
      <c r="Q132" s="11"/>
      <c r="R132" s="11"/>
      <c r="S132" s="11"/>
      <c r="U132" t="s">
        <v>211</v>
      </c>
      <c r="V132" s="11">
        <v>1</v>
      </c>
      <c r="W132" s="11">
        <v>1</v>
      </c>
      <c r="X132" s="11"/>
      <c r="Y132" s="11"/>
      <c r="Z132" s="11"/>
      <c r="AA132" s="11"/>
    </row>
    <row r="133" spans="1:27" s="99" customFormat="1" ht="20.100000000000001" customHeight="1" x14ac:dyDescent="0.25">
      <c r="A133" s="100" t="str">
        <f t="shared" ref="A133:A196" si="17">L133</f>
        <v>Copacabana Mon Amour</v>
      </c>
      <c r="B133" s="100" t="str">
        <f t="shared" ref="B133:B196" si="18">M133</f>
        <v>Ficção</v>
      </c>
      <c r="C133" s="98">
        <f t="shared" ref="C133:C196" si="19">IF(N133=0,"-",N133)</f>
        <v>1</v>
      </c>
      <c r="D133" s="98">
        <f t="shared" ref="D133:D196" si="20">IF(O133=0,"-",O133)</f>
        <v>1</v>
      </c>
      <c r="E133" s="98" t="str">
        <f t="shared" ref="E133:E196" si="21">IF(P133=0,"-",P133)</f>
        <v>-</v>
      </c>
      <c r="F133" s="98" t="str">
        <f t="shared" ref="F133:F196" si="22">IF(Q133=0,"-",Q133)</f>
        <v>-</v>
      </c>
      <c r="G133" s="98" t="str">
        <f t="shared" ref="G133:G196" si="23">IF(R133=0,"-",R133)</f>
        <v>-</v>
      </c>
      <c r="H133" s="98" t="str">
        <f t="shared" ref="H133:H196" si="24">IF(S133=0,"-",S133)</f>
        <v>-</v>
      </c>
      <c r="L133" s="164" t="s">
        <v>199</v>
      </c>
      <c r="M133" s="164" t="s">
        <v>135</v>
      </c>
      <c r="N133" s="11">
        <v>1</v>
      </c>
      <c r="O133" s="11">
        <v>1</v>
      </c>
      <c r="P133" s="11"/>
      <c r="Q133" s="11"/>
      <c r="R133" s="11"/>
      <c r="S133" s="11"/>
      <c r="U133" t="s">
        <v>195</v>
      </c>
      <c r="V133" s="11">
        <v>1</v>
      </c>
      <c r="W133" s="11">
        <v>1</v>
      </c>
      <c r="X133" s="11"/>
      <c r="Y133" s="11"/>
      <c r="Z133" s="11"/>
      <c r="AA133" s="11"/>
    </row>
    <row r="134" spans="1:27" s="99" customFormat="1" ht="20.100000000000001" customHeight="1" x14ac:dyDescent="0.25">
      <c r="A134" s="100" t="str">
        <f t="shared" si="17"/>
        <v>Corumbiara</v>
      </c>
      <c r="B134" s="100" t="str">
        <f t="shared" si="18"/>
        <v>Documentário</v>
      </c>
      <c r="C134" s="98">
        <f t="shared" si="19"/>
        <v>1</v>
      </c>
      <c r="D134" s="98">
        <f t="shared" si="20"/>
        <v>1</v>
      </c>
      <c r="E134" s="98" t="str">
        <f t="shared" si="21"/>
        <v>-</v>
      </c>
      <c r="F134" s="98" t="str">
        <f t="shared" si="22"/>
        <v>-</v>
      </c>
      <c r="G134" s="98" t="str">
        <f t="shared" si="23"/>
        <v>-</v>
      </c>
      <c r="H134" s="98" t="str">
        <f t="shared" si="24"/>
        <v>-</v>
      </c>
      <c r="L134" s="164" t="s">
        <v>517</v>
      </c>
      <c r="M134" s="164" t="s">
        <v>31</v>
      </c>
      <c r="N134" s="11">
        <v>1</v>
      </c>
      <c r="O134" s="11">
        <v>1</v>
      </c>
      <c r="P134" s="11"/>
      <c r="Q134" s="11"/>
      <c r="R134" s="11"/>
      <c r="S134" s="11"/>
      <c r="U134" t="s">
        <v>79</v>
      </c>
      <c r="V134" s="11">
        <v>1</v>
      </c>
      <c r="W134" s="11"/>
      <c r="X134" s="11">
        <v>1</v>
      </c>
      <c r="Y134" s="11"/>
      <c r="Z134" s="11"/>
      <c r="AA134" s="11"/>
    </row>
    <row r="135" spans="1:27" s="99" customFormat="1" ht="20.100000000000001" customHeight="1" x14ac:dyDescent="0.25">
      <c r="A135" s="100" t="str">
        <f t="shared" si="17"/>
        <v>Crítico</v>
      </c>
      <c r="B135" s="100" t="str">
        <f t="shared" si="18"/>
        <v>Documentário</v>
      </c>
      <c r="C135" s="98">
        <f t="shared" si="19"/>
        <v>1</v>
      </c>
      <c r="D135" s="98" t="str">
        <f t="shared" si="20"/>
        <v>-</v>
      </c>
      <c r="E135" s="98" t="str">
        <f t="shared" si="21"/>
        <v>-</v>
      </c>
      <c r="F135" s="98">
        <f t="shared" si="22"/>
        <v>1</v>
      </c>
      <c r="G135" s="98" t="str">
        <f t="shared" si="23"/>
        <v>-</v>
      </c>
      <c r="H135" s="98" t="str">
        <f t="shared" si="24"/>
        <v>-</v>
      </c>
      <c r="L135" s="164" t="s">
        <v>518</v>
      </c>
      <c r="M135" s="164" t="s">
        <v>31</v>
      </c>
      <c r="N135" s="11">
        <v>1</v>
      </c>
      <c r="O135" s="11"/>
      <c r="P135" s="11"/>
      <c r="Q135" s="11">
        <v>1</v>
      </c>
      <c r="R135" s="11"/>
      <c r="S135" s="11"/>
      <c r="U135" t="s">
        <v>171</v>
      </c>
      <c r="V135" s="11">
        <v>1</v>
      </c>
      <c r="W135" s="11"/>
      <c r="X135" s="11">
        <v>1</v>
      </c>
      <c r="Y135" s="11"/>
      <c r="Z135" s="11"/>
      <c r="AA135" s="11"/>
    </row>
    <row r="136" spans="1:27" s="99" customFormat="1" ht="20.100000000000001" customHeight="1" x14ac:dyDescent="0.25">
      <c r="A136" s="100" t="str">
        <f t="shared" si="17"/>
        <v>De Passagem</v>
      </c>
      <c r="B136" s="100" t="str">
        <f t="shared" si="18"/>
        <v>Ficção</v>
      </c>
      <c r="C136" s="98">
        <f t="shared" si="19"/>
        <v>1</v>
      </c>
      <c r="D136" s="98" t="str">
        <f t="shared" si="20"/>
        <v>-</v>
      </c>
      <c r="E136" s="98" t="str">
        <f t="shared" si="21"/>
        <v>-</v>
      </c>
      <c r="F136" s="98">
        <f t="shared" si="22"/>
        <v>1</v>
      </c>
      <c r="G136" s="98" t="str">
        <f t="shared" si="23"/>
        <v>-</v>
      </c>
      <c r="H136" s="98" t="str">
        <f t="shared" si="24"/>
        <v>-</v>
      </c>
      <c r="L136" s="164" t="s">
        <v>519</v>
      </c>
      <c r="M136" s="164" t="s">
        <v>135</v>
      </c>
      <c r="N136" s="11">
        <v>1</v>
      </c>
      <c r="O136" s="11"/>
      <c r="P136" s="11"/>
      <c r="Q136" s="11">
        <v>1</v>
      </c>
      <c r="R136" s="11"/>
      <c r="S136" s="11"/>
      <c r="U136" t="s">
        <v>262</v>
      </c>
      <c r="V136" s="11">
        <v>1</v>
      </c>
      <c r="W136" s="11"/>
      <c r="X136" s="11"/>
      <c r="Y136" s="11">
        <v>1</v>
      </c>
      <c r="Z136" s="11"/>
      <c r="AA136" s="11"/>
    </row>
    <row r="137" spans="1:27" s="99" customFormat="1" ht="20.100000000000001" customHeight="1" x14ac:dyDescent="0.25">
      <c r="A137" s="100" t="str">
        <f t="shared" si="17"/>
        <v>De Pernas Pro Ar</v>
      </c>
      <c r="B137" s="100" t="str">
        <f t="shared" si="18"/>
        <v>Ficção</v>
      </c>
      <c r="C137" s="98">
        <f t="shared" si="19"/>
        <v>1</v>
      </c>
      <c r="D137" s="98" t="str">
        <f t="shared" si="20"/>
        <v>-</v>
      </c>
      <c r="E137" s="98" t="str">
        <f t="shared" si="21"/>
        <v>-</v>
      </c>
      <c r="F137" s="98">
        <f t="shared" si="22"/>
        <v>1</v>
      </c>
      <c r="G137" s="98" t="str">
        <f t="shared" si="23"/>
        <v>-</v>
      </c>
      <c r="H137" s="98" t="str">
        <f t="shared" si="24"/>
        <v>-</v>
      </c>
      <c r="L137" s="164" t="s">
        <v>109</v>
      </c>
      <c r="M137" s="164" t="s">
        <v>135</v>
      </c>
      <c r="N137" s="11">
        <v>1</v>
      </c>
      <c r="O137" s="11"/>
      <c r="P137" s="11"/>
      <c r="Q137" s="11">
        <v>1</v>
      </c>
      <c r="R137" s="11"/>
      <c r="S137" s="11"/>
      <c r="U137" t="s">
        <v>147</v>
      </c>
      <c r="V137" s="11">
        <v>1</v>
      </c>
      <c r="W137" s="11"/>
      <c r="X137" s="11">
        <v>1</v>
      </c>
      <c r="Y137" s="11"/>
      <c r="Z137" s="11"/>
      <c r="AA137" s="11"/>
    </row>
    <row r="138" spans="1:27" s="99" customFormat="1" ht="20.100000000000001" customHeight="1" x14ac:dyDescent="0.25">
      <c r="A138" s="100" t="str">
        <f t="shared" si="17"/>
        <v>De Pernas Pro Ar- 2010</v>
      </c>
      <c r="B138" s="100" t="str">
        <f t="shared" si="18"/>
        <v>Ficção</v>
      </c>
      <c r="C138" s="98">
        <f t="shared" si="19"/>
        <v>1</v>
      </c>
      <c r="D138" s="98" t="str">
        <f t="shared" si="20"/>
        <v>-</v>
      </c>
      <c r="E138" s="98">
        <f t="shared" si="21"/>
        <v>1</v>
      </c>
      <c r="F138" s="98" t="str">
        <f t="shared" si="22"/>
        <v>-</v>
      </c>
      <c r="G138" s="98" t="str">
        <f t="shared" si="23"/>
        <v>-</v>
      </c>
      <c r="H138" s="98" t="str">
        <f t="shared" si="24"/>
        <v>-</v>
      </c>
      <c r="L138" s="164" t="s">
        <v>520</v>
      </c>
      <c r="M138" s="164" t="s">
        <v>135</v>
      </c>
      <c r="N138" s="11">
        <v>1</v>
      </c>
      <c r="O138" s="11"/>
      <c r="P138" s="11">
        <v>1</v>
      </c>
      <c r="Q138" s="11"/>
      <c r="R138" s="11"/>
      <c r="S138" s="11"/>
      <c r="U138" t="s">
        <v>179</v>
      </c>
      <c r="V138" s="11">
        <v>1</v>
      </c>
      <c r="W138" s="11"/>
      <c r="X138" s="11">
        <v>1</v>
      </c>
      <c r="Y138" s="11"/>
      <c r="Z138" s="11"/>
      <c r="AA138" s="11"/>
    </row>
    <row r="139" spans="1:27" s="99" customFormat="1" ht="20.100000000000001" customHeight="1" x14ac:dyDescent="0.25">
      <c r="A139" s="100" t="str">
        <f t="shared" si="17"/>
        <v>Desenrola</v>
      </c>
      <c r="B139" s="100" t="str">
        <f t="shared" si="18"/>
        <v>Ficção</v>
      </c>
      <c r="C139" s="98">
        <f t="shared" si="19"/>
        <v>1</v>
      </c>
      <c r="D139" s="98" t="str">
        <f t="shared" si="20"/>
        <v>-</v>
      </c>
      <c r="E139" s="98">
        <f t="shared" si="21"/>
        <v>1</v>
      </c>
      <c r="F139" s="98" t="str">
        <f t="shared" si="22"/>
        <v>-</v>
      </c>
      <c r="G139" s="98" t="str">
        <f t="shared" si="23"/>
        <v>-</v>
      </c>
      <c r="H139" s="98" t="str">
        <f t="shared" si="24"/>
        <v>-</v>
      </c>
      <c r="L139" s="164" t="s">
        <v>521</v>
      </c>
      <c r="M139" s="164" t="s">
        <v>135</v>
      </c>
      <c r="N139" s="11">
        <v>1</v>
      </c>
      <c r="O139" s="11"/>
      <c r="P139" s="11">
        <v>1</v>
      </c>
      <c r="Q139" s="11"/>
      <c r="R139" s="11"/>
      <c r="S139" s="11"/>
      <c r="U139" t="s">
        <v>156</v>
      </c>
      <c r="V139" s="11">
        <v>1</v>
      </c>
      <c r="W139" s="11"/>
      <c r="X139" s="11">
        <v>1</v>
      </c>
      <c r="Y139" s="11"/>
      <c r="Z139" s="11"/>
      <c r="AA139" s="11"/>
    </row>
    <row r="140" spans="1:27" s="99" customFormat="1" ht="20.100000000000001" customHeight="1" x14ac:dyDescent="0.25">
      <c r="A140" s="100" t="str">
        <f t="shared" si="17"/>
        <v>Deus e o Diabo na Terra do Sol</v>
      </c>
      <c r="B140" s="100" t="str">
        <f t="shared" si="18"/>
        <v>Ficção</v>
      </c>
      <c r="C140" s="98">
        <f t="shared" si="19"/>
        <v>1</v>
      </c>
      <c r="D140" s="98">
        <f t="shared" si="20"/>
        <v>1</v>
      </c>
      <c r="E140" s="98" t="str">
        <f t="shared" si="21"/>
        <v>-</v>
      </c>
      <c r="F140" s="98" t="str">
        <f t="shared" si="22"/>
        <v>-</v>
      </c>
      <c r="G140" s="98" t="str">
        <f t="shared" si="23"/>
        <v>-</v>
      </c>
      <c r="H140" s="98" t="str">
        <f t="shared" si="24"/>
        <v>-</v>
      </c>
      <c r="L140" s="164" t="s">
        <v>522</v>
      </c>
      <c r="M140" s="164" t="s">
        <v>135</v>
      </c>
      <c r="N140" s="11">
        <v>1</v>
      </c>
      <c r="O140" s="11">
        <v>1</v>
      </c>
      <c r="P140" s="11"/>
      <c r="Q140" s="11"/>
      <c r="R140" s="11"/>
      <c r="S140" s="11"/>
      <c r="U140" t="s">
        <v>143</v>
      </c>
      <c r="V140" s="11">
        <v>1</v>
      </c>
      <c r="W140" s="11"/>
      <c r="X140" s="11">
        <v>1</v>
      </c>
      <c r="Y140" s="11"/>
      <c r="Z140" s="11"/>
      <c r="AA140" s="11"/>
    </row>
    <row r="141" spans="1:27" s="99" customFormat="1" ht="20.100000000000001" customHeight="1" x14ac:dyDescent="0.25">
      <c r="A141" s="100" t="str">
        <f t="shared" si="17"/>
        <v>Dias de Nietzsche em Turim</v>
      </c>
      <c r="B141" s="100" t="str">
        <f t="shared" si="18"/>
        <v>Ficção</v>
      </c>
      <c r="C141" s="98">
        <f t="shared" si="19"/>
        <v>1</v>
      </c>
      <c r="D141" s="98">
        <f t="shared" si="20"/>
        <v>1</v>
      </c>
      <c r="E141" s="98" t="str">
        <f t="shared" si="21"/>
        <v>-</v>
      </c>
      <c r="F141" s="98" t="str">
        <f t="shared" si="22"/>
        <v>-</v>
      </c>
      <c r="G141" s="98" t="str">
        <f t="shared" si="23"/>
        <v>-</v>
      </c>
      <c r="H141" s="98" t="str">
        <f t="shared" si="24"/>
        <v>-</v>
      </c>
      <c r="L141" s="164" t="s">
        <v>523</v>
      </c>
      <c r="M141" s="164" t="s">
        <v>135</v>
      </c>
      <c r="N141" s="11">
        <v>1</v>
      </c>
      <c r="O141" s="11">
        <v>1</v>
      </c>
      <c r="P141" s="11"/>
      <c r="Q141" s="11"/>
      <c r="R141" s="11"/>
      <c r="S141" s="11"/>
      <c r="U141" t="s">
        <v>207</v>
      </c>
      <c r="V141" s="11">
        <v>1</v>
      </c>
      <c r="W141" s="11">
        <v>1</v>
      </c>
      <c r="X141" s="11"/>
      <c r="Y141" s="11"/>
      <c r="Z141" s="11"/>
      <c r="AA141" s="11"/>
    </row>
    <row r="142" spans="1:27" s="99" customFormat="1" ht="20.100000000000001" customHeight="1" x14ac:dyDescent="0.25">
      <c r="A142" s="100" t="str">
        <f t="shared" si="17"/>
        <v>Didi, O Peregrino</v>
      </c>
      <c r="B142" s="100" t="str">
        <f t="shared" si="18"/>
        <v>Ficção</v>
      </c>
      <c r="C142" s="98">
        <f t="shared" si="19"/>
        <v>1</v>
      </c>
      <c r="D142" s="98" t="str">
        <f t="shared" si="20"/>
        <v>-</v>
      </c>
      <c r="E142" s="98">
        <f t="shared" si="21"/>
        <v>1</v>
      </c>
      <c r="F142" s="98" t="str">
        <f t="shared" si="22"/>
        <v>-</v>
      </c>
      <c r="G142" s="98" t="str">
        <f t="shared" si="23"/>
        <v>-</v>
      </c>
      <c r="H142" s="98" t="str">
        <f t="shared" si="24"/>
        <v>-</v>
      </c>
      <c r="L142" s="164" t="s">
        <v>524</v>
      </c>
      <c r="M142" s="164" t="s">
        <v>135</v>
      </c>
      <c r="N142" s="11">
        <v>1</v>
      </c>
      <c r="O142" s="11"/>
      <c r="P142" s="11">
        <v>1</v>
      </c>
      <c r="Q142" s="11"/>
      <c r="R142" s="11"/>
      <c r="S142" s="11"/>
      <c r="U142" t="s">
        <v>180</v>
      </c>
      <c r="V142" s="11">
        <v>1</v>
      </c>
      <c r="W142" s="11"/>
      <c r="X142" s="11"/>
      <c r="Y142" s="11"/>
      <c r="Z142" s="11"/>
      <c r="AA142" s="11">
        <v>1</v>
      </c>
    </row>
    <row r="143" spans="1:27" s="99" customFormat="1" ht="20.100000000000001" customHeight="1" x14ac:dyDescent="0.25">
      <c r="A143" s="100" t="str">
        <f t="shared" si="17"/>
        <v>Divã</v>
      </c>
      <c r="B143" s="100" t="str">
        <f t="shared" si="18"/>
        <v>Ficção</v>
      </c>
      <c r="C143" s="98">
        <f t="shared" si="19"/>
        <v>1</v>
      </c>
      <c r="D143" s="98" t="str">
        <f t="shared" si="20"/>
        <v>-</v>
      </c>
      <c r="E143" s="98">
        <f t="shared" si="21"/>
        <v>1</v>
      </c>
      <c r="F143" s="98" t="str">
        <f t="shared" si="22"/>
        <v>-</v>
      </c>
      <c r="G143" s="98" t="str">
        <f t="shared" si="23"/>
        <v>-</v>
      </c>
      <c r="H143" s="98" t="str">
        <f t="shared" si="24"/>
        <v>-</v>
      </c>
      <c r="L143" s="164" t="s">
        <v>525</v>
      </c>
      <c r="M143" s="164" t="s">
        <v>135</v>
      </c>
      <c r="N143" s="11">
        <v>1</v>
      </c>
      <c r="O143" s="11"/>
      <c r="P143" s="11">
        <v>1</v>
      </c>
      <c r="Q143" s="11"/>
      <c r="R143" s="11"/>
      <c r="S143" s="11"/>
      <c r="U143" t="s">
        <v>148</v>
      </c>
      <c r="V143" s="11">
        <v>1</v>
      </c>
      <c r="W143" s="11"/>
      <c r="X143" s="11">
        <v>1</v>
      </c>
      <c r="Y143" s="11"/>
      <c r="Z143" s="11"/>
      <c r="AA143" s="11"/>
    </row>
    <row r="144" spans="1:27" s="99" customFormat="1" ht="20.100000000000001" customHeight="1" x14ac:dyDescent="0.25">
      <c r="A144" s="100" t="str">
        <f t="shared" si="17"/>
        <v>Doce de Mãe</v>
      </c>
      <c r="B144" s="100" t="str">
        <f t="shared" si="18"/>
        <v>Ficção</v>
      </c>
      <c r="C144" s="98">
        <f t="shared" si="19"/>
        <v>1</v>
      </c>
      <c r="D144" s="98" t="str">
        <f t="shared" si="20"/>
        <v>-</v>
      </c>
      <c r="E144" s="98">
        <f t="shared" si="21"/>
        <v>1</v>
      </c>
      <c r="F144" s="98" t="str">
        <f t="shared" si="22"/>
        <v>-</v>
      </c>
      <c r="G144" s="98" t="str">
        <f t="shared" si="23"/>
        <v>-</v>
      </c>
      <c r="H144" s="98" t="str">
        <f t="shared" si="24"/>
        <v>-</v>
      </c>
      <c r="L144" s="164" t="s">
        <v>339</v>
      </c>
      <c r="M144" s="164" t="s">
        <v>135</v>
      </c>
      <c r="N144" s="11">
        <v>1</v>
      </c>
      <c r="O144" s="11"/>
      <c r="P144" s="11">
        <v>1</v>
      </c>
      <c r="Q144" s="11"/>
      <c r="R144" s="11"/>
      <c r="S144" s="11"/>
      <c r="U144" t="s">
        <v>166</v>
      </c>
      <c r="V144" s="11">
        <v>1</v>
      </c>
      <c r="W144" s="11"/>
      <c r="X144" s="11">
        <v>1</v>
      </c>
      <c r="Y144" s="11"/>
      <c r="Z144" s="11"/>
      <c r="AA144" s="11"/>
    </row>
    <row r="145" spans="1:27" s="99" customFormat="1" ht="20.100000000000001" customHeight="1" x14ac:dyDescent="0.25">
      <c r="A145" s="100" t="str">
        <f t="shared" si="17"/>
        <v>Dois Córregos</v>
      </c>
      <c r="B145" s="100" t="str">
        <f t="shared" si="18"/>
        <v>Ficção</v>
      </c>
      <c r="C145" s="98">
        <f t="shared" si="19"/>
        <v>1</v>
      </c>
      <c r="D145" s="98" t="str">
        <f t="shared" si="20"/>
        <v>-</v>
      </c>
      <c r="E145" s="98" t="str">
        <f t="shared" si="21"/>
        <v>-</v>
      </c>
      <c r="F145" s="98">
        <f t="shared" si="22"/>
        <v>1</v>
      </c>
      <c r="G145" s="98" t="str">
        <f t="shared" si="23"/>
        <v>-</v>
      </c>
      <c r="H145" s="98" t="str">
        <f t="shared" si="24"/>
        <v>-</v>
      </c>
      <c r="L145" s="164" t="s">
        <v>526</v>
      </c>
      <c r="M145" s="164" t="s">
        <v>135</v>
      </c>
      <c r="N145" s="11">
        <v>1</v>
      </c>
      <c r="O145" s="11"/>
      <c r="P145" s="11"/>
      <c r="Q145" s="11">
        <v>1</v>
      </c>
      <c r="R145" s="11"/>
      <c r="S145" s="11"/>
      <c r="U145" t="s">
        <v>258</v>
      </c>
      <c r="V145" s="11">
        <v>1</v>
      </c>
      <c r="W145" s="11"/>
      <c r="X145" s="11"/>
      <c r="Y145" s="11">
        <v>1</v>
      </c>
      <c r="Z145" s="11"/>
      <c r="AA145" s="11"/>
    </row>
    <row r="146" spans="1:27" s="99" customFormat="1" ht="20.100000000000001" customHeight="1" x14ac:dyDescent="0.25">
      <c r="A146" s="100" t="str">
        <f t="shared" si="17"/>
        <v>Dois Perdidos Numa Noite Suja</v>
      </c>
      <c r="B146" s="100" t="str">
        <f t="shared" si="18"/>
        <v>Ficção</v>
      </c>
      <c r="C146" s="98">
        <f t="shared" si="19"/>
        <v>1</v>
      </c>
      <c r="D146" s="98">
        <f t="shared" si="20"/>
        <v>1</v>
      </c>
      <c r="E146" s="98" t="str">
        <f t="shared" si="21"/>
        <v>-</v>
      </c>
      <c r="F146" s="98" t="str">
        <f t="shared" si="22"/>
        <v>-</v>
      </c>
      <c r="G146" s="98" t="str">
        <f t="shared" si="23"/>
        <v>-</v>
      </c>
      <c r="H146" s="98" t="str">
        <f t="shared" si="24"/>
        <v>-</v>
      </c>
      <c r="L146" s="164" t="s">
        <v>527</v>
      </c>
      <c r="M146" s="164" t="s">
        <v>135</v>
      </c>
      <c r="N146" s="11">
        <v>1</v>
      </c>
      <c r="O146" s="11">
        <v>1</v>
      </c>
      <c r="P146" s="11"/>
      <c r="Q146" s="11"/>
      <c r="R146" s="11"/>
      <c r="S146" s="11"/>
      <c r="U146" t="s">
        <v>227</v>
      </c>
      <c r="V146" s="11">
        <v>1</v>
      </c>
      <c r="W146" s="11">
        <v>1</v>
      </c>
      <c r="X146" s="11"/>
      <c r="Y146" s="11"/>
      <c r="Z146" s="11"/>
      <c r="AA146" s="11"/>
    </row>
    <row r="147" spans="1:27" s="99" customFormat="1" ht="20.100000000000001" customHeight="1" x14ac:dyDescent="0.25">
      <c r="A147" s="100" t="str">
        <f t="shared" si="17"/>
        <v>E Aí, Comeu?</v>
      </c>
      <c r="B147" s="100" t="str">
        <f t="shared" si="18"/>
        <v>Ficção</v>
      </c>
      <c r="C147" s="98">
        <f t="shared" si="19"/>
        <v>1</v>
      </c>
      <c r="D147" s="98" t="str">
        <f t="shared" si="20"/>
        <v>-</v>
      </c>
      <c r="E147" s="98">
        <f t="shared" si="21"/>
        <v>1</v>
      </c>
      <c r="F147" s="98" t="str">
        <f t="shared" si="22"/>
        <v>-</v>
      </c>
      <c r="G147" s="98" t="str">
        <f t="shared" si="23"/>
        <v>-</v>
      </c>
      <c r="H147" s="98" t="str">
        <f t="shared" si="24"/>
        <v>-</v>
      </c>
      <c r="L147" s="164" t="s">
        <v>165</v>
      </c>
      <c r="M147" s="164" t="s">
        <v>135</v>
      </c>
      <c r="N147" s="11">
        <v>1</v>
      </c>
      <c r="O147" s="11"/>
      <c r="P147" s="11">
        <v>1</v>
      </c>
      <c r="Q147" s="11"/>
      <c r="R147" s="11"/>
      <c r="S147" s="11"/>
      <c r="U147" t="s">
        <v>260</v>
      </c>
      <c r="V147" s="11">
        <v>1</v>
      </c>
      <c r="W147" s="11"/>
      <c r="X147" s="11"/>
      <c r="Y147" s="11">
        <v>1</v>
      </c>
      <c r="Z147" s="11"/>
      <c r="AA147" s="11"/>
    </row>
    <row r="148" spans="1:27" s="99" customFormat="1" ht="20.100000000000001" customHeight="1" x14ac:dyDescent="0.25">
      <c r="A148" s="100" t="str">
        <f t="shared" si="17"/>
        <v>É de Chuá</v>
      </c>
      <c r="B148" s="100" t="str">
        <f t="shared" si="18"/>
        <v>Ficção</v>
      </c>
      <c r="C148" s="98">
        <f t="shared" si="19"/>
        <v>1</v>
      </c>
      <c r="D148" s="98" t="str">
        <f t="shared" si="20"/>
        <v>-</v>
      </c>
      <c r="E148" s="98" t="str">
        <f t="shared" si="21"/>
        <v>-</v>
      </c>
      <c r="F148" s="98">
        <f t="shared" si="22"/>
        <v>1</v>
      </c>
      <c r="G148" s="98" t="str">
        <f t="shared" si="23"/>
        <v>-</v>
      </c>
      <c r="H148" s="98" t="str">
        <f t="shared" si="24"/>
        <v>-</v>
      </c>
      <c r="L148" s="164" t="s">
        <v>528</v>
      </c>
      <c r="M148" s="164" t="s">
        <v>135</v>
      </c>
      <c r="N148" s="11">
        <v>1</v>
      </c>
      <c r="O148" s="11"/>
      <c r="P148" s="11"/>
      <c r="Q148" s="11">
        <v>1</v>
      </c>
      <c r="R148" s="11"/>
      <c r="S148" s="11"/>
      <c r="U148" t="s">
        <v>228</v>
      </c>
      <c r="V148" s="11">
        <v>1</v>
      </c>
      <c r="W148" s="11">
        <v>1</v>
      </c>
      <c r="X148" s="11"/>
      <c r="Y148" s="11"/>
      <c r="Z148" s="11"/>
      <c r="AA148" s="11"/>
    </row>
    <row r="149" spans="1:27" s="99" customFormat="1" ht="20.100000000000001" customHeight="1" x14ac:dyDescent="0.25">
      <c r="A149" s="100" t="str">
        <f t="shared" si="17"/>
        <v>E o Bicho não Deu</v>
      </c>
      <c r="B149" s="100" t="str">
        <f t="shared" si="18"/>
        <v>Ficção</v>
      </c>
      <c r="C149" s="98">
        <f t="shared" si="19"/>
        <v>1</v>
      </c>
      <c r="D149" s="98" t="str">
        <f t="shared" si="20"/>
        <v>-</v>
      </c>
      <c r="E149" s="98" t="str">
        <f t="shared" si="21"/>
        <v>-</v>
      </c>
      <c r="F149" s="98">
        <f t="shared" si="22"/>
        <v>1</v>
      </c>
      <c r="G149" s="98" t="str">
        <f t="shared" si="23"/>
        <v>-</v>
      </c>
      <c r="H149" s="98" t="str">
        <f t="shared" si="24"/>
        <v>-</v>
      </c>
      <c r="L149" s="164" t="s">
        <v>115</v>
      </c>
      <c r="M149" s="164" t="s">
        <v>135</v>
      </c>
      <c r="N149" s="11">
        <v>1</v>
      </c>
      <c r="O149" s="11"/>
      <c r="P149" s="11"/>
      <c r="Q149" s="11">
        <v>1</v>
      </c>
      <c r="R149" s="11"/>
      <c r="S149" s="11"/>
      <c r="U149" t="s">
        <v>113</v>
      </c>
      <c r="V149" s="11">
        <v>1</v>
      </c>
      <c r="W149" s="11"/>
      <c r="X149" s="11">
        <v>1</v>
      </c>
      <c r="Y149" s="11"/>
      <c r="Z149" s="11"/>
      <c r="AA149" s="11"/>
    </row>
    <row r="150" spans="1:27" s="99" customFormat="1" ht="20.100000000000001" customHeight="1" x14ac:dyDescent="0.25">
      <c r="A150" s="100" t="str">
        <f t="shared" si="17"/>
        <v>É Proibido Fumar</v>
      </c>
      <c r="B150" s="100" t="str">
        <f t="shared" si="18"/>
        <v>Ficção</v>
      </c>
      <c r="C150" s="98">
        <f t="shared" si="19"/>
        <v>1</v>
      </c>
      <c r="D150" s="98" t="str">
        <f t="shared" si="20"/>
        <v>-</v>
      </c>
      <c r="E150" s="98">
        <f t="shared" si="21"/>
        <v>1</v>
      </c>
      <c r="F150" s="98" t="str">
        <f t="shared" si="22"/>
        <v>-</v>
      </c>
      <c r="G150" s="98" t="str">
        <f t="shared" si="23"/>
        <v>-</v>
      </c>
      <c r="H150" s="98" t="str">
        <f t="shared" si="24"/>
        <v>-</v>
      </c>
      <c r="L150" s="164" t="s">
        <v>168</v>
      </c>
      <c r="M150" s="164" t="s">
        <v>135</v>
      </c>
      <c r="N150" s="11">
        <v>1</v>
      </c>
      <c r="O150" s="11"/>
      <c r="P150" s="11">
        <v>1</v>
      </c>
      <c r="Q150" s="11"/>
      <c r="R150" s="11"/>
      <c r="S150" s="11"/>
      <c r="U150" t="s">
        <v>234</v>
      </c>
      <c r="V150" s="11">
        <v>1</v>
      </c>
      <c r="W150" s="11"/>
      <c r="X150" s="11"/>
      <c r="Y150" s="11">
        <v>1</v>
      </c>
      <c r="Z150" s="11"/>
      <c r="AA150" s="11"/>
    </row>
    <row r="151" spans="1:27" s="99" customFormat="1" ht="20.100000000000001" customHeight="1" x14ac:dyDescent="0.25">
      <c r="A151" s="100" t="str">
        <f t="shared" si="17"/>
        <v>Em Teu Nome...</v>
      </c>
      <c r="B151" s="100" t="str">
        <f t="shared" si="18"/>
        <v>Ficção</v>
      </c>
      <c r="C151" s="98">
        <f t="shared" si="19"/>
        <v>1</v>
      </c>
      <c r="D151" s="98" t="str">
        <f t="shared" si="20"/>
        <v>-</v>
      </c>
      <c r="E151" s="98" t="str">
        <f t="shared" si="21"/>
        <v>-</v>
      </c>
      <c r="F151" s="98">
        <f t="shared" si="22"/>
        <v>1</v>
      </c>
      <c r="G151" s="98" t="str">
        <f t="shared" si="23"/>
        <v>-</v>
      </c>
      <c r="H151" s="98" t="str">
        <f t="shared" si="24"/>
        <v>-</v>
      </c>
      <c r="L151" s="164" t="s">
        <v>259</v>
      </c>
      <c r="M151" s="164" t="s">
        <v>135</v>
      </c>
      <c r="N151" s="11">
        <v>1</v>
      </c>
      <c r="O151" s="11"/>
      <c r="P151" s="11"/>
      <c r="Q151" s="11">
        <v>1</v>
      </c>
      <c r="R151" s="11"/>
      <c r="S151" s="11"/>
      <c r="U151" t="s">
        <v>101</v>
      </c>
      <c r="V151" s="11">
        <v>1</v>
      </c>
      <c r="W151" s="11">
        <v>1</v>
      </c>
      <c r="X151" s="11"/>
      <c r="Y151" s="11"/>
      <c r="Z151" s="11"/>
      <c r="AA151" s="11"/>
    </row>
    <row r="152" spans="1:27" s="99" customFormat="1" ht="20.100000000000001" customHeight="1" x14ac:dyDescent="0.25">
      <c r="A152" s="100" t="str">
        <f t="shared" si="17"/>
        <v>Entre Lençóis</v>
      </c>
      <c r="B152" s="100" t="str">
        <f t="shared" si="18"/>
        <v>Ficção</v>
      </c>
      <c r="C152" s="98">
        <f t="shared" si="19"/>
        <v>1</v>
      </c>
      <c r="D152" s="98" t="str">
        <f t="shared" si="20"/>
        <v>-</v>
      </c>
      <c r="E152" s="98">
        <f t="shared" si="21"/>
        <v>1</v>
      </c>
      <c r="F152" s="98" t="str">
        <f t="shared" si="22"/>
        <v>-</v>
      </c>
      <c r="G152" s="98" t="str">
        <f t="shared" si="23"/>
        <v>-</v>
      </c>
      <c r="H152" s="98" t="str">
        <f t="shared" si="24"/>
        <v>-</v>
      </c>
      <c r="L152" s="164" t="s">
        <v>110</v>
      </c>
      <c r="M152" s="164" t="s">
        <v>135</v>
      </c>
      <c r="N152" s="11">
        <v>1</v>
      </c>
      <c r="O152" s="11"/>
      <c r="P152" s="11">
        <v>1</v>
      </c>
      <c r="Q152" s="11"/>
      <c r="R152" s="11"/>
      <c r="S152" s="11"/>
      <c r="U152" t="s">
        <v>116</v>
      </c>
      <c r="V152" s="11">
        <v>1</v>
      </c>
      <c r="W152" s="11"/>
      <c r="X152" s="11"/>
      <c r="Y152" s="11">
        <v>1</v>
      </c>
      <c r="Z152" s="11"/>
      <c r="AA152" s="11"/>
    </row>
    <row r="153" spans="1:27" s="99" customFormat="1" ht="20.100000000000001" customHeight="1" x14ac:dyDescent="0.25">
      <c r="A153" s="100" t="str">
        <f t="shared" si="17"/>
        <v>Entrei de Gaiato</v>
      </c>
      <c r="B153" s="100" t="str">
        <f t="shared" si="18"/>
        <v>Ficção</v>
      </c>
      <c r="C153" s="98">
        <f t="shared" si="19"/>
        <v>1</v>
      </c>
      <c r="D153" s="98" t="str">
        <f t="shared" si="20"/>
        <v>-</v>
      </c>
      <c r="E153" s="98" t="str">
        <f t="shared" si="21"/>
        <v>-</v>
      </c>
      <c r="F153" s="98">
        <f t="shared" si="22"/>
        <v>1</v>
      </c>
      <c r="G153" s="98" t="str">
        <f t="shared" si="23"/>
        <v>-</v>
      </c>
      <c r="H153" s="98" t="str">
        <f t="shared" si="24"/>
        <v>-</v>
      </c>
      <c r="L153" s="164" t="s">
        <v>529</v>
      </c>
      <c r="M153" s="164" t="s">
        <v>135</v>
      </c>
      <c r="N153" s="11">
        <v>1</v>
      </c>
      <c r="O153" s="11"/>
      <c r="P153" s="11"/>
      <c r="Q153" s="11">
        <v>1</v>
      </c>
      <c r="R153" s="11"/>
      <c r="S153" s="11"/>
      <c r="U153" t="s">
        <v>264</v>
      </c>
      <c r="V153" s="11">
        <v>1</v>
      </c>
      <c r="W153" s="11"/>
      <c r="X153" s="11"/>
      <c r="Y153" s="11">
        <v>1</v>
      </c>
      <c r="Z153" s="11"/>
      <c r="AA153" s="11"/>
    </row>
    <row r="154" spans="1:27" s="99" customFormat="1" ht="20.100000000000001" customHeight="1" x14ac:dyDescent="0.25">
      <c r="A154" s="100" t="str">
        <f t="shared" si="17"/>
        <v>Estamos Juntos</v>
      </c>
      <c r="B154" s="100" t="str">
        <f t="shared" si="18"/>
        <v>Ficção</v>
      </c>
      <c r="C154" s="98">
        <f t="shared" si="19"/>
        <v>1</v>
      </c>
      <c r="D154" s="98" t="str">
        <f t="shared" si="20"/>
        <v>-</v>
      </c>
      <c r="E154" s="98">
        <f t="shared" si="21"/>
        <v>1</v>
      </c>
      <c r="F154" s="98" t="str">
        <f t="shared" si="22"/>
        <v>-</v>
      </c>
      <c r="G154" s="98" t="str">
        <f t="shared" si="23"/>
        <v>-</v>
      </c>
      <c r="H154" s="98" t="str">
        <f t="shared" si="24"/>
        <v>-</v>
      </c>
      <c r="L154" s="164" t="s">
        <v>530</v>
      </c>
      <c r="M154" s="164" t="s">
        <v>135</v>
      </c>
      <c r="N154" s="11">
        <v>1</v>
      </c>
      <c r="O154" s="11"/>
      <c r="P154" s="11">
        <v>1</v>
      </c>
      <c r="Q154" s="11"/>
      <c r="R154" s="11"/>
      <c r="S154" s="11"/>
      <c r="U154" t="s">
        <v>63</v>
      </c>
      <c r="V154" s="11">
        <v>1</v>
      </c>
      <c r="W154" s="11">
        <v>1</v>
      </c>
      <c r="X154" s="11"/>
      <c r="Y154" s="11"/>
      <c r="Z154" s="11"/>
      <c r="AA154" s="11"/>
    </row>
    <row r="155" spans="1:27" s="99" customFormat="1" ht="20.100000000000001" customHeight="1" x14ac:dyDescent="0.25">
      <c r="A155" s="100" t="str">
        <f t="shared" si="17"/>
        <v>Estômago</v>
      </c>
      <c r="B155" s="100" t="str">
        <f t="shared" si="18"/>
        <v>Ficção</v>
      </c>
      <c r="C155" s="98">
        <f t="shared" si="19"/>
        <v>1</v>
      </c>
      <c r="D155" s="98" t="str">
        <f t="shared" si="20"/>
        <v>-</v>
      </c>
      <c r="E155" s="98">
        <f t="shared" si="21"/>
        <v>1</v>
      </c>
      <c r="F155" s="98" t="str">
        <f t="shared" si="22"/>
        <v>-</v>
      </c>
      <c r="G155" s="98" t="str">
        <f t="shared" si="23"/>
        <v>-</v>
      </c>
      <c r="H155" s="98" t="str">
        <f t="shared" si="24"/>
        <v>-</v>
      </c>
      <c r="L155" s="164" t="s">
        <v>531</v>
      </c>
      <c r="M155" s="164" t="s">
        <v>135</v>
      </c>
      <c r="N155" s="11">
        <v>1</v>
      </c>
      <c r="O155" s="11"/>
      <c r="P155" s="11">
        <v>1</v>
      </c>
      <c r="Q155" s="11"/>
      <c r="R155" s="11"/>
      <c r="S155" s="11"/>
      <c r="U155" t="s">
        <v>160</v>
      </c>
      <c r="V155" s="11">
        <v>1</v>
      </c>
      <c r="W155" s="11"/>
      <c r="X155" s="11">
        <v>1</v>
      </c>
      <c r="Y155" s="11"/>
      <c r="Z155" s="11"/>
      <c r="AA155" s="11"/>
    </row>
    <row r="156" spans="1:27" s="99" customFormat="1" ht="20.100000000000001" customHeight="1" x14ac:dyDescent="0.25">
      <c r="A156" s="100" t="str">
        <f t="shared" si="17"/>
        <v>Eu e Meu Guarda-Chuva</v>
      </c>
      <c r="B156" s="100" t="str">
        <f t="shared" si="18"/>
        <v>Ficção</v>
      </c>
      <c r="C156" s="98">
        <f t="shared" si="19"/>
        <v>1</v>
      </c>
      <c r="D156" s="98" t="str">
        <f t="shared" si="20"/>
        <v>-</v>
      </c>
      <c r="E156" s="98">
        <f t="shared" si="21"/>
        <v>1</v>
      </c>
      <c r="F156" s="98" t="str">
        <f t="shared" si="22"/>
        <v>-</v>
      </c>
      <c r="G156" s="98" t="str">
        <f t="shared" si="23"/>
        <v>-</v>
      </c>
      <c r="H156" s="98" t="str">
        <f t="shared" si="24"/>
        <v>-</v>
      </c>
      <c r="L156" s="164" t="s">
        <v>111</v>
      </c>
      <c r="M156" s="164" t="s">
        <v>135</v>
      </c>
      <c r="N156" s="11">
        <v>1</v>
      </c>
      <c r="O156" s="11"/>
      <c r="P156" s="11">
        <v>1</v>
      </c>
      <c r="Q156" s="11"/>
      <c r="R156" s="11"/>
      <c r="S156" s="11"/>
      <c r="U156" t="s">
        <v>215</v>
      </c>
      <c r="V156" s="11">
        <v>1</v>
      </c>
      <c r="W156" s="11">
        <v>1</v>
      </c>
      <c r="X156" s="11"/>
      <c r="Y156" s="11"/>
      <c r="Z156" s="11"/>
      <c r="AA156" s="11"/>
    </row>
    <row r="157" spans="1:27" s="99" customFormat="1" ht="20.100000000000001" customHeight="1" x14ac:dyDescent="0.25">
      <c r="A157" s="100" t="str">
        <f t="shared" si="17"/>
        <v>Eu Eu Eu José Lewgoy</v>
      </c>
      <c r="B157" s="100" t="str">
        <f t="shared" si="18"/>
        <v>Documentário</v>
      </c>
      <c r="C157" s="98">
        <f t="shared" si="19"/>
        <v>1</v>
      </c>
      <c r="D157" s="98" t="str">
        <f t="shared" si="20"/>
        <v>-</v>
      </c>
      <c r="E157" s="98" t="str">
        <f t="shared" si="21"/>
        <v>-</v>
      </c>
      <c r="F157" s="98">
        <f t="shared" si="22"/>
        <v>1</v>
      </c>
      <c r="G157" s="98" t="str">
        <f t="shared" si="23"/>
        <v>-</v>
      </c>
      <c r="H157" s="98" t="str">
        <f t="shared" si="24"/>
        <v>-</v>
      </c>
      <c r="L157" s="164" t="s">
        <v>84</v>
      </c>
      <c r="M157" s="164" t="s">
        <v>31</v>
      </c>
      <c r="N157" s="11">
        <v>1</v>
      </c>
      <c r="O157" s="11"/>
      <c r="P157" s="11"/>
      <c r="Q157" s="11">
        <v>1</v>
      </c>
      <c r="R157" s="11"/>
      <c r="S157" s="11"/>
      <c r="U157" t="s">
        <v>112</v>
      </c>
      <c r="V157" s="11">
        <v>1</v>
      </c>
      <c r="W157" s="11"/>
      <c r="X157" s="11">
        <v>1</v>
      </c>
      <c r="Y157" s="11"/>
      <c r="Z157" s="11"/>
      <c r="AA157" s="11"/>
    </row>
    <row r="158" spans="1:27" s="99" customFormat="1" ht="20.100000000000001" customHeight="1" x14ac:dyDescent="0.25">
      <c r="A158" s="100" t="str">
        <f t="shared" si="17"/>
        <v>Eu, Tu, Eles</v>
      </c>
      <c r="B158" s="100" t="str">
        <f t="shared" si="18"/>
        <v>Ficção</v>
      </c>
      <c r="C158" s="98">
        <f t="shared" si="19"/>
        <v>1</v>
      </c>
      <c r="D158" s="98" t="str">
        <f t="shared" si="20"/>
        <v>-</v>
      </c>
      <c r="E158" s="98">
        <f t="shared" si="21"/>
        <v>1</v>
      </c>
      <c r="F158" s="98" t="str">
        <f t="shared" si="22"/>
        <v>-</v>
      </c>
      <c r="G158" s="98" t="str">
        <f t="shared" si="23"/>
        <v>-</v>
      </c>
      <c r="H158" s="98" t="str">
        <f t="shared" si="24"/>
        <v>-</v>
      </c>
      <c r="L158" s="164" t="s">
        <v>532</v>
      </c>
      <c r="M158" s="164" t="s">
        <v>135</v>
      </c>
      <c r="N158" s="11">
        <v>1</v>
      </c>
      <c r="O158" s="11"/>
      <c r="P158" s="11">
        <v>1</v>
      </c>
      <c r="Q158" s="11"/>
      <c r="R158" s="11"/>
      <c r="S158" s="11"/>
      <c r="U158" t="s">
        <v>238</v>
      </c>
      <c r="V158" s="11">
        <v>1</v>
      </c>
      <c r="W158" s="11"/>
      <c r="X158" s="11"/>
      <c r="Y158" s="11">
        <v>1</v>
      </c>
      <c r="Z158" s="11"/>
      <c r="AA158" s="11"/>
    </row>
    <row r="159" spans="1:27" s="99" customFormat="1" ht="20.100000000000001" customHeight="1" x14ac:dyDescent="0.25">
      <c r="A159" s="100" t="str">
        <f t="shared" si="17"/>
        <v>Família Vende Tudo</v>
      </c>
      <c r="B159" s="100" t="str">
        <f t="shared" si="18"/>
        <v>Ficção</v>
      </c>
      <c r="C159" s="98">
        <f t="shared" si="19"/>
        <v>1</v>
      </c>
      <c r="D159" s="98" t="str">
        <f t="shared" si="20"/>
        <v>-</v>
      </c>
      <c r="E159" s="98">
        <f t="shared" si="21"/>
        <v>1</v>
      </c>
      <c r="F159" s="98" t="str">
        <f t="shared" si="22"/>
        <v>-</v>
      </c>
      <c r="G159" s="98" t="str">
        <f t="shared" si="23"/>
        <v>-</v>
      </c>
      <c r="H159" s="98" t="str">
        <f t="shared" si="24"/>
        <v>-</v>
      </c>
      <c r="L159" s="164" t="s">
        <v>533</v>
      </c>
      <c r="M159" s="164" t="s">
        <v>135</v>
      </c>
      <c r="N159" s="11">
        <v>1</v>
      </c>
      <c r="O159" s="11"/>
      <c r="P159" s="11">
        <v>1</v>
      </c>
      <c r="Q159" s="11"/>
      <c r="R159" s="11"/>
      <c r="S159" s="11"/>
      <c r="U159" t="s">
        <v>226</v>
      </c>
      <c r="V159" s="11">
        <v>1</v>
      </c>
      <c r="W159" s="11">
        <v>1</v>
      </c>
      <c r="X159" s="11"/>
      <c r="Y159" s="11"/>
      <c r="Z159" s="11"/>
      <c r="AA159" s="11"/>
    </row>
    <row r="160" spans="1:27" s="99" customFormat="1" ht="20.100000000000001" customHeight="1" x14ac:dyDescent="0.25">
      <c r="A160" s="100" t="str">
        <f t="shared" si="17"/>
        <v>Feliz Ano Velho</v>
      </c>
      <c r="B160" s="100" t="str">
        <f t="shared" si="18"/>
        <v>Ficção</v>
      </c>
      <c r="C160" s="98">
        <f t="shared" si="19"/>
        <v>1</v>
      </c>
      <c r="D160" s="98" t="str">
        <f t="shared" si="20"/>
        <v>-</v>
      </c>
      <c r="E160" s="98" t="str">
        <f t="shared" si="21"/>
        <v>-</v>
      </c>
      <c r="F160" s="98">
        <f t="shared" si="22"/>
        <v>1</v>
      </c>
      <c r="G160" s="98" t="str">
        <f t="shared" si="23"/>
        <v>-</v>
      </c>
      <c r="H160" s="98" t="str">
        <f t="shared" si="24"/>
        <v>-</v>
      </c>
      <c r="L160" s="164" t="s">
        <v>85</v>
      </c>
      <c r="M160" s="164" t="s">
        <v>135</v>
      </c>
      <c r="N160" s="11">
        <v>1</v>
      </c>
      <c r="O160" s="11"/>
      <c r="P160" s="11"/>
      <c r="Q160" s="11">
        <v>1</v>
      </c>
      <c r="R160" s="11"/>
      <c r="S160" s="11"/>
      <c r="U160" t="s">
        <v>232</v>
      </c>
      <c r="V160" s="11">
        <v>1</v>
      </c>
      <c r="W160" s="11"/>
      <c r="X160" s="11"/>
      <c r="Y160" s="11">
        <v>1</v>
      </c>
      <c r="Z160" s="11"/>
      <c r="AA160" s="11"/>
    </row>
    <row r="161" spans="1:27" s="99" customFormat="1" ht="20.100000000000001" customHeight="1" x14ac:dyDescent="0.25">
      <c r="A161" s="100" t="str">
        <f t="shared" si="17"/>
        <v>Festa</v>
      </c>
      <c r="B161" s="100" t="str">
        <f t="shared" si="18"/>
        <v>Ficção</v>
      </c>
      <c r="C161" s="98">
        <f t="shared" si="19"/>
        <v>1</v>
      </c>
      <c r="D161" s="98" t="str">
        <f t="shared" si="20"/>
        <v>-</v>
      </c>
      <c r="E161" s="98" t="str">
        <f t="shared" si="21"/>
        <v>-</v>
      </c>
      <c r="F161" s="98">
        <f t="shared" si="22"/>
        <v>1</v>
      </c>
      <c r="G161" s="98" t="str">
        <f t="shared" si="23"/>
        <v>-</v>
      </c>
      <c r="H161" s="98" t="str">
        <f t="shared" si="24"/>
        <v>-</v>
      </c>
      <c r="L161" s="164" t="s">
        <v>534</v>
      </c>
      <c r="M161" s="164" t="s">
        <v>135</v>
      </c>
      <c r="N161" s="11">
        <v>1</v>
      </c>
      <c r="O161" s="11"/>
      <c r="P161" s="11"/>
      <c r="Q161" s="11">
        <v>1</v>
      </c>
      <c r="R161" s="11"/>
      <c r="S161" s="11"/>
      <c r="U161" t="s">
        <v>98</v>
      </c>
      <c r="V161" s="11">
        <v>1</v>
      </c>
      <c r="W161" s="11">
        <v>1</v>
      </c>
      <c r="X161" s="11"/>
      <c r="Y161" s="11"/>
      <c r="Z161" s="11"/>
      <c r="AA161" s="11"/>
    </row>
    <row r="162" spans="1:27" s="99" customFormat="1" ht="20.100000000000001" customHeight="1" x14ac:dyDescent="0.25">
      <c r="A162" s="100" t="str">
        <f t="shared" si="17"/>
        <v>Filhos de João – admirável mundo novo baiano</v>
      </c>
      <c r="B162" s="100" t="str">
        <f t="shared" si="18"/>
        <v>Documentário</v>
      </c>
      <c r="C162" s="98">
        <f t="shared" si="19"/>
        <v>1</v>
      </c>
      <c r="D162" s="98">
        <f t="shared" si="20"/>
        <v>1</v>
      </c>
      <c r="E162" s="98" t="str">
        <f t="shared" si="21"/>
        <v>-</v>
      </c>
      <c r="F162" s="98" t="str">
        <f t="shared" si="22"/>
        <v>-</v>
      </c>
      <c r="G162" s="98" t="str">
        <f t="shared" si="23"/>
        <v>-</v>
      </c>
      <c r="H162" s="98" t="str">
        <f t="shared" si="24"/>
        <v>-</v>
      </c>
      <c r="L162" s="164" t="s">
        <v>535</v>
      </c>
      <c r="M162" s="164" t="s">
        <v>31</v>
      </c>
      <c r="N162" s="11">
        <v>1</v>
      </c>
      <c r="O162" s="11">
        <v>1</v>
      </c>
      <c r="P162" s="11"/>
      <c r="Q162" s="11"/>
      <c r="R162" s="11"/>
      <c r="S162" s="11"/>
      <c r="U162" t="s">
        <v>213</v>
      </c>
      <c r="V162" s="11">
        <v>1</v>
      </c>
      <c r="W162" s="11">
        <v>1</v>
      </c>
      <c r="X162" s="11"/>
      <c r="Y162" s="11"/>
      <c r="Z162" s="11"/>
      <c r="AA162" s="11"/>
    </row>
    <row r="163" spans="1:27" s="99" customFormat="1" ht="20.100000000000001" customHeight="1" x14ac:dyDescent="0.25">
      <c r="A163" s="100" t="str">
        <f t="shared" si="17"/>
        <v>Floradas na Serra</v>
      </c>
      <c r="B163" s="100" t="str">
        <f t="shared" si="18"/>
        <v>Ficção</v>
      </c>
      <c r="C163" s="98">
        <f t="shared" si="19"/>
        <v>1</v>
      </c>
      <c r="D163" s="98" t="str">
        <f t="shared" si="20"/>
        <v>-</v>
      </c>
      <c r="E163" s="98" t="str">
        <f t="shared" si="21"/>
        <v>-</v>
      </c>
      <c r="F163" s="98">
        <f t="shared" si="22"/>
        <v>1</v>
      </c>
      <c r="G163" s="98" t="str">
        <f t="shared" si="23"/>
        <v>-</v>
      </c>
      <c r="H163" s="98" t="str">
        <f t="shared" si="24"/>
        <v>-</v>
      </c>
      <c r="L163" s="164" t="s">
        <v>263</v>
      </c>
      <c r="M163" s="164" t="s">
        <v>135</v>
      </c>
      <c r="N163" s="11">
        <v>1</v>
      </c>
      <c r="O163" s="11"/>
      <c r="P163" s="11"/>
      <c r="Q163" s="11">
        <v>1</v>
      </c>
      <c r="R163" s="11"/>
      <c r="S163" s="11"/>
      <c r="U163" s="12" t="s">
        <v>71</v>
      </c>
      <c r="V163" s="13">
        <v>194</v>
      </c>
      <c r="W163" s="13">
        <v>87</v>
      </c>
      <c r="X163" s="13">
        <v>53</v>
      </c>
      <c r="Y163" s="13">
        <v>52</v>
      </c>
      <c r="Z163" s="13">
        <v>1</v>
      </c>
      <c r="AA163" s="13">
        <v>1</v>
      </c>
    </row>
    <row r="164" spans="1:27" ht="20.100000000000001" customHeight="1" x14ac:dyDescent="0.3">
      <c r="A164" s="100" t="str">
        <f t="shared" si="17"/>
        <v>Garota Enxuta</v>
      </c>
      <c r="B164" s="100" t="str">
        <f t="shared" si="18"/>
        <v>Ficção</v>
      </c>
      <c r="C164" s="98">
        <f t="shared" si="19"/>
        <v>1</v>
      </c>
      <c r="D164" s="98" t="str">
        <f t="shared" si="20"/>
        <v>-</v>
      </c>
      <c r="E164" s="98" t="str">
        <f t="shared" si="21"/>
        <v>-</v>
      </c>
      <c r="F164" s="98">
        <f t="shared" si="22"/>
        <v>1</v>
      </c>
      <c r="G164" s="98" t="str">
        <f t="shared" si="23"/>
        <v>-</v>
      </c>
      <c r="H164" s="98" t="str">
        <f t="shared" si="24"/>
        <v>-</v>
      </c>
      <c r="L164" s="164" t="s">
        <v>536</v>
      </c>
      <c r="M164" s="164" t="s">
        <v>135</v>
      </c>
      <c r="N164" s="11">
        <v>1</v>
      </c>
      <c r="O164" s="11"/>
      <c r="P164" s="11"/>
      <c r="Q164" s="11">
        <v>1</v>
      </c>
      <c r="R164" s="11"/>
      <c r="S164" s="11"/>
      <c r="U164"/>
      <c r="W164" s="3"/>
      <c r="X164" s="3"/>
      <c r="Y164" s="3"/>
      <c r="Z164" s="3"/>
      <c r="AA164" s="3"/>
    </row>
    <row r="165" spans="1:27" ht="20.100000000000001" customHeight="1" x14ac:dyDescent="0.3">
      <c r="A165" s="100" t="str">
        <f t="shared" si="17"/>
        <v>Garrincha, a Alegria do Povo</v>
      </c>
      <c r="B165" s="100" t="str">
        <f t="shared" si="18"/>
        <v>Documentário</v>
      </c>
      <c r="C165" s="98">
        <f t="shared" si="19"/>
        <v>1</v>
      </c>
      <c r="D165" s="98">
        <f t="shared" si="20"/>
        <v>1</v>
      </c>
      <c r="E165" s="98" t="str">
        <f t="shared" si="21"/>
        <v>-</v>
      </c>
      <c r="F165" s="98" t="str">
        <f t="shared" si="22"/>
        <v>-</v>
      </c>
      <c r="G165" s="98" t="str">
        <f t="shared" si="23"/>
        <v>-</v>
      </c>
      <c r="H165" s="98" t="str">
        <f t="shared" si="24"/>
        <v>-</v>
      </c>
      <c r="L165" s="164" t="s">
        <v>537</v>
      </c>
      <c r="M165" s="164" t="s">
        <v>31</v>
      </c>
      <c r="N165" s="11">
        <v>1</v>
      </c>
      <c r="O165" s="11">
        <v>1</v>
      </c>
      <c r="P165" s="11"/>
      <c r="Q165" s="11"/>
      <c r="R165" s="11"/>
      <c r="S165" s="11"/>
      <c r="U165" s="4"/>
      <c r="W165" s="5"/>
      <c r="X165" s="5"/>
      <c r="Y165" s="5"/>
      <c r="Z165" s="5"/>
      <c r="AA165" s="5"/>
    </row>
    <row r="166" spans="1:27" ht="20.100000000000001" customHeight="1" x14ac:dyDescent="0.3">
      <c r="A166" s="100" t="str">
        <f t="shared" si="17"/>
        <v>Getúlio</v>
      </c>
      <c r="B166" s="100" t="str">
        <f t="shared" si="18"/>
        <v>Ficção</v>
      </c>
      <c r="C166" s="98">
        <f t="shared" si="19"/>
        <v>1</v>
      </c>
      <c r="D166" s="98" t="str">
        <f t="shared" si="20"/>
        <v>-</v>
      </c>
      <c r="E166" s="98">
        <f t="shared" si="21"/>
        <v>1</v>
      </c>
      <c r="F166" s="98" t="str">
        <f t="shared" si="22"/>
        <v>-</v>
      </c>
      <c r="G166" s="98" t="str">
        <f t="shared" si="23"/>
        <v>-</v>
      </c>
      <c r="H166" s="98" t="str">
        <f t="shared" si="24"/>
        <v>-</v>
      </c>
      <c r="L166" s="164" t="s">
        <v>538</v>
      </c>
      <c r="M166" s="164" t="s">
        <v>135</v>
      </c>
      <c r="N166" s="11">
        <v>1</v>
      </c>
      <c r="O166" s="11"/>
      <c r="P166" s="11">
        <v>1</v>
      </c>
      <c r="Q166" s="11"/>
      <c r="R166" s="11"/>
      <c r="S166" s="11"/>
    </row>
    <row r="167" spans="1:27" ht="20.100000000000001" customHeight="1" x14ac:dyDescent="0.3">
      <c r="A167" s="100" t="str">
        <f t="shared" si="17"/>
        <v>Giovanni Improtta</v>
      </c>
      <c r="B167" s="100" t="str">
        <f t="shared" si="18"/>
        <v>Ficção</v>
      </c>
      <c r="C167" s="98">
        <f t="shared" si="19"/>
        <v>1</v>
      </c>
      <c r="D167" s="98" t="str">
        <f t="shared" si="20"/>
        <v>-</v>
      </c>
      <c r="E167" s="98">
        <f t="shared" si="21"/>
        <v>1</v>
      </c>
      <c r="F167" s="98" t="str">
        <f t="shared" si="22"/>
        <v>-</v>
      </c>
      <c r="G167" s="98" t="str">
        <f t="shared" si="23"/>
        <v>-</v>
      </c>
      <c r="H167" s="98" t="str">
        <f t="shared" si="24"/>
        <v>-</v>
      </c>
      <c r="L167" s="164" t="s">
        <v>175</v>
      </c>
      <c r="M167" s="164" t="s">
        <v>135</v>
      </c>
      <c r="N167" s="11">
        <v>1</v>
      </c>
      <c r="O167" s="11"/>
      <c r="P167" s="11">
        <v>1</v>
      </c>
      <c r="Q167" s="11"/>
      <c r="R167" s="11"/>
      <c r="S167" s="11"/>
    </row>
    <row r="168" spans="1:27" ht="20.100000000000001" customHeight="1" x14ac:dyDescent="0.3">
      <c r="A168" s="100" t="str">
        <f t="shared" si="17"/>
        <v>Golias contra o Homem das Bolinhas</v>
      </c>
      <c r="B168" s="100" t="str">
        <f t="shared" si="18"/>
        <v>Ficção</v>
      </c>
      <c r="C168" s="98">
        <f t="shared" si="19"/>
        <v>1</v>
      </c>
      <c r="D168" s="98" t="str">
        <f t="shared" si="20"/>
        <v>-</v>
      </c>
      <c r="E168" s="98" t="str">
        <f t="shared" si="21"/>
        <v>-</v>
      </c>
      <c r="F168" s="98">
        <f t="shared" si="22"/>
        <v>1</v>
      </c>
      <c r="G168" s="98" t="str">
        <f t="shared" si="23"/>
        <v>-</v>
      </c>
      <c r="H168" s="98" t="str">
        <f t="shared" si="24"/>
        <v>-</v>
      </c>
      <c r="L168" s="164" t="s">
        <v>539</v>
      </c>
      <c r="M168" s="164" t="s">
        <v>135</v>
      </c>
      <c r="N168" s="11">
        <v>1</v>
      </c>
      <c r="O168" s="11"/>
      <c r="P168" s="11"/>
      <c r="Q168" s="11">
        <v>1</v>
      </c>
      <c r="R168" s="11"/>
      <c r="S168" s="11"/>
    </row>
    <row r="169" spans="1:27" ht="20.100000000000001" customHeight="1" x14ac:dyDescent="0.3">
      <c r="A169" s="100" t="str">
        <f t="shared" si="17"/>
        <v>Heleno</v>
      </c>
      <c r="B169" s="100" t="str">
        <f t="shared" si="18"/>
        <v>Ficção</v>
      </c>
      <c r="C169" s="98">
        <f t="shared" si="19"/>
        <v>1</v>
      </c>
      <c r="D169" s="98" t="str">
        <f t="shared" si="20"/>
        <v>-</v>
      </c>
      <c r="E169" s="98">
        <f t="shared" si="21"/>
        <v>1</v>
      </c>
      <c r="F169" s="98" t="str">
        <f t="shared" si="22"/>
        <v>-</v>
      </c>
      <c r="G169" s="98" t="str">
        <f t="shared" si="23"/>
        <v>-</v>
      </c>
      <c r="H169" s="98" t="str">
        <f t="shared" si="24"/>
        <v>-</v>
      </c>
      <c r="L169" s="164" t="s">
        <v>540</v>
      </c>
      <c r="M169" s="164" t="s">
        <v>135</v>
      </c>
      <c r="N169" s="11">
        <v>1</v>
      </c>
      <c r="O169" s="11"/>
      <c r="P169" s="11">
        <v>1</v>
      </c>
      <c r="Q169" s="11"/>
      <c r="R169" s="11"/>
      <c r="S169" s="11"/>
    </row>
    <row r="170" spans="1:27" ht="20.100000000000001" customHeight="1" x14ac:dyDescent="0.3">
      <c r="A170" s="100" t="str">
        <f t="shared" si="17"/>
        <v>Homens de Bem</v>
      </c>
      <c r="B170" s="100" t="str">
        <f t="shared" si="18"/>
        <v>Ficção</v>
      </c>
      <c r="C170" s="98">
        <f t="shared" si="19"/>
        <v>1</v>
      </c>
      <c r="D170" s="98" t="str">
        <f t="shared" si="20"/>
        <v>-</v>
      </c>
      <c r="E170" s="98">
        <f t="shared" si="21"/>
        <v>1</v>
      </c>
      <c r="F170" s="98" t="str">
        <f t="shared" si="22"/>
        <v>-</v>
      </c>
      <c r="G170" s="98" t="str">
        <f t="shared" si="23"/>
        <v>-</v>
      </c>
      <c r="H170" s="98" t="str">
        <f t="shared" si="24"/>
        <v>-</v>
      </c>
      <c r="L170" s="164" t="s">
        <v>541</v>
      </c>
      <c r="M170" s="164" t="s">
        <v>135</v>
      </c>
      <c r="N170" s="11">
        <v>1</v>
      </c>
      <c r="O170" s="11"/>
      <c r="P170" s="11">
        <v>1</v>
      </c>
      <c r="Q170" s="11"/>
      <c r="R170" s="11"/>
      <c r="S170" s="11"/>
    </row>
    <row r="171" spans="1:27" ht="20.100000000000001" customHeight="1" x14ac:dyDescent="0.3">
      <c r="A171" s="100" t="str">
        <f t="shared" si="17"/>
        <v>Inesquecível</v>
      </c>
      <c r="B171" s="100" t="str">
        <f t="shared" si="18"/>
        <v>Ficção</v>
      </c>
      <c r="C171" s="98">
        <f t="shared" si="19"/>
        <v>1</v>
      </c>
      <c r="D171" s="98" t="str">
        <f t="shared" si="20"/>
        <v>-</v>
      </c>
      <c r="E171" s="98">
        <f t="shared" si="21"/>
        <v>1</v>
      </c>
      <c r="F171" s="98" t="str">
        <f t="shared" si="22"/>
        <v>-</v>
      </c>
      <c r="G171" s="98" t="str">
        <f t="shared" si="23"/>
        <v>-</v>
      </c>
      <c r="H171" s="98" t="str">
        <f t="shared" si="24"/>
        <v>-</v>
      </c>
      <c r="L171" s="164" t="s">
        <v>542</v>
      </c>
      <c r="M171" s="164" t="s">
        <v>135</v>
      </c>
      <c r="N171" s="11">
        <v>1</v>
      </c>
      <c r="O171" s="11"/>
      <c r="P171" s="11">
        <v>1</v>
      </c>
      <c r="Q171" s="11"/>
      <c r="R171" s="11"/>
      <c r="S171" s="11"/>
    </row>
    <row r="172" spans="1:27" ht="20.100000000000001" customHeight="1" x14ac:dyDescent="0.3">
      <c r="A172" s="100" t="str">
        <f t="shared" si="17"/>
        <v>Inocência</v>
      </c>
      <c r="B172" s="100" t="str">
        <f t="shared" si="18"/>
        <v>Ficção</v>
      </c>
      <c r="C172" s="98">
        <f t="shared" si="19"/>
        <v>1</v>
      </c>
      <c r="D172" s="98" t="str">
        <f t="shared" si="20"/>
        <v>-</v>
      </c>
      <c r="E172" s="98" t="str">
        <f t="shared" si="21"/>
        <v>-</v>
      </c>
      <c r="F172" s="98">
        <f t="shared" si="22"/>
        <v>1</v>
      </c>
      <c r="G172" s="98" t="str">
        <f t="shared" si="23"/>
        <v>-</v>
      </c>
      <c r="H172" s="98" t="str">
        <f t="shared" si="24"/>
        <v>-</v>
      </c>
      <c r="L172" s="164" t="s">
        <v>543</v>
      </c>
      <c r="M172" s="164" t="s">
        <v>135</v>
      </c>
      <c r="N172" s="11">
        <v>1</v>
      </c>
      <c r="O172" s="11"/>
      <c r="P172" s="11"/>
      <c r="Q172" s="11">
        <v>1</v>
      </c>
      <c r="R172" s="11"/>
      <c r="S172" s="11"/>
    </row>
    <row r="173" spans="1:27" ht="20.100000000000001" customHeight="1" x14ac:dyDescent="0.3">
      <c r="A173" s="100" t="str">
        <f t="shared" si="17"/>
        <v>Insolação</v>
      </c>
      <c r="B173" s="100" t="str">
        <f t="shared" si="18"/>
        <v>Ficção</v>
      </c>
      <c r="C173" s="98">
        <f t="shared" si="19"/>
        <v>1</v>
      </c>
      <c r="D173" s="98">
        <f t="shared" si="20"/>
        <v>1</v>
      </c>
      <c r="E173" s="98" t="str">
        <f t="shared" si="21"/>
        <v>-</v>
      </c>
      <c r="F173" s="98" t="str">
        <f t="shared" si="22"/>
        <v>-</v>
      </c>
      <c r="G173" s="98" t="str">
        <f t="shared" si="23"/>
        <v>-</v>
      </c>
      <c r="H173" s="98" t="str">
        <f t="shared" si="24"/>
        <v>-</v>
      </c>
      <c r="L173" s="164" t="s">
        <v>83</v>
      </c>
      <c r="M173" s="164" t="s">
        <v>135</v>
      </c>
      <c r="N173" s="11">
        <v>1</v>
      </c>
      <c r="O173" s="11">
        <v>1</v>
      </c>
      <c r="P173" s="11"/>
      <c r="Q173" s="11"/>
      <c r="R173" s="11"/>
      <c r="S173" s="11"/>
    </row>
    <row r="174" spans="1:27" ht="20.100000000000001" customHeight="1" x14ac:dyDescent="0.3">
      <c r="A174" s="100" t="str">
        <f t="shared" si="17"/>
        <v>Isto é Pelé!</v>
      </c>
      <c r="B174" s="100" t="str">
        <f t="shared" si="18"/>
        <v>Documentário</v>
      </c>
      <c r="C174" s="98">
        <f t="shared" si="19"/>
        <v>1</v>
      </c>
      <c r="D174" s="98">
        <f t="shared" si="20"/>
        <v>1</v>
      </c>
      <c r="E174" s="98" t="str">
        <f t="shared" si="21"/>
        <v>-</v>
      </c>
      <c r="F174" s="98" t="str">
        <f t="shared" si="22"/>
        <v>-</v>
      </c>
      <c r="G174" s="98" t="str">
        <f t="shared" si="23"/>
        <v>-</v>
      </c>
      <c r="H174" s="98" t="str">
        <f t="shared" si="24"/>
        <v>-</v>
      </c>
      <c r="L174" s="164" t="s">
        <v>209</v>
      </c>
      <c r="M174" s="164" t="s">
        <v>31</v>
      </c>
      <c r="N174" s="11">
        <v>1</v>
      </c>
      <c r="O174" s="11">
        <v>1</v>
      </c>
      <c r="P174" s="11"/>
      <c r="Q174" s="11"/>
      <c r="R174" s="11"/>
      <c r="S174" s="11"/>
    </row>
    <row r="175" spans="1:27" ht="20.100000000000001" customHeight="1" x14ac:dyDescent="0.3">
      <c r="A175" s="100" t="str">
        <f t="shared" si="17"/>
        <v>Janela da Alma</v>
      </c>
      <c r="B175" s="100" t="str">
        <f t="shared" si="18"/>
        <v>Documentário</v>
      </c>
      <c r="C175" s="98">
        <f t="shared" si="19"/>
        <v>1</v>
      </c>
      <c r="D175" s="98">
        <f t="shared" si="20"/>
        <v>1</v>
      </c>
      <c r="E175" s="98" t="str">
        <f t="shared" si="21"/>
        <v>-</v>
      </c>
      <c r="F175" s="98" t="str">
        <f t="shared" si="22"/>
        <v>-</v>
      </c>
      <c r="G175" s="98" t="str">
        <f t="shared" si="23"/>
        <v>-</v>
      </c>
      <c r="H175" s="98" t="str">
        <f t="shared" si="24"/>
        <v>-</v>
      </c>
      <c r="L175" s="164" t="s">
        <v>544</v>
      </c>
      <c r="M175" s="164" t="s">
        <v>31</v>
      </c>
      <c r="N175" s="11">
        <v>1</v>
      </c>
      <c r="O175" s="11">
        <v>1</v>
      </c>
      <c r="P175" s="11"/>
      <c r="Q175" s="11"/>
      <c r="R175" s="11"/>
      <c r="S175" s="11"/>
    </row>
    <row r="176" spans="1:27" ht="20.100000000000001" customHeight="1" x14ac:dyDescent="0.3">
      <c r="A176" s="100" t="str">
        <f t="shared" si="17"/>
        <v>Jean Charles</v>
      </c>
      <c r="B176" s="100" t="str">
        <f t="shared" si="18"/>
        <v>Ficção</v>
      </c>
      <c r="C176" s="98">
        <f t="shared" si="19"/>
        <v>1</v>
      </c>
      <c r="D176" s="98" t="str">
        <f t="shared" si="20"/>
        <v>-</v>
      </c>
      <c r="E176" s="98">
        <f t="shared" si="21"/>
        <v>1</v>
      </c>
      <c r="F176" s="98" t="str">
        <f t="shared" si="22"/>
        <v>-</v>
      </c>
      <c r="G176" s="98" t="str">
        <f t="shared" si="23"/>
        <v>-</v>
      </c>
      <c r="H176" s="98" t="str">
        <f t="shared" si="24"/>
        <v>-</v>
      </c>
      <c r="L176" s="164" t="s">
        <v>79</v>
      </c>
      <c r="M176" s="164" t="s">
        <v>135</v>
      </c>
      <c r="N176" s="11">
        <v>1</v>
      </c>
      <c r="O176" s="11"/>
      <c r="P176" s="11">
        <v>1</v>
      </c>
      <c r="Q176" s="11"/>
      <c r="R176" s="11"/>
      <c r="S176" s="11"/>
    </row>
    <row r="177" spans="1:19" ht="20.100000000000001" customHeight="1" x14ac:dyDescent="0.3">
      <c r="A177" s="100" t="str">
        <f t="shared" si="17"/>
        <v>Jeca Contra o Capeta</v>
      </c>
      <c r="B177" s="100" t="str">
        <f t="shared" si="18"/>
        <v>Ficção</v>
      </c>
      <c r="C177" s="98">
        <f t="shared" si="19"/>
        <v>1</v>
      </c>
      <c r="D177" s="98">
        <f t="shared" si="20"/>
        <v>1</v>
      </c>
      <c r="E177" s="98" t="str">
        <f t="shared" si="21"/>
        <v>-</v>
      </c>
      <c r="F177" s="98" t="str">
        <f t="shared" si="22"/>
        <v>-</v>
      </c>
      <c r="G177" s="98" t="str">
        <f t="shared" si="23"/>
        <v>-</v>
      </c>
      <c r="H177" s="98" t="str">
        <f t="shared" si="24"/>
        <v>-</v>
      </c>
      <c r="L177" s="164" t="s">
        <v>545</v>
      </c>
      <c r="M177" s="164" t="s">
        <v>135</v>
      </c>
      <c r="N177" s="11">
        <v>1</v>
      </c>
      <c r="O177" s="11">
        <v>1</v>
      </c>
      <c r="P177" s="11"/>
      <c r="Q177" s="11"/>
      <c r="R177" s="11"/>
      <c r="S177" s="11"/>
    </row>
    <row r="178" spans="1:19" ht="20.100000000000001" customHeight="1" x14ac:dyDescent="0.3">
      <c r="A178" s="100" t="str">
        <f t="shared" si="17"/>
        <v>Jogo de Cena</v>
      </c>
      <c r="B178" s="100" t="str">
        <f t="shared" si="18"/>
        <v>Documentário</v>
      </c>
      <c r="C178" s="98">
        <f t="shared" si="19"/>
        <v>1</v>
      </c>
      <c r="D178" s="98">
        <f t="shared" si="20"/>
        <v>1</v>
      </c>
      <c r="E178" s="98" t="str">
        <f t="shared" si="21"/>
        <v>-</v>
      </c>
      <c r="F178" s="98" t="str">
        <f t="shared" si="22"/>
        <v>-</v>
      </c>
      <c r="G178" s="98" t="str">
        <f t="shared" si="23"/>
        <v>-</v>
      </c>
      <c r="H178" s="98" t="str">
        <f t="shared" si="24"/>
        <v>-</v>
      </c>
      <c r="L178" s="164" t="s">
        <v>546</v>
      </c>
      <c r="M178" s="164" t="s">
        <v>31</v>
      </c>
      <c r="N178" s="11">
        <v>1</v>
      </c>
      <c r="O178" s="11">
        <v>1</v>
      </c>
      <c r="P178" s="11"/>
      <c r="Q178" s="11"/>
      <c r="R178" s="11"/>
      <c r="S178" s="11"/>
    </row>
    <row r="179" spans="1:19" ht="20.100000000000001" customHeight="1" x14ac:dyDescent="0.3">
      <c r="A179" s="100" t="str">
        <f t="shared" si="17"/>
        <v>Lição de Amor</v>
      </c>
      <c r="B179" s="100" t="str">
        <f t="shared" si="18"/>
        <v>Ficção</v>
      </c>
      <c r="C179" s="98">
        <f t="shared" si="19"/>
        <v>1</v>
      </c>
      <c r="D179" s="98" t="str">
        <f t="shared" si="20"/>
        <v>-</v>
      </c>
      <c r="E179" s="98" t="str">
        <f t="shared" si="21"/>
        <v>-</v>
      </c>
      <c r="F179" s="98">
        <f t="shared" si="22"/>
        <v>1</v>
      </c>
      <c r="G179" s="98" t="str">
        <f t="shared" si="23"/>
        <v>-</v>
      </c>
      <c r="H179" s="98" t="str">
        <f t="shared" si="24"/>
        <v>-</v>
      </c>
      <c r="L179" s="164" t="s">
        <v>547</v>
      </c>
      <c r="M179" s="164" t="s">
        <v>135</v>
      </c>
      <c r="N179" s="11">
        <v>1</v>
      </c>
      <c r="O179" s="11"/>
      <c r="P179" s="11"/>
      <c r="Q179" s="11">
        <v>1</v>
      </c>
      <c r="R179" s="11"/>
      <c r="S179" s="11"/>
    </row>
    <row r="180" spans="1:19" ht="20.100000000000001" customHeight="1" x14ac:dyDescent="0.3">
      <c r="A180" s="100" t="str">
        <f t="shared" si="17"/>
        <v>Linha de Passe</v>
      </c>
      <c r="B180" s="100" t="str">
        <f t="shared" si="18"/>
        <v>Ficção</v>
      </c>
      <c r="C180" s="98">
        <f t="shared" si="19"/>
        <v>1</v>
      </c>
      <c r="D180" s="98" t="str">
        <f t="shared" si="20"/>
        <v>-</v>
      </c>
      <c r="E180" s="98" t="str">
        <f t="shared" si="21"/>
        <v>-</v>
      </c>
      <c r="F180" s="98" t="str">
        <f t="shared" si="22"/>
        <v>-</v>
      </c>
      <c r="G180" s="98" t="str">
        <f t="shared" si="23"/>
        <v>-</v>
      </c>
      <c r="H180" s="98">
        <f t="shared" si="24"/>
        <v>1</v>
      </c>
      <c r="L180" s="164" t="s">
        <v>180</v>
      </c>
      <c r="M180" s="164" t="s">
        <v>135</v>
      </c>
      <c r="N180" s="11">
        <v>1</v>
      </c>
      <c r="O180" s="11"/>
      <c r="P180" s="11"/>
      <c r="Q180" s="11"/>
      <c r="R180" s="11"/>
      <c r="S180" s="11">
        <v>1</v>
      </c>
    </row>
    <row r="181" spans="1:19" ht="20.100000000000001" customHeight="1" x14ac:dyDescent="0.3">
      <c r="A181" s="100" t="str">
        <f t="shared" si="17"/>
        <v>Luzia, Homem</v>
      </c>
      <c r="B181" s="100" t="str">
        <f t="shared" si="18"/>
        <v>Ficção</v>
      </c>
      <c r="C181" s="98">
        <f t="shared" si="19"/>
        <v>1</v>
      </c>
      <c r="D181" s="98" t="str">
        <f t="shared" si="20"/>
        <v>-</v>
      </c>
      <c r="E181" s="98" t="str">
        <f t="shared" si="21"/>
        <v>-</v>
      </c>
      <c r="F181" s="98">
        <f t="shared" si="22"/>
        <v>1</v>
      </c>
      <c r="G181" s="98" t="str">
        <f t="shared" si="23"/>
        <v>-</v>
      </c>
      <c r="H181" s="98" t="str">
        <f t="shared" si="24"/>
        <v>-</v>
      </c>
      <c r="L181" s="164" t="s">
        <v>548</v>
      </c>
      <c r="M181" s="164" t="s">
        <v>135</v>
      </c>
      <c r="N181" s="11">
        <v>1</v>
      </c>
      <c r="O181" s="11"/>
      <c r="P181" s="11"/>
      <c r="Q181" s="11">
        <v>1</v>
      </c>
      <c r="R181" s="11"/>
      <c r="S181" s="11"/>
    </row>
    <row r="182" spans="1:19" ht="20.100000000000001" customHeight="1" x14ac:dyDescent="0.3">
      <c r="A182" s="100" t="str">
        <f t="shared" si="17"/>
        <v>Marido de Mulher Boa</v>
      </c>
      <c r="B182" s="100" t="str">
        <f t="shared" si="18"/>
        <v>Ficção</v>
      </c>
      <c r="C182" s="98">
        <f t="shared" si="19"/>
        <v>1</v>
      </c>
      <c r="D182" s="98" t="str">
        <f t="shared" si="20"/>
        <v>-</v>
      </c>
      <c r="E182" s="98" t="str">
        <f t="shared" si="21"/>
        <v>-</v>
      </c>
      <c r="F182" s="98">
        <f t="shared" si="22"/>
        <v>1</v>
      </c>
      <c r="G182" s="98" t="str">
        <f t="shared" si="23"/>
        <v>-</v>
      </c>
      <c r="H182" s="98" t="str">
        <f t="shared" si="24"/>
        <v>-</v>
      </c>
      <c r="L182" s="164" t="s">
        <v>549</v>
      </c>
      <c r="M182" s="164" t="s">
        <v>135</v>
      </c>
      <c r="N182" s="11">
        <v>1</v>
      </c>
      <c r="O182" s="11"/>
      <c r="P182" s="11"/>
      <c r="Q182" s="11">
        <v>1</v>
      </c>
      <c r="R182" s="11"/>
      <c r="S182" s="11"/>
    </row>
    <row r="183" spans="1:19" ht="20.100000000000001" customHeight="1" x14ac:dyDescent="0.3">
      <c r="A183" s="100" t="str">
        <f t="shared" si="17"/>
        <v>Memória Para Uso Diário</v>
      </c>
      <c r="B183" s="100" t="str">
        <f t="shared" si="18"/>
        <v>Documentário</v>
      </c>
      <c r="C183" s="98">
        <f t="shared" si="19"/>
        <v>1</v>
      </c>
      <c r="D183" s="98">
        <f t="shared" si="20"/>
        <v>1</v>
      </c>
      <c r="E183" s="98" t="str">
        <f t="shared" si="21"/>
        <v>-</v>
      </c>
      <c r="F183" s="98" t="str">
        <f t="shared" si="22"/>
        <v>-</v>
      </c>
      <c r="G183" s="98" t="str">
        <f t="shared" si="23"/>
        <v>-</v>
      </c>
      <c r="H183" s="98" t="str">
        <f t="shared" si="24"/>
        <v>-</v>
      </c>
      <c r="L183" s="164" t="s">
        <v>228</v>
      </c>
      <c r="M183" s="164" t="s">
        <v>31</v>
      </c>
      <c r="N183" s="11">
        <v>1</v>
      </c>
      <c r="O183" s="11">
        <v>1</v>
      </c>
      <c r="P183" s="11"/>
      <c r="Q183" s="11"/>
      <c r="R183" s="11"/>
      <c r="S183" s="11"/>
    </row>
    <row r="184" spans="1:19" ht="20.100000000000001" customHeight="1" x14ac:dyDescent="0.3">
      <c r="A184" s="100" t="str">
        <f t="shared" si="17"/>
        <v>Menino Maluquinho - O Filme</v>
      </c>
      <c r="B184" s="100" t="str">
        <f t="shared" si="18"/>
        <v>Ficção</v>
      </c>
      <c r="C184" s="98">
        <f t="shared" si="19"/>
        <v>1</v>
      </c>
      <c r="D184" s="98">
        <f t="shared" si="20"/>
        <v>1</v>
      </c>
      <c r="E184" s="98" t="str">
        <f t="shared" si="21"/>
        <v>-</v>
      </c>
      <c r="F184" s="98" t="str">
        <f t="shared" si="22"/>
        <v>-</v>
      </c>
      <c r="G184" s="98" t="str">
        <f t="shared" si="23"/>
        <v>-</v>
      </c>
      <c r="H184" s="98" t="str">
        <f t="shared" si="24"/>
        <v>-</v>
      </c>
      <c r="L184" s="164" t="s">
        <v>550</v>
      </c>
      <c r="M184" s="164" t="s">
        <v>135</v>
      </c>
      <c r="N184" s="11">
        <v>1</v>
      </c>
      <c r="O184" s="11">
        <v>1</v>
      </c>
      <c r="P184" s="11"/>
      <c r="Q184" s="11"/>
      <c r="R184" s="11"/>
      <c r="S184" s="11"/>
    </row>
    <row r="185" spans="1:19" ht="20.100000000000001" customHeight="1" x14ac:dyDescent="0.3">
      <c r="A185" s="100" t="str">
        <f t="shared" si="17"/>
        <v>Menino Maluquinho 2 – A Aventura</v>
      </c>
      <c r="B185" s="100" t="str">
        <f t="shared" si="18"/>
        <v>Ficção</v>
      </c>
      <c r="C185" s="98">
        <f t="shared" si="19"/>
        <v>1</v>
      </c>
      <c r="D185" s="98">
        <f t="shared" si="20"/>
        <v>1</v>
      </c>
      <c r="E185" s="98" t="str">
        <f t="shared" si="21"/>
        <v>-</v>
      </c>
      <c r="F185" s="98" t="str">
        <f t="shared" si="22"/>
        <v>-</v>
      </c>
      <c r="G185" s="98" t="str">
        <f t="shared" si="23"/>
        <v>-</v>
      </c>
      <c r="H185" s="98" t="str">
        <f t="shared" si="24"/>
        <v>-</v>
      </c>
      <c r="L185" s="164" t="s">
        <v>551</v>
      </c>
      <c r="M185" s="164" t="s">
        <v>135</v>
      </c>
      <c r="N185" s="11">
        <v>1</v>
      </c>
      <c r="O185" s="11">
        <v>1</v>
      </c>
      <c r="P185" s="11"/>
      <c r="Q185" s="11"/>
      <c r="R185" s="11"/>
      <c r="S185" s="11"/>
    </row>
    <row r="186" spans="1:19" ht="20.100000000000001" customHeight="1" x14ac:dyDescent="0.3">
      <c r="A186" s="100" t="str">
        <f t="shared" si="17"/>
        <v>Metido a Bacana</v>
      </c>
      <c r="B186" s="100" t="str">
        <f t="shared" si="18"/>
        <v>Ficção</v>
      </c>
      <c r="C186" s="98">
        <f t="shared" si="19"/>
        <v>1</v>
      </c>
      <c r="D186" s="98" t="str">
        <f t="shared" si="20"/>
        <v>-</v>
      </c>
      <c r="E186" s="98" t="str">
        <f t="shared" si="21"/>
        <v>-</v>
      </c>
      <c r="F186" s="98">
        <f t="shared" si="22"/>
        <v>1</v>
      </c>
      <c r="G186" s="98" t="str">
        <f t="shared" si="23"/>
        <v>-</v>
      </c>
      <c r="H186" s="98" t="str">
        <f t="shared" si="24"/>
        <v>-</v>
      </c>
      <c r="L186" s="164" t="s">
        <v>116</v>
      </c>
      <c r="M186" s="164" t="s">
        <v>135</v>
      </c>
      <c r="N186" s="11">
        <v>1</v>
      </c>
      <c r="O186" s="11"/>
      <c r="P186" s="11"/>
      <c r="Q186" s="11">
        <v>1</v>
      </c>
      <c r="R186" s="11"/>
      <c r="S186" s="11"/>
    </row>
    <row r="187" spans="1:19" ht="20.100000000000001" customHeight="1" x14ac:dyDescent="0.3">
      <c r="A187" s="100" t="str">
        <f t="shared" si="17"/>
        <v>Militares da Democracia</v>
      </c>
      <c r="B187" s="100" t="str">
        <f t="shared" si="18"/>
        <v>Documentário</v>
      </c>
      <c r="C187" s="98">
        <f t="shared" si="19"/>
        <v>1</v>
      </c>
      <c r="D187" s="98">
        <f t="shared" si="20"/>
        <v>1</v>
      </c>
      <c r="E187" s="98" t="str">
        <f t="shared" si="21"/>
        <v>-</v>
      </c>
      <c r="F187" s="98" t="str">
        <f t="shared" si="22"/>
        <v>-</v>
      </c>
      <c r="G187" s="98" t="str">
        <f t="shared" si="23"/>
        <v>-</v>
      </c>
      <c r="H187" s="98" t="str">
        <f t="shared" si="24"/>
        <v>-</v>
      </c>
      <c r="L187" s="164" t="s">
        <v>552</v>
      </c>
      <c r="M187" s="164" t="s">
        <v>31</v>
      </c>
      <c r="N187" s="11">
        <v>1</v>
      </c>
      <c r="O187" s="11">
        <v>1</v>
      </c>
      <c r="P187" s="11"/>
      <c r="Q187" s="11"/>
      <c r="R187" s="11"/>
      <c r="S187" s="11"/>
    </row>
    <row r="188" spans="1:19" ht="20.100000000000001" customHeight="1" x14ac:dyDescent="0.3">
      <c r="A188" s="100" t="str">
        <f t="shared" si="17"/>
        <v>Minha Mãe é uma Peça - O Filme</v>
      </c>
      <c r="B188" s="100" t="str">
        <f t="shared" si="18"/>
        <v>Ficção</v>
      </c>
      <c r="C188" s="98">
        <f t="shared" si="19"/>
        <v>1</v>
      </c>
      <c r="D188" s="98" t="str">
        <f t="shared" si="20"/>
        <v>-</v>
      </c>
      <c r="E188" s="98">
        <f t="shared" si="21"/>
        <v>1</v>
      </c>
      <c r="F188" s="98" t="str">
        <f t="shared" si="22"/>
        <v>-</v>
      </c>
      <c r="G188" s="98" t="str">
        <f t="shared" si="23"/>
        <v>-</v>
      </c>
      <c r="H188" s="98" t="str">
        <f t="shared" si="24"/>
        <v>-</v>
      </c>
      <c r="L188" s="164" t="s">
        <v>553</v>
      </c>
      <c r="M188" s="164" t="s">
        <v>135</v>
      </c>
      <c r="N188" s="11">
        <v>1</v>
      </c>
      <c r="O188" s="11"/>
      <c r="P188" s="11">
        <v>1</v>
      </c>
      <c r="Q188" s="11"/>
      <c r="R188" s="11"/>
      <c r="S188" s="11"/>
    </row>
    <row r="189" spans="1:19" ht="20.100000000000001" customHeight="1" x14ac:dyDescent="0.3">
      <c r="A189" s="100" t="str">
        <f t="shared" si="17"/>
        <v>Muita Calma Nessa Hora</v>
      </c>
      <c r="B189" s="100" t="str">
        <f t="shared" si="18"/>
        <v>Ficção</v>
      </c>
      <c r="C189" s="98">
        <f t="shared" si="19"/>
        <v>1</v>
      </c>
      <c r="D189" s="98" t="str">
        <f t="shared" si="20"/>
        <v>-</v>
      </c>
      <c r="E189" s="98">
        <f t="shared" si="21"/>
        <v>1</v>
      </c>
      <c r="F189" s="98" t="str">
        <f t="shared" si="22"/>
        <v>-</v>
      </c>
      <c r="G189" s="98" t="str">
        <f t="shared" si="23"/>
        <v>-</v>
      </c>
      <c r="H189" s="98" t="str">
        <f t="shared" si="24"/>
        <v>-</v>
      </c>
      <c r="L189" s="164" t="s">
        <v>112</v>
      </c>
      <c r="M189" s="164" t="s">
        <v>135</v>
      </c>
      <c r="N189" s="11">
        <v>1</v>
      </c>
      <c r="O189" s="11"/>
      <c r="P189" s="11">
        <v>1</v>
      </c>
      <c r="Q189" s="11"/>
      <c r="R189" s="11"/>
      <c r="S189" s="11"/>
    </row>
    <row r="190" spans="1:19" ht="20.100000000000001" customHeight="1" x14ac:dyDescent="0.3">
      <c r="A190" s="100" t="str">
        <f t="shared" si="17"/>
        <v>Muito Gelo e Dois Dedos D'Água</v>
      </c>
      <c r="B190" s="100" t="str">
        <f t="shared" si="18"/>
        <v>Ficção</v>
      </c>
      <c r="C190" s="98">
        <f t="shared" si="19"/>
        <v>1</v>
      </c>
      <c r="D190" s="98" t="str">
        <f t="shared" si="20"/>
        <v>-</v>
      </c>
      <c r="E190" s="98">
        <f t="shared" si="21"/>
        <v>1</v>
      </c>
      <c r="F190" s="98" t="str">
        <f t="shared" si="22"/>
        <v>-</v>
      </c>
      <c r="G190" s="98" t="str">
        <f t="shared" si="23"/>
        <v>-</v>
      </c>
      <c r="H190" s="98" t="str">
        <f t="shared" si="24"/>
        <v>-</v>
      </c>
      <c r="L190" s="164" t="s">
        <v>554</v>
      </c>
      <c r="M190" s="164" t="s">
        <v>135</v>
      </c>
      <c r="N190" s="11">
        <v>1</v>
      </c>
      <c r="O190" s="11"/>
      <c r="P190" s="11">
        <v>1</v>
      </c>
      <c r="Q190" s="11"/>
      <c r="R190" s="11"/>
      <c r="S190" s="11"/>
    </row>
    <row r="191" spans="1:19" ht="20.100000000000001" customHeight="1" x14ac:dyDescent="0.3">
      <c r="A191" s="100" t="str">
        <f t="shared" si="17"/>
        <v>Mulheres à Vista</v>
      </c>
      <c r="B191" s="100" t="str">
        <f t="shared" si="18"/>
        <v>Ficção</v>
      </c>
      <c r="C191" s="98">
        <f t="shared" si="19"/>
        <v>1</v>
      </c>
      <c r="D191" s="98" t="str">
        <f t="shared" si="20"/>
        <v>-</v>
      </c>
      <c r="E191" s="98" t="str">
        <f t="shared" si="21"/>
        <v>-</v>
      </c>
      <c r="F191" s="98">
        <f t="shared" si="22"/>
        <v>1</v>
      </c>
      <c r="G191" s="98" t="str">
        <f t="shared" si="23"/>
        <v>-</v>
      </c>
      <c r="H191" s="98" t="str">
        <f t="shared" si="24"/>
        <v>-</v>
      </c>
      <c r="L191" s="164" t="s">
        <v>555</v>
      </c>
      <c r="M191" s="164" t="s">
        <v>135</v>
      </c>
      <c r="N191" s="11">
        <v>1</v>
      </c>
      <c r="O191" s="11"/>
      <c r="P191" s="11"/>
      <c r="Q191" s="11">
        <v>1</v>
      </c>
      <c r="R191" s="11"/>
      <c r="S191" s="11"/>
    </row>
    <row r="192" spans="1:19" ht="20.100000000000001" customHeight="1" x14ac:dyDescent="0.3">
      <c r="A192" s="100" t="str">
        <f t="shared" si="17"/>
        <v>Musicagen</v>
      </c>
      <c r="B192" s="100" t="str">
        <f t="shared" si="18"/>
        <v>Documentário</v>
      </c>
      <c r="C192" s="98">
        <f t="shared" si="19"/>
        <v>1</v>
      </c>
      <c r="D192" s="98" t="str">
        <f t="shared" si="20"/>
        <v>-</v>
      </c>
      <c r="E192" s="98" t="str">
        <f t="shared" si="21"/>
        <v>-</v>
      </c>
      <c r="F192" s="98">
        <f t="shared" si="22"/>
        <v>1</v>
      </c>
      <c r="G192" s="98" t="str">
        <f t="shared" si="23"/>
        <v>-</v>
      </c>
      <c r="H192" s="98" t="str">
        <f t="shared" si="24"/>
        <v>-</v>
      </c>
      <c r="L192" s="164" t="s">
        <v>556</v>
      </c>
      <c r="M192" s="164" t="s">
        <v>31</v>
      </c>
      <c r="N192" s="11">
        <v>1</v>
      </c>
      <c r="O192" s="11"/>
      <c r="P192" s="11"/>
      <c r="Q192" s="11">
        <v>1</v>
      </c>
      <c r="R192" s="11"/>
      <c r="S192" s="11"/>
    </row>
    <row r="193" spans="1:19" ht="20.100000000000001" customHeight="1" x14ac:dyDescent="0.3">
      <c r="A193" s="100" t="str">
        <f t="shared" si="17"/>
        <v>Nadando em Dinheiro</v>
      </c>
      <c r="B193" s="100" t="str">
        <f t="shared" si="18"/>
        <v>Ficção</v>
      </c>
      <c r="C193" s="98">
        <f t="shared" si="19"/>
        <v>1</v>
      </c>
      <c r="D193" s="98" t="str">
        <f t="shared" si="20"/>
        <v>-</v>
      </c>
      <c r="E193" s="98" t="str">
        <f t="shared" si="21"/>
        <v>-</v>
      </c>
      <c r="F193" s="98">
        <f t="shared" si="22"/>
        <v>1</v>
      </c>
      <c r="G193" s="98" t="str">
        <f t="shared" si="23"/>
        <v>-</v>
      </c>
      <c r="H193" s="98" t="str">
        <f t="shared" si="24"/>
        <v>-</v>
      </c>
      <c r="L193" s="164" t="s">
        <v>557</v>
      </c>
      <c r="M193" s="164" t="s">
        <v>135</v>
      </c>
      <c r="N193" s="11">
        <v>1</v>
      </c>
      <c r="O193" s="11"/>
      <c r="P193" s="11"/>
      <c r="Q193" s="11">
        <v>1</v>
      </c>
      <c r="R193" s="11"/>
      <c r="S193" s="11"/>
    </row>
    <row r="194" spans="1:19" ht="20.100000000000001" customHeight="1" x14ac:dyDescent="0.3">
      <c r="A194" s="100" t="str">
        <f t="shared" si="17"/>
        <v>Não Por Acaso</v>
      </c>
      <c r="B194" s="100" t="str">
        <f t="shared" si="18"/>
        <v>Ficção</v>
      </c>
      <c r="C194" s="98">
        <f t="shared" si="19"/>
        <v>1</v>
      </c>
      <c r="D194" s="98" t="str">
        <f t="shared" si="20"/>
        <v>-</v>
      </c>
      <c r="E194" s="98">
        <f t="shared" si="21"/>
        <v>1</v>
      </c>
      <c r="F194" s="98" t="str">
        <f t="shared" si="22"/>
        <v>-</v>
      </c>
      <c r="G194" s="98" t="str">
        <f t="shared" si="23"/>
        <v>-</v>
      </c>
      <c r="H194" s="98" t="str">
        <f t="shared" si="24"/>
        <v>-</v>
      </c>
      <c r="L194" s="164" t="s">
        <v>143</v>
      </c>
      <c r="M194" s="164" t="s">
        <v>135</v>
      </c>
      <c r="N194" s="11">
        <v>1</v>
      </c>
      <c r="O194" s="11"/>
      <c r="P194" s="11">
        <v>1</v>
      </c>
      <c r="Q194" s="11"/>
      <c r="R194" s="11"/>
      <c r="S194" s="11"/>
    </row>
    <row r="195" spans="1:19" ht="20.100000000000001" customHeight="1" x14ac:dyDescent="0.3">
      <c r="A195" s="100" t="str">
        <f t="shared" si="17"/>
        <v>Nem Tudo É Verdade</v>
      </c>
      <c r="B195" s="100" t="str">
        <f t="shared" si="18"/>
        <v>Documentário</v>
      </c>
      <c r="C195" s="98">
        <f t="shared" si="19"/>
        <v>1</v>
      </c>
      <c r="D195" s="98">
        <f t="shared" si="20"/>
        <v>1</v>
      </c>
      <c r="E195" s="98" t="str">
        <f t="shared" si="21"/>
        <v>-</v>
      </c>
      <c r="F195" s="98" t="str">
        <f t="shared" si="22"/>
        <v>-</v>
      </c>
      <c r="G195" s="98" t="str">
        <f t="shared" si="23"/>
        <v>-</v>
      </c>
      <c r="H195" s="98" t="str">
        <f t="shared" si="24"/>
        <v>-</v>
      </c>
      <c r="L195" s="164" t="s">
        <v>558</v>
      </c>
      <c r="M195" s="164" t="s">
        <v>31</v>
      </c>
      <c r="N195" s="11">
        <v>1</v>
      </c>
      <c r="O195" s="11">
        <v>1</v>
      </c>
      <c r="P195" s="11"/>
      <c r="Q195" s="11"/>
      <c r="R195" s="11"/>
      <c r="S195" s="11"/>
    </row>
    <row r="196" spans="1:19" ht="20.100000000000001" customHeight="1" x14ac:dyDescent="0.3">
      <c r="A196" s="100" t="str">
        <f t="shared" si="17"/>
        <v>Noel - Poeta da Vila</v>
      </c>
      <c r="B196" s="100" t="str">
        <f t="shared" si="18"/>
        <v>Ficção</v>
      </c>
      <c r="C196" s="98">
        <f t="shared" si="19"/>
        <v>1</v>
      </c>
      <c r="D196" s="98" t="str">
        <f t="shared" si="20"/>
        <v>-</v>
      </c>
      <c r="E196" s="98">
        <f t="shared" si="21"/>
        <v>1</v>
      </c>
      <c r="F196" s="98" t="str">
        <f t="shared" si="22"/>
        <v>-</v>
      </c>
      <c r="G196" s="98" t="str">
        <f t="shared" si="23"/>
        <v>-</v>
      </c>
      <c r="H196" s="98" t="str">
        <f t="shared" si="24"/>
        <v>-</v>
      </c>
      <c r="L196" s="164" t="s">
        <v>559</v>
      </c>
      <c r="M196" s="164" t="s">
        <v>135</v>
      </c>
      <c r="N196" s="11">
        <v>1</v>
      </c>
      <c r="O196" s="11"/>
      <c r="P196" s="11">
        <v>1</v>
      </c>
      <c r="Q196" s="11"/>
      <c r="R196" s="11"/>
      <c r="S196" s="11"/>
    </row>
    <row r="197" spans="1:19" ht="20.100000000000001" customHeight="1" x14ac:dyDescent="0.3">
      <c r="A197" s="100" t="str">
        <f t="shared" ref="A197:A238" si="25">L197</f>
        <v>Nosso Lar</v>
      </c>
      <c r="B197" s="100" t="str">
        <f t="shared" ref="B197:B260" si="26">M197</f>
        <v>Ficção</v>
      </c>
      <c r="C197" s="98">
        <f t="shared" ref="C197:C260" si="27">IF(N197=0,"-",N197)</f>
        <v>1</v>
      </c>
      <c r="D197" s="98" t="str">
        <f t="shared" ref="D197:D260" si="28">IF(O197=0,"-",O197)</f>
        <v>-</v>
      </c>
      <c r="E197" s="98">
        <f t="shared" ref="E197:E260" si="29">IF(P197=0,"-",P197)</f>
        <v>1</v>
      </c>
      <c r="F197" s="98" t="str">
        <f t="shared" ref="F197:F260" si="30">IF(Q197=0,"-",Q197)</f>
        <v>-</v>
      </c>
      <c r="G197" s="98" t="str">
        <f t="shared" ref="G197:G260" si="31">IF(R197=0,"-",R197)</f>
        <v>-</v>
      </c>
      <c r="H197" s="98" t="str">
        <f t="shared" ref="H197:H260" si="32">IF(S197=0,"-",S197)</f>
        <v>-</v>
      </c>
      <c r="L197" s="164" t="s">
        <v>560</v>
      </c>
      <c r="M197" s="164" t="s">
        <v>135</v>
      </c>
      <c r="N197" s="11">
        <v>1</v>
      </c>
      <c r="O197" s="11"/>
      <c r="P197" s="11">
        <v>1</v>
      </c>
      <c r="Q197" s="11"/>
      <c r="R197" s="11"/>
      <c r="S197" s="11"/>
    </row>
    <row r="198" spans="1:19" ht="20.100000000000001" customHeight="1" x14ac:dyDescent="0.3">
      <c r="A198" s="100" t="str">
        <f t="shared" si="25"/>
        <v>O Beijo da Mulher-Aranha</v>
      </c>
      <c r="B198" s="100" t="str">
        <f t="shared" si="26"/>
        <v>Ficção</v>
      </c>
      <c r="C198" s="98">
        <f t="shared" si="27"/>
        <v>1</v>
      </c>
      <c r="D198" s="98" t="str">
        <f t="shared" si="28"/>
        <v>-</v>
      </c>
      <c r="E198" s="98">
        <f t="shared" si="29"/>
        <v>1</v>
      </c>
      <c r="F198" s="98" t="str">
        <f t="shared" si="30"/>
        <v>-</v>
      </c>
      <c r="G198" s="98" t="str">
        <f t="shared" si="31"/>
        <v>-</v>
      </c>
      <c r="H198" s="98" t="str">
        <f t="shared" si="32"/>
        <v>-</v>
      </c>
      <c r="L198" s="164" t="s">
        <v>561</v>
      </c>
      <c r="M198" s="164" t="s">
        <v>135</v>
      </c>
      <c r="N198" s="11">
        <v>1</v>
      </c>
      <c r="O198" s="11"/>
      <c r="P198" s="11">
        <v>1</v>
      </c>
      <c r="Q198" s="11"/>
      <c r="R198" s="11"/>
      <c r="S198" s="11"/>
    </row>
    <row r="199" spans="1:19" ht="20.100000000000001" customHeight="1" x14ac:dyDescent="0.3">
      <c r="A199" s="100" t="str">
        <f t="shared" si="25"/>
        <v>O Beijo No Asfalto</v>
      </c>
      <c r="B199" s="100" t="str">
        <f t="shared" si="26"/>
        <v>Ficção</v>
      </c>
      <c r="C199" s="98">
        <f t="shared" si="27"/>
        <v>1</v>
      </c>
      <c r="D199" s="98">
        <f t="shared" si="28"/>
        <v>1</v>
      </c>
      <c r="E199" s="98" t="str">
        <f t="shared" si="29"/>
        <v>-</v>
      </c>
      <c r="F199" s="98" t="str">
        <f t="shared" si="30"/>
        <v>-</v>
      </c>
      <c r="G199" s="98" t="str">
        <f t="shared" si="31"/>
        <v>-</v>
      </c>
      <c r="H199" s="98" t="str">
        <f t="shared" si="32"/>
        <v>-</v>
      </c>
      <c r="L199" s="164" t="s">
        <v>562</v>
      </c>
      <c r="M199" s="164" t="s">
        <v>135</v>
      </c>
      <c r="N199" s="11">
        <v>1</v>
      </c>
      <c r="O199" s="11">
        <v>1</v>
      </c>
      <c r="P199" s="11"/>
      <c r="Q199" s="11"/>
      <c r="R199" s="11"/>
      <c r="S199" s="11"/>
    </row>
    <row r="200" spans="1:19" ht="20.100000000000001" customHeight="1" x14ac:dyDescent="0.3">
      <c r="A200" s="100" t="str">
        <f t="shared" si="25"/>
        <v>O Bem Amado</v>
      </c>
      <c r="B200" s="100" t="str">
        <f t="shared" si="26"/>
        <v>Ficção</v>
      </c>
      <c r="C200" s="98">
        <f t="shared" si="27"/>
        <v>1</v>
      </c>
      <c r="D200" s="98" t="str">
        <f t="shared" si="28"/>
        <v>-</v>
      </c>
      <c r="E200" s="98">
        <f t="shared" si="29"/>
        <v>1</v>
      </c>
      <c r="F200" s="98" t="str">
        <f t="shared" si="30"/>
        <v>-</v>
      </c>
      <c r="G200" s="98" t="str">
        <f t="shared" si="31"/>
        <v>-</v>
      </c>
      <c r="H200" s="98" t="str">
        <f t="shared" si="32"/>
        <v>-</v>
      </c>
      <c r="L200" s="164" t="s">
        <v>563</v>
      </c>
      <c r="M200" s="164" t="s">
        <v>135</v>
      </c>
      <c r="N200" s="11">
        <v>1</v>
      </c>
      <c r="O200" s="11"/>
      <c r="P200" s="11">
        <v>1</v>
      </c>
      <c r="Q200" s="11"/>
      <c r="R200" s="11"/>
      <c r="S200" s="11"/>
    </row>
    <row r="201" spans="1:19" ht="20.100000000000001" customHeight="1" x14ac:dyDescent="0.3">
      <c r="A201" s="100" t="str">
        <f t="shared" si="25"/>
        <v>O Cangaceiro</v>
      </c>
      <c r="B201" s="100" t="str">
        <f t="shared" si="26"/>
        <v>Ficção</v>
      </c>
      <c r="C201" s="98">
        <f t="shared" si="27"/>
        <v>1</v>
      </c>
      <c r="D201" s="98" t="str">
        <f t="shared" si="28"/>
        <v>-</v>
      </c>
      <c r="E201" s="98" t="str">
        <f t="shared" si="29"/>
        <v>-</v>
      </c>
      <c r="F201" s="98">
        <f t="shared" si="30"/>
        <v>1</v>
      </c>
      <c r="G201" s="98" t="str">
        <f t="shared" si="31"/>
        <v>-</v>
      </c>
      <c r="H201" s="98" t="str">
        <f t="shared" si="32"/>
        <v>-</v>
      </c>
      <c r="L201" s="164" t="s">
        <v>564</v>
      </c>
      <c r="M201" s="164" t="s">
        <v>135</v>
      </c>
      <c r="N201" s="11">
        <v>1</v>
      </c>
      <c r="O201" s="11"/>
      <c r="P201" s="11"/>
      <c r="Q201" s="11">
        <v>1</v>
      </c>
      <c r="R201" s="11"/>
      <c r="S201" s="11"/>
    </row>
    <row r="202" spans="1:19" ht="20.100000000000001" customHeight="1" x14ac:dyDescent="0.3">
      <c r="A202" s="100" t="str">
        <f t="shared" si="25"/>
        <v>O Cheiro do Ralo</v>
      </c>
      <c r="B202" s="100" t="str">
        <f t="shared" si="26"/>
        <v>Ficção</v>
      </c>
      <c r="C202" s="98">
        <f t="shared" si="27"/>
        <v>1</v>
      </c>
      <c r="D202" s="98" t="str">
        <f t="shared" si="28"/>
        <v>-</v>
      </c>
      <c r="E202" s="98">
        <f t="shared" si="29"/>
        <v>1</v>
      </c>
      <c r="F202" s="98" t="str">
        <f t="shared" si="30"/>
        <v>-</v>
      </c>
      <c r="G202" s="98" t="str">
        <f t="shared" si="31"/>
        <v>-</v>
      </c>
      <c r="H202" s="98" t="str">
        <f t="shared" si="32"/>
        <v>-</v>
      </c>
      <c r="L202" s="164" t="s">
        <v>142</v>
      </c>
      <c r="M202" s="164" t="s">
        <v>135</v>
      </c>
      <c r="N202" s="11">
        <v>1</v>
      </c>
      <c r="O202" s="11"/>
      <c r="P202" s="11">
        <v>1</v>
      </c>
      <c r="Q202" s="11"/>
      <c r="R202" s="11"/>
      <c r="S202" s="11"/>
    </row>
    <row r="203" spans="1:19" ht="20.100000000000001" customHeight="1" x14ac:dyDescent="0.3">
      <c r="A203" s="100" t="str">
        <f t="shared" si="25"/>
        <v>O Contador de Histórias</v>
      </c>
      <c r="B203" s="100" t="str">
        <f t="shared" si="26"/>
        <v>Ficção</v>
      </c>
      <c r="C203" s="98">
        <f t="shared" si="27"/>
        <v>1</v>
      </c>
      <c r="D203" s="98" t="str">
        <f t="shared" si="28"/>
        <v>-</v>
      </c>
      <c r="E203" s="98">
        <f t="shared" si="29"/>
        <v>1</v>
      </c>
      <c r="F203" s="98" t="str">
        <f t="shared" si="30"/>
        <v>-</v>
      </c>
      <c r="G203" s="98" t="str">
        <f t="shared" si="31"/>
        <v>-</v>
      </c>
      <c r="H203" s="98" t="str">
        <f t="shared" si="32"/>
        <v>-</v>
      </c>
      <c r="L203" s="164" t="s">
        <v>80</v>
      </c>
      <c r="M203" s="164" t="s">
        <v>135</v>
      </c>
      <c r="N203" s="11">
        <v>1</v>
      </c>
      <c r="O203" s="11"/>
      <c r="P203" s="11">
        <v>1</v>
      </c>
      <c r="Q203" s="11"/>
      <c r="R203" s="11"/>
      <c r="S203" s="11"/>
    </row>
    <row r="204" spans="1:19" ht="20.100000000000001" customHeight="1" x14ac:dyDescent="0.3">
      <c r="A204" s="100" t="str">
        <f t="shared" si="25"/>
        <v>O Coronel e o Lobisomem</v>
      </c>
      <c r="B204" s="100" t="str">
        <f t="shared" si="26"/>
        <v>Ficção</v>
      </c>
      <c r="C204" s="98">
        <f t="shared" si="27"/>
        <v>1</v>
      </c>
      <c r="D204" s="98" t="str">
        <f t="shared" si="28"/>
        <v>-</v>
      </c>
      <c r="E204" s="98">
        <f t="shared" si="29"/>
        <v>1</v>
      </c>
      <c r="F204" s="98" t="str">
        <f t="shared" si="30"/>
        <v>-</v>
      </c>
      <c r="G204" s="98" t="str">
        <f t="shared" si="31"/>
        <v>-</v>
      </c>
      <c r="H204" s="98" t="str">
        <f t="shared" si="32"/>
        <v>-</v>
      </c>
      <c r="L204" s="164" t="s">
        <v>565</v>
      </c>
      <c r="M204" s="164" t="s">
        <v>135</v>
      </c>
      <c r="N204" s="11">
        <v>1</v>
      </c>
      <c r="O204" s="11"/>
      <c r="P204" s="11">
        <v>1</v>
      </c>
      <c r="Q204" s="11"/>
      <c r="R204" s="11"/>
      <c r="S204" s="11"/>
    </row>
    <row r="205" spans="1:19" ht="20.100000000000001" customHeight="1" x14ac:dyDescent="0.3">
      <c r="A205" s="100" t="str">
        <f t="shared" si="25"/>
        <v>O Dono da Bola</v>
      </c>
      <c r="B205" s="100" t="str">
        <f t="shared" si="26"/>
        <v>Ficção</v>
      </c>
      <c r="C205" s="98">
        <f t="shared" si="27"/>
        <v>1</v>
      </c>
      <c r="D205" s="98" t="str">
        <f t="shared" si="28"/>
        <v>-</v>
      </c>
      <c r="E205" s="98" t="str">
        <f t="shared" si="29"/>
        <v>-</v>
      </c>
      <c r="F205" s="98">
        <f t="shared" si="30"/>
        <v>1</v>
      </c>
      <c r="G205" s="98" t="str">
        <f t="shared" si="31"/>
        <v>-</v>
      </c>
      <c r="H205" s="98" t="str">
        <f t="shared" si="32"/>
        <v>-</v>
      </c>
      <c r="L205" s="164" t="s">
        <v>566</v>
      </c>
      <c r="M205" s="164" t="s">
        <v>135</v>
      </c>
      <c r="N205" s="11">
        <v>1</v>
      </c>
      <c r="O205" s="11"/>
      <c r="P205" s="11"/>
      <c r="Q205" s="11">
        <v>1</v>
      </c>
      <c r="R205" s="11"/>
      <c r="S205" s="11"/>
    </row>
    <row r="206" spans="1:19" ht="20.100000000000001" customHeight="1" x14ac:dyDescent="0.3">
      <c r="A206" s="100" t="str">
        <f t="shared" si="25"/>
        <v>O Dragão da Maldade Contra o Santo Guerreiro</v>
      </c>
      <c r="B206" s="100" t="str">
        <f t="shared" si="26"/>
        <v>Ficção</v>
      </c>
      <c r="C206" s="98">
        <f t="shared" si="27"/>
        <v>1</v>
      </c>
      <c r="D206" s="98">
        <f t="shared" si="28"/>
        <v>1</v>
      </c>
      <c r="E206" s="98" t="str">
        <f t="shared" si="29"/>
        <v>-</v>
      </c>
      <c r="F206" s="98" t="str">
        <f t="shared" si="30"/>
        <v>-</v>
      </c>
      <c r="G206" s="98" t="str">
        <f t="shared" si="31"/>
        <v>-</v>
      </c>
      <c r="H206" s="98" t="str">
        <f t="shared" si="32"/>
        <v>-</v>
      </c>
      <c r="L206" s="164" t="s">
        <v>567</v>
      </c>
      <c r="M206" s="164" t="s">
        <v>135</v>
      </c>
      <c r="N206" s="11">
        <v>1</v>
      </c>
      <c r="O206" s="11">
        <v>1</v>
      </c>
      <c r="P206" s="11"/>
      <c r="Q206" s="11"/>
      <c r="R206" s="11"/>
      <c r="S206" s="11"/>
    </row>
    <row r="207" spans="1:19" ht="20.100000000000001" customHeight="1" x14ac:dyDescent="0.3">
      <c r="A207" s="100" t="str">
        <f t="shared" si="25"/>
        <v>O Engenho de Zé Lins</v>
      </c>
      <c r="B207" s="100" t="str">
        <f t="shared" si="26"/>
        <v>Documentário</v>
      </c>
      <c r="C207" s="98">
        <f t="shared" si="27"/>
        <v>1</v>
      </c>
      <c r="D207" s="98" t="str">
        <f t="shared" si="28"/>
        <v>-</v>
      </c>
      <c r="E207" s="98" t="str">
        <f t="shared" si="29"/>
        <v>-</v>
      </c>
      <c r="F207" s="98">
        <f t="shared" si="30"/>
        <v>1</v>
      </c>
      <c r="G207" s="98" t="str">
        <f t="shared" si="31"/>
        <v>-</v>
      </c>
      <c r="H207" s="98" t="str">
        <f t="shared" si="32"/>
        <v>-</v>
      </c>
      <c r="L207" s="164" t="s">
        <v>568</v>
      </c>
      <c r="M207" s="164" t="s">
        <v>31</v>
      </c>
      <c r="N207" s="11">
        <v>1</v>
      </c>
      <c r="O207" s="11"/>
      <c r="P207" s="11"/>
      <c r="Q207" s="11">
        <v>1</v>
      </c>
      <c r="R207" s="11"/>
      <c r="S207" s="11"/>
    </row>
    <row r="208" spans="1:19" ht="20.100000000000001" customHeight="1" x14ac:dyDescent="0.3">
      <c r="A208" s="100" t="str">
        <f t="shared" si="25"/>
        <v>O Gato de Madame</v>
      </c>
      <c r="B208" s="100" t="str">
        <f t="shared" si="26"/>
        <v>Ficção</v>
      </c>
      <c r="C208" s="98">
        <f t="shared" si="27"/>
        <v>1</v>
      </c>
      <c r="D208" s="98" t="str">
        <f t="shared" si="28"/>
        <v>-</v>
      </c>
      <c r="E208" s="98" t="str">
        <f t="shared" si="29"/>
        <v>-</v>
      </c>
      <c r="F208" s="98">
        <f t="shared" si="30"/>
        <v>1</v>
      </c>
      <c r="G208" s="98" t="str">
        <f t="shared" si="31"/>
        <v>-</v>
      </c>
      <c r="H208" s="98" t="str">
        <f t="shared" si="32"/>
        <v>-</v>
      </c>
      <c r="L208" s="164" t="s">
        <v>569</v>
      </c>
      <c r="M208" s="164" t="s">
        <v>135</v>
      </c>
      <c r="N208" s="11">
        <v>1</v>
      </c>
      <c r="O208" s="11"/>
      <c r="P208" s="11"/>
      <c r="Q208" s="11">
        <v>1</v>
      </c>
      <c r="R208" s="11"/>
      <c r="S208" s="11"/>
    </row>
    <row r="209" spans="1:19" ht="20.100000000000001" customHeight="1" x14ac:dyDescent="0.3">
      <c r="A209" s="100" t="str">
        <f t="shared" si="25"/>
        <v>O Grande Xerife</v>
      </c>
      <c r="B209" s="100" t="str">
        <f t="shared" si="26"/>
        <v>Ficção</v>
      </c>
      <c r="C209" s="98">
        <f t="shared" si="27"/>
        <v>1</v>
      </c>
      <c r="D209" s="98">
        <f t="shared" si="28"/>
        <v>1</v>
      </c>
      <c r="E209" s="98" t="str">
        <f t="shared" si="29"/>
        <v>-</v>
      </c>
      <c r="F209" s="98" t="str">
        <f t="shared" si="30"/>
        <v>-</v>
      </c>
      <c r="G209" s="98" t="str">
        <f t="shared" si="31"/>
        <v>-</v>
      </c>
      <c r="H209" s="98" t="str">
        <f t="shared" si="32"/>
        <v>-</v>
      </c>
      <c r="L209" s="164" t="s">
        <v>194</v>
      </c>
      <c r="M209" s="164" t="s">
        <v>135</v>
      </c>
      <c r="N209" s="11">
        <v>1</v>
      </c>
      <c r="O209" s="11">
        <v>1</v>
      </c>
      <c r="P209" s="11"/>
      <c r="Q209" s="11"/>
      <c r="R209" s="11"/>
      <c r="S209" s="11"/>
    </row>
    <row r="210" spans="1:19" ht="20.100000000000001" customHeight="1" x14ac:dyDescent="0.3">
      <c r="A210" s="100" t="str">
        <f t="shared" si="25"/>
        <v>O Guerreiro Didi e a Ninja Lili</v>
      </c>
      <c r="B210" s="100" t="str">
        <f t="shared" si="26"/>
        <v>Ficção</v>
      </c>
      <c r="C210" s="98">
        <f t="shared" si="27"/>
        <v>1</v>
      </c>
      <c r="D210" s="98" t="str">
        <f t="shared" si="28"/>
        <v>-</v>
      </c>
      <c r="E210" s="98">
        <f t="shared" si="29"/>
        <v>1</v>
      </c>
      <c r="F210" s="98" t="str">
        <f t="shared" si="30"/>
        <v>-</v>
      </c>
      <c r="G210" s="98" t="str">
        <f t="shared" si="31"/>
        <v>-</v>
      </c>
      <c r="H210" s="98" t="str">
        <f t="shared" si="32"/>
        <v>-</v>
      </c>
      <c r="L210" s="164" t="s">
        <v>570</v>
      </c>
      <c r="M210" s="164" t="s">
        <v>135</v>
      </c>
      <c r="N210" s="11">
        <v>1</v>
      </c>
      <c r="O210" s="11"/>
      <c r="P210" s="11">
        <v>1</v>
      </c>
      <c r="Q210" s="11"/>
      <c r="R210" s="11"/>
      <c r="S210" s="11"/>
    </row>
    <row r="211" spans="1:19" ht="20.100000000000001" customHeight="1" x14ac:dyDescent="0.3">
      <c r="A211" s="100" t="str">
        <f t="shared" si="25"/>
        <v>O Homem do Ano</v>
      </c>
      <c r="B211" s="100" t="str">
        <f t="shared" si="26"/>
        <v>Ficção</v>
      </c>
      <c r="C211" s="98">
        <f t="shared" si="27"/>
        <v>1</v>
      </c>
      <c r="D211" s="98" t="str">
        <f t="shared" si="28"/>
        <v>-</v>
      </c>
      <c r="E211" s="98">
        <f t="shared" si="29"/>
        <v>1</v>
      </c>
      <c r="F211" s="98" t="str">
        <f t="shared" si="30"/>
        <v>-</v>
      </c>
      <c r="G211" s="98" t="str">
        <f t="shared" si="31"/>
        <v>-</v>
      </c>
      <c r="H211" s="98" t="str">
        <f t="shared" si="32"/>
        <v>-</v>
      </c>
      <c r="L211" s="164" t="s">
        <v>571</v>
      </c>
      <c r="M211" s="164" t="s">
        <v>135</v>
      </c>
      <c r="N211" s="11">
        <v>1</v>
      </c>
      <c r="O211" s="11"/>
      <c r="P211" s="11">
        <v>1</v>
      </c>
      <c r="Q211" s="11"/>
      <c r="R211" s="11"/>
      <c r="S211" s="11"/>
    </row>
    <row r="212" spans="1:19" ht="20.100000000000001" customHeight="1" x14ac:dyDescent="0.3">
      <c r="A212" s="100" t="str">
        <f t="shared" si="25"/>
        <v>O Homem do Futuro</v>
      </c>
      <c r="B212" s="100" t="str">
        <f t="shared" si="26"/>
        <v>Ficção</v>
      </c>
      <c r="C212" s="98">
        <f t="shared" si="27"/>
        <v>1</v>
      </c>
      <c r="D212" s="98" t="str">
        <f t="shared" si="28"/>
        <v>-</v>
      </c>
      <c r="E212" s="98">
        <f t="shared" si="29"/>
        <v>1</v>
      </c>
      <c r="F212" s="98" t="str">
        <f t="shared" si="30"/>
        <v>-</v>
      </c>
      <c r="G212" s="98" t="str">
        <f t="shared" si="31"/>
        <v>-</v>
      </c>
      <c r="H212" s="98" t="str">
        <f t="shared" si="32"/>
        <v>-</v>
      </c>
      <c r="L212" s="164" t="s">
        <v>151</v>
      </c>
      <c r="M212" s="164" t="s">
        <v>135</v>
      </c>
      <c r="N212" s="11">
        <v>1</v>
      </c>
      <c r="O212" s="11"/>
      <c r="P212" s="11">
        <v>1</v>
      </c>
      <c r="Q212" s="11"/>
      <c r="R212" s="11"/>
      <c r="S212" s="11"/>
    </row>
    <row r="213" spans="1:19" ht="20.100000000000001" customHeight="1" x14ac:dyDescent="0.3">
      <c r="A213" s="100" t="str">
        <f t="shared" si="25"/>
        <v>O Homem Que Virou Suco</v>
      </c>
      <c r="B213" s="100" t="str">
        <f t="shared" si="26"/>
        <v>Ficção</v>
      </c>
      <c r="C213" s="98">
        <f t="shared" si="27"/>
        <v>1</v>
      </c>
      <c r="D213" s="98" t="str">
        <f t="shared" si="28"/>
        <v>-</v>
      </c>
      <c r="E213" s="98" t="str">
        <f t="shared" si="29"/>
        <v>-</v>
      </c>
      <c r="F213" s="98">
        <f t="shared" si="30"/>
        <v>1</v>
      </c>
      <c r="G213" s="98" t="str">
        <f t="shared" si="31"/>
        <v>-</v>
      </c>
      <c r="H213" s="98" t="str">
        <f t="shared" si="32"/>
        <v>-</v>
      </c>
      <c r="L213" s="164" t="s">
        <v>572</v>
      </c>
      <c r="M213" s="164" t="s">
        <v>135</v>
      </c>
      <c r="N213" s="11">
        <v>1</v>
      </c>
      <c r="O213" s="11"/>
      <c r="P213" s="11"/>
      <c r="Q213" s="11">
        <v>1</v>
      </c>
      <c r="R213" s="11"/>
      <c r="S213" s="11"/>
    </row>
    <row r="214" spans="1:19" ht="20.100000000000001" customHeight="1" x14ac:dyDescent="0.3">
      <c r="A214" s="100" t="str">
        <f t="shared" si="25"/>
        <v>O Jeca e a Freira</v>
      </c>
      <c r="B214" s="100" t="str">
        <f t="shared" si="26"/>
        <v>Ficção</v>
      </c>
      <c r="C214" s="98">
        <f t="shared" si="27"/>
        <v>1</v>
      </c>
      <c r="D214" s="98">
        <f t="shared" si="28"/>
        <v>1</v>
      </c>
      <c r="E214" s="98" t="str">
        <f t="shared" si="29"/>
        <v>-</v>
      </c>
      <c r="F214" s="98" t="str">
        <f t="shared" si="30"/>
        <v>-</v>
      </c>
      <c r="G214" s="98" t="str">
        <f t="shared" si="31"/>
        <v>-</v>
      </c>
      <c r="H214" s="98" t="str">
        <f t="shared" si="32"/>
        <v>-</v>
      </c>
      <c r="L214" s="164" t="s">
        <v>212</v>
      </c>
      <c r="M214" s="164" t="s">
        <v>135</v>
      </c>
      <c r="N214" s="11">
        <v>1</v>
      </c>
      <c r="O214" s="11">
        <v>1</v>
      </c>
      <c r="P214" s="11"/>
      <c r="Q214" s="11"/>
      <c r="R214" s="11"/>
      <c r="S214" s="11"/>
    </row>
    <row r="215" spans="1:19" ht="20.100000000000001" customHeight="1" x14ac:dyDescent="0.3">
      <c r="A215" s="100" t="str">
        <f t="shared" si="25"/>
        <v>O Leão de Sete Cabeças</v>
      </c>
      <c r="B215" s="100" t="str">
        <f t="shared" si="26"/>
        <v>Ficção</v>
      </c>
      <c r="C215" s="98">
        <f t="shared" si="27"/>
        <v>1</v>
      </c>
      <c r="D215" s="98">
        <f t="shared" si="28"/>
        <v>1</v>
      </c>
      <c r="E215" s="98" t="str">
        <f t="shared" si="29"/>
        <v>-</v>
      </c>
      <c r="F215" s="98" t="str">
        <f t="shared" si="30"/>
        <v>-</v>
      </c>
      <c r="G215" s="98" t="str">
        <f t="shared" si="31"/>
        <v>-</v>
      </c>
      <c r="H215" s="98" t="str">
        <f t="shared" si="32"/>
        <v>-</v>
      </c>
      <c r="L215" s="164" t="s">
        <v>573</v>
      </c>
      <c r="M215" s="164" t="s">
        <v>135</v>
      </c>
      <c r="N215" s="11">
        <v>1</v>
      </c>
      <c r="O215" s="11">
        <v>1</v>
      </c>
      <c r="P215" s="11"/>
      <c r="Q215" s="11"/>
      <c r="R215" s="11"/>
      <c r="S215" s="11"/>
    </row>
    <row r="216" spans="1:19" ht="20.100000000000001" customHeight="1" x14ac:dyDescent="0.3">
      <c r="A216" s="100" t="str">
        <f t="shared" si="25"/>
        <v>O Mineiro e o Queijo</v>
      </c>
      <c r="B216" s="100" t="str">
        <f t="shared" si="26"/>
        <v>Documentário</v>
      </c>
      <c r="C216" s="98">
        <f t="shared" si="27"/>
        <v>1</v>
      </c>
      <c r="D216" s="98">
        <f t="shared" si="28"/>
        <v>1</v>
      </c>
      <c r="E216" s="98" t="str">
        <f t="shared" si="29"/>
        <v>-</v>
      </c>
      <c r="F216" s="98" t="str">
        <f t="shared" si="30"/>
        <v>-</v>
      </c>
      <c r="G216" s="98" t="str">
        <f t="shared" si="31"/>
        <v>-</v>
      </c>
      <c r="H216" s="98" t="str">
        <f t="shared" si="32"/>
        <v>-</v>
      </c>
      <c r="L216" s="164" t="s">
        <v>574</v>
      </c>
      <c r="M216" s="164" t="s">
        <v>31</v>
      </c>
      <c r="N216" s="11">
        <v>1</v>
      </c>
      <c r="O216" s="11">
        <v>1</v>
      </c>
      <c r="P216" s="11"/>
      <c r="Q216" s="11"/>
      <c r="R216" s="11"/>
      <c r="S216" s="11"/>
    </row>
    <row r="217" spans="1:19" ht="20.100000000000001" customHeight="1" x14ac:dyDescent="0.3">
      <c r="A217" s="100" t="str">
        <f t="shared" si="25"/>
        <v>O Outro Lado da Rua</v>
      </c>
      <c r="B217" s="100" t="str">
        <f t="shared" si="26"/>
        <v>Ficção</v>
      </c>
      <c r="C217" s="98">
        <f t="shared" si="27"/>
        <v>1</v>
      </c>
      <c r="D217" s="98" t="str">
        <f t="shared" si="28"/>
        <v>-</v>
      </c>
      <c r="E217" s="98">
        <f t="shared" si="29"/>
        <v>1</v>
      </c>
      <c r="F217" s="98" t="str">
        <f t="shared" si="30"/>
        <v>-</v>
      </c>
      <c r="G217" s="98" t="str">
        <f t="shared" si="31"/>
        <v>-</v>
      </c>
      <c r="H217" s="98" t="str">
        <f t="shared" si="32"/>
        <v>-</v>
      </c>
      <c r="L217" s="164" t="s">
        <v>575</v>
      </c>
      <c r="M217" s="164" t="s">
        <v>135</v>
      </c>
      <c r="N217" s="11">
        <v>1</v>
      </c>
      <c r="O217" s="11"/>
      <c r="P217" s="11">
        <v>1</v>
      </c>
      <c r="Q217" s="11"/>
      <c r="R217" s="11"/>
      <c r="S217" s="11"/>
    </row>
    <row r="218" spans="1:19" ht="20.100000000000001" customHeight="1" x14ac:dyDescent="0.3">
      <c r="A218" s="100" t="str">
        <f t="shared" si="25"/>
        <v>O Padre e a Moça</v>
      </c>
      <c r="B218" s="100" t="str">
        <f t="shared" si="26"/>
        <v>Ficção</v>
      </c>
      <c r="C218" s="98">
        <f t="shared" si="27"/>
        <v>1</v>
      </c>
      <c r="D218" s="98">
        <f t="shared" si="28"/>
        <v>1</v>
      </c>
      <c r="E218" s="98" t="str">
        <f t="shared" si="29"/>
        <v>-</v>
      </c>
      <c r="F218" s="98" t="str">
        <f t="shared" si="30"/>
        <v>-</v>
      </c>
      <c r="G218" s="98" t="str">
        <f t="shared" si="31"/>
        <v>-</v>
      </c>
      <c r="H218" s="98" t="str">
        <f t="shared" si="32"/>
        <v>-</v>
      </c>
      <c r="L218" s="164" t="s">
        <v>203</v>
      </c>
      <c r="M218" s="164" t="s">
        <v>135</v>
      </c>
      <c r="N218" s="11">
        <v>1</v>
      </c>
      <c r="O218" s="11">
        <v>1</v>
      </c>
      <c r="P218" s="11"/>
      <c r="Q218" s="11"/>
      <c r="R218" s="11"/>
      <c r="S218" s="11"/>
    </row>
    <row r="219" spans="1:19" ht="20.100000000000001" customHeight="1" x14ac:dyDescent="0.3">
      <c r="A219" s="100" t="str">
        <f t="shared" si="25"/>
        <v>Ó Paí, Ó</v>
      </c>
      <c r="B219" s="100" t="str">
        <f t="shared" si="26"/>
        <v>Ficção</v>
      </c>
      <c r="C219" s="98">
        <f t="shared" si="27"/>
        <v>1</v>
      </c>
      <c r="D219" s="98" t="str">
        <f t="shared" si="28"/>
        <v>-</v>
      </c>
      <c r="E219" s="98">
        <f t="shared" si="29"/>
        <v>1</v>
      </c>
      <c r="F219" s="98" t="str">
        <f t="shared" si="30"/>
        <v>-</v>
      </c>
      <c r="G219" s="98" t="str">
        <f t="shared" si="31"/>
        <v>-</v>
      </c>
      <c r="H219" s="98" t="str">
        <f t="shared" si="32"/>
        <v>-</v>
      </c>
      <c r="L219" s="164" t="s">
        <v>576</v>
      </c>
      <c r="M219" s="164" t="s">
        <v>135</v>
      </c>
      <c r="N219" s="11">
        <v>1</v>
      </c>
      <c r="O219" s="11"/>
      <c r="P219" s="11">
        <v>1</v>
      </c>
      <c r="Q219" s="11"/>
      <c r="R219" s="11"/>
      <c r="S219" s="11"/>
    </row>
    <row r="220" spans="1:19" ht="20.100000000000001" customHeight="1" x14ac:dyDescent="0.3">
      <c r="A220" s="100" t="str">
        <f t="shared" si="25"/>
        <v>O Palhaço</v>
      </c>
      <c r="B220" s="100" t="str">
        <f t="shared" si="26"/>
        <v>Ficção</v>
      </c>
      <c r="C220" s="98">
        <f t="shared" si="27"/>
        <v>1</v>
      </c>
      <c r="D220" s="98" t="str">
        <f t="shared" si="28"/>
        <v>-</v>
      </c>
      <c r="E220" s="98">
        <f t="shared" si="29"/>
        <v>1</v>
      </c>
      <c r="F220" s="98" t="str">
        <f t="shared" si="30"/>
        <v>-</v>
      </c>
      <c r="G220" s="98" t="str">
        <f t="shared" si="31"/>
        <v>-</v>
      </c>
      <c r="H220" s="98" t="str">
        <f t="shared" si="32"/>
        <v>-</v>
      </c>
      <c r="L220" s="164" t="s">
        <v>167</v>
      </c>
      <c r="M220" s="164" t="s">
        <v>135</v>
      </c>
      <c r="N220" s="11">
        <v>1</v>
      </c>
      <c r="O220" s="11"/>
      <c r="P220" s="11">
        <v>1</v>
      </c>
      <c r="Q220" s="11"/>
      <c r="R220" s="11"/>
      <c r="S220" s="11"/>
    </row>
    <row r="221" spans="1:19" ht="20.100000000000001" customHeight="1" x14ac:dyDescent="0.3">
      <c r="A221" s="100" t="str">
        <f t="shared" si="25"/>
        <v>O Quatrilho</v>
      </c>
      <c r="B221" s="100" t="str">
        <f t="shared" si="26"/>
        <v>Ficção</v>
      </c>
      <c r="C221" s="98">
        <f t="shared" si="27"/>
        <v>1</v>
      </c>
      <c r="D221" s="98" t="str">
        <f t="shared" si="28"/>
        <v>-</v>
      </c>
      <c r="E221" s="98" t="str">
        <f t="shared" si="29"/>
        <v>-</v>
      </c>
      <c r="F221" s="98">
        <f t="shared" si="30"/>
        <v>1</v>
      </c>
      <c r="G221" s="98" t="str">
        <f t="shared" si="31"/>
        <v>-</v>
      </c>
      <c r="H221" s="98" t="str">
        <f t="shared" si="32"/>
        <v>-</v>
      </c>
      <c r="L221" s="164" t="s">
        <v>577</v>
      </c>
      <c r="M221" s="164" t="s">
        <v>135</v>
      </c>
      <c r="N221" s="11">
        <v>1</v>
      </c>
      <c r="O221" s="11"/>
      <c r="P221" s="11"/>
      <c r="Q221" s="11">
        <v>1</v>
      </c>
      <c r="R221" s="11"/>
      <c r="S221" s="11"/>
    </row>
    <row r="222" spans="1:19" ht="20.100000000000001" customHeight="1" x14ac:dyDescent="0.3">
      <c r="A222" s="100" t="str">
        <f t="shared" si="25"/>
        <v>O Rap do Pequeno Príncipe Contra as Almas Sebosas</v>
      </c>
      <c r="B222" s="100" t="str">
        <f t="shared" si="26"/>
        <v>Documentário</v>
      </c>
      <c r="C222" s="98">
        <f t="shared" si="27"/>
        <v>1</v>
      </c>
      <c r="D222" s="98">
        <f t="shared" si="28"/>
        <v>1</v>
      </c>
      <c r="E222" s="98" t="str">
        <f t="shared" si="29"/>
        <v>-</v>
      </c>
      <c r="F222" s="98" t="str">
        <f t="shared" si="30"/>
        <v>-</v>
      </c>
      <c r="G222" s="98" t="str">
        <f t="shared" si="31"/>
        <v>-</v>
      </c>
      <c r="H222" s="98" t="str">
        <f t="shared" si="32"/>
        <v>-</v>
      </c>
      <c r="L222" s="164" t="s">
        <v>216</v>
      </c>
      <c r="M222" s="164" t="s">
        <v>31</v>
      </c>
      <c r="N222" s="11">
        <v>1</v>
      </c>
      <c r="O222" s="11">
        <v>1</v>
      </c>
      <c r="P222" s="11"/>
      <c r="Q222" s="11"/>
      <c r="R222" s="11"/>
      <c r="S222" s="11"/>
    </row>
    <row r="223" spans="1:19" ht="20.100000000000001" customHeight="1" x14ac:dyDescent="0.3">
      <c r="A223" s="100" t="str">
        <f t="shared" si="25"/>
        <v>O Sobrado</v>
      </c>
      <c r="B223" s="100" t="str">
        <f t="shared" si="26"/>
        <v>Ficção</v>
      </c>
      <c r="C223" s="98">
        <f t="shared" si="27"/>
        <v>1</v>
      </c>
      <c r="D223" s="98" t="str">
        <f t="shared" si="28"/>
        <v>-</v>
      </c>
      <c r="E223" s="98" t="str">
        <f t="shared" si="29"/>
        <v>-</v>
      </c>
      <c r="F223" s="98">
        <f t="shared" si="30"/>
        <v>1</v>
      </c>
      <c r="G223" s="98" t="str">
        <f t="shared" si="31"/>
        <v>-</v>
      </c>
      <c r="H223" s="98" t="str">
        <f t="shared" si="32"/>
        <v>-</v>
      </c>
      <c r="L223" s="164" t="s">
        <v>231</v>
      </c>
      <c r="M223" s="164" t="s">
        <v>135</v>
      </c>
      <c r="N223" s="11">
        <v>1</v>
      </c>
      <c r="O223" s="11"/>
      <c r="P223" s="11"/>
      <c r="Q223" s="11">
        <v>1</v>
      </c>
      <c r="R223" s="11"/>
      <c r="S223" s="11"/>
    </row>
    <row r="224" spans="1:19" ht="20.100000000000001" customHeight="1" x14ac:dyDescent="0.3">
      <c r="A224" s="100" t="str">
        <f t="shared" si="25"/>
        <v>O Xangô de Baker Street</v>
      </c>
      <c r="B224" s="100" t="str">
        <f t="shared" si="26"/>
        <v>Ficção</v>
      </c>
      <c r="C224" s="98">
        <f t="shared" si="27"/>
        <v>1</v>
      </c>
      <c r="D224" s="98" t="str">
        <f t="shared" si="28"/>
        <v>-</v>
      </c>
      <c r="E224" s="98">
        <f t="shared" si="29"/>
        <v>1</v>
      </c>
      <c r="F224" s="98" t="str">
        <f t="shared" si="30"/>
        <v>-</v>
      </c>
      <c r="G224" s="98" t="str">
        <f t="shared" si="31"/>
        <v>-</v>
      </c>
      <c r="H224" s="98" t="str">
        <f t="shared" si="32"/>
        <v>-</v>
      </c>
      <c r="L224" s="164" t="s">
        <v>578</v>
      </c>
      <c r="M224" s="164" t="s">
        <v>135</v>
      </c>
      <c r="N224" s="11">
        <v>1</v>
      </c>
      <c r="O224" s="11"/>
      <c r="P224" s="11">
        <v>1</v>
      </c>
      <c r="Q224" s="11"/>
      <c r="R224" s="11"/>
      <c r="S224" s="11"/>
    </row>
    <row r="225" spans="1:19" ht="20.100000000000001" customHeight="1" x14ac:dyDescent="0.3">
      <c r="A225" s="100" t="str">
        <f t="shared" si="25"/>
        <v>Olga</v>
      </c>
      <c r="B225" s="100" t="str">
        <f t="shared" si="26"/>
        <v>Ficção</v>
      </c>
      <c r="C225" s="98">
        <f t="shared" si="27"/>
        <v>1</v>
      </c>
      <c r="D225" s="98" t="str">
        <f t="shared" si="28"/>
        <v>-</v>
      </c>
      <c r="E225" s="98">
        <f t="shared" si="29"/>
        <v>1</v>
      </c>
      <c r="F225" s="98" t="str">
        <f t="shared" si="30"/>
        <v>-</v>
      </c>
      <c r="G225" s="98" t="str">
        <f t="shared" si="31"/>
        <v>-</v>
      </c>
      <c r="H225" s="98" t="str">
        <f t="shared" si="32"/>
        <v>-</v>
      </c>
      <c r="L225" s="164" t="s">
        <v>579</v>
      </c>
      <c r="M225" s="164" t="s">
        <v>135</v>
      </c>
      <c r="N225" s="11">
        <v>1</v>
      </c>
      <c r="O225" s="11"/>
      <c r="P225" s="11">
        <v>1</v>
      </c>
      <c r="Q225" s="11"/>
      <c r="R225" s="11"/>
      <c r="S225" s="11"/>
    </row>
    <row r="226" spans="1:19" ht="20.100000000000001" customHeight="1" x14ac:dyDescent="0.3">
      <c r="A226" s="100" t="str">
        <f t="shared" si="25"/>
        <v>Onde Andará Dulce Veiga?</v>
      </c>
      <c r="B226" s="100" t="str">
        <f t="shared" si="26"/>
        <v>Ficção</v>
      </c>
      <c r="C226" s="98">
        <f t="shared" si="27"/>
        <v>1</v>
      </c>
      <c r="D226" s="98" t="str">
        <f t="shared" si="28"/>
        <v>-</v>
      </c>
      <c r="E226" s="98" t="str">
        <f t="shared" si="29"/>
        <v>-</v>
      </c>
      <c r="F226" s="98">
        <f t="shared" si="30"/>
        <v>1</v>
      </c>
      <c r="G226" s="98" t="str">
        <f t="shared" si="31"/>
        <v>-</v>
      </c>
      <c r="H226" s="98" t="str">
        <f t="shared" si="32"/>
        <v>-</v>
      </c>
      <c r="L226" s="164" t="s">
        <v>580</v>
      </c>
      <c r="M226" s="164" t="s">
        <v>135</v>
      </c>
      <c r="N226" s="11">
        <v>1</v>
      </c>
      <c r="O226" s="11"/>
      <c r="P226" s="11"/>
      <c r="Q226" s="11">
        <v>1</v>
      </c>
      <c r="R226" s="11"/>
      <c r="S226" s="11"/>
    </row>
    <row r="227" spans="1:19" ht="20.100000000000001" customHeight="1" x14ac:dyDescent="0.3">
      <c r="A227" s="100" t="str">
        <f t="shared" si="25"/>
        <v>Onde Está a Felicidade? </v>
      </c>
      <c r="B227" s="100" t="str">
        <f t="shared" si="26"/>
        <v>Ficção</v>
      </c>
      <c r="C227" s="98">
        <f t="shared" si="27"/>
        <v>1</v>
      </c>
      <c r="D227" s="98" t="str">
        <f t="shared" si="28"/>
        <v>-</v>
      </c>
      <c r="E227" s="98">
        <f t="shared" si="29"/>
        <v>1</v>
      </c>
      <c r="F227" s="98" t="str">
        <f t="shared" si="30"/>
        <v>-</v>
      </c>
      <c r="G227" s="98" t="str">
        <f t="shared" si="31"/>
        <v>-</v>
      </c>
      <c r="H227" s="98" t="str">
        <f t="shared" si="32"/>
        <v>-</v>
      </c>
      <c r="L227" s="164" t="s">
        <v>581</v>
      </c>
      <c r="M227" s="164" t="s">
        <v>135</v>
      </c>
      <c r="N227" s="11">
        <v>1</v>
      </c>
      <c r="O227" s="11"/>
      <c r="P227" s="11">
        <v>1</v>
      </c>
      <c r="Q227" s="11"/>
      <c r="R227" s="11"/>
      <c r="S227" s="11"/>
    </row>
    <row r="228" spans="1:19" ht="20.100000000000001" customHeight="1" x14ac:dyDescent="0.3">
      <c r="A228" s="100" t="str">
        <f t="shared" si="25"/>
        <v>Os Cosmonautas</v>
      </c>
      <c r="B228" s="100" t="str">
        <f t="shared" si="26"/>
        <v>Ficção</v>
      </c>
      <c r="C228" s="98">
        <f t="shared" si="27"/>
        <v>1</v>
      </c>
      <c r="D228" s="98" t="str">
        <f t="shared" si="28"/>
        <v>-</v>
      </c>
      <c r="E228" s="98" t="str">
        <f t="shared" si="29"/>
        <v>-</v>
      </c>
      <c r="F228" s="98">
        <f t="shared" si="30"/>
        <v>1</v>
      </c>
      <c r="G228" s="98" t="str">
        <f t="shared" si="31"/>
        <v>-</v>
      </c>
      <c r="H228" s="98" t="str">
        <f t="shared" si="32"/>
        <v>-</v>
      </c>
      <c r="L228" s="164" t="s">
        <v>582</v>
      </c>
      <c r="M228" s="164" t="s">
        <v>135</v>
      </c>
      <c r="N228" s="11">
        <v>1</v>
      </c>
      <c r="O228" s="11"/>
      <c r="P228" s="11"/>
      <c r="Q228" s="11">
        <v>1</v>
      </c>
      <c r="R228" s="11"/>
      <c r="S228" s="11"/>
    </row>
    <row r="229" spans="1:19" ht="20.100000000000001" customHeight="1" x14ac:dyDescent="0.3">
      <c r="A229" s="100" t="str">
        <f t="shared" si="25"/>
        <v>Os Desafinados</v>
      </c>
      <c r="B229" s="100" t="str">
        <f t="shared" si="26"/>
        <v>Ficção</v>
      </c>
      <c r="C229" s="98">
        <f t="shared" si="27"/>
        <v>1</v>
      </c>
      <c r="D229" s="98" t="str">
        <f t="shared" si="28"/>
        <v>-</v>
      </c>
      <c r="E229" s="98">
        <f t="shared" si="29"/>
        <v>1</v>
      </c>
      <c r="F229" s="98" t="str">
        <f t="shared" si="30"/>
        <v>-</v>
      </c>
      <c r="G229" s="98" t="str">
        <f t="shared" si="31"/>
        <v>-</v>
      </c>
      <c r="H229" s="98" t="str">
        <f t="shared" si="32"/>
        <v>-</v>
      </c>
      <c r="L229" s="164" t="s">
        <v>583</v>
      </c>
      <c r="M229" s="164" t="s">
        <v>135</v>
      </c>
      <c r="N229" s="11">
        <v>1</v>
      </c>
      <c r="O229" s="11"/>
      <c r="P229" s="11">
        <v>1</v>
      </c>
      <c r="Q229" s="11"/>
      <c r="R229" s="11"/>
      <c r="S229" s="11"/>
    </row>
    <row r="230" spans="1:19" ht="20.100000000000001" customHeight="1" x14ac:dyDescent="0.3">
      <c r="A230" s="100" t="str">
        <f t="shared" si="25"/>
        <v>Os Normais 2: A Noite mais Maluca de Todas</v>
      </c>
      <c r="B230" s="100" t="str">
        <f t="shared" si="26"/>
        <v>Ficção</v>
      </c>
      <c r="C230" s="98">
        <f t="shared" si="27"/>
        <v>1</v>
      </c>
      <c r="D230" s="98" t="str">
        <f t="shared" si="28"/>
        <v>-</v>
      </c>
      <c r="E230" s="98">
        <f t="shared" si="29"/>
        <v>1</v>
      </c>
      <c r="F230" s="98" t="str">
        <f t="shared" si="30"/>
        <v>-</v>
      </c>
      <c r="G230" s="98" t="str">
        <f t="shared" si="31"/>
        <v>-</v>
      </c>
      <c r="H230" s="98" t="str">
        <f t="shared" si="32"/>
        <v>-</v>
      </c>
      <c r="L230" s="164" t="s">
        <v>584</v>
      </c>
      <c r="M230" s="164" t="s">
        <v>135</v>
      </c>
      <c r="N230" s="11">
        <v>1</v>
      </c>
      <c r="O230" s="11"/>
      <c r="P230" s="11">
        <v>1</v>
      </c>
      <c r="Q230" s="11"/>
      <c r="R230" s="11"/>
      <c r="S230" s="11"/>
    </row>
    <row r="231" spans="1:19" ht="20.100000000000001" customHeight="1" x14ac:dyDescent="0.3">
      <c r="A231" s="100" t="str">
        <f t="shared" si="25"/>
        <v>Os Penetras</v>
      </c>
      <c r="B231" s="100" t="str">
        <f t="shared" si="26"/>
        <v>Ficção</v>
      </c>
      <c r="C231" s="98">
        <f t="shared" si="27"/>
        <v>1</v>
      </c>
      <c r="D231" s="98" t="str">
        <f t="shared" si="28"/>
        <v>-</v>
      </c>
      <c r="E231" s="98">
        <f t="shared" si="29"/>
        <v>1</v>
      </c>
      <c r="F231" s="98" t="str">
        <f t="shared" si="30"/>
        <v>-</v>
      </c>
      <c r="G231" s="98" t="str">
        <f t="shared" si="31"/>
        <v>-</v>
      </c>
      <c r="H231" s="98" t="str">
        <f t="shared" si="32"/>
        <v>-</v>
      </c>
      <c r="L231" s="164" t="s">
        <v>585</v>
      </c>
      <c r="M231" s="164" t="s">
        <v>135</v>
      </c>
      <c r="N231" s="11">
        <v>1</v>
      </c>
      <c r="O231" s="11"/>
      <c r="P231" s="11">
        <v>1</v>
      </c>
      <c r="Q231" s="11"/>
      <c r="R231" s="11"/>
      <c r="S231" s="11"/>
    </row>
    <row r="232" spans="1:19" ht="20.100000000000001" customHeight="1" x14ac:dyDescent="0.3">
      <c r="A232" s="100" t="str">
        <f t="shared" si="25"/>
        <v>Os Pobres Diabos</v>
      </c>
      <c r="B232" s="100" t="str">
        <f t="shared" si="26"/>
        <v>Ficção</v>
      </c>
      <c r="C232" s="98">
        <f t="shared" si="27"/>
        <v>1</v>
      </c>
      <c r="D232" s="98">
        <f t="shared" si="28"/>
        <v>1</v>
      </c>
      <c r="E232" s="98" t="str">
        <f t="shared" si="29"/>
        <v>-</v>
      </c>
      <c r="F232" s="98" t="str">
        <f t="shared" si="30"/>
        <v>-</v>
      </c>
      <c r="G232" s="98" t="str">
        <f t="shared" si="31"/>
        <v>-</v>
      </c>
      <c r="H232" s="98" t="str">
        <f t="shared" si="32"/>
        <v>-</v>
      </c>
      <c r="L232" s="164" t="s">
        <v>586</v>
      </c>
      <c r="M232" s="164" t="s">
        <v>135</v>
      </c>
      <c r="N232" s="11">
        <v>1</v>
      </c>
      <c r="O232" s="11">
        <v>1</v>
      </c>
      <c r="P232" s="11"/>
      <c r="Q232" s="11"/>
      <c r="R232" s="11"/>
      <c r="S232" s="11"/>
    </row>
    <row r="233" spans="1:19" ht="20.100000000000001" customHeight="1" x14ac:dyDescent="0.3">
      <c r="A233" s="100" t="str">
        <f t="shared" si="25"/>
        <v>Os Três Cangaceiros</v>
      </c>
      <c r="B233" s="100" t="str">
        <f t="shared" si="26"/>
        <v>Ficção</v>
      </c>
      <c r="C233" s="98">
        <f t="shared" si="27"/>
        <v>1</v>
      </c>
      <c r="D233" s="98" t="str">
        <f t="shared" si="28"/>
        <v>-</v>
      </c>
      <c r="E233" s="98" t="str">
        <f t="shared" si="29"/>
        <v>-</v>
      </c>
      <c r="F233" s="98">
        <f t="shared" si="30"/>
        <v>1</v>
      </c>
      <c r="G233" s="98" t="str">
        <f t="shared" si="31"/>
        <v>-</v>
      </c>
      <c r="H233" s="98" t="str">
        <f t="shared" si="32"/>
        <v>-</v>
      </c>
      <c r="L233" s="164" t="s">
        <v>587</v>
      </c>
      <c r="M233" s="164" t="s">
        <v>135</v>
      </c>
      <c r="N233" s="11">
        <v>1</v>
      </c>
      <c r="O233" s="11"/>
      <c r="P233" s="11"/>
      <c r="Q233" s="11">
        <v>1</v>
      </c>
      <c r="R233" s="11"/>
      <c r="S233" s="11"/>
    </row>
    <row r="234" spans="1:19" ht="20.100000000000001" customHeight="1" x14ac:dyDescent="0.3">
      <c r="A234" s="100" t="str">
        <f t="shared" si="25"/>
        <v>Osso amor e papagaio</v>
      </c>
      <c r="B234" s="100" t="str">
        <f t="shared" si="26"/>
        <v>Ficção</v>
      </c>
      <c r="C234" s="98">
        <f t="shared" si="27"/>
        <v>1</v>
      </c>
      <c r="D234" s="98" t="str">
        <f t="shared" si="28"/>
        <v>-</v>
      </c>
      <c r="E234" s="98" t="str">
        <f t="shared" si="29"/>
        <v>-</v>
      </c>
      <c r="F234" s="98">
        <f t="shared" si="30"/>
        <v>1</v>
      </c>
      <c r="G234" s="98" t="str">
        <f t="shared" si="31"/>
        <v>-</v>
      </c>
      <c r="H234" s="98" t="str">
        <f t="shared" si="32"/>
        <v>-</v>
      </c>
      <c r="L234" s="164" t="s">
        <v>254</v>
      </c>
      <c r="M234" s="164" t="s">
        <v>135</v>
      </c>
      <c r="N234" s="11">
        <v>1</v>
      </c>
      <c r="O234" s="11"/>
      <c r="P234" s="11"/>
      <c r="Q234" s="11">
        <v>1</v>
      </c>
      <c r="R234" s="11"/>
      <c r="S234" s="11"/>
    </row>
    <row r="235" spans="1:19" ht="20.100000000000001" customHeight="1" x14ac:dyDescent="0.3">
      <c r="A235" s="100" t="str">
        <f t="shared" si="25"/>
        <v>Pacific</v>
      </c>
      <c r="B235" s="100" t="str">
        <f t="shared" si="26"/>
        <v>Documentário</v>
      </c>
      <c r="C235" s="98">
        <f t="shared" si="27"/>
        <v>1</v>
      </c>
      <c r="D235" s="98">
        <f t="shared" si="28"/>
        <v>1</v>
      </c>
      <c r="E235" s="98" t="str">
        <f t="shared" si="29"/>
        <v>-</v>
      </c>
      <c r="F235" s="98" t="str">
        <f t="shared" si="30"/>
        <v>-</v>
      </c>
      <c r="G235" s="98" t="str">
        <f t="shared" si="31"/>
        <v>-</v>
      </c>
      <c r="H235" s="98" t="str">
        <f t="shared" si="32"/>
        <v>-</v>
      </c>
      <c r="L235" s="164" t="s">
        <v>588</v>
      </c>
      <c r="M235" s="164" t="s">
        <v>31</v>
      </c>
      <c r="N235" s="11">
        <v>1</v>
      </c>
      <c r="O235" s="11">
        <v>1</v>
      </c>
      <c r="P235" s="11"/>
      <c r="Q235" s="11"/>
      <c r="R235" s="11"/>
      <c r="S235" s="11"/>
    </row>
    <row r="236" spans="1:19" ht="20.100000000000001" customHeight="1" x14ac:dyDescent="0.3">
      <c r="A236" s="100" t="str">
        <f t="shared" si="25"/>
        <v>Paraísos Artificiais</v>
      </c>
      <c r="B236" s="100" t="str">
        <f t="shared" si="26"/>
        <v>Ficção</v>
      </c>
      <c r="C236" s="98">
        <f t="shared" si="27"/>
        <v>1</v>
      </c>
      <c r="D236" s="98" t="str">
        <f t="shared" si="28"/>
        <v>-</v>
      </c>
      <c r="E236" s="98">
        <f t="shared" si="29"/>
        <v>1</v>
      </c>
      <c r="F236" s="98" t="str">
        <f t="shared" si="30"/>
        <v>-</v>
      </c>
      <c r="G236" s="98" t="str">
        <f t="shared" si="31"/>
        <v>-</v>
      </c>
      <c r="H236" s="98" t="str">
        <f t="shared" si="32"/>
        <v>-</v>
      </c>
      <c r="L236" s="164" t="s">
        <v>169</v>
      </c>
      <c r="M236" s="164" t="s">
        <v>135</v>
      </c>
      <c r="N236" s="11">
        <v>1</v>
      </c>
      <c r="O236" s="11"/>
      <c r="P236" s="11">
        <v>1</v>
      </c>
      <c r="Q236" s="11"/>
      <c r="R236" s="11"/>
      <c r="S236" s="11"/>
    </row>
    <row r="237" spans="1:19" ht="20.100000000000001" customHeight="1" x14ac:dyDescent="0.3">
      <c r="A237" s="100" t="str">
        <f t="shared" si="25"/>
        <v>Pé na Tábua</v>
      </c>
      <c r="B237" s="100" t="str">
        <f t="shared" si="26"/>
        <v>Ficção</v>
      </c>
      <c r="C237" s="98">
        <f t="shared" si="27"/>
        <v>1</v>
      </c>
      <c r="D237" s="98" t="str">
        <f t="shared" si="28"/>
        <v>-</v>
      </c>
      <c r="E237" s="98" t="str">
        <f t="shared" si="29"/>
        <v>-</v>
      </c>
      <c r="F237" s="98">
        <f t="shared" si="30"/>
        <v>1</v>
      </c>
      <c r="G237" s="98" t="str">
        <f t="shared" si="31"/>
        <v>-</v>
      </c>
      <c r="H237" s="98" t="str">
        <f t="shared" si="32"/>
        <v>-</v>
      </c>
      <c r="L237" s="164" t="s">
        <v>86</v>
      </c>
      <c r="M237" s="164" t="s">
        <v>135</v>
      </c>
      <c r="N237" s="11">
        <v>1</v>
      </c>
      <c r="O237" s="11"/>
      <c r="P237" s="11"/>
      <c r="Q237" s="11">
        <v>1</v>
      </c>
      <c r="R237" s="11"/>
      <c r="S237" s="11"/>
    </row>
    <row r="238" spans="1:19" ht="20.100000000000001" customHeight="1" x14ac:dyDescent="0.3">
      <c r="A238" s="100" t="str">
        <f t="shared" si="25"/>
        <v>Person</v>
      </c>
      <c r="B238" s="100" t="str">
        <f t="shared" si="26"/>
        <v>Documentário</v>
      </c>
      <c r="C238" s="98">
        <f t="shared" si="27"/>
        <v>1</v>
      </c>
      <c r="D238" s="98" t="str">
        <f t="shared" si="28"/>
        <v>-</v>
      </c>
      <c r="E238" s="98" t="str">
        <f t="shared" si="29"/>
        <v>-</v>
      </c>
      <c r="F238" s="98">
        <f t="shared" si="30"/>
        <v>1</v>
      </c>
      <c r="G238" s="98" t="str">
        <f t="shared" si="31"/>
        <v>-</v>
      </c>
      <c r="H238" s="98" t="str">
        <f t="shared" si="32"/>
        <v>-</v>
      </c>
      <c r="L238" s="164" t="s">
        <v>365</v>
      </c>
      <c r="M238" s="164" t="s">
        <v>31</v>
      </c>
      <c r="N238" s="11">
        <v>1</v>
      </c>
      <c r="O238" s="11"/>
      <c r="P238" s="11"/>
      <c r="Q238" s="11">
        <v>1</v>
      </c>
      <c r="R238" s="11"/>
      <c r="S238" s="11"/>
    </row>
    <row r="239" spans="1:19" ht="20.100000000000001" customHeight="1" x14ac:dyDescent="0.3">
      <c r="A239" s="100" t="str">
        <f t="shared" ref="A239:A275" si="33">L239</f>
        <v>Pistoleiro Bossa Nova</v>
      </c>
      <c r="B239" s="100" t="str">
        <f t="shared" si="26"/>
        <v>Ficção</v>
      </c>
      <c r="C239" s="98">
        <f t="shared" si="27"/>
        <v>1</v>
      </c>
      <c r="D239" s="98" t="str">
        <f t="shared" si="28"/>
        <v>-</v>
      </c>
      <c r="E239" s="98" t="str">
        <f t="shared" si="29"/>
        <v>-</v>
      </c>
      <c r="F239" s="98">
        <f t="shared" si="30"/>
        <v>1</v>
      </c>
      <c r="G239" s="98" t="str">
        <f t="shared" si="31"/>
        <v>-</v>
      </c>
      <c r="H239" s="98" t="str">
        <f t="shared" si="32"/>
        <v>-</v>
      </c>
      <c r="L239" s="164" t="s">
        <v>589</v>
      </c>
      <c r="M239" s="164" t="s">
        <v>135</v>
      </c>
      <c r="N239" s="11">
        <v>1</v>
      </c>
      <c r="O239" s="11"/>
      <c r="P239" s="11"/>
      <c r="Q239" s="11">
        <v>1</v>
      </c>
      <c r="R239" s="11"/>
      <c r="S239" s="11"/>
    </row>
    <row r="240" spans="1:19" ht="20.100000000000001" customHeight="1" x14ac:dyDescent="0.3">
      <c r="A240" s="100" t="str">
        <f t="shared" si="33"/>
        <v>Pixote - A Lei do Mais Fraco</v>
      </c>
      <c r="B240" s="100" t="str">
        <f t="shared" si="26"/>
        <v>Ficção</v>
      </c>
      <c r="C240" s="98">
        <f t="shared" si="27"/>
        <v>1</v>
      </c>
      <c r="D240" s="98" t="str">
        <f t="shared" si="28"/>
        <v>-</v>
      </c>
      <c r="E240" s="98">
        <f t="shared" si="29"/>
        <v>1</v>
      </c>
      <c r="F240" s="98" t="str">
        <f t="shared" si="30"/>
        <v>-</v>
      </c>
      <c r="G240" s="98" t="str">
        <f t="shared" si="31"/>
        <v>-</v>
      </c>
      <c r="H240" s="98" t="str">
        <f t="shared" si="32"/>
        <v>-</v>
      </c>
      <c r="L240" s="164" t="s">
        <v>590</v>
      </c>
      <c r="M240" s="164" t="s">
        <v>135</v>
      </c>
      <c r="N240" s="11">
        <v>1</v>
      </c>
      <c r="O240" s="11"/>
      <c r="P240" s="11">
        <v>1</v>
      </c>
      <c r="Q240" s="11"/>
      <c r="R240" s="11"/>
      <c r="S240" s="11"/>
    </row>
    <row r="241" spans="1:19" ht="20.100000000000001" customHeight="1" x14ac:dyDescent="0.3">
      <c r="A241" s="100" t="str">
        <f t="shared" si="33"/>
        <v>Podecrer!</v>
      </c>
      <c r="B241" s="100" t="str">
        <f t="shared" si="26"/>
        <v>Ficção</v>
      </c>
      <c r="C241" s="98">
        <f t="shared" si="27"/>
        <v>1</v>
      </c>
      <c r="D241" s="98" t="str">
        <f t="shared" si="28"/>
        <v>-</v>
      </c>
      <c r="E241" s="98">
        <f t="shared" si="29"/>
        <v>1</v>
      </c>
      <c r="F241" s="98" t="str">
        <f t="shared" si="30"/>
        <v>-</v>
      </c>
      <c r="G241" s="98" t="str">
        <f t="shared" si="31"/>
        <v>-</v>
      </c>
      <c r="H241" s="98" t="str">
        <f t="shared" si="32"/>
        <v>-</v>
      </c>
      <c r="L241" s="164" t="s">
        <v>591</v>
      </c>
      <c r="M241" s="164" t="s">
        <v>135</v>
      </c>
      <c r="N241" s="11">
        <v>1</v>
      </c>
      <c r="O241" s="11"/>
      <c r="P241" s="11">
        <v>1</v>
      </c>
      <c r="Q241" s="11"/>
      <c r="R241" s="11"/>
      <c r="S241" s="11"/>
    </row>
    <row r="242" spans="1:19" ht="20.100000000000001" customHeight="1" x14ac:dyDescent="0.3">
      <c r="A242" s="100" t="str">
        <f t="shared" si="33"/>
        <v>Portugal¿ Minha Saudade</v>
      </c>
      <c r="B242" s="100" t="str">
        <f t="shared" si="26"/>
        <v>Ficção</v>
      </c>
      <c r="C242" s="98">
        <f t="shared" si="27"/>
        <v>1</v>
      </c>
      <c r="D242" s="98" t="str">
        <f t="shared" si="28"/>
        <v>-</v>
      </c>
      <c r="E242" s="98" t="str">
        <f t="shared" si="29"/>
        <v>-</v>
      </c>
      <c r="F242" s="98">
        <f t="shared" si="30"/>
        <v>1</v>
      </c>
      <c r="G242" s="98" t="str">
        <f t="shared" si="31"/>
        <v>-</v>
      </c>
      <c r="H242" s="98" t="str">
        <f t="shared" si="32"/>
        <v>-</v>
      </c>
      <c r="L242" s="164" t="s">
        <v>117</v>
      </c>
      <c r="M242" s="164" t="s">
        <v>135</v>
      </c>
      <c r="N242" s="11">
        <v>1</v>
      </c>
      <c r="O242" s="11"/>
      <c r="P242" s="11"/>
      <c r="Q242" s="11">
        <v>1</v>
      </c>
      <c r="R242" s="11"/>
      <c r="S242" s="11"/>
    </row>
    <row r="243" spans="1:19" ht="20.100000000000001" customHeight="1" x14ac:dyDescent="0.3">
      <c r="A243" s="100" t="str">
        <f t="shared" si="33"/>
        <v>Redentor</v>
      </c>
      <c r="B243" s="100" t="str">
        <f t="shared" si="26"/>
        <v>Ficção</v>
      </c>
      <c r="C243" s="98">
        <f t="shared" si="27"/>
        <v>1</v>
      </c>
      <c r="D243" s="98" t="str">
        <f t="shared" si="28"/>
        <v>-</v>
      </c>
      <c r="E243" s="98">
        <f t="shared" si="29"/>
        <v>1</v>
      </c>
      <c r="F243" s="98" t="str">
        <f t="shared" si="30"/>
        <v>-</v>
      </c>
      <c r="G243" s="98" t="str">
        <f t="shared" si="31"/>
        <v>-</v>
      </c>
      <c r="H243" s="98" t="str">
        <f t="shared" si="32"/>
        <v>-</v>
      </c>
      <c r="L243" s="164" t="s">
        <v>592</v>
      </c>
      <c r="M243" s="164" t="s">
        <v>135</v>
      </c>
      <c r="N243" s="11">
        <v>1</v>
      </c>
      <c r="O243" s="11"/>
      <c r="P243" s="11">
        <v>1</v>
      </c>
      <c r="Q243" s="11"/>
      <c r="R243" s="11"/>
      <c r="S243" s="11"/>
    </row>
    <row r="244" spans="1:19" ht="20.100000000000001" customHeight="1" x14ac:dyDescent="0.3">
      <c r="A244" s="100" t="str">
        <f t="shared" si="33"/>
        <v>Romance</v>
      </c>
      <c r="B244" s="100" t="str">
        <f t="shared" si="26"/>
        <v>Ficção</v>
      </c>
      <c r="C244" s="98">
        <f t="shared" si="27"/>
        <v>1</v>
      </c>
      <c r="D244" s="98" t="str">
        <f t="shared" si="28"/>
        <v>-</v>
      </c>
      <c r="E244" s="98">
        <f t="shared" si="29"/>
        <v>1</v>
      </c>
      <c r="F244" s="98" t="str">
        <f t="shared" si="30"/>
        <v>-</v>
      </c>
      <c r="G244" s="98" t="str">
        <f t="shared" si="31"/>
        <v>-</v>
      </c>
      <c r="H244" s="98" t="str">
        <f t="shared" si="32"/>
        <v>-</v>
      </c>
      <c r="L244" s="164" t="s">
        <v>171</v>
      </c>
      <c r="M244" s="164" t="s">
        <v>135</v>
      </c>
      <c r="N244" s="11">
        <v>1</v>
      </c>
      <c r="O244" s="11"/>
      <c r="P244" s="11">
        <v>1</v>
      </c>
      <c r="Q244" s="11"/>
      <c r="R244" s="11"/>
      <c r="S244" s="11"/>
    </row>
    <row r="245" spans="1:19" ht="20.100000000000001" customHeight="1" x14ac:dyDescent="0.3">
      <c r="A245" s="100" t="str">
        <f t="shared" si="33"/>
        <v>Romance da Empregada</v>
      </c>
      <c r="B245" s="100" t="str">
        <f t="shared" si="26"/>
        <v>Ficção</v>
      </c>
      <c r="C245" s="98">
        <f t="shared" si="27"/>
        <v>1</v>
      </c>
      <c r="D245" s="98">
        <f t="shared" si="28"/>
        <v>1</v>
      </c>
      <c r="E245" s="98" t="str">
        <f t="shared" si="29"/>
        <v>-</v>
      </c>
      <c r="F245" s="98" t="str">
        <f t="shared" si="30"/>
        <v>-</v>
      </c>
      <c r="G245" s="98" t="str">
        <f t="shared" si="31"/>
        <v>-</v>
      </c>
      <c r="H245" s="98" t="str">
        <f t="shared" si="32"/>
        <v>-</v>
      </c>
      <c r="L245" s="164" t="s">
        <v>593</v>
      </c>
      <c r="M245" s="164" t="s">
        <v>135</v>
      </c>
      <c r="N245" s="11">
        <v>1</v>
      </c>
      <c r="O245" s="11">
        <v>1</v>
      </c>
      <c r="P245" s="11"/>
      <c r="Q245" s="11"/>
      <c r="R245" s="11"/>
      <c r="S245" s="11"/>
    </row>
    <row r="246" spans="1:19" ht="20.100000000000001" customHeight="1" x14ac:dyDescent="0.3">
      <c r="A246" s="100" t="str">
        <f t="shared" si="33"/>
        <v>Sábado</v>
      </c>
      <c r="B246" s="100" t="str">
        <f t="shared" si="26"/>
        <v>Ficção</v>
      </c>
      <c r="C246" s="98">
        <f t="shared" si="27"/>
        <v>1</v>
      </c>
      <c r="D246" s="98" t="str">
        <f t="shared" si="28"/>
        <v>-</v>
      </c>
      <c r="E246" s="98" t="str">
        <f t="shared" si="29"/>
        <v>-</v>
      </c>
      <c r="F246" s="98">
        <f t="shared" si="30"/>
        <v>1</v>
      </c>
      <c r="G246" s="98" t="str">
        <f t="shared" si="31"/>
        <v>-</v>
      </c>
      <c r="H246" s="98" t="str">
        <f t="shared" si="32"/>
        <v>-</v>
      </c>
      <c r="L246" s="164" t="s">
        <v>594</v>
      </c>
      <c r="M246" s="164" t="s">
        <v>135</v>
      </c>
      <c r="N246" s="11">
        <v>1</v>
      </c>
      <c r="O246" s="11"/>
      <c r="P246" s="11"/>
      <c r="Q246" s="11">
        <v>1</v>
      </c>
      <c r="R246" s="11"/>
      <c r="S246" s="11"/>
    </row>
    <row r="247" spans="1:19" ht="20.100000000000001" customHeight="1" x14ac:dyDescent="0.3">
      <c r="A247" s="100" t="str">
        <f t="shared" si="33"/>
        <v>Sai da Frente</v>
      </c>
      <c r="B247" s="100" t="str">
        <f t="shared" si="26"/>
        <v>Ficção</v>
      </c>
      <c r="C247" s="98">
        <f t="shared" si="27"/>
        <v>1</v>
      </c>
      <c r="D247" s="98" t="str">
        <f t="shared" si="28"/>
        <v>-</v>
      </c>
      <c r="E247" s="98" t="str">
        <f t="shared" si="29"/>
        <v>-</v>
      </c>
      <c r="F247" s="98">
        <f t="shared" si="30"/>
        <v>1</v>
      </c>
      <c r="G247" s="98" t="str">
        <f t="shared" si="31"/>
        <v>-</v>
      </c>
      <c r="H247" s="98" t="str">
        <f t="shared" si="32"/>
        <v>-</v>
      </c>
      <c r="L247" s="164" t="s">
        <v>595</v>
      </c>
      <c r="M247" s="164" t="s">
        <v>135</v>
      </c>
      <c r="N247" s="11">
        <v>1</v>
      </c>
      <c r="O247" s="11"/>
      <c r="P247" s="11"/>
      <c r="Q247" s="11">
        <v>1</v>
      </c>
      <c r="R247" s="11"/>
      <c r="S247" s="11"/>
    </row>
    <row r="248" spans="1:19" ht="20.100000000000001" customHeight="1" x14ac:dyDescent="0.3">
      <c r="A248" s="100" t="str">
        <f t="shared" si="33"/>
        <v>Sal de Prata</v>
      </c>
      <c r="B248" s="100" t="str">
        <f t="shared" si="26"/>
        <v>Ficção</v>
      </c>
      <c r="C248" s="98">
        <f t="shared" si="27"/>
        <v>1</v>
      </c>
      <c r="D248" s="98" t="str">
        <f t="shared" si="28"/>
        <v>-</v>
      </c>
      <c r="E248" s="98">
        <f t="shared" si="29"/>
        <v>1</v>
      </c>
      <c r="F248" s="98" t="str">
        <f t="shared" si="30"/>
        <v>-</v>
      </c>
      <c r="G248" s="98" t="str">
        <f t="shared" si="31"/>
        <v>-</v>
      </c>
      <c r="H248" s="98" t="str">
        <f t="shared" si="32"/>
        <v>-</v>
      </c>
      <c r="L248" s="164" t="s">
        <v>596</v>
      </c>
      <c r="M248" s="164" t="s">
        <v>135</v>
      </c>
      <c r="N248" s="11">
        <v>1</v>
      </c>
      <c r="O248" s="11"/>
      <c r="P248" s="11">
        <v>1</v>
      </c>
      <c r="Q248" s="11"/>
      <c r="R248" s="11"/>
      <c r="S248" s="11"/>
    </row>
    <row r="249" spans="1:19" ht="20.100000000000001" customHeight="1" x14ac:dyDescent="0.3">
      <c r="A249" s="100" t="str">
        <f t="shared" si="33"/>
        <v>Se Eu Fosse Você</v>
      </c>
      <c r="B249" s="100" t="str">
        <f t="shared" si="26"/>
        <v>Ficção</v>
      </c>
      <c r="C249" s="98">
        <f t="shared" si="27"/>
        <v>1</v>
      </c>
      <c r="D249" s="98" t="str">
        <f t="shared" si="28"/>
        <v>-</v>
      </c>
      <c r="E249" s="98">
        <f t="shared" si="29"/>
        <v>1</v>
      </c>
      <c r="F249" s="98" t="str">
        <f t="shared" si="30"/>
        <v>-</v>
      </c>
      <c r="G249" s="98" t="str">
        <f t="shared" si="31"/>
        <v>-</v>
      </c>
      <c r="H249" s="98" t="str">
        <f t="shared" si="32"/>
        <v>-</v>
      </c>
      <c r="L249" s="164" t="s">
        <v>597</v>
      </c>
      <c r="M249" s="164" t="s">
        <v>135</v>
      </c>
      <c r="N249" s="11">
        <v>1</v>
      </c>
      <c r="O249" s="11"/>
      <c r="P249" s="11">
        <v>1</v>
      </c>
      <c r="Q249" s="11"/>
      <c r="R249" s="11"/>
      <c r="S249" s="11"/>
    </row>
    <row r="250" spans="1:19" ht="20.100000000000001" customHeight="1" x14ac:dyDescent="0.3">
      <c r="A250" s="100" t="str">
        <f t="shared" si="33"/>
        <v>Sherlock de Araque</v>
      </c>
      <c r="B250" s="100" t="str">
        <f t="shared" si="26"/>
        <v>Ficção</v>
      </c>
      <c r="C250" s="98">
        <f t="shared" si="27"/>
        <v>1</v>
      </c>
      <c r="D250" s="98" t="str">
        <f t="shared" si="28"/>
        <v>-</v>
      </c>
      <c r="E250" s="98" t="str">
        <f t="shared" si="29"/>
        <v>-</v>
      </c>
      <c r="F250" s="98">
        <f t="shared" si="30"/>
        <v>1</v>
      </c>
      <c r="G250" s="98" t="str">
        <f t="shared" si="31"/>
        <v>-</v>
      </c>
      <c r="H250" s="98" t="str">
        <f t="shared" si="32"/>
        <v>-</v>
      </c>
      <c r="L250" s="164" t="s">
        <v>598</v>
      </c>
      <c r="M250" s="164" t="s">
        <v>135</v>
      </c>
      <c r="N250" s="11">
        <v>1</v>
      </c>
      <c r="O250" s="11"/>
      <c r="P250" s="11"/>
      <c r="Q250" s="11">
        <v>1</v>
      </c>
      <c r="R250" s="11"/>
      <c r="S250" s="11"/>
    </row>
    <row r="251" spans="1:19" ht="20.100000000000001" customHeight="1" x14ac:dyDescent="0.3">
      <c r="A251" s="100" t="str">
        <f t="shared" si="33"/>
        <v>Silêncio das Inocentes</v>
      </c>
      <c r="B251" s="100" t="str">
        <f t="shared" si="26"/>
        <v>Documentário</v>
      </c>
      <c r="C251" s="98">
        <f t="shared" si="27"/>
        <v>1</v>
      </c>
      <c r="D251" s="98">
        <f t="shared" si="28"/>
        <v>1</v>
      </c>
      <c r="E251" s="98" t="str">
        <f t="shared" si="29"/>
        <v>-</v>
      </c>
      <c r="F251" s="98" t="str">
        <f t="shared" si="30"/>
        <v>-</v>
      </c>
      <c r="G251" s="98" t="str">
        <f t="shared" si="31"/>
        <v>-</v>
      </c>
      <c r="H251" s="98" t="str">
        <f t="shared" si="32"/>
        <v>-</v>
      </c>
      <c r="L251" s="164" t="s">
        <v>599</v>
      </c>
      <c r="M251" s="164" t="s">
        <v>31</v>
      </c>
      <c r="N251" s="11">
        <v>1</v>
      </c>
      <c r="O251" s="11">
        <v>1</v>
      </c>
      <c r="P251" s="11"/>
      <c r="Q251" s="11"/>
      <c r="R251" s="11"/>
      <c r="S251" s="11"/>
    </row>
    <row r="252" spans="1:19" ht="20.100000000000001" customHeight="1" x14ac:dyDescent="0.3">
      <c r="A252" s="100" t="str">
        <f t="shared" si="33"/>
        <v>Simão, O Caolho</v>
      </c>
      <c r="B252" s="100" t="str">
        <f t="shared" si="26"/>
        <v>Ficção</v>
      </c>
      <c r="C252" s="98">
        <f t="shared" si="27"/>
        <v>1</v>
      </c>
      <c r="D252" s="98" t="str">
        <f t="shared" si="28"/>
        <v>-</v>
      </c>
      <c r="E252" s="98" t="str">
        <f t="shared" si="29"/>
        <v>-</v>
      </c>
      <c r="F252" s="98">
        <f t="shared" si="30"/>
        <v>1</v>
      </c>
      <c r="G252" s="98" t="str">
        <f t="shared" si="31"/>
        <v>-</v>
      </c>
      <c r="H252" s="98" t="str">
        <f t="shared" si="32"/>
        <v>-</v>
      </c>
      <c r="L252" s="164" t="s">
        <v>257</v>
      </c>
      <c r="M252" s="164" t="s">
        <v>135</v>
      </c>
      <c r="N252" s="11">
        <v>1</v>
      </c>
      <c r="O252" s="11"/>
      <c r="P252" s="11"/>
      <c r="Q252" s="11">
        <v>1</v>
      </c>
      <c r="R252" s="11"/>
      <c r="S252" s="11"/>
    </row>
    <row r="253" spans="1:19" ht="20.100000000000001" customHeight="1" x14ac:dyDescent="0.3">
      <c r="A253" s="100" t="str">
        <f t="shared" si="33"/>
        <v>Sonhos Roubados</v>
      </c>
      <c r="B253" s="100" t="str">
        <f t="shared" si="26"/>
        <v>Ficção</v>
      </c>
      <c r="C253" s="98">
        <f t="shared" si="27"/>
        <v>1</v>
      </c>
      <c r="D253" s="98" t="str">
        <f t="shared" si="28"/>
        <v>-</v>
      </c>
      <c r="E253" s="98">
        <f t="shared" si="29"/>
        <v>1</v>
      </c>
      <c r="F253" s="98" t="str">
        <f t="shared" si="30"/>
        <v>-</v>
      </c>
      <c r="G253" s="98" t="str">
        <f t="shared" si="31"/>
        <v>-</v>
      </c>
      <c r="H253" s="98" t="str">
        <f t="shared" si="32"/>
        <v>-</v>
      </c>
      <c r="L253" s="164" t="s">
        <v>600</v>
      </c>
      <c r="M253" s="164" t="s">
        <v>135</v>
      </c>
      <c r="N253" s="11">
        <v>1</v>
      </c>
      <c r="O253" s="11"/>
      <c r="P253" s="11">
        <v>1</v>
      </c>
      <c r="Q253" s="11"/>
      <c r="R253" s="11"/>
      <c r="S253" s="11"/>
    </row>
    <row r="254" spans="1:19" ht="20.100000000000001" customHeight="1" x14ac:dyDescent="0.3">
      <c r="A254" s="100" t="str">
        <f t="shared" si="33"/>
        <v>Stelinha</v>
      </c>
      <c r="B254" s="100" t="str">
        <f t="shared" si="26"/>
        <v>Ficção</v>
      </c>
      <c r="C254" s="98">
        <f t="shared" si="27"/>
        <v>1</v>
      </c>
      <c r="D254" s="98">
        <f t="shared" si="28"/>
        <v>1</v>
      </c>
      <c r="E254" s="98" t="str">
        <f t="shared" si="29"/>
        <v>-</v>
      </c>
      <c r="F254" s="98" t="str">
        <f t="shared" si="30"/>
        <v>-</v>
      </c>
      <c r="G254" s="98" t="str">
        <f t="shared" si="31"/>
        <v>-</v>
      </c>
      <c r="H254" s="98" t="str">
        <f t="shared" si="32"/>
        <v>-</v>
      </c>
      <c r="L254" s="164" t="s">
        <v>601</v>
      </c>
      <c r="M254" s="164" t="s">
        <v>135</v>
      </c>
      <c r="N254" s="11">
        <v>1</v>
      </c>
      <c r="O254" s="11">
        <v>1</v>
      </c>
      <c r="P254" s="11"/>
      <c r="Q254" s="11"/>
      <c r="R254" s="11"/>
      <c r="S254" s="11"/>
    </row>
    <row r="255" spans="1:19" ht="20.100000000000001" customHeight="1" x14ac:dyDescent="0.3">
      <c r="A255" s="100" t="str">
        <f t="shared" si="33"/>
        <v>Tati, a Garota</v>
      </c>
      <c r="B255" s="100" t="str">
        <f t="shared" si="26"/>
        <v>Ficção</v>
      </c>
      <c r="C255" s="98">
        <f t="shared" si="27"/>
        <v>1</v>
      </c>
      <c r="D255" s="98" t="str">
        <f t="shared" si="28"/>
        <v>-</v>
      </c>
      <c r="E255" s="98" t="str">
        <f t="shared" si="29"/>
        <v>-</v>
      </c>
      <c r="F255" s="98">
        <f t="shared" si="30"/>
        <v>1</v>
      </c>
      <c r="G255" s="98" t="str">
        <f t="shared" si="31"/>
        <v>-</v>
      </c>
      <c r="H255" s="98" t="str">
        <f t="shared" si="32"/>
        <v>-</v>
      </c>
      <c r="L255" s="164" t="s">
        <v>602</v>
      </c>
      <c r="M255" s="164" t="s">
        <v>135</v>
      </c>
      <c r="N255" s="11">
        <v>1</v>
      </c>
      <c r="O255" s="11"/>
      <c r="P255" s="11"/>
      <c r="Q255" s="11">
        <v>1</v>
      </c>
      <c r="R255" s="11"/>
      <c r="S255" s="11"/>
    </row>
    <row r="256" spans="1:19" ht="20.100000000000001" customHeight="1" x14ac:dyDescent="0.3">
      <c r="A256" s="100" t="str">
        <f t="shared" si="33"/>
        <v>Tempo de Resistência</v>
      </c>
      <c r="B256" s="100" t="str">
        <f t="shared" si="26"/>
        <v>Documentário</v>
      </c>
      <c r="C256" s="98">
        <f t="shared" si="27"/>
        <v>1</v>
      </c>
      <c r="D256" s="98" t="str">
        <f t="shared" si="28"/>
        <v>-</v>
      </c>
      <c r="E256" s="98" t="str">
        <f t="shared" si="29"/>
        <v>-</v>
      </c>
      <c r="F256" s="98">
        <f t="shared" si="30"/>
        <v>1</v>
      </c>
      <c r="G256" s="98" t="str">
        <f t="shared" si="31"/>
        <v>-</v>
      </c>
      <c r="H256" s="98" t="str">
        <f t="shared" si="32"/>
        <v>-</v>
      </c>
      <c r="L256" s="164" t="s">
        <v>258</v>
      </c>
      <c r="M256" s="164" t="s">
        <v>31</v>
      </c>
      <c r="N256" s="11">
        <v>1</v>
      </c>
      <c r="O256" s="11"/>
      <c r="P256" s="11"/>
      <c r="Q256" s="11">
        <v>1</v>
      </c>
      <c r="R256" s="11"/>
      <c r="S256" s="11"/>
    </row>
    <row r="257" spans="1:19" ht="20.100000000000001" customHeight="1" x14ac:dyDescent="0.3">
      <c r="A257" s="100" t="str">
        <f t="shared" si="33"/>
        <v>Terra É Sempre Terra</v>
      </c>
      <c r="B257" s="100" t="str">
        <f t="shared" si="26"/>
        <v>Ficção</v>
      </c>
      <c r="C257" s="98">
        <f t="shared" si="27"/>
        <v>1</v>
      </c>
      <c r="D257" s="98" t="str">
        <f t="shared" si="28"/>
        <v>-</v>
      </c>
      <c r="E257" s="98" t="str">
        <f t="shared" si="29"/>
        <v>-</v>
      </c>
      <c r="F257" s="98">
        <f t="shared" si="30"/>
        <v>1</v>
      </c>
      <c r="G257" s="98" t="str">
        <f t="shared" si="31"/>
        <v>-</v>
      </c>
      <c r="H257" s="98" t="str">
        <f t="shared" si="32"/>
        <v>-</v>
      </c>
      <c r="L257" s="164" t="s">
        <v>233</v>
      </c>
      <c r="M257" s="164" t="s">
        <v>135</v>
      </c>
      <c r="N257" s="11">
        <v>1</v>
      </c>
      <c r="O257" s="11"/>
      <c r="P257" s="11"/>
      <c r="Q257" s="11">
        <v>1</v>
      </c>
      <c r="R257" s="11"/>
      <c r="S257" s="11"/>
    </row>
    <row r="258" spans="1:19" ht="20.100000000000001" customHeight="1" x14ac:dyDescent="0.3">
      <c r="A258" s="100" t="str">
        <f t="shared" si="33"/>
        <v>Terra em Transe</v>
      </c>
      <c r="B258" s="100" t="str">
        <f t="shared" si="26"/>
        <v>Ficção</v>
      </c>
      <c r="C258" s="98">
        <f t="shared" si="27"/>
        <v>1</v>
      </c>
      <c r="D258" s="98">
        <f t="shared" si="28"/>
        <v>1</v>
      </c>
      <c r="E258" s="98" t="str">
        <f t="shared" si="29"/>
        <v>-</v>
      </c>
      <c r="F258" s="98" t="str">
        <f t="shared" si="30"/>
        <v>-</v>
      </c>
      <c r="G258" s="98" t="str">
        <f t="shared" si="31"/>
        <v>-</v>
      </c>
      <c r="H258" s="98" t="str">
        <f t="shared" si="32"/>
        <v>-</v>
      </c>
      <c r="L258" s="164" t="s">
        <v>603</v>
      </c>
      <c r="M258" s="164" t="s">
        <v>135</v>
      </c>
      <c r="N258" s="11">
        <v>1</v>
      </c>
      <c r="O258" s="11">
        <v>1</v>
      </c>
      <c r="P258" s="11"/>
      <c r="Q258" s="11"/>
      <c r="R258" s="11"/>
      <c r="S258" s="11"/>
    </row>
    <row r="259" spans="1:19" ht="20.100000000000001" customHeight="1" x14ac:dyDescent="0.3">
      <c r="A259" s="100" t="str">
        <f t="shared" si="33"/>
        <v>Terra Estrangeira</v>
      </c>
      <c r="B259" s="100" t="str">
        <f t="shared" si="26"/>
        <v>Ficção</v>
      </c>
      <c r="C259" s="98">
        <f t="shared" si="27"/>
        <v>1</v>
      </c>
      <c r="D259" s="98">
        <f t="shared" si="28"/>
        <v>1</v>
      </c>
      <c r="E259" s="98" t="str">
        <f t="shared" si="29"/>
        <v>-</v>
      </c>
      <c r="F259" s="98" t="str">
        <f t="shared" si="30"/>
        <v>-</v>
      </c>
      <c r="G259" s="98" t="str">
        <f t="shared" si="31"/>
        <v>-</v>
      </c>
      <c r="H259" s="98" t="str">
        <f t="shared" si="32"/>
        <v>-</v>
      </c>
      <c r="L259" s="164" t="s">
        <v>604</v>
      </c>
      <c r="M259" s="164" t="s">
        <v>135</v>
      </c>
      <c r="N259" s="11">
        <v>1</v>
      </c>
      <c r="O259" s="11">
        <v>1</v>
      </c>
      <c r="P259" s="11"/>
      <c r="Q259" s="11"/>
      <c r="R259" s="11"/>
      <c r="S259" s="11"/>
    </row>
    <row r="260" spans="1:19" ht="20.100000000000001" customHeight="1" x14ac:dyDescent="0.3">
      <c r="A260" s="100" t="str">
        <f t="shared" si="33"/>
        <v>Tico-tico no Fubá</v>
      </c>
      <c r="B260" s="100" t="str">
        <f t="shared" si="26"/>
        <v>Ficção</v>
      </c>
      <c r="C260" s="98">
        <f t="shared" si="27"/>
        <v>1</v>
      </c>
      <c r="D260" s="98" t="str">
        <f t="shared" si="28"/>
        <v>-</v>
      </c>
      <c r="E260" s="98" t="str">
        <f t="shared" si="29"/>
        <v>-</v>
      </c>
      <c r="F260" s="98">
        <f t="shared" si="30"/>
        <v>1</v>
      </c>
      <c r="G260" s="98" t="str">
        <f t="shared" si="31"/>
        <v>-</v>
      </c>
      <c r="H260" s="98" t="str">
        <f t="shared" si="32"/>
        <v>-</v>
      </c>
      <c r="L260" s="164" t="s">
        <v>260</v>
      </c>
      <c r="M260" s="164" t="s">
        <v>135</v>
      </c>
      <c r="N260" s="11">
        <v>1</v>
      </c>
      <c r="O260" s="11"/>
      <c r="P260" s="11"/>
      <c r="Q260" s="11">
        <v>1</v>
      </c>
      <c r="R260" s="11"/>
      <c r="S260" s="11"/>
    </row>
    <row r="261" spans="1:19" ht="20.100000000000001" customHeight="1" x14ac:dyDescent="0.3">
      <c r="A261" s="100" t="str">
        <f t="shared" si="33"/>
        <v>Tolerância</v>
      </c>
      <c r="B261" s="100" t="str">
        <f t="shared" ref="B261:B275" si="34">M261</f>
        <v>Ficção</v>
      </c>
      <c r="C261" s="98">
        <f t="shared" ref="C261:C275" si="35">IF(N261=0,"-",N261)</f>
        <v>1</v>
      </c>
      <c r="D261" s="98" t="str">
        <f t="shared" ref="D261:D275" si="36">IF(O261=0,"-",O261)</f>
        <v>-</v>
      </c>
      <c r="E261" s="98">
        <f t="shared" ref="E261:E275" si="37">IF(P261=0,"-",P261)</f>
        <v>1</v>
      </c>
      <c r="F261" s="98" t="str">
        <f t="shared" ref="F261:F275" si="38">IF(Q261=0,"-",Q261)</f>
        <v>-</v>
      </c>
      <c r="G261" s="98" t="str">
        <f t="shared" ref="G261:G275" si="39">IF(R261=0,"-",R261)</f>
        <v>-</v>
      </c>
      <c r="H261" s="98" t="str">
        <f t="shared" ref="H261:H275" si="40">IF(S261=0,"-",S261)</f>
        <v>-</v>
      </c>
      <c r="L261" s="164" t="s">
        <v>605</v>
      </c>
      <c r="M261" s="164" t="s">
        <v>135</v>
      </c>
      <c r="N261" s="11">
        <v>1</v>
      </c>
      <c r="O261" s="11"/>
      <c r="P261" s="11">
        <v>1</v>
      </c>
      <c r="Q261" s="11"/>
      <c r="R261" s="11"/>
      <c r="S261" s="11"/>
    </row>
    <row r="262" spans="1:19" ht="20.100000000000001" customHeight="1" x14ac:dyDescent="0.3">
      <c r="A262" s="100" t="str">
        <f t="shared" si="33"/>
        <v>Trair e Coçar é Só Começar</v>
      </c>
      <c r="B262" s="100" t="str">
        <f t="shared" si="34"/>
        <v>Ficção</v>
      </c>
      <c r="C262" s="98">
        <f t="shared" si="35"/>
        <v>1</v>
      </c>
      <c r="D262" s="98" t="str">
        <f t="shared" si="36"/>
        <v>-</v>
      </c>
      <c r="E262" s="98">
        <f t="shared" si="37"/>
        <v>1</v>
      </c>
      <c r="F262" s="98" t="str">
        <f t="shared" si="38"/>
        <v>-</v>
      </c>
      <c r="G262" s="98" t="str">
        <f t="shared" si="39"/>
        <v>-</v>
      </c>
      <c r="H262" s="98" t="str">
        <f t="shared" si="40"/>
        <v>-</v>
      </c>
      <c r="L262" s="164" t="s">
        <v>606</v>
      </c>
      <c r="M262" s="164" t="s">
        <v>135</v>
      </c>
      <c r="N262" s="11">
        <v>1</v>
      </c>
      <c r="O262" s="11"/>
      <c r="P262" s="11">
        <v>1</v>
      </c>
      <c r="Q262" s="11"/>
      <c r="R262" s="11"/>
      <c r="S262" s="11"/>
    </row>
    <row r="263" spans="1:19" ht="20.100000000000001" customHeight="1" x14ac:dyDescent="0.3">
      <c r="A263" s="100" t="str">
        <f t="shared" si="33"/>
        <v>Tropa de Elite</v>
      </c>
      <c r="B263" s="100" t="str">
        <f t="shared" si="34"/>
        <v>Ficção</v>
      </c>
      <c r="C263" s="98">
        <f t="shared" si="35"/>
        <v>1</v>
      </c>
      <c r="D263" s="98" t="str">
        <f t="shared" si="36"/>
        <v>-</v>
      </c>
      <c r="E263" s="98" t="str">
        <f t="shared" si="37"/>
        <v>-</v>
      </c>
      <c r="F263" s="98" t="str">
        <f t="shared" si="38"/>
        <v>-</v>
      </c>
      <c r="G263" s="98" t="str">
        <f t="shared" si="39"/>
        <v>-</v>
      </c>
      <c r="H263" s="98">
        <f t="shared" si="40"/>
        <v>1</v>
      </c>
      <c r="L263" s="164" t="s">
        <v>607</v>
      </c>
      <c r="M263" s="164" t="s">
        <v>135</v>
      </c>
      <c r="N263" s="11">
        <v>1</v>
      </c>
      <c r="O263" s="11"/>
      <c r="P263" s="11"/>
      <c r="Q263" s="11"/>
      <c r="R263" s="11"/>
      <c r="S263" s="11">
        <v>1</v>
      </c>
    </row>
    <row r="264" spans="1:19" ht="20.100000000000001" customHeight="1" x14ac:dyDescent="0.3">
      <c r="A264" s="100" t="str">
        <f t="shared" si="33"/>
        <v>Tropa de Elite 2 - O Inimigo Agora é Outro</v>
      </c>
      <c r="B264" s="100" t="str">
        <f t="shared" si="34"/>
        <v>Ficção</v>
      </c>
      <c r="C264" s="98">
        <f t="shared" si="35"/>
        <v>1</v>
      </c>
      <c r="D264" s="98" t="str">
        <f t="shared" si="36"/>
        <v>-</v>
      </c>
      <c r="E264" s="98">
        <f t="shared" si="37"/>
        <v>1</v>
      </c>
      <c r="F264" s="98" t="str">
        <f t="shared" si="38"/>
        <v>-</v>
      </c>
      <c r="G264" s="98" t="str">
        <f t="shared" si="39"/>
        <v>-</v>
      </c>
      <c r="H264" s="98" t="str">
        <f t="shared" si="40"/>
        <v>-</v>
      </c>
      <c r="L264" s="164" t="s">
        <v>113</v>
      </c>
      <c r="M264" s="164" t="s">
        <v>135</v>
      </c>
      <c r="N264" s="11">
        <v>1</v>
      </c>
      <c r="O264" s="11"/>
      <c r="P264" s="11">
        <v>1</v>
      </c>
      <c r="Q264" s="11"/>
      <c r="R264" s="11"/>
      <c r="S264" s="11"/>
    </row>
    <row r="265" spans="1:19" ht="20.100000000000001" customHeight="1" x14ac:dyDescent="0.3">
      <c r="A265" s="100" t="str">
        <f t="shared" si="33"/>
        <v>Última Parada 174</v>
      </c>
      <c r="B265" s="100" t="str">
        <f t="shared" si="34"/>
        <v>Ficção</v>
      </c>
      <c r="C265" s="98">
        <f t="shared" si="35"/>
        <v>1</v>
      </c>
      <c r="D265" s="98" t="str">
        <f t="shared" si="36"/>
        <v>-</v>
      </c>
      <c r="E265" s="98">
        <f t="shared" si="37"/>
        <v>1</v>
      </c>
      <c r="F265" s="98" t="str">
        <f t="shared" si="38"/>
        <v>-</v>
      </c>
      <c r="G265" s="98" t="str">
        <f t="shared" si="39"/>
        <v>-</v>
      </c>
      <c r="H265" s="98" t="str">
        <f t="shared" si="40"/>
        <v>-</v>
      </c>
      <c r="L265" s="164" t="s">
        <v>608</v>
      </c>
      <c r="M265" s="164" t="s">
        <v>135</v>
      </c>
      <c r="N265" s="11">
        <v>1</v>
      </c>
      <c r="O265" s="11"/>
      <c r="P265" s="11">
        <v>1</v>
      </c>
      <c r="Q265" s="11"/>
      <c r="R265" s="11"/>
      <c r="S265" s="11"/>
    </row>
    <row r="266" spans="1:19" ht="20.100000000000001" customHeight="1" x14ac:dyDescent="0.3">
      <c r="A266" s="100" t="str">
        <f t="shared" si="33"/>
        <v>Um Candango na Belacap</v>
      </c>
      <c r="B266" s="100" t="str">
        <f t="shared" si="34"/>
        <v>Ficção</v>
      </c>
      <c r="C266" s="98">
        <f t="shared" si="35"/>
        <v>1</v>
      </c>
      <c r="D266" s="98" t="str">
        <f t="shared" si="36"/>
        <v>-</v>
      </c>
      <c r="E266" s="98" t="str">
        <f t="shared" si="37"/>
        <v>-</v>
      </c>
      <c r="F266" s="98">
        <f t="shared" si="38"/>
        <v>1</v>
      </c>
      <c r="G266" s="98" t="str">
        <f t="shared" si="39"/>
        <v>-</v>
      </c>
      <c r="H266" s="98" t="str">
        <f t="shared" si="40"/>
        <v>-</v>
      </c>
      <c r="L266" s="164" t="s">
        <v>609</v>
      </c>
      <c r="M266" s="164" t="s">
        <v>135</v>
      </c>
      <c r="N266" s="11">
        <v>1</v>
      </c>
      <c r="O266" s="11"/>
      <c r="P266" s="11"/>
      <c r="Q266" s="11">
        <v>1</v>
      </c>
      <c r="R266" s="11"/>
      <c r="S266" s="11"/>
    </row>
    <row r="267" spans="1:19" ht="20.100000000000001" customHeight="1" x14ac:dyDescent="0.3">
      <c r="A267" s="100" t="str">
        <f t="shared" si="33"/>
        <v>Um Certo Capitão Rodrigo</v>
      </c>
      <c r="B267" s="100" t="str">
        <f t="shared" si="34"/>
        <v>Ficção</v>
      </c>
      <c r="C267" s="98">
        <f t="shared" si="35"/>
        <v>1</v>
      </c>
      <c r="D267" s="98" t="str">
        <f t="shared" si="36"/>
        <v>-</v>
      </c>
      <c r="E267" s="98" t="str">
        <f t="shared" si="37"/>
        <v>-</v>
      </c>
      <c r="F267" s="98">
        <f t="shared" si="38"/>
        <v>1</v>
      </c>
      <c r="G267" s="98" t="str">
        <f t="shared" si="39"/>
        <v>-</v>
      </c>
      <c r="H267" s="98" t="str">
        <f t="shared" si="40"/>
        <v>-</v>
      </c>
      <c r="L267" s="164" t="s">
        <v>261</v>
      </c>
      <c r="M267" s="164" t="s">
        <v>135</v>
      </c>
      <c r="N267" s="11">
        <v>1</v>
      </c>
      <c r="O267" s="11"/>
      <c r="P267" s="11"/>
      <c r="Q267" s="11">
        <v>1</v>
      </c>
      <c r="R267" s="11"/>
      <c r="S267" s="11"/>
    </row>
    <row r="268" spans="1:19" ht="20.100000000000001" customHeight="1" x14ac:dyDescent="0.3">
      <c r="A268" s="100" t="str">
        <f t="shared" si="33"/>
        <v>Um Show de Verão</v>
      </c>
      <c r="B268" s="100" t="str">
        <f t="shared" si="34"/>
        <v>Ficção</v>
      </c>
      <c r="C268" s="98">
        <f t="shared" si="35"/>
        <v>1</v>
      </c>
      <c r="D268" s="98" t="str">
        <f t="shared" si="36"/>
        <v>-</v>
      </c>
      <c r="E268" s="98">
        <f t="shared" si="37"/>
        <v>1</v>
      </c>
      <c r="F268" s="98" t="str">
        <f t="shared" si="38"/>
        <v>-</v>
      </c>
      <c r="G268" s="98" t="str">
        <f t="shared" si="39"/>
        <v>-</v>
      </c>
      <c r="H268" s="98" t="str">
        <f t="shared" si="40"/>
        <v>-</v>
      </c>
      <c r="L268" s="164" t="s">
        <v>177</v>
      </c>
      <c r="M268" s="164" t="s">
        <v>135</v>
      </c>
      <c r="N268" s="11">
        <v>1</v>
      </c>
      <c r="O268" s="11"/>
      <c r="P268" s="11">
        <v>1</v>
      </c>
      <c r="Q268" s="11"/>
      <c r="R268" s="11"/>
      <c r="S268" s="11"/>
    </row>
    <row r="269" spans="1:19" ht="20.100000000000001" customHeight="1" x14ac:dyDescent="0.3">
      <c r="A269" s="100" t="str">
        <f t="shared" si="33"/>
        <v>Uma Aventura do Zico</v>
      </c>
      <c r="B269" s="100" t="str">
        <f t="shared" si="34"/>
        <v>Ficção</v>
      </c>
      <c r="C269" s="98">
        <f t="shared" si="35"/>
        <v>1</v>
      </c>
      <c r="D269" s="98">
        <f t="shared" si="36"/>
        <v>1</v>
      </c>
      <c r="E269" s="98" t="str">
        <f t="shared" si="37"/>
        <v>-</v>
      </c>
      <c r="F269" s="98" t="str">
        <f t="shared" si="38"/>
        <v>-</v>
      </c>
      <c r="G269" s="98" t="str">
        <f t="shared" si="39"/>
        <v>-</v>
      </c>
      <c r="H269" s="98" t="str">
        <f t="shared" si="40"/>
        <v>-</v>
      </c>
      <c r="L269" s="164" t="s">
        <v>63</v>
      </c>
      <c r="M269" s="164" t="s">
        <v>135</v>
      </c>
      <c r="N269" s="11">
        <v>1</v>
      </c>
      <c r="O269" s="11">
        <v>1</v>
      </c>
      <c r="P269" s="11"/>
      <c r="Q269" s="11"/>
      <c r="R269" s="11"/>
      <c r="S269" s="11"/>
    </row>
    <row r="270" spans="1:19" ht="20.100000000000001" customHeight="1" x14ac:dyDescent="0.3">
      <c r="A270" s="100" t="str">
        <f t="shared" si="33"/>
        <v>Uma Longa Viagem</v>
      </c>
      <c r="B270" s="100" t="str">
        <f t="shared" si="34"/>
        <v>Documentário</v>
      </c>
      <c r="C270" s="98">
        <f t="shared" si="35"/>
        <v>1</v>
      </c>
      <c r="D270" s="98" t="str">
        <f t="shared" si="36"/>
        <v>-</v>
      </c>
      <c r="E270" s="98" t="str">
        <f t="shared" si="37"/>
        <v>-</v>
      </c>
      <c r="F270" s="98">
        <f t="shared" si="38"/>
        <v>1</v>
      </c>
      <c r="G270" s="98" t="str">
        <f t="shared" si="39"/>
        <v>-</v>
      </c>
      <c r="H270" s="98" t="str">
        <f t="shared" si="40"/>
        <v>-</v>
      </c>
      <c r="L270" s="164" t="s">
        <v>610</v>
      </c>
      <c r="M270" s="164" t="s">
        <v>31</v>
      </c>
      <c r="N270" s="11">
        <v>1</v>
      </c>
      <c r="O270" s="11"/>
      <c r="P270" s="11"/>
      <c r="Q270" s="11">
        <v>1</v>
      </c>
      <c r="R270" s="11"/>
      <c r="S270" s="11"/>
    </row>
    <row r="271" spans="1:19" ht="20.100000000000001" customHeight="1" x14ac:dyDescent="0.3">
      <c r="A271" s="100" t="str">
        <f t="shared" si="33"/>
        <v>Uma Onda no Ar</v>
      </c>
      <c r="B271" s="100" t="str">
        <f t="shared" si="34"/>
        <v>Ficção</v>
      </c>
      <c r="C271" s="98">
        <f t="shared" si="35"/>
        <v>1</v>
      </c>
      <c r="D271" s="98">
        <f t="shared" si="36"/>
        <v>1</v>
      </c>
      <c r="E271" s="98" t="str">
        <f t="shared" si="37"/>
        <v>-</v>
      </c>
      <c r="F271" s="98" t="str">
        <f t="shared" si="38"/>
        <v>-</v>
      </c>
      <c r="G271" s="98" t="str">
        <f t="shared" si="39"/>
        <v>-</v>
      </c>
      <c r="H271" s="98" t="str">
        <f t="shared" si="40"/>
        <v>-</v>
      </c>
      <c r="L271" s="164" t="s">
        <v>611</v>
      </c>
      <c r="M271" s="164" t="s">
        <v>135</v>
      </c>
      <c r="N271" s="11">
        <v>1</v>
      </c>
      <c r="O271" s="11">
        <v>1</v>
      </c>
      <c r="P271" s="11"/>
      <c r="Q271" s="11"/>
      <c r="R271" s="11"/>
      <c r="S271" s="11"/>
    </row>
    <row r="272" spans="1:19" ht="20.100000000000001" customHeight="1" x14ac:dyDescent="0.3">
      <c r="A272" s="100" t="str">
        <f t="shared" si="33"/>
        <v>Uma Professora Muito Maluquinha</v>
      </c>
      <c r="B272" s="100" t="str">
        <f t="shared" si="34"/>
        <v>Ficção</v>
      </c>
      <c r="C272" s="98">
        <f t="shared" si="35"/>
        <v>1</v>
      </c>
      <c r="D272" s="98" t="str">
        <f t="shared" si="36"/>
        <v>-</v>
      </c>
      <c r="E272" s="98">
        <f t="shared" si="37"/>
        <v>1</v>
      </c>
      <c r="F272" s="98" t="str">
        <f t="shared" si="38"/>
        <v>-</v>
      </c>
      <c r="G272" s="98" t="str">
        <f t="shared" si="39"/>
        <v>-</v>
      </c>
      <c r="H272" s="98" t="str">
        <f t="shared" si="40"/>
        <v>-</v>
      </c>
      <c r="L272" s="164" t="s">
        <v>612</v>
      </c>
      <c r="M272" s="164" t="s">
        <v>135</v>
      </c>
      <c r="N272" s="11">
        <v>1</v>
      </c>
      <c r="O272" s="11"/>
      <c r="P272" s="11">
        <v>1</v>
      </c>
      <c r="Q272" s="11"/>
      <c r="R272" s="11"/>
      <c r="S272" s="11"/>
    </row>
    <row r="273" spans="1:19" ht="20.100000000000001" customHeight="1" x14ac:dyDescent="0.3">
      <c r="A273" s="100" t="str">
        <f t="shared" si="33"/>
        <v>Vai Que dá Certo</v>
      </c>
      <c r="B273" s="100" t="str">
        <f t="shared" si="34"/>
        <v>Ficção</v>
      </c>
      <c r="C273" s="98">
        <f t="shared" si="35"/>
        <v>1</v>
      </c>
      <c r="D273" s="98" t="str">
        <f t="shared" si="36"/>
        <v>-</v>
      </c>
      <c r="E273" s="98">
        <f t="shared" si="37"/>
        <v>1</v>
      </c>
      <c r="F273" s="98" t="str">
        <f t="shared" si="38"/>
        <v>-</v>
      </c>
      <c r="G273" s="98" t="str">
        <f t="shared" si="39"/>
        <v>-</v>
      </c>
      <c r="H273" s="98" t="str">
        <f t="shared" si="40"/>
        <v>-</v>
      </c>
      <c r="L273" s="164" t="s">
        <v>613</v>
      </c>
      <c r="M273" s="164" t="s">
        <v>135</v>
      </c>
      <c r="N273" s="11">
        <v>1</v>
      </c>
      <c r="O273" s="11"/>
      <c r="P273" s="11">
        <v>1</v>
      </c>
      <c r="Q273" s="11"/>
      <c r="R273" s="11"/>
      <c r="S273" s="11"/>
    </row>
    <row r="274" spans="1:19" ht="20.100000000000001" customHeight="1" x14ac:dyDescent="0.3">
      <c r="A274" s="100" t="str">
        <f t="shared" si="33"/>
        <v>Vai Que é Mole</v>
      </c>
      <c r="B274" s="100" t="str">
        <f t="shared" si="34"/>
        <v>Ficção</v>
      </c>
      <c r="C274" s="98">
        <f t="shared" si="35"/>
        <v>1</v>
      </c>
      <c r="D274" s="98" t="str">
        <f t="shared" si="36"/>
        <v>-</v>
      </c>
      <c r="E274" s="98" t="str">
        <f t="shared" si="37"/>
        <v>-</v>
      </c>
      <c r="F274" s="98">
        <f t="shared" si="38"/>
        <v>1</v>
      </c>
      <c r="G274" s="98" t="str">
        <f t="shared" si="39"/>
        <v>-</v>
      </c>
      <c r="H274" s="98" t="str">
        <f t="shared" si="40"/>
        <v>-</v>
      </c>
      <c r="L274" s="164" t="s">
        <v>614</v>
      </c>
      <c r="M274" s="164" t="s">
        <v>135</v>
      </c>
      <c r="N274" s="11">
        <v>1</v>
      </c>
      <c r="O274" s="11"/>
      <c r="P274" s="11"/>
      <c r="Q274" s="11">
        <v>1</v>
      </c>
      <c r="R274" s="11"/>
      <c r="S274" s="11"/>
    </row>
    <row r="275" spans="1:19" ht="20.100000000000001" customHeight="1" x14ac:dyDescent="0.3">
      <c r="A275" s="179" t="str">
        <f t="shared" si="33"/>
        <v>Vinicius de Moraes</v>
      </c>
      <c r="B275" s="179" t="str">
        <f t="shared" si="34"/>
        <v>Documentário</v>
      </c>
      <c r="C275" s="180">
        <f t="shared" si="35"/>
        <v>1</v>
      </c>
      <c r="D275" s="180">
        <f t="shared" si="36"/>
        <v>1</v>
      </c>
      <c r="E275" s="180" t="str">
        <f t="shared" si="37"/>
        <v>-</v>
      </c>
      <c r="F275" s="180" t="str">
        <f t="shared" si="38"/>
        <v>-</v>
      </c>
      <c r="G275" s="180" t="str">
        <f t="shared" si="39"/>
        <v>-</v>
      </c>
      <c r="H275" s="180" t="str">
        <f t="shared" si="40"/>
        <v>-</v>
      </c>
      <c r="L275" s="164" t="s">
        <v>215</v>
      </c>
      <c r="M275" s="164" t="s">
        <v>31</v>
      </c>
      <c r="N275" s="11">
        <v>1</v>
      </c>
      <c r="O275" s="11">
        <v>1</v>
      </c>
      <c r="P275" s="11"/>
      <c r="Q275" s="11"/>
      <c r="R275" s="11"/>
      <c r="S275" s="11"/>
    </row>
    <row r="276" spans="1:19" ht="20.100000000000001" customHeight="1" x14ac:dyDescent="0.3">
      <c r="A276" s="264" t="s">
        <v>6</v>
      </c>
      <c r="B276" s="264"/>
      <c r="C276" s="172">
        <v>272</v>
      </c>
      <c r="D276" s="172">
        <v>95</v>
      </c>
      <c r="E276" s="172">
        <v>91</v>
      </c>
      <c r="F276" s="172">
        <v>89</v>
      </c>
      <c r="G276" s="172">
        <v>2</v>
      </c>
      <c r="H276" s="172">
        <v>2</v>
      </c>
      <c r="L276" s="12" t="s">
        <v>78</v>
      </c>
      <c r="M276" s="12" t="s">
        <v>617</v>
      </c>
      <c r="N276" s="12" t="s">
        <v>71</v>
      </c>
      <c r="O276" s="12" t="s">
        <v>60</v>
      </c>
      <c r="P276" s="12" t="s">
        <v>62</v>
      </c>
      <c r="Q276" s="12" t="s">
        <v>61</v>
      </c>
      <c r="R276" s="12" t="s">
        <v>3</v>
      </c>
      <c r="S276" s="12" t="s">
        <v>65</v>
      </c>
    </row>
    <row r="277" spans="1:19" ht="29.25" customHeight="1" x14ac:dyDescent="0.3">
      <c r="A277" s="222" t="s">
        <v>749</v>
      </c>
      <c r="B277" s="222"/>
      <c r="C277" s="222"/>
      <c r="D277" s="222"/>
      <c r="E277" s="222"/>
      <c r="F277" s="222"/>
      <c r="G277" s="222"/>
      <c r="H277" s="222"/>
    </row>
    <row r="281" spans="1:19" hidden="1" x14ac:dyDescent="0.3">
      <c r="M281" s="12" t="s">
        <v>78</v>
      </c>
      <c r="N281" s="12" t="s">
        <v>71</v>
      </c>
      <c r="O281" s="12" t="s">
        <v>60</v>
      </c>
      <c r="P281" s="12" t="s">
        <v>62</v>
      </c>
      <c r="Q281" s="12" t="s">
        <v>61</v>
      </c>
      <c r="R281" s="12" t="s">
        <v>3</v>
      </c>
      <c r="S281" s="12" t="s">
        <v>65</v>
      </c>
    </row>
    <row r="282" spans="1:19" hidden="1" x14ac:dyDescent="0.3">
      <c r="M282" s="167"/>
      <c r="N282" s="168">
        <v>373</v>
      </c>
      <c r="O282" s="168">
        <v>155</v>
      </c>
      <c r="P282" s="168">
        <v>101</v>
      </c>
      <c r="Q282" s="168">
        <v>113</v>
      </c>
      <c r="R282" s="168">
        <v>2</v>
      </c>
      <c r="S282" s="168">
        <v>2</v>
      </c>
    </row>
    <row r="283" spans="1:19" hidden="1" x14ac:dyDescent="0.3">
      <c r="M283" s="169" t="s">
        <v>121</v>
      </c>
      <c r="N283" s="169">
        <v>272</v>
      </c>
      <c r="O283" s="169">
        <v>95</v>
      </c>
      <c r="P283" s="169">
        <v>91</v>
      </c>
      <c r="Q283" s="169">
        <v>89</v>
      </c>
      <c r="R283" s="169">
        <v>2</v>
      </c>
      <c r="S283" s="169">
        <v>2</v>
      </c>
    </row>
  </sheetData>
  <sortState xmlns:xlrd2="http://schemas.microsoft.com/office/spreadsheetml/2017/richdata2" ref="L4:R228">
    <sortCondition descending="1" ref="N4:N228"/>
    <sortCondition ref="L4:L228"/>
  </sortState>
  <mergeCells count="3">
    <mergeCell ref="A1:H1"/>
    <mergeCell ref="A276:B276"/>
    <mergeCell ref="A277:H277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181"/>
  <sheetViews>
    <sheetView workbookViewId="0">
      <selection sqref="A1:XFD1"/>
    </sheetView>
  </sheetViews>
  <sheetFormatPr defaultColWidth="0" defaultRowHeight="15" zeroHeight="1" x14ac:dyDescent="0.25"/>
  <cols>
    <col min="1" max="1" width="54.28515625" style="148" customWidth="1"/>
    <col min="2" max="2" width="14" style="148" customWidth="1"/>
    <col min="3" max="5" width="10.5703125" style="148" customWidth="1"/>
    <col min="6" max="6" width="10.85546875" style="148" hidden="1" customWidth="1"/>
    <col min="7" max="7" width="9.140625" hidden="1" customWidth="1"/>
    <col min="8" max="8" width="21" hidden="1" customWidth="1"/>
    <col min="9" max="13" width="9.140625" hidden="1" customWidth="1"/>
    <col min="14" max="14" width="14.7109375" hidden="1" customWidth="1"/>
    <col min="15" max="16384" width="9.140625" hidden="1"/>
  </cols>
  <sheetData>
    <row r="1" spans="1:12" s="104" customFormat="1" ht="16.5" x14ac:dyDescent="0.3">
      <c r="A1" s="226" t="s">
        <v>803</v>
      </c>
      <c r="B1" s="226"/>
      <c r="C1" s="226"/>
      <c r="D1" s="226"/>
      <c r="E1" s="226"/>
      <c r="F1" s="214"/>
    </row>
    <row r="2" spans="1:12" ht="9" customHeight="1" x14ac:dyDescent="0.25"/>
    <row r="3" spans="1:12" ht="30" x14ac:dyDescent="0.25">
      <c r="A3" s="144" t="s">
        <v>58</v>
      </c>
      <c r="B3" s="146" t="s">
        <v>43</v>
      </c>
      <c r="C3" s="145" t="s">
        <v>59</v>
      </c>
      <c r="D3" s="146" t="str">
        <f>K3</f>
        <v>TV Cultura</v>
      </c>
      <c r="E3" s="145" t="str">
        <f>L3</f>
        <v>TV Brasil</v>
      </c>
      <c r="G3" s="160"/>
      <c r="H3" s="170" t="s">
        <v>78</v>
      </c>
      <c r="I3" s="171" t="s">
        <v>43</v>
      </c>
      <c r="J3" s="171" t="s">
        <v>618</v>
      </c>
      <c r="K3" s="171" t="s">
        <v>61</v>
      </c>
      <c r="L3" s="171" t="s">
        <v>60</v>
      </c>
    </row>
    <row r="4" spans="1:12" x14ac:dyDescent="0.25">
      <c r="A4" s="98" t="str">
        <f>H4</f>
        <v>Angeli 24 horas</v>
      </c>
      <c r="B4" s="98" t="str">
        <f>I4</f>
        <v>Documentário</v>
      </c>
      <c r="C4" s="154">
        <f>IF(J4="","-",J4)</f>
        <v>6</v>
      </c>
      <c r="D4" s="154" t="str">
        <f>IF(K4="","-",K4)</f>
        <v>-</v>
      </c>
      <c r="E4" s="154">
        <f>IF(L4="","-",L4)</f>
        <v>6</v>
      </c>
      <c r="H4" t="s">
        <v>401</v>
      </c>
      <c r="I4" s="3" t="s">
        <v>31</v>
      </c>
      <c r="J4" s="3">
        <v>6</v>
      </c>
      <c r="K4" s="3"/>
      <c r="L4" s="3">
        <v>6</v>
      </c>
    </row>
    <row r="5" spans="1:12" x14ac:dyDescent="0.25">
      <c r="A5" s="98" t="str">
        <f t="shared" ref="A5:A68" si="0">H5</f>
        <v>Capivara</v>
      </c>
      <c r="B5" s="98" t="str">
        <f t="shared" ref="B5:B68" si="1">I5</f>
        <v>Documentário</v>
      </c>
      <c r="C5" s="154">
        <f t="shared" ref="C5:C68" si="2">IF(J5="","-",J5)</f>
        <v>6</v>
      </c>
      <c r="D5" s="154">
        <f t="shared" ref="D5:D68" si="3">IF(K5="","-",K5)</f>
        <v>6</v>
      </c>
      <c r="E5" s="154" t="str">
        <f t="shared" ref="E5:E68" si="4">IF(L5="","-",L5)</f>
        <v>-</v>
      </c>
      <c r="H5" t="s">
        <v>619</v>
      </c>
      <c r="I5" s="3" t="s">
        <v>31</v>
      </c>
      <c r="J5" s="3">
        <v>6</v>
      </c>
      <c r="K5" s="3">
        <v>6</v>
      </c>
      <c r="L5" s="3"/>
    </row>
    <row r="6" spans="1:12" x14ac:dyDescent="0.25">
      <c r="A6" s="98" t="str">
        <f t="shared" si="0"/>
        <v>Mandinga em Manhattan</v>
      </c>
      <c r="B6" s="98" t="str">
        <f t="shared" si="1"/>
        <v>Documentário</v>
      </c>
      <c r="C6" s="154">
        <f t="shared" si="2"/>
        <v>5</v>
      </c>
      <c r="D6" s="154">
        <f t="shared" si="3"/>
        <v>2</v>
      </c>
      <c r="E6" s="154">
        <f t="shared" si="4"/>
        <v>3</v>
      </c>
      <c r="H6" t="s">
        <v>380</v>
      </c>
      <c r="I6" s="3" t="s">
        <v>31</v>
      </c>
      <c r="J6" s="3">
        <v>5</v>
      </c>
      <c r="K6" s="3">
        <v>2</v>
      </c>
      <c r="L6" s="3">
        <v>3</v>
      </c>
    </row>
    <row r="7" spans="1:12" x14ac:dyDescent="0.25">
      <c r="A7" s="98" t="str">
        <f t="shared" si="0"/>
        <v>O Aleijadinho</v>
      </c>
      <c r="B7" s="98" t="str">
        <f t="shared" si="1"/>
        <v>Documentário</v>
      </c>
      <c r="C7" s="154">
        <f t="shared" si="2"/>
        <v>5</v>
      </c>
      <c r="D7" s="154" t="str">
        <f t="shared" si="3"/>
        <v>-</v>
      </c>
      <c r="E7" s="154">
        <f t="shared" si="4"/>
        <v>5</v>
      </c>
      <c r="H7" t="s">
        <v>363</v>
      </c>
      <c r="I7" s="3" t="s">
        <v>31</v>
      </c>
      <c r="J7" s="3">
        <v>5</v>
      </c>
      <c r="K7" s="3"/>
      <c r="L7" s="3">
        <v>5</v>
      </c>
    </row>
    <row r="8" spans="1:12" x14ac:dyDescent="0.25">
      <c r="A8" s="98" t="str">
        <f t="shared" si="0"/>
        <v>Oscar Niemeyer - O Arquiteto da Invenção</v>
      </c>
      <c r="B8" s="98" t="str">
        <f t="shared" si="1"/>
        <v>Documentário</v>
      </c>
      <c r="C8" s="154">
        <f t="shared" si="2"/>
        <v>5</v>
      </c>
      <c r="D8" s="154">
        <f t="shared" si="3"/>
        <v>5</v>
      </c>
      <c r="E8" s="154" t="str">
        <f t="shared" si="4"/>
        <v>-</v>
      </c>
      <c r="H8" t="s">
        <v>741</v>
      </c>
      <c r="I8" s="3" t="s">
        <v>31</v>
      </c>
      <c r="J8" s="3">
        <v>5</v>
      </c>
      <c r="K8" s="3">
        <v>5</v>
      </c>
      <c r="L8" s="3"/>
    </row>
    <row r="9" spans="1:12" x14ac:dyDescent="0.25">
      <c r="A9" s="98" t="str">
        <f t="shared" si="0"/>
        <v>A Saga do Piabeiro</v>
      </c>
      <c r="B9" s="98" t="str">
        <f t="shared" si="1"/>
        <v>Documentário</v>
      </c>
      <c r="C9" s="154">
        <f t="shared" si="2"/>
        <v>4</v>
      </c>
      <c r="D9" s="154">
        <f t="shared" si="3"/>
        <v>4</v>
      </c>
      <c r="E9" s="154" t="str">
        <f t="shared" si="4"/>
        <v>-</v>
      </c>
      <c r="H9" t="s">
        <v>621</v>
      </c>
      <c r="I9" s="3" t="s">
        <v>31</v>
      </c>
      <c r="J9" s="3">
        <v>4</v>
      </c>
      <c r="K9" s="3">
        <v>4</v>
      </c>
      <c r="L9" s="3"/>
    </row>
    <row r="10" spans="1:12" x14ac:dyDescent="0.25">
      <c r="A10" s="98" t="str">
        <f t="shared" si="0"/>
        <v>Anita Garibaldi, Amores e Guerras</v>
      </c>
      <c r="B10" s="98" t="str">
        <f t="shared" si="1"/>
        <v>Documentário</v>
      </c>
      <c r="C10" s="154">
        <f t="shared" si="2"/>
        <v>4</v>
      </c>
      <c r="D10" s="154">
        <f t="shared" si="3"/>
        <v>4</v>
      </c>
      <c r="E10" s="154" t="str">
        <f t="shared" si="4"/>
        <v>-</v>
      </c>
      <c r="H10" t="s">
        <v>623</v>
      </c>
      <c r="I10" s="3" t="s">
        <v>31</v>
      </c>
      <c r="J10" s="3">
        <v>4</v>
      </c>
      <c r="K10" s="3">
        <v>4</v>
      </c>
      <c r="L10" s="3"/>
    </row>
    <row r="11" spans="1:12" x14ac:dyDescent="0.25">
      <c r="A11" s="98" t="str">
        <f t="shared" si="0"/>
        <v>Brasília: contradições de uma cidade nova</v>
      </c>
      <c r="B11" s="98" t="str">
        <f t="shared" si="1"/>
        <v>Documentário</v>
      </c>
      <c r="C11" s="154">
        <f t="shared" si="2"/>
        <v>4</v>
      </c>
      <c r="D11" s="154" t="str">
        <f t="shared" si="3"/>
        <v>-</v>
      </c>
      <c r="E11" s="154">
        <f t="shared" si="4"/>
        <v>4</v>
      </c>
      <c r="H11" t="s">
        <v>391</v>
      </c>
      <c r="I11" s="3" t="s">
        <v>31</v>
      </c>
      <c r="J11" s="3">
        <v>4</v>
      </c>
      <c r="K11" s="3"/>
      <c r="L11" s="3">
        <v>4</v>
      </c>
    </row>
    <row r="12" spans="1:12" x14ac:dyDescent="0.25">
      <c r="A12" s="98" t="str">
        <f t="shared" si="0"/>
        <v>Do Lado de Fora</v>
      </c>
      <c r="B12" s="98" t="str">
        <f t="shared" si="1"/>
        <v>Documentário</v>
      </c>
      <c r="C12" s="154">
        <f t="shared" si="2"/>
        <v>4</v>
      </c>
      <c r="D12" s="154">
        <f t="shared" si="3"/>
        <v>1</v>
      </c>
      <c r="E12" s="154">
        <f t="shared" si="4"/>
        <v>3</v>
      </c>
      <c r="H12" t="s">
        <v>374</v>
      </c>
      <c r="I12" s="3" t="s">
        <v>31</v>
      </c>
      <c r="J12" s="3">
        <v>4</v>
      </c>
      <c r="K12" s="3">
        <v>1</v>
      </c>
      <c r="L12" s="3">
        <v>3</v>
      </c>
    </row>
    <row r="13" spans="1:12" x14ac:dyDescent="0.25">
      <c r="A13" s="98" t="str">
        <f t="shared" si="0"/>
        <v>Gui E Estopa Em Bichos Do Brasil</v>
      </c>
      <c r="B13" s="98" t="str">
        <f t="shared" si="1"/>
        <v>Animação</v>
      </c>
      <c r="C13" s="154">
        <f t="shared" si="2"/>
        <v>4</v>
      </c>
      <c r="D13" s="154">
        <f t="shared" si="3"/>
        <v>4</v>
      </c>
      <c r="E13" s="154" t="str">
        <f t="shared" si="4"/>
        <v>-</v>
      </c>
      <c r="H13" t="s">
        <v>392</v>
      </c>
      <c r="I13" s="3" t="s">
        <v>291</v>
      </c>
      <c r="J13" s="3">
        <v>4</v>
      </c>
      <c r="K13" s="3">
        <v>4</v>
      </c>
      <c r="L13" s="3"/>
    </row>
    <row r="14" spans="1:12" x14ac:dyDescent="0.25">
      <c r="A14" s="98" t="str">
        <f t="shared" si="0"/>
        <v>Mapulawache: Festa do Pequi</v>
      </c>
      <c r="B14" s="98" t="str">
        <f t="shared" si="1"/>
        <v>Documentário</v>
      </c>
      <c r="C14" s="154">
        <f t="shared" si="2"/>
        <v>4</v>
      </c>
      <c r="D14" s="154">
        <f t="shared" si="3"/>
        <v>1</v>
      </c>
      <c r="E14" s="154">
        <f t="shared" si="4"/>
        <v>3</v>
      </c>
      <c r="H14" t="s">
        <v>388</v>
      </c>
      <c r="I14" s="3" t="s">
        <v>31</v>
      </c>
      <c r="J14" s="3">
        <v>4</v>
      </c>
      <c r="K14" s="3">
        <v>1</v>
      </c>
      <c r="L14" s="3">
        <v>3</v>
      </c>
    </row>
    <row r="15" spans="1:12" x14ac:dyDescent="0.25">
      <c r="A15" s="98" t="str">
        <f t="shared" si="0"/>
        <v>Mário Gusmão, o Anjo Negro da Bahia</v>
      </c>
      <c r="B15" s="98" t="str">
        <f t="shared" si="1"/>
        <v>Documentário</v>
      </c>
      <c r="C15" s="154">
        <f t="shared" si="2"/>
        <v>4</v>
      </c>
      <c r="D15" s="154">
        <f t="shared" si="3"/>
        <v>2</v>
      </c>
      <c r="E15" s="154">
        <f t="shared" si="4"/>
        <v>2</v>
      </c>
      <c r="H15" t="s">
        <v>384</v>
      </c>
      <c r="I15" s="3" t="s">
        <v>31</v>
      </c>
      <c r="J15" s="3">
        <v>4</v>
      </c>
      <c r="K15" s="3">
        <v>2</v>
      </c>
      <c r="L15" s="3">
        <v>2</v>
      </c>
    </row>
    <row r="16" spans="1:12" x14ac:dyDescent="0.25">
      <c r="A16" s="98" t="str">
        <f t="shared" si="0"/>
        <v>O Construtor de Sonhos</v>
      </c>
      <c r="B16" s="98" t="str">
        <f t="shared" si="1"/>
        <v>Documentário</v>
      </c>
      <c r="C16" s="154">
        <f t="shared" si="2"/>
        <v>4</v>
      </c>
      <c r="D16" s="154">
        <f t="shared" si="3"/>
        <v>4</v>
      </c>
      <c r="E16" s="154" t="str">
        <f t="shared" si="4"/>
        <v>-</v>
      </c>
      <c r="H16" t="s">
        <v>622</v>
      </c>
      <c r="I16" s="3" t="s">
        <v>31</v>
      </c>
      <c r="J16" s="3">
        <v>4</v>
      </c>
      <c r="K16" s="3">
        <v>4</v>
      </c>
      <c r="L16" s="3"/>
    </row>
    <row r="17" spans="1:12" x14ac:dyDescent="0.25">
      <c r="A17" s="98" t="str">
        <f t="shared" si="0"/>
        <v>Os Negativos</v>
      </c>
      <c r="B17" s="98" t="str">
        <f t="shared" si="1"/>
        <v>Documentário</v>
      </c>
      <c r="C17" s="154">
        <f t="shared" si="2"/>
        <v>4</v>
      </c>
      <c r="D17" s="154">
        <f t="shared" si="3"/>
        <v>3</v>
      </c>
      <c r="E17" s="154">
        <f t="shared" si="4"/>
        <v>1</v>
      </c>
      <c r="H17" t="s">
        <v>620</v>
      </c>
      <c r="I17" s="3" t="s">
        <v>31</v>
      </c>
      <c r="J17" s="3">
        <v>4</v>
      </c>
      <c r="K17" s="3">
        <v>3</v>
      </c>
      <c r="L17" s="3">
        <v>1</v>
      </c>
    </row>
    <row r="18" spans="1:12" x14ac:dyDescent="0.25">
      <c r="A18" s="98" t="str">
        <f t="shared" si="0"/>
        <v>Paulo Companheiro João</v>
      </c>
      <c r="B18" s="98" t="str">
        <f t="shared" si="1"/>
        <v>Documentário</v>
      </c>
      <c r="C18" s="154">
        <f t="shared" si="2"/>
        <v>4</v>
      </c>
      <c r="D18" s="154">
        <f t="shared" si="3"/>
        <v>2</v>
      </c>
      <c r="E18" s="154">
        <f t="shared" si="4"/>
        <v>2</v>
      </c>
      <c r="H18" t="s">
        <v>376</v>
      </c>
      <c r="I18" s="3" t="s">
        <v>31</v>
      </c>
      <c r="J18" s="3">
        <v>4</v>
      </c>
      <c r="K18" s="3">
        <v>2</v>
      </c>
      <c r="L18" s="3">
        <v>2</v>
      </c>
    </row>
    <row r="19" spans="1:12" x14ac:dyDescent="0.25">
      <c r="A19" s="98" t="str">
        <f t="shared" si="0"/>
        <v>A Trama do Olhar</v>
      </c>
      <c r="B19" s="98" t="str">
        <f t="shared" si="1"/>
        <v>Documentário</v>
      </c>
      <c r="C19" s="154">
        <f t="shared" si="2"/>
        <v>3</v>
      </c>
      <c r="D19" s="154" t="str">
        <f t="shared" si="3"/>
        <v>-</v>
      </c>
      <c r="E19" s="154">
        <f t="shared" si="4"/>
        <v>3</v>
      </c>
      <c r="H19" t="s">
        <v>416</v>
      </c>
      <c r="I19" s="3" t="s">
        <v>31</v>
      </c>
      <c r="J19" s="3">
        <v>3</v>
      </c>
      <c r="K19" s="3"/>
      <c r="L19" s="3">
        <v>3</v>
      </c>
    </row>
    <row r="20" spans="1:12" x14ac:dyDescent="0.25">
      <c r="A20" s="98" t="str">
        <f t="shared" si="0"/>
        <v>Arquitetura do Lugar</v>
      </c>
      <c r="B20" s="98" t="str">
        <f t="shared" si="1"/>
        <v>Documentário</v>
      </c>
      <c r="C20" s="154">
        <f t="shared" si="2"/>
        <v>3</v>
      </c>
      <c r="D20" s="154">
        <f t="shared" si="3"/>
        <v>3</v>
      </c>
      <c r="E20" s="154" t="str">
        <f t="shared" si="4"/>
        <v>-</v>
      </c>
      <c r="H20" t="s">
        <v>433</v>
      </c>
      <c r="I20" s="3" t="s">
        <v>31</v>
      </c>
      <c r="J20" s="3">
        <v>3</v>
      </c>
      <c r="K20" s="3">
        <v>3</v>
      </c>
      <c r="L20" s="3"/>
    </row>
    <row r="21" spans="1:12" x14ac:dyDescent="0.25">
      <c r="A21" s="98" t="str">
        <f t="shared" si="0"/>
        <v>As Cores da Caatinga</v>
      </c>
      <c r="B21" s="98" t="str">
        <f t="shared" si="1"/>
        <v>Documentário</v>
      </c>
      <c r="C21" s="154">
        <f t="shared" si="2"/>
        <v>3</v>
      </c>
      <c r="D21" s="154">
        <f t="shared" si="3"/>
        <v>1</v>
      </c>
      <c r="E21" s="154">
        <f t="shared" si="4"/>
        <v>2</v>
      </c>
      <c r="H21" t="s">
        <v>390</v>
      </c>
      <c r="I21" s="3" t="s">
        <v>31</v>
      </c>
      <c r="J21" s="3">
        <v>3</v>
      </c>
      <c r="K21" s="3">
        <v>1</v>
      </c>
      <c r="L21" s="3">
        <v>2</v>
      </c>
    </row>
    <row r="22" spans="1:12" x14ac:dyDescent="0.25">
      <c r="A22" s="98" t="str">
        <f t="shared" si="0"/>
        <v>Assim Caminha a Regência</v>
      </c>
      <c r="B22" s="98" t="str">
        <f t="shared" si="1"/>
        <v>Documentário</v>
      </c>
      <c r="C22" s="154">
        <f t="shared" si="2"/>
        <v>3</v>
      </c>
      <c r="D22" s="154">
        <f t="shared" si="3"/>
        <v>3</v>
      </c>
      <c r="E22" s="154" t="str">
        <f t="shared" si="4"/>
        <v>-</v>
      </c>
      <c r="H22" t="s">
        <v>381</v>
      </c>
      <c r="I22" s="3" t="s">
        <v>31</v>
      </c>
      <c r="J22" s="3">
        <v>3</v>
      </c>
      <c r="K22" s="3">
        <v>3</v>
      </c>
      <c r="L22" s="3"/>
    </row>
    <row r="23" spans="1:12" x14ac:dyDescent="0.25">
      <c r="A23" s="98" t="str">
        <f t="shared" si="0"/>
        <v>Bicicletas de Nhanderú</v>
      </c>
      <c r="B23" s="98" t="str">
        <f t="shared" si="1"/>
        <v>Documentário</v>
      </c>
      <c r="C23" s="154">
        <f t="shared" si="2"/>
        <v>3</v>
      </c>
      <c r="D23" s="154" t="str">
        <f t="shared" si="3"/>
        <v>-</v>
      </c>
      <c r="E23" s="154">
        <f t="shared" si="4"/>
        <v>3</v>
      </c>
      <c r="H23" t="s">
        <v>631</v>
      </c>
      <c r="I23" s="3" t="s">
        <v>31</v>
      </c>
      <c r="J23" s="3">
        <v>3</v>
      </c>
      <c r="K23" s="3"/>
      <c r="L23" s="3">
        <v>3</v>
      </c>
    </row>
    <row r="24" spans="1:12" x14ac:dyDescent="0.25">
      <c r="A24" s="98" t="str">
        <f t="shared" si="0"/>
        <v>Câmara Cascudo, O Provinciano Incurável</v>
      </c>
      <c r="B24" s="98" t="str">
        <f t="shared" si="1"/>
        <v>Documentário</v>
      </c>
      <c r="C24" s="154">
        <f t="shared" si="2"/>
        <v>3</v>
      </c>
      <c r="D24" s="154">
        <f t="shared" si="3"/>
        <v>3</v>
      </c>
      <c r="E24" s="154" t="str">
        <f t="shared" si="4"/>
        <v>-</v>
      </c>
      <c r="H24" t="s">
        <v>635</v>
      </c>
      <c r="I24" s="3" t="s">
        <v>31</v>
      </c>
      <c r="J24" s="3">
        <v>3</v>
      </c>
      <c r="K24" s="3">
        <v>3</v>
      </c>
      <c r="L24" s="3"/>
    </row>
    <row r="25" spans="1:12" x14ac:dyDescent="0.25">
      <c r="A25" s="98" t="str">
        <f t="shared" si="0"/>
        <v>Continente dos Viajantes</v>
      </c>
      <c r="B25" s="98" t="str">
        <f t="shared" si="1"/>
        <v>Documentário</v>
      </c>
      <c r="C25" s="154">
        <f t="shared" si="2"/>
        <v>3</v>
      </c>
      <c r="D25" s="154">
        <f t="shared" si="3"/>
        <v>2</v>
      </c>
      <c r="E25" s="154">
        <f t="shared" si="4"/>
        <v>1</v>
      </c>
      <c r="H25" t="s">
        <v>368</v>
      </c>
      <c r="I25" s="3" t="s">
        <v>31</v>
      </c>
      <c r="J25" s="3">
        <v>3</v>
      </c>
      <c r="K25" s="3">
        <v>2</v>
      </c>
      <c r="L25" s="3">
        <v>1</v>
      </c>
    </row>
    <row r="26" spans="1:12" x14ac:dyDescent="0.25">
      <c r="A26" s="98" t="str">
        <f t="shared" si="0"/>
        <v>Dom Hélder Câmara - Em Busca da Profecia</v>
      </c>
      <c r="B26" s="98" t="str">
        <f t="shared" si="1"/>
        <v>Documentário</v>
      </c>
      <c r="C26" s="154">
        <f t="shared" si="2"/>
        <v>3</v>
      </c>
      <c r="D26" s="154">
        <f t="shared" si="3"/>
        <v>3</v>
      </c>
      <c r="E26" s="154" t="str">
        <f t="shared" si="4"/>
        <v>-</v>
      </c>
      <c r="H26" t="s">
        <v>394</v>
      </c>
      <c r="I26" s="3" t="s">
        <v>31</v>
      </c>
      <c r="J26" s="3">
        <v>3</v>
      </c>
      <c r="K26" s="3">
        <v>3</v>
      </c>
      <c r="L26" s="3"/>
    </row>
    <row r="27" spans="1:12" x14ac:dyDescent="0.25">
      <c r="A27" s="98" t="str">
        <f t="shared" si="0"/>
        <v>Entremundos a Bioceânica do Brasil Central</v>
      </c>
      <c r="B27" s="98" t="str">
        <f t="shared" si="1"/>
        <v>Documentário</v>
      </c>
      <c r="C27" s="154">
        <f t="shared" si="2"/>
        <v>3</v>
      </c>
      <c r="D27" s="154">
        <f t="shared" si="3"/>
        <v>3</v>
      </c>
      <c r="E27" s="154" t="str">
        <f t="shared" si="4"/>
        <v>-</v>
      </c>
      <c r="H27" t="s">
        <v>626</v>
      </c>
      <c r="I27" s="3" t="s">
        <v>31</v>
      </c>
      <c r="J27" s="3">
        <v>3</v>
      </c>
      <c r="K27" s="3">
        <v>3</v>
      </c>
      <c r="L27" s="3"/>
    </row>
    <row r="28" spans="1:12" x14ac:dyDescent="0.25">
      <c r="A28" s="98" t="str">
        <f t="shared" si="0"/>
        <v>Espelho Nativo</v>
      </c>
      <c r="B28" s="98" t="str">
        <f t="shared" si="1"/>
        <v>Documentário</v>
      </c>
      <c r="C28" s="154">
        <f t="shared" si="2"/>
        <v>3</v>
      </c>
      <c r="D28" s="154" t="str">
        <f t="shared" si="3"/>
        <v>-</v>
      </c>
      <c r="E28" s="154">
        <f t="shared" si="4"/>
        <v>3</v>
      </c>
      <c r="H28" t="s">
        <v>413</v>
      </c>
      <c r="I28" s="3" t="s">
        <v>31</v>
      </c>
      <c r="J28" s="3">
        <v>3</v>
      </c>
      <c r="K28" s="3"/>
      <c r="L28" s="3">
        <v>3</v>
      </c>
    </row>
    <row r="29" spans="1:12" x14ac:dyDescent="0.25">
      <c r="A29" s="98" t="str">
        <f t="shared" si="0"/>
        <v>Galeno, Curumim Arteiro</v>
      </c>
      <c r="B29" s="98" t="str">
        <f t="shared" si="1"/>
        <v>Documentário</v>
      </c>
      <c r="C29" s="154">
        <f t="shared" si="2"/>
        <v>3</v>
      </c>
      <c r="D29" s="154" t="str">
        <f t="shared" si="3"/>
        <v>-</v>
      </c>
      <c r="E29" s="154">
        <f t="shared" si="4"/>
        <v>3</v>
      </c>
      <c r="H29" t="s">
        <v>402</v>
      </c>
      <c r="I29" s="3" t="s">
        <v>31</v>
      </c>
      <c r="J29" s="3">
        <v>3</v>
      </c>
      <c r="K29" s="3"/>
      <c r="L29" s="3">
        <v>3</v>
      </c>
    </row>
    <row r="30" spans="1:12" x14ac:dyDescent="0.25">
      <c r="A30" s="98" t="str">
        <f t="shared" si="0"/>
        <v>Gui e Estopa no Fundo Do Mar</v>
      </c>
      <c r="B30" s="98" t="str">
        <f t="shared" si="1"/>
        <v>Animação</v>
      </c>
      <c r="C30" s="154">
        <f t="shared" si="2"/>
        <v>3</v>
      </c>
      <c r="D30" s="154">
        <f t="shared" si="3"/>
        <v>3</v>
      </c>
      <c r="E30" s="154" t="str">
        <f t="shared" si="4"/>
        <v>-</v>
      </c>
      <c r="H30" t="s">
        <v>393</v>
      </c>
      <c r="I30" s="3" t="s">
        <v>291</v>
      </c>
      <c r="J30" s="3">
        <v>3</v>
      </c>
      <c r="K30" s="3">
        <v>3</v>
      </c>
      <c r="L30" s="3"/>
    </row>
    <row r="31" spans="1:12" x14ac:dyDescent="0.25">
      <c r="A31" s="98" t="str">
        <f t="shared" si="0"/>
        <v>Henry Sobel, Luz e Sombras de um Rabino</v>
      </c>
      <c r="B31" s="98" t="str">
        <f t="shared" si="1"/>
        <v>Documentário</v>
      </c>
      <c r="C31" s="154">
        <f t="shared" si="2"/>
        <v>3</v>
      </c>
      <c r="D31" s="154">
        <f t="shared" si="3"/>
        <v>3</v>
      </c>
      <c r="E31" s="154" t="str">
        <f t="shared" si="4"/>
        <v>-</v>
      </c>
      <c r="H31" t="s">
        <v>636</v>
      </c>
      <c r="I31" s="3" t="s">
        <v>31</v>
      </c>
      <c r="J31" s="3">
        <v>3</v>
      </c>
      <c r="K31" s="3">
        <v>3</v>
      </c>
      <c r="L31" s="3"/>
    </row>
    <row r="32" spans="1:12" x14ac:dyDescent="0.25">
      <c r="A32" s="98" t="str">
        <f t="shared" si="0"/>
        <v>Lutzenberger: For Ever Gaia</v>
      </c>
      <c r="B32" s="98" t="str">
        <f t="shared" si="1"/>
        <v>Documentário</v>
      </c>
      <c r="C32" s="154">
        <f t="shared" si="2"/>
        <v>3</v>
      </c>
      <c r="D32" s="154" t="str">
        <f t="shared" si="3"/>
        <v>-</v>
      </c>
      <c r="E32" s="154">
        <f t="shared" si="4"/>
        <v>3</v>
      </c>
      <c r="H32" t="s">
        <v>628</v>
      </c>
      <c r="I32" s="3" t="s">
        <v>31</v>
      </c>
      <c r="J32" s="3">
        <v>3</v>
      </c>
      <c r="K32" s="3"/>
      <c r="L32" s="3">
        <v>3</v>
      </c>
    </row>
    <row r="33" spans="1:12" x14ac:dyDescent="0.25">
      <c r="A33" s="98" t="str">
        <f t="shared" si="0"/>
        <v>Maestro Jorge Antunes - Polêmica e Modernidade</v>
      </c>
      <c r="B33" s="98" t="str">
        <f t="shared" si="1"/>
        <v>Documentário</v>
      </c>
      <c r="C33" s="154">
        <f t="shared" si="2"/>
        <v>3</v>
      </c>
      <c r="D33" s="154">
        <f t="shared" si="3"/>
        <v>2</v>
      </c>
      <c r="E33" s="154">
        <f t="shared" si="4"/>
        <v>1</v>
      </c>
      <c r="H33" t="s">
        <v>625</v>
      </c>
      <c r="I33" s="3" t="s">
        <v>31</v>
      </c>
      <c r="J33" s="3">
        <v>3</v>
      </c>
      <c r="K33" s="3">
        <v>2</v>
      </c>
      <c r="L33" s="3">
        <v>1</v>
      </c>
    </row>
    <row r="34" spans="1:12" ht="27" customHeight="1" x14ac:dyDescent="0.25">
      <c r="A34" s="98" t="str">
        <f t="shared" si="0"/>
        <v>Máquina de Fazer Democracia: Vida e Obra de Anísio Teixeira</v>
      </c>
      <c r="B34" s="98" t="str">
        <f t="shared" si="1"/>
        <v>Documentário</v>
      </c>
      <c r="C34" s="154">
        <f t="shared" si="2"/>
        <v>3</v>
      </c>
      <c r="D34" s="154" t="str">
        <f t="shared" si="3"/>
        <v>-</v>
      </c>
      <c r="E34" s="154">
        <f t="shared" si="4"/>
        <v>3</v>
      </c>
      <c r="H34" t="s">
        <v>624</v>
      </c>
      <c r="I34" s="3" t="s">
        <v>31</v>
      </c>
      <c r="J34" s="3">
        <v>3</v>
      </c>
      <c r="K34" s="3"/>
      <c r="L34" s="3">
        <v>3</v>
      </c>
    </row>
    <row r="35" spans="1:12" x14ac:dyDescent="0.25">
      <c r="A35" s="98" t="str">
        <f t="shared" si="0"/>
        <v>Mestre Leopoldina, A Fina Flor da Malandragem</v>
      </c>
      <c r="B35" s="98" t="str">
        <f t="shared" si="1"/>
        <v>Documentário</v>
      </c>
      <c r="C35" s="154">
        <f t="shared" si="2"/>
        <v>3</v>
      </c>
      <c r="D35" s="154">
        <f t="shared" si="3"/>
        <v>1</v>
      </c>
      <c r="E35" s="154">
        <f t="shared" si="4"/>
        <v>2</v>
      </c>
      <c r="H35" t="s">
        <v>627</v>
      </c>
      <c r="I35" s="3" t="s">
        <v>31</v>
      </c>
      <c r="J35" s="3">
        <v>3</v>
      </c>
      <c r="K35" s="3">
        <v>1</v>
      </c>
      <c r="L35" s="3">
        <v>2</v>
      </c>
    </row>
    <row r="36" spans="1:12" x14ac:dyDescent="0.25">
      <c r="A36" s="98" t="str">
        <f t="shared" si="0"/>
        <v>O Vôo Silenciado Do Jucurutu</v>
      </c>
      <c r="B36" s="98" t="str">
        <f t="shared" si="1"/>
        <v>Documentário</v>
      </c>
      <c r="C36" s="154">
        <f t="shared" si="2"/>
        <v>3</v>
      </c>
      <c r="D36" s="154">
        <f t="shared" si="3"/>
        <v>3</v>
      </c>
      <c r="E36" s="154" t="str">
        <f t="shared" si="4"/>
        <v>-</v>
      </c>
      <c r="H36" t="s">
        <v>629</v>
      </c>
      <c r="I36" s="3" t="s">
        <v>31</v>
      </c>
      <c r="J36" s="3">
        <v>3</v>
      </c>
      <c r="K36" s="3">
        <v>3</v>
      </c>
      <c r="L36" s="3"/>
    </row>
    <row r="37" spans="1:12" x14ac:dyDescent="0.25">
      <c r="A37" s="98" t="str">
        <f t="shared" si="0"/>
        <v>Paragem do Tempo</v>
      </c>
      <c r="B37" s="98" t="str">
        <f t="shared" si="1"/>
        <v>Documentário</v>
      </c>
      <c r="C37" s="154">
        <f t="shared" si="2"/>
        <v>3</v>
      </c>
      <c r="D37" s="154" t="str">
        <f t="shared" si="3"/>
        <v>-</v>
      </c>
      <c r="E37" s="154">
        <f t="shared" si="4"/>
        <v>3</v>
      </c>
      <c r="H37" t="s">
        <v>406</v>
      </c>
      <c r="I37" s="3" t="s">
        <v>31</v>
      </c>
      <c r="J37" s="3">
        <v>3</v>
      </c>
      <c r="K37" s="3"/>
      <c r="L37" s="3">
        <v>3</v>
      </c>
    </row>
    <row r="38" spans="1:12" x14ac:dyDescent="0.25">
      <c r="A38" s="98" t="str">
        <f t="shared" si="0"/>
        <v>Piano e Ganzá - O Mundo Musical de Mário de Andrade</v>
      </c>
      <c r="B38" s="98" t="str">
        <f t="shared" si="1"/>
        <v>Documentário</v>
      </c>
      <c r="C38" s="154">
        <f t="shared" si="2"/>
        <v>3</v>
      </c>
      <c r="D38" s="154">
        <f t="shared" si="3"/>
        <v>3</v>
      </c>
      <c r="E38" s="154" t="str">
        <f t="shared" si="4"/>
        <v>-</v>
      </c>
      <c r="H38" t="s">
        <v>633</v>
      </c>
      <c r="I38" s="3" t="s">
        <v>31</v>
      </c>
      <c r="J38" s="3">
        <v>3</v>
      </c>
      <c r="K38" s="3">
        <v>3</v>
      </c>
      <c r="L38" s="3"/>
    </row>
    <row r="39" spans="1:12" x14ac:dyDescent="0.25">
      <c r="A39" s="98" t="str">
        <f t="shared" si="0"/>
        <v>Pinacoteca: Um Pedaço de Sonho</v>
      </c>
      <c r="B39" s="98" t="str">
        <f t="shared" si="1"/>
        <v>Documentário</v>
      </c>
      <c r="C39" s="154">
        <f t="shared" si="2"/>
        <v>3</v>
      </c>
      <c r="D39" s="154">
        <f t="shared" si="3"/>
        <v>3</v>
      </c>
      <c r="E39" s="154" t="str">
        <f t="shared" si="4"/>
        <v>-</v>
      </c>
      <c r="H39" t="s">
        <v>412</v>
      </c>
      <c r="I39" s="3" t="s">
        <v>31</v>
      </c>
      <c r="J39" s="3">
        <v>3</v>
      </c>
      <c r="K39" s="3">
        <v>3</v>
      </c>
      <c r="L39" s="3"/>
    </row>
    <row r="40" spans="1:12" x14ac:dyDescent="0.25">
      <c r="A40" s="98" t="str">
        <f t="shared" si="0"/>
        <v>Presente dos Antigos</v>
      </c>
      <c r="B40" s="98" t="str">
        <f t="shared" si="1"/>
        <v>Documentário</v>
      </c>
      <c r="C40" s="154">
        <f t="shared" si="2"/>
        <v>3</v>
      </c>
      <c r="D40" s="154" t="str">
        <f t="shared" si="3"/>
        <v>-</v>
      </c>
      <c r="E40" s="154">
        <f t="shared" si="4"/>
        <v>3</v>
      </c>
      <c r="H40" t="s">
        <v>634</v>
      </c>
      <c r="I40" s="3" t="s">
        <v>31</v>
      </c>
      <c r="J40" s="3">
        <v>3</v>
      </c>
      <c r="K40" s="3"/>
      <c r="L40" s="3">
        <v>3</v>
      </c>
    </row>
    <row r="41" spans="1:12" x14ac:dyDescent="0.25">
      <c r="A41" s="98" t="str">
        <f t="shared" si="0"/>
        <v>Raimunda, a Quebradeira</v>
      </c>
      <c r="B41" s="98" t="str">
        <f t="shared" si="1"/>
        <v>Documentário</v>
      </c>
      <c r="C41" s="154">
        <f t="shared" si="2"/>
        <v>3</v>
      </c>
      <c r="D41" s="154">
        <f t="shared" si="3"/>
        <v>2</v>
      </c>
      <c r="E41" s="154">
        <f t="shared" si="4"/>
        <v>1</v>
      </c>
      <c r="H41" t="s">
        <v>630</v>
      </c>
      <c r="I41" s="3" t="s">
        <v>31</v>
      </c>
      <c r="J41" s="3">
        <v>3</v>
      </c>
      <c r="K41" s="3">
        <v>2</v>
      </c>
      <c r="L41" s="3">
        <v>1</v>
      </c>
    </row>
    <row r="42" spans="1:12" x14ac:dyDescent="0.25">
      <c r="A42" s="98" t="str">
        <f t="shared" si="0"/>
        <v>Saudades da Minha Terra</v>
      </c>
      <c r="B42" s="98" t="str">
        <f t="shared" si="1"/>
        <v>Documentário</v>
      </c>
      <c r="C42" s="154">
        <f t="shared" si="2"/>
        <v>3</v>
      </c>
      <c r="D42" s="154" t="str">
        <f t="shared" si="3"/>
        <v>-</v>
      </c>
      <c r="E42" s="154">
        <f t="shared" si="4"/>
        <v>3</v>
      </c>
      <c r="H42" t="s">
        <v>415</v>
      </c>
      <c r="I42" s="3" t="s">
        <v>31</v>
      </c>
      <c r="J42" s="3">
        <v>3</v>
      </c>
      <c r="K42" s="3"/>
      <c r="L42" s="3">
        <v>3</v>
      </c>
    </row>
    <row r="43" spans="1:12" x14ac:dyDescent="0.25">
      <c r="A43" s="98" t="str">
        <f t="shared" si="0"/>
        <v>Simãosinho Sonhador</v>
      </c>
      <c r="B43" s="98" t="str">
        <f t="shared" si="1"/>
        <v>Documentário</v>
      </c>
      <c r="C43" s="154">
        <f t="shared" si="2"/>
        <v>3</v>
      </c>
      <c r="D43" s="154" t="str">
        <f t="shared" si="3"/>
        <v>-</v>
      </c>
      <c r="E43" s="154">
        <f t="shared" si="4"/>
        <v>3</v>
      </c>
      <c r="H43" t="s">
        <v>409</v>
      </c>
      <c r="I43" s="3" t="s">
        <v>31</v>
      </c>
      <c r="J43" s="3">
        <v>3</v>
      </c>
      <c r="K43" s="3"/>
      <c r="L43" s="3">
        <v>3</v>
      </c>
    </row>
    <row r="44" spans="1:12" x14ac:dyDescent="0.25">
      <c r="A44" s="98" t="str">
        <f t="shared" si="0"/>
        <v>Uma Encruzilhada Aprazível</v>
      </c>
      <c r="B44" s="98" t="str">
        <f t="shared" si="1"/>
        <v>Documentário</v>
      </c>
      <c r="C44" s="154">
        <f t="shared" si="2"/>
        <v>3</v>
      </c>
      <c r="D44" s="154">
        <f t="shared" si="3"/>
        <v>2</v>
      </c>
      <c r="E44" s="154">
        <f t="shared" si="4"/>
        <v>1</v>
      </c>
      <c r="H44" t="s">
        <v>632</v>
      </c>
      <c r="I44" s="3" t="s">
        <v>31</v>
      </c>
      <c r="J44" s="3">
        <v>3</v>
      </c>
      <c r="K44" s="3">
        <v>2</v>
      </c>
      <c r="L44" s="3">
        <v>1</v>
      </c>
    </row>
    <row r="45" spans="1:12" x14ac:dyDescent="0.25">
      <c r="A45" s="98" t="str">
        <f t="shared" si="0"/>
        <v>Victor Brecheret</v>
      </c>
      <c r="B45" s="98" t="str">
        <f t="shared" si="1"/>
        <v>Documentário</v>
      </c>
      <c r="C45" s="154">
        <f t="shared" si="2"/>
        <v>3</v>
      </c>
      <c r="D45" s="154">
        <f t="shared" si="3"/>
        <v>3</v>
      </c>
      <c r="E45" s="154" t="str">
        <f t="shared" si="4"/>
        <v>-</v>
      </c>
      <c r="H45" t="s">
        <v>430</v>
      </c>
      <c r="I45" s="3" t="s">
        <v>31</v>
      </c>
      <c r="J45" s="3">
        <v>3</v>
      </c>
      <c r="K45" s="3">
        <v>3</v>
      </c>
      <c r="L45" s="3"/>
    </row>
    <row r="46" spans="1:12" x14ac:dyDescent="0.25">
      <c r="A46" s="98" t="str">
        <f t="shared" si="0"/>
        <v>A História dos Bandeirantes que Abriram o Brasil</v>
      </c>
      <c r="B46" s="98" t="str">
        <f t="shared" si="1"/>
        <v>Documentário</v>
      </c>
      <c r="C46" s="154">
        <f t="shared" si="2"/>
        <v>2</v>
      </c>
      <c r="D46" s="154">
        <f t="shared" si="3"/>
        <v>2</v>
      </c>
      <c r="E46" s="154" t="str">
        <f t="shared" si="4"/>
        <v>-</v>
      </c>
      <c r="H46" t="s">
        <v>667</v>
      </c>
      <c r="I46" s="3" t="s">
        <v>31</v>
      </c>
      <c r="J46" s="3">
        <v>2</v>
      </c>
      <c r="K46" s="3">
        <v>2</v>
      </c>
      <c r="L46" s="3"/>
    </row>
    <row r="47" spans="1:12" x14ac:dyDescent="0.25">
      <c r="A47" s="98" t="str">
        <f t="shared" si="0"/>
        <v>A Invenção de Brasília</v>
      </c>
      <c r="B47" s="98" t="str">
        <f t="shared" si="1"/>
        <v>Documentário</v>
      </c>
      <c r="C47" s="154">
        <f t="shared" si="2"/>
        <v>2</v>
      </c>
      <c r="D47" s="154">
        <f t="shared" si="3"/>
        <v>2</v>
      </c>
      <c r="E47" s="154" t="str">
        <f t="shared" si="4"/>
        <v>-</v>
      </c>
      <c r="H47" t="s">
        <v>637</v>
      </c>
      <c r="I47" s="3" t="s">
        <v>31</v>
      </c>
      <c r="J47" s="3">
        <v>2</v>
      </c>
      <c r="K47" s="3">
        <v>2</v>
      </c>
      <c r="L47" s="3"/>
    </row>
    <row r="48" spans="1:12" x14ac:dyDescent="0.25">
      <c r="A48" s="98" t="str">
        <f t="shared" si="0"/>
        <v>A Luz Que Surgiu Por Trás da Colina</v>
      </c>
      <c r="B48" s="98" t="str">
        <f t="shared" si="1"/>
        <v>Documentário</v>
      </c>
      <c r="C48" s="154">
        <f t="shared" si="2"/>
        <v>2</v>
      </c>
      <c r="D48" s="154" t="str">
        <f t="shared" si="3"/>
        <v>-</v>
      </c>
      <c r="E48" s="154">
        <f t="shared" si="4"/>
        <v>2</v>
      </c>
      <c r="H48" t="s">
        <v>396</v>
      </c>
      <c r="I48" s="3" t="s">
        <v>31</v>
      </c>
      <c r="J48" s="3">
        <v>2</v>
      </c>
      <c r="K48" s="3"/>
      <c r="L48" s="3">
        <v>2</v>
      </c>
    </row>
    <row r="49" spans="1:12" x14ac:dyDescent="0.25">
      <c r="A49" s="98" t="str">
        <f t="shared" si="0"/>
        <v>A Revolta</v>
      </c>
      <c r="B49" s="98" t="str">
        <f t="shared" si="1"/>
        <v>Documentário</v>
      </c>
      <c r="C49" s="154">
        <f t="shared" si="2"/>
        <v>2</v>
      </c>
      <c r="D49" s="154" t="str">
        <f t="shared" si="3"/>
        <v>-</v>
      </c>
      <c r="E49" s="154">
        <f t="shared" si="4"/>
        <v>2</v>
      </c>
      <c r="H49" t="s">
        <v>663</v>
      </c>
      <c r="I49" s="3" t="s">
        <v>31</v>
      </c>
      <c r="J49" s="3">
        <v>2</v>
      </c>
      <c r="K49" s="3"/>
      <c r="L49" s="3">
        <v>2</v>
      </c>
    </row>
    <row r="50" spans="1:12" ht="36" customHeight="1" x14ac:dyDescent="0.25">
      <c r="A50" s="98" t="str">
        <f t="shared" si="0"/>
        <v>A Rota Do Pacífico</v>
      </c>
      <c r="B50" s="98" t="str">
        <f t="shared" si="1"/>
        <v>Documentário</v>
      </c>
      <c r="C50" s="154">
        <f t="shared" si="2"/>
        <v>2</v>
      </c>
      <c r="D50" s="154">
        <f t="shared" si="3"/>
        <v>2</v>
      </c>
      <c r="E50" s="154" t="str">
        <f t="shared" si="4"/>
        <v>-</v>
      </c>
      <c r="H50" t="s">
        <v>652</v>
      </c>
      <c r="I50" s="3" t="s">
        <v>31</v>
      </c>
      <c r="J50" s="3">
        <v>2</v>
      </c>
      <c r="K50" s="3">
        <v>2</v>
      </c>
      <c r="L50" s="3"/>
    </row>
    <row r="51" spans="1:12" x14ac:dyDescent="0.25">
      <c r="A51" s="98" t="str">
        <f t="shared" si="0"/>
        <v>A Visão de Dentro – O Homem e a Terra</v>
      </c>
      <c r="B51" s="98" t="str">
        <f t="shared" si="1"/>
        <v>Documentário</v>
      </c>
      <c r="C51" s="154">
        <f t="shared" si="2"/>
        <v>2</v>
      </c>
      <c r="D51" s="154" t="str">
        <f t="shared" si="3"/>
        <v>-</v>
      </c>
      <c r="E51" s="154">
        <f t="shared" si="4"/>
        <v>2</v>
      </c>
      <c r="H51" t="s">
        <v>654</v>
      </c>
      <c r="I51" s="3" t="s">
        <v>31</v>
      </c>
      <c r="J51" s="3">
        <v>2</v>
      </c>
      <c r="K51" s="3"/>
      <c r="L51" s="3">
        <v>2</v>
      </c>
    </row>
    <row r="52" spans="1:12" x14ac:dyDescent="0.25">
      <c r="A52" s="98" t="str">
        <f t="shared" si="0"/>
        <v>Acidente</v>
      </c>
      <c r="B52" s="98" t="str">
        <f t="shared" si="1"/>
        <v>Documentário</v>
      </c>
      <c r="C52" s="154">
        <f t="shared" si="2"/>
        <v>2</v>
      </c>
      <c r="D52" s="154">
        <f t="shared" si="3"/>
        <v>1</v>
      </c>
      <c r="E52" s="154">
        <f t="shared" si="4"/>
        <v>1</v>
      </c>
      <c r="H52" t="s">
        <v>375</v>
      </c>
      <c r="I52" s="3" t="s">
        <v>31</v>
      </c>
      <c r="J52" s="3">
        <v>2</v>
      </c>
      <c r="K52" s="3">
        <v>1</v>
      </c>
      <c r="L52" s="3">
        <v>1</v>
      </c>
    </row>
    <row r="53" spans="1:12" x14ac:dyDescent="0.25">
      <c r="A53" s="98" t="str">
        <f t="shared" si="0"/>
        <v>Aldir Blanc - Dois Pra Lá, Dois Pra Cá</v>
      </c>
      <c r="B53" s="98" t="str">
        <f t="shared" si="1"/>
        <v>Documentário</v>
      </c>
      <c r="C53" s="154">
        <f t="shared" si="2"/>
        <v>2</v>
      </c>
      <c r="D53" s="154" t="str">
        <f t="shared" si="3"/>
        <v>-</v>
      </c>
      <c r="E53" s="154">
        <f t="shared" si="4"/>
        <v>2</v>
      </c>
      <c r="H53" t="s">
        <v>638</v>
      </c>
      <c r="I53" s="3" t="s">
        <v>31</v>
      </c>
      <c r="J53" s="3">
        <v>2</v>
      </c>
      <c r="K53" s="3"/>
      <c r="L53" s="3">
        <v>2</v>
      </c>
    </row>
    <row r="54" spans="1:12" x14ac:dyDescent="0.25">
      <c r="A54" s="98" t="str">
        <f t="shared" si="0"/>
        <v>Alô, Alô Amazônia</v>
      </c>
      <c r="B54" s="98" t="str">
        <f t="shared" si="1"/>
        <v>Documentário</v>
      </c>
      <c r="C54" s="154">
        <f t="shared" si="2"/>
        <v>2</v>
      </c>
      <c r="D54" s="154">
        <f t="shared" si="3"/>
        <v>2</v>
      </c>
      <c r="E54" s="154" t="str">
        <f t="shared" si="4"/>
        <v>-</v>
      </c>
      <c r="H54" t="s">
        <v>646</v>
      </c>
      <c r="I54" s="3" t="s">
        <v>31</v>
      </c>
      <c r="J54" s="3">
        <v>2</v>
      </c>
      <c r="K54" s="3">
        <v>2</v>
      </c>
      <c r="L54" s="3"/>
    </row>
    <row r="55" spans="1:12" x14ac:dyDescent="0.25">
      <c r="A55" s="98" t="str">
        <f t="shared" si="0"/>
        <v>América, o Grande Acerto de Vespúcio</v>
      </c>
      <c r="B55" s="98" t="str">
        <f t="shared" si="1"/>
        <v>Ficção</v>
      </c>
      <c r="C55" s="154">
        <f t="shared" si="2"/>
        <v>2</v>
      </c>
      <c r="D55" s="154" t="str">
        <f t="shared" si="3"/>
        <v>-</v>
      </c>
      <c r="E55" s="154">
        <f t="shared" si="4"/>
        <v>2</v>
      </c>
      <c r="H55" t="s">
        <v>658</v>
      </c>
      <c r="I55" s="3" t="s">
        <v>135</v>
      </c>
      <c r="J55" s="3">
        <v>2</v>
      </c>
      <c r="K55" s="3"/>
      <c r="L55" s="3">
        <v>2</v>
      </c>
    </row>
    <row r="56" spans="1:12" x14ac:dyDescent="0.25">
      <c r="A56" s="98" t="str">
        <f t="shared" si="0"/>
        <v>Arte e Cultura - Olho de Gato Perdido</v>
      </c>
      <c r="B56" s="98" t="str">
        <f t="shared" si="1"/>
        <v>Documentário</v>
      </c>
      <c r="C56" s="154">
        <f t="shared" si="2"/>
        <v>2</v>
      </c>
      <c r="D56" s="154" t="str">
        <f t="shared" si="3"/>
        <v>-</v>
      </c>
      <c r="E56" s="154">
        <f t="shared" si="4"/>
        <v>2</v>
      </c>
      <c r="H56" t="s">
        <v>414</v>
      </c>
      <c r="I56" s="3" t="s">
        <v>31</v>
      </c>
      <c r="J56" s="3">
        <v>2</v>
      </c>
      <c r="K56" s="3"/>
      <c r="L56" s="3">
        <v>2</v>
      </c>
    </row>
    <row r="57" spans="1:12" x14ac:dyDescent="0.25">
      <c r="A57" s="98" t="str">
        <f t="shared" si="0"/>
        <v>As vilas volantes - o verbo contra o vento</v>
      </c>
      <c r="B57" s="98" t="str">
        <f t="shared" si="1"/>
        <v>Documentário</v>
      </c>
      <c r="C57" s="154">
        <f t="shared" si="2"/>
        <v>2</v>
      </c>
      <c r="D57" s="154">
        <f t="shared" si="3"/>
        <v>1</v>
      </c>
      <c r="E57" s="154">
        <f t="shared" si="4"/>
        <v>1</v>
      </c>
      <c r="H57" t="s">
        <v>639</v>
      </c>
      <c r="I57" s="3" t="s">
        <v>31</v>
      </c>
      <c r="J57" s="3">
        <v>2</v>
      </c>
      <c r="K57" s="3">
        <v>1</v>
      </c>
      <c r="L57" s="3">
        <v>1</v>
      </c>
    </row>
    <row r="58" spans="1:12" x14ac:dyDescent="0.25">
      <c r="A58" s="98" t="str">
        <f t="shared" si="0"/>
        <v>Bagatela</v>
      </c>
      <c r="B58" s="98" t="str">
        <f t="shared" si="1"/>
        <v>Documentário</v>
      </c>
      <c r="C58" s="154">
        <f t="shared" si="2"/>
        <v>2</v>
      </c>
      <c r="D58" s="154" t="str">
        <f t="shared" si="3"/>
        <v>-</v>
      </c>
      <c r="E58" s="154">
        <f t="shared" si="4"/>
        <v>2</v>
      </c>
      <c r="H58" t="s">
        <v>407</v>
      </c>
      <c r="I58" s="3" t="s">
        <v>31</v>
      </c>
      <c r="J58" s="3">
        <v>2</v>
      </c>
      <c r="K58" s="3"/>
      <c r="L58" s="3">
        <v>2</v>
      </c>
    </row>
    <row r="59" spans="1:12" x14ac:dyDescent="0.25">
      <c r="A59" s="98" t="str">
        <f t="shared" si="0"/>
        <v>Bianchetti</v>
      </c>
      <c r="B59" s="98" t="str">
        <f t="shared" si="1"/>
        <v>Documentário</v>
      </c>
      <c r="C59" s="154">
        <f t="shared" si="2"/>
        <v>2</v>
      </c>
      <c r="D59" s="154" t="str">
        <f t="shared" si="3"/>
        <v>-</v>
      </c>
      <c r="E59" s="154">
        <f t="shared" si="4"/>
        <v>2</v>
      </c>
      <c r="H59" t="s">
        <v>655</v>
      </c>
      <c r="I59" s="3" t="s">
        <v>31</v>
      </c>
      <c r="J59" s="3">
        <v>2</v>
      </c>
      <c r="K59" s="3"/>
      <c r="L59" s="3">
        <v>2</v>
      </c>
    </row>
    <row r="60" spans="1:12" x14ac:dyDescent="0.25">
      <c r="A60" s="98" t="str">
        <f t="shared" si="0"/>
        <v>Brasil em Todas as Telas</v>
      </c>
      <c r="B60" s="98" t="str">
        <f t="shared" si="1"/>
        <v>Documentário</v>
      </c>
      <c r="C60" s="154">
        <f t="shared" si="2"/>
        <v>2</v>
      </c>
      <c r="D60" s="154">
        <f t="shared" si="3"/>
        <v>1</v>
      </c>
      <c r="E60" s="154">
        <f t="shared" si="4"/>
        <v>1</v>
      </c>
      <c r="H60" t="s">
        <v>669</v>
      </c>
      <c r="I60" s="3" t="s">
        <v>31</v>
      </c>
      <c r="J60" s="3">
        <v>2</v>
      </c>
      <c r="K60" s="3">
        <v>1</v>
      </c>
      <c r="L60" s="3">
        <v>1</v>
      </c>
    </row>
    <row r="61" spans="1:12" x14ac:dyDescent="0.25">
      <c r="A61" s="98" t="str">
        <f t="shared" si="0"/>
        <v>Calabar</v>
      </c>
      <c r="B61" s="98" t="str">
        <f t="shared" si="1"/>
        <v>Documentário</v>
      </c>
      <c r="C61" s="154">
        <f t="shared" si="2"/>
        <v>2</v>
      </c>
      <c r="D61" s="154">
        <f t="shared" si="3"/>
        <v>2</v>
      </c>
      <c r="E61" s="154" t="str">
        <f t="shared" si="4"/>
        <v>-</v>
      </c>
      <c r="H61" t="s">
        <v>647</v>
      </c>
      <c r="I61" s="3" t="s">
        <v>31</v>
      </c>
      <c r="J61" s="3">
        <v>2</v>
      </c>
      <c r="K61" s="3">
        <v>2</v>
      </c>
      <c r="L61" s="3"/>
    </row>
    <row r="62" spans="1:12" x14ac:dyDescent="0.25">
      <c r="A62" s="98" t="str">
        <f t="shared" si="0"/>
        <v>Caldeirão Antropofágico</v>
      </c>
      <c r="B62" s="98" t="str">
        <f t="shared" si="1"/>
        <v>Documentário</v>
      </c>
      <c r="C62" s="154">
        <f t="shared" si="2"/>
        <v>2</v>
      </c>
      <c r="D62" s="154">
        <f t="shared" si="3"/>
        <v>2</v>
      </c>
      <c r="E62" s="154" t="str">
        <f t="shared" si="4"/>
        <v>-</v>
      </c>
      <c r="H62" t="s">
        <v>432</v>
      </c>
      <c r="I62" s="3" t="s">
        <v>31</v>
      </c>
      <c r="J62" s="3">
        <v>2</v>
      </c>
      <c r="K62" s="3">
        <v>2</v>
      </c>
      <c r="L62" s="3"/>
    </row>
    <row r="63" spans="1:12" x14ac:dyDescent="0.25">
      <c r="A63" s="98" t="str">
        <f t="shared" si="0"/>
        <v>Carlos Drummond de Andrade – A Partilha da Poesia</v>
      </c>
      <c r="B63" s="98" t="str">
        <f t="shared" si="1"/>
        <v>Documentário</v>
      </c>
      <c r="C63" s="154">
        <f t="shared" si="2"/>
        <v>2</v>
      </c>
      <c r="D63" s="154">
        <f t="shared" si="3"/>
        <v>2</v>
      </c>
      <c r="E63" s="154" t="str">
        <f t="shared" si="4"/>
        <v>-</v>
      </c>
      <c r="H63" t="s">
        <v>435</v>
      </c>
      <c r="I63" s="3" t="s">
        <v>31</v>
      </c>
      <c r="J63" s="3">
        <v>2</v>
      </c>
      <c r="K63" s="3">
        <v>2</v>
      </c>
      <c r="L63" s="3"/>
    </row>
    <row r="64" spans="1:12" x14ac:dyDescent="0.25">
      <c r="A64" s="98" t="str">
        <f t="shared" si="0"/>
        <v>Chupa Chupa, a História Que Veio Do Céu</v>
      </c>
      <c r="B64" s="98" t="str">
        <f t="shared" si="1"/>
        <v>Documentário</v>
      </c>
      <c r="C64" s="154">
        <f t="shared" si="2"/>
        <v>2</v>
      </c>
      <c r="D64" s="154">
        <f t="shared" si="3"/>
        <v>2</v>
      </c>
      <c r="E64" s="154" t="str">
        <f t="shared" si="4"/>
        <v>-</v>
      </c>
      <c r="H64" t="s">
        <v>650</v>
      </c>
      <c r="I64" s="3" t="s">
        <v>31</v>
      </c>
      <c r="J64" s="3">
        <v>2</v>
      </c>
      <c r="K64" s="3">
        <v>2</v>
      </c>
      <c r="L64" s="3"/>
    </row>
    <row r="65" spans="1:12" x14ac:dyDescent="0.25">
      <c r="A65" s="98" t="str">
        <f t="shared" si="0"/>
        <v>Coluna Prestes</v>
      </c>
      <c r="B65" s="98" t="str">
        <f t="shared" si="1"/>
        <v>Documentário</v>
      </c>
      <c r="C65" s="154">
        <f t="shared" si="2"/>
        <v>2</v>
      </c>
      <c r="D65" s="154">
        <f t="shared" si="3"/>
        <v>2</v>
      </c>
      <c r="E65" s="154" t="str">
        <f t="shared" si="4"/>
        <v>-</v>
      </c>
      <c r="H65" t="s">
        <v>664</v>
      </c>
      <c r="I65" s="3" t="s">
        <v>31</v>
      </c>
      <c r="J65" s="3">
        <v>2</v>
      </c>
      <c r="K65" s="3">
        <v>2</v>
      </c>
      <c r="L65" s="3"/>
    </row>
    <row r="66" spans="1:12" x14ac:dyDescent="0.25">
      <c r="A66" s="98" t="str">
        <f t="shared" si="0"/>
        <v>De Barra a Barra</v>
      </c>
      <c r="B66" s="98" t="str">
        <f t="shared" si="1"/>
        <v>Documentário</v>
      </c>
      <c r="C66" s="154">
        <f t="shared" si="2"/>
        <v>2</v>
      </c>
      <c r="D66" s="154" t="str">
        <f t="shared" si="3"/>
        <v>-</v>
      </c>
      <c r="E66" s="154">
        <f t="shared" si="4"/>
        <v>2</v>
      </c>
      <c r="H66" t="s">
        <v>665</v>
      </c>
      <c r="I66" s="3" t="s">
        <v>31</v>
      </c>
      <c r="J66" s="3">
        <v>2</v>
      </c>
      <c r="K66" s="3"/>
      <c r="L66" s="3">
        <v>2</v>
      </c>
    </row>
    <row r="67" spans="1:12" x14ac:dyDescent="0.25">
      <c r="A67" s="98" t="str">
        <f t="shared" si="0"/>
        <v>Divino Encanto</v>
      </c>
      <c r="B67" s="98" t="str">
        <f t="shared" si="1"/>
        <v>Documentário</v>
      </c>
      <c r="C67" s="154">
        <f t="shared" si="2"/>
        <v>2</v>
      </c>
      <c r="D67" s="154" t="str">
        <f t="shared" si="3"/>
        <v>-</v>
      </c>
      <c r="E67" s="154">
        <f t="shared" si="4"/>
        <v>2</v>
      </c>
      <c r="H67" t="s">
        <v>417</v>
      </c>
      <c r="I67" s="3" t="s">
        <v>31</v>
      </c>
      <c r="J67" s="3">
        <v>2</v>
      </c>
      <c r="K67" s="3"/>
      <c r="L67" s="3">
        <v>2</v>
      </c>
    </row>
    <row r="68" spans="1:12" x14ac:dyDescent="0.25">
      <c r="A68" s="98" t="str">
        <f t="shared" si="0"/>
        <v>Dr. Zerbini - O Operário Do Coração</v>
      </c>
      <c r="B68" s="98" t="str">
        <f t="shared" si="1"/>
        <v>Documentário</v>
      </c>
      <c r="C68" s="154">
        <f t="shared" si="2"/>
        <v>2</v>
      </c>
      <c r="D68" s="154">
        <f t="shared" si="3"/>
        <v>2</v>
      </c>
      <c r="E68" s="154" t="str">
        <f t="shared" si="4"/>
        <v>-</v>
      </c>
      <c r="H68" t="s">
        <v>666</v>
      </c>
      <c r="I68" s="3" t="s">
        <v>31</v>
      </c>
      <c r="J68" s="3">
        <v>2</v>
      </c>
      <c r="K68" s="3">
        <v>2</v>
      </c>
      <c r="L68" s="3"/>
    </row>
    <row r="69" spans="1:12" x14ac:dyDescent="0.25">
      <c r="A69" s="98" t="str">
        <f t="shared" ref="A69:A132" si="5">H69</f>
        <v>Ensolarado Byte</v>
      </c>
      <c r="B69" s="98" t="str">
        <f t="shared" ref="B69:B132" si="6">I69</f>
        <v>Documentário</v>
      </c>
      <c r="C69" s="154">
        <f t="shared" ref="C69:C132" si="7">IF(J69="","-",J69)</f>
        <v>2</v>
      </c>
      <c r="D69" s="154">
        <f t="shared" ref="D69:D132" si="8">IF(K69="","-",K69)</f>
        <v>1</v>
      </c>
      <c r="E69" s="154">
        <f t="shared" ref="E69:E132" si="9">IF(L69="","-",L69)</f>
        <v>1</v>
      </c>
      <c r="H69" t="s">
        <v>644</v>
      </c>
      <c r="I69" s="3" t="s">
        <v>31</v>
      </c>
      <c r="J69" s="3">
        <v>2</v>
      </c>
      <c r="K69" s="3">
        <v>1</v>
      </c>
      <c r="L69" s="3">
        <v>1</v>
      </c>
    </row>
    <row r="70" spans="1:12" x14ac:dyDescent="0.25">
      <c r="A70" s="98" t="str">
        <f t="shared" si="5"/>
        <v>Epopéia Euclydeacreana</v>
      </c>
      <c r="B70" s="98" t="str">
        <f t="shared" si="6"/>
        <v>Documentário</v>
      </c>
      <c r="C70" s="154">
        <f t="shared" si="7"/>
        <v>2</v>
      </c>
      <c r="D70" s="154">
        <f t="shared" si="8"/>
        <v>2</v>
      </c>
      <c r="E70" s="154" t="str">
        <f t="shared" si="9"/>
        <v>-</v>
      </c>
      <c r="H70" t="s">
        <v>383</v>
      </c>
      <c r="I70" s="3" t="s">
        <v>31</v>
      </c>
      <c r="J70" s="3">
        <v>2</v>
      </c>
      <c r="K70" s="3">
        <v>2</v>
      </c>
      <c r="L70" s="3"/>
    </row>
    <row r="71" spans="1:12" x14ac:dyDescent="0.25">
      <c r="A71" s="98" t="str">
        <f t="shared" si="5"/>
        <v>Filhos de Jaú</v>
      </c>
      <c r="B71" s="98" t="str">
        <f t="shared" si="6"/>
        <v>Documentário</v>
      </c>
      <c r="C71" s="154">
        <f t="shared" si="7"/>
        <v>2</v>
      </c>
      <c r="D71" s="154" t="str">
        <f t="shared" si="8"/>
        <v>-</v>
      </c>
      <c r="E71" s="154">
        <f t="shared" si="9"/>
        <v>2</v>
      </c>
      <c r="H71" t="s">
        <v>420</v>
      </c>
      <c r="I71" s="3" t="s">
        <v>31</v>
      </c>
      <c r="J71" s="3">
        <v>2</v>
      </c>
      <c r="K71" s="3"/>
      <c r="L71" s="3">
        <v>2</v>
      </c>
    </row>
    <row r="72" spans="1:12" x14ac:dyDescent="0.25">
      <c r="A72" s="98" t="str">
        <f t="shared" si="5"/>
        <v>Gilbertianas - Parte 1</v>
      </c>
      <c r="B72" s="98" t="str">
        <f t="shared" si="6"/>
        <v>Documentário</v>
      </c>
      <c r="C72" s="154">
        <f t="shared" si="7"/>
        <v>2</v>
      </c>
      <c r="D72" s="154">
        <f t="shared" si="8"/>
        <v>2</v>
      </c>
      <c r="E72" s="154" t="str">
        <f t="shared" si="9"/>
        <v>-</v>
      </c>
      <c r="H72" t="s">
        <v>668</v>
      </c>
      <c r="I72" s="3" t="s">
        <v>31</v>
      </c>
      <c r="J72" s="3">
        <v>2</v>
      </c>
      <c r="K72" s="3">
        <v>2</v>
      </c>
      <c r="L72" s="3"/>
    </row>
    <row r="73" spans="1:12" x14ac:dyDescent="0.25">
      <c r="A73" s="98" t="str">
        <f t="shared" si="5"/>
        <v>Gilbertianas - Parte 2</v>
      </c>
      <c r="B73" s="98" t="str">
        <f t="shared" si="6"/>
        <v>Documentário</v>
      </c>
      <c r="C73" s="154">
        <f t="shared" si="7"/>
        <v>2</v>
      </c>
      <c r="D73" s="154">
        <f t="shared" si="8"/>
        <v>2</v>
      </c>
      <c r="E73" s="154" t="str">
        <f t="shared" si="9"/>
        <v>-</v>
      </c>
      <c r="H73" t="s">
        <v>670</v>
      </c>
      <c r="I73" s="3" t="s">
        <v>31</v>
      </c>
      <c r="J73" s="3">
        <v>2</v>
      </c>
      <c r="K73" s="3">
        <v>2</v>
      </c>
      <c r="L73" s="3"/>
    </row>
    <row r="74" spans="1:12" x14ac:dyDescent="0.25">
      <c r="A74" s="98" t="str">
        <f t="shared" si="5"/>
        <v>Horizontes Mínimos</v>
      </c>
      <c r="B74" s="98" t="str">
        <f t="shared" si="6"/>
        <v>Documentário</v>
      </c>
      <c r="C74" s="154">
        <f t="shared" si="7"/>
        <v>2</v>
      </c>
      <c r="D74" s="154" t="str">
        <f t="shared" si="8"/>
        <v>-</v>
      </c>
      <c r="E74" s="154">
        <f t="shared" si="9"/>
        <v>2</v>
      </c>
      <c r="H74" t="s">
        <v>659</v>
      </c>
      <c r="I74" s="3" t="s">
        <v>31</v>
      </c>
      <c r="J74" s="3">
        <v>2</v>
      </c>
      <c r="K74" s="3"/>
      <c r="L74" s="3">
        <v>2</v>
      </c>
    </row>
    <row r="75" spans="1:12" x14ac:dyDescent="0.25">
      <c r="A75" s="98" t="str">
        <f t="shared" si="5"/>
        <v>Ivo Pitanguy, o Outro Lado do Espelho</v>
      </c>
      <c r="B75" s="98" t="str">
        <f t="shared" si="6"/>
        <v>Documentário</v>
      </c>
      <c r="C75" s="154">
        <f t="shared" si="7"/>
        <v>2</v>
      </c>
      <c r="D75" s="154">
        <f t="shared" si="8"/>
        <v>2</v>
      </c>
      <c r="E75" s="154" t="str">
        <f t="shared" si="9"/>
        <v>-</v>
      </c>
      <c r="H75" t="s">
        <v>661</v>
      </c>
      <c r="I75" s="3" t="s">
        <v>31</v>
      </c>
      <c r="J75" s="3">
        <v>2</v>
      </c>
      <c r="K75" s="3">
        <v>2</v>
      </c>
      <c r="L75" s="3"/>
    </row>
    <row r="76" spans="1:12" x14ac:dyDescent="0.25">
      <c r="A76" s="98" t="str">
        <f t="shared" si="5"/>
        <v>Mário de Andrade: Reinventando o Brasil</v>
      </c>
      <c r="B76" s="98" t="str">
        <f t="shared" si="6"/>
        <v>Documentário</v>
      </c>
      <c r="C76" s="154">
        <f t="shared" si="7"/>
        <v>2</v>
      </c>
      <c r="D76" s="154">
        <f t="shared" si="8"/>
        <v>2</v>
      </c>
      <c r="E76" s="154" t="str">
        <f t="shared" si="9"/>
        <v>-</v>
      </c>
      <c r="H76" t="s">
        <v>671</v>
      </c>
      <c r="I76" s="3" t="s">
        <v>31</v>
      </c>
      <c r="J76" s="3">
        <v>2</v>
      </c>
      <c r="K76" s="3">
        <v>2</v>
      </c>
      <c r="L76" s="3"/>
    </row>
    <row r="77" spans="1:12" x14ac:dyDescent="0.25">
      <c r="A77" s="98" t="str">
        <f t="shared" si="5"/>
        <v>Mbyá Guarani – Guerreiros da Liberdade</v>
      </c>
      <c r="B77" s="98" t="str">
        <f t="shared" si="6"/>
        <v>Documentário</v>
      </c>
      <c r="C77" s="154">
        <f t="shared" si="7"/>
        <v>2</v>
      </c>
      <c r="D77" s="154">
        <f t="shared" si="8"/>
        <v>2</v>
      </c>
      <c r="E77" s="154" t="str">
        <f t="shared" si="9"/>
        <v>-</v>
      </c>
      <c r="H77" t="s">
        <v>372</v>
      </c>
      <c r="I77" s="3" t="s">
        <v>31</v>
      </c>
      <c r="J77" s="3">
        <v>2</v>
      </c>
      <c r="K77" s="3">
        <v>2</v>
      </c>
      <c r="L77" s="3"/>
    </row>
    <row r="78" spans="1:12" x14ac:dyDescent="0.25">
      <c r="A78" s="98" t="str">
        <f t="shared" si="5"/>
        <v>Menotti Del Picchia</v>
      </c>
      <c r="B78" s="98" t="str">
        <f t="shared" si="6"/>
        <v>Documentário</v>
      </c>
      <c r="C78" s="154">
        <f t="shared" si="7"/>
        <v>2</v>
      </c>
      <c r="D78" s="154">
        <f t="shared" si="8"/>
        <v>2</v>
      </c>
      <c r="E78" s="154" t="str">
        <f t="shared" si="9"/>
        <v>-</v>
      </c>
      <c r="H78" t="s">
        <v>434</v>
      </c>
      <c r="I78" s="3" t="s">
        <v>31</v>
      </c>
      <c r="J78" s="3">
        <v>2</v>
      </c>
      <c r="K78" s="3">
        <v>2</v>
      </c>
      <c r="L78" s="3"/>
    </row>
    <row r="79" spans="1:12" x14ac:dyDescent="0.25">
      <c r="A79" s="98" t="str">
        <f t="shared" si="5"/>
        <v>Miramar De Andrade</v>
      </c>
      <c r="B79" s="98" t="str">
        <f t="shared" si="6"/>
        <v>Documentário</v>
      </c>
      <c r="C79" s="154">
        <f t="shared" si="7"/>
        <v>2</v>
      </c>
      <c r="D79" s="154">
        <f t="shared" si="8"/>
        <v>2</v>
      </c>
      <c r="E79" s="154" t="str">
        <f t="shared" si="9"/>
        <v>-</v>
      </c>
      <c r="H79" t="s">
        <v>662</v>
      </c>
      <c r="I79" s="3" t="s">
        <v>31</v>
      </c>
      <c r="J79" s="3">
        <v>2</v>
      </c>
      <c r="K79" s="3">
        <v>2</v>
      </c>
      <c r="L79" s="3"/>
    </row>
    <row r="80" spans="1:12" x14ac:dyDescent="0.25">
      <c r="A80" s="98" t="str">
        <f t="shared" si="5"/>
        <v>Mudernage</v>
      </c>
      <c r="B80" s="98" t="str">
        <f t="shared" si="6"/>
        <v>Documentário</v>
      </c>
      <c r="C80" s="154">
        <f t="shared" si="7"/>
        <v>2</v>
      </c>
      <c r="D80" s="154" t="str">
        <f t="shared" si="8"/>
        <v>-</v>
      </c>
      <c r="E80" s="154">
        <f t="shared" si="9"/>
        <v>2</v>
      </c>
      <c r="H80" t="s">
        <v>429</v>
      </c>
      <c r="I80" s="3" t="s">
        <v>31</v>
      </c>
      <c r="J80" s="3">
        <v>2</v>
      </c>
      <c r="K80" s="3"/>
      <c r="L80" s="3">
        <v>2</v>
      </c>
    </row>
    <row r="81" spans="1:12" x14ac:dyDescent="0.25">
      <c r="A81" s="98" t="str">
        <f t="shared" si="5"/>
        <v>Nação Lascada de Véio: A Glória do Sertão</v>
      </c>
      <c r="B81" s="98" t="str">
        <f t="shared" si="6"/>
        <v>Documentário</v>
      </c>
      <c r="C81" s="154">
        <f t="shared" si="7"/>
        <v>2</v>
      </c>
      <c r="D81" s="154">
        <f t="shared" si="8"/>
        <v>2</v>
      </c>
      <c r="E81" s="154" t="str">
        <f t="shared" si="9"/>
        <v>-</v>
      </c>
      <c r="H81" t="s">
        <v>651</v>
      </c>
      <c r="I81" s="3" t="s">
        <v>31</v>
      </c>
      <c r="J81" s="3">
        <v>2</v>
      </c>
      <c r="K81" s="3">
        <v>2</v>
      </c>
      <c r="L81" s="3"/>
    </row>
    <row r="82" spans="1:12" x14ac:dyDescent="0.25">
      <c r="A82" s="98" t="str">
        <f t="shared" si="5"/>
        <v>Nas Trilhas de Makunaima</v>
      </c>
      <c r="B82" s="98" t="str">
        <f t="shared" si="6"/>
        <v>Documentário</v>
      </c>
      <c r="C82" s="154">
        <f t="shared" si="7"/>
        <v>2</v>
      </c>
      <c r="D82" s="154">
        <f t="shared" si="8"/>
        <v>2</v>
      </c>
      <c r="E82" s="154" t="str">
        <f t="shared" si="9"/>
        <v>-</v>
      </c>
      <c r="H82" t="s">
        <v>648</v>
      </c>
      <c r="I82" s="3" t="s">
        <v>31</v>
      </c>
      <c r="J82" s="3">
        <v>2</v>
      </c>
      <c r="K82" s="3">
        <v>2</v>
      </c>
      <c r="L82" s="3"/>
    </row>
    <row r="83" spans="1:12" x14ac:dyDescent="0.25">
      <c r="A83" s="98" t="str">
        <f t="shared" si="5"/>
        <v>Nelson Rodrigues, Personagem de si Mesmo</v>
      </c>
      <c r="B83" s="98" t="str">
        <f t="shared" si="6"/>
        <v>Documentário</v>
      </c>
      <c r="C83" s="154">
        <f t="shared" si="7"/>
        <v>2</v>
      </c>
      <c r="D83" s="154">
        <f t="shared" si="8"/>
        <v>2</v>
      </c>
      <c r="E83" s="154" t="str">
        <f t="shared" si="9"/>
        <v>-</v>
      </c>
      <c r="H83" t="s">
        <v>660</v>
      </c>
      <c r="I83" s="3" t="s">
        <v>31</v>
      </c>
      <c r="J83" s="3">
        <v>2</v>
      </c>
      <c r="K83" s="3">
        <v>2</v>
      </c>
      <c r="L83" s="3"/>
    </row>
    <row r="84" spans="1:12" x14ac:dyDescent="0.25">
      <c r="A84" s="98" t="str">
        <f t="shared" si="5"/>
        <v>O Boto e o Homem</v>
      </c>
      <c r="B84" s="98" t="str">
        <f t="shared" si="6"/>
        <v>Documentário</v>
      </c>
      <c r="C84" s="154">
        <f t="shared" si="7"/>
        <v>2</v>
      </c>
      <c r="D84" s="154" t="str">
        <f t="shared" si="8"/>
        <v>-</v>
      </c>
      <c r="E84" s="154">
        <f t="shared" si="9"/>
        <v>2</v>
      </c>
      <c r="H84" t="s">
        <v>656</v>
      </c>
      <c r="I84" s="3" t="s">
        <v>31</v>
      </c>
      <c r="J84" s="3">
        <v>2</v>
      </c>
      <c r="K84" s="3"/>
      <c r="L84" s="3">
        <v>2</v>
      </c>
    </row>
    <row r="85" spans="1:12" x14ac:dyDescent="0.25">
      <c r="A85" s="98" t="str">
        <f t="shared" si="5"/>
        <v>O Brasil Que Começa No Rio</v>
      </c>
      <c r="B85" s="98" t="str">
        <f t="shared" si="6"/>
        <v>Documentário</v>
      </c>
      <c r="C85" s="154">
        <f t="shared" si="7"/>
        <v>2</v>
      </c>
      <c r="D85" s="154">
        <f t="shared" si="8"/>
        <v>2</v>
      </c>
      <c r="E85" s="154" t="str">
        <f t="shared" si="9"/>
        <v>-</v>
      </c>
      <c r="H85" t="s">
        <v>657</v>
      </c>
      <c r="I85" s="3" t="s">
        <v>31</v>
      </c>
      <c r="J85" s="3">
        <v>2</v>
      </c>
      <c r="K85" s="3">
        <v>2</v>
      </c>
      <c r="L85" s="3"/>
    </row>
    <row r="86" spans="1:12" x14ac:dyDescent="0.25">
      <c r="A86" s="98" t="str">
        <f t="shared" si="5"/>
        <v>O Continente de Erico</v>
      </c>
      <c r="B86" s="98" t="str">
        <f t="shared" si="6"/>
        <v>Documentário</v>
      </c>
      <c r="C86" s="154">
        <f t="shared" si="7"/>
        <v>2</v>
      </c>
      <c r="D86" s="154">
        <f t="shared" si="8"/>
        <v>2</v>
      </c>
      <c r="E86" s="154" t="str">
        <f t="shared" si="9"/>
        <v>-</v>
      </c>
      <c r="H86" t="s">
        <v>641</v>
      </c>
      <c r="I86" s="3" t="s">
        <v>31</v>
      </c>
      <c r="J86" s="3">
        <v>2</v>
      </c>
      <c r="K86" s="3">
        <v>2</v>
      </c>
      <c r="L86" s="3"/>
    </row>
    <row r="87" spans="1:12" x14ac:dyDescent="0.25">
      <c r="A87" s="98" t="str">
        <f t="shared" si="5"/>
        <v>O Crime Da Ulen</v>
      </c>
      <c r="B87" s="98" t="str">
        <f t="shared" si="6"/>
        <v>Documentário</v>
      </c>
      <c r="C87" s="154">
        <f t="shared" si="7"/>
        <v>2</v>
      </c>
      <c r="D87" s="154">
        <f t="shared" si="8"/>
        <v>2</v>
      </c>
      <c r="E87" s="154" t="str">
        <f t="shared" si="9"/>
        <v>-</v>
      </c>
      <c r="H87" t="s">
        <v>649</v>
      </c>
      <c r="I87" s="3" t="s">
        <v>31</v>
      </c>
      <c r="J87" s="3">
        <v>2</v>
      </c>
      <c r="K87" s="3">
        <v>2</v>
      </c>
      <c r="L87" s="3"/>
    </row>
    <row r="88" spans="1:12" x14ac:dyDescent="0.25">
      <c r="A88" s="98" t="str">
        <f t="shared" si="5"/>
        <v>O Massacre de Alto Alegre</v>
      </c>
      <c r="B88" s="98" t="str">
        <f t="shared" si="6"/>
        <v>Documentário</v>
      </c>
      <c r="C88" s="154">
        <f t="shared" si="7"/>
        <v>2</v>
      </c>
      <c r="D88" s="154">
        <f t="shared" si="8"/>
        <v>2</v>
      </c>
      <c r="E88" s="154" t="str">
        <f t="shared" si="9"/>
        <v>-</v>
      </c>
      <c r="H88" t="s">
        <v>387</v>
      </c>
      <c r="I88" s="3" t="s">
        <v>31</v>
      </c>
      <c r="J88" s="3">
        <v>2</v>
      </c>
      <c r="K88" s="3">
        <v>2</v>
      </c>
      <c r="L88" s="3"/>
    </row>
    <row r="89" spans="1:12" x14ac:dyDescent="0.25">
      <c r="A89" s="98" t="str">
        <f t="shared" si="5"/>
        <v>O Mistério do Globo Ocular</v>
      </c>
      <c r="B89" s="98" t="str">
        <f t="shared" si="6"/>
        <v>Documentário</v>
      </c>
      <c r="C89" s="154">
        <f t="shared" si="7"/>
        <v>2</v>
      </c>
      <c r="D89" s="154" t="str">
        <f t="shared" si="8"/>
        <v>-</v>
      </c>
      <c r="E89" s="154">
        <f t="shared" si="9"/>
        <v>2</v>
      </c>
      <c r="H89" t="s">
        <v>428</v>
      </c>
      <c r="I89" s="3" t="s">
        <v>31</v>
      </c>
      <c r="J89" s="3">
        <v>2</v>
      </c>
      <c r="K89" s="3"/>
      <c r="L89" s="3">
        <v>2</v>
      </c>
    </row>
    <row r="90" spans="1:12" x14ac:dyDescent="0.25">
      <c r="A90" s="98" t="str">
        <f t="shared" si="5"/>
        <v>O Retorno do Filho</v>
      </c>
      <c r="B90" s="98" t="str">
        <f t="shared" si="6"/>
        <v>Documentário</v>
      </c>
      <c r="C90" s="154">
        <f t="shared" si="7"/>
        <v>2</v>
      </c>
      <c r="D90" s="154" t="str">
        <f t="shared" si="8"/>
        <v>-</v>
      </c>
      <c r="E90" s="154">
        <f t="shared" si="9"/>
        <v>2</v>
      </c>
      <c r="H90" t="s">
        <v>421</v>
      </c>
      <c r="I90" s="3" t="s">
        <v>31</v>
      </c>
      <c r="J90" s="3">
        <v>2</v>
      </c>
      <c r="K90" s="3"/>
      <c r="L90" s="3">
        <v>2</v>
      </c>
    </row>
    <row r="91" spans="1:12" x14ac:dyDescent="0.25">
      <c r="A91" s="98" t="str">
        <f t="shared" si="5"/>
        <v>O Zero Não é Vazio</v>
      </c>
      <c r="B91" s="98" t="str">
        <f t="shared" si="6"/>
        <v>Documentário</v>
      </c>
      <c r="C91" s="154">
        <f t="shared" si="7"/>
        <v>2</v>
      </c>
      <c r="D91" s="154">
        <f t="shared" si="8"/>
        <v>1</v>
      </c>
      <c r="E91" s="154">
        <f t="shared" si="9"/>
        <v>1</v>
      </c>
      <c r="H91" t="s">
        <v>640</v>
      </c>
      <c r="I91" s="3" t="s">
        <v>31</v>
      </c>
      <c r="J91" s="3">
        <v>2</v>
      </c>
      <c r="K91" s="3">
        <v>1</v>
      </c>
      <c r="L91" s="3">
        <v>1</v>
      </c>
    </row>
    <row r="92" spans="1:12" x14ac:dyDescent="0.25">
      <c r="A92" s="98" t="str">
        <f t="shared" si="5"/>
        <v>Oito ou Oitenta – Alguma Coisa Começou Aqui</v>
      </c>
      <c r="B92" s="98" t="str">
        <f t="shared" si="6"/>
        <v>Documentário</v>
      </c>
      <c r="C92" s="154">
        <f t="shared" si="7"/>
        <v>2</v>
      </c>
      <c r="D92" s="154" t="str">
        <f t="shared" si="8"/>
        <v>-</v>
      </c>
      <c r="E92" s="154">
        <f t="shared" si="9"/>
        <v>2</v>
      </c>
      <c r="H92" t="s">
        <v>423</v>
      </c>
      <c r="I92" s="3" t="s">
        <v>31</v>
      </c>
      <c r="J92" s="3">
        <v>2</v>
      </c>
      <c r="K92" s="3"/>
      <c r="L92" s="3">
        <v>2</v>
      </c>
    </row>
    <row r="93" spans="1:12" x14ac:dyDescent="0.25">
      <c r="A93" s="98" t="str">
        <f t="shared" si="5"/>
        <v>Paraíso</v>
      </c>
      <c r="B93" s="98" t="str">
        <f t="shared" si="6"/>
        <v>Documentário</v>
      </c>
      <c r="C93" s="154">
        <f t="shared" si="7"/>
        <v>2</v>
      </c>
      <c r="D93" s="154">
        <f t="shared" si="8"/>
        <v>1</v>
      </c>
      <c r="E93" s="154">
        <f t="shared" si="9"/>
        <v>1</v>
      </c>
      <c r="H93" t="s">
        <v>643</v>
      </c>
      <c r="I93" s="3" t="s">
        <v>31</v>
      </c>
      <c r="J93" s="3">
        <v>2</v>
      </c>
      <c r="K93" s="3">
        <v>1</v>
      </c>
      <c r="L93" s="3">
        <v>1</v>
      </c>
    </row>
    <row r="94" spans="1:12" x14ac:dyDescent="0.25">
      <c r="A94" s="98" t="str">
        <f t="shared" si="5"/>
        <v>Passagem</v>
      </c>
      <c r="B94" s="98" t="str">
        <f t="shared" si="6"/>
        <v>Documentário</v>
      </c>
      <c r="C94" s="154">
        <f t="shared" si="7"/>
        <v>2</v>
      </c>
      <c r="D94" s="154">
        <f t="shared" si="8"/>
        <v>1</v>
      </c>
      <c r="E94" s="154">
        <f t="shared" si="9"/>
        <v>1</v>
      </c>
      <c r="H94" t="s">
        <v>373</v>
      </c>
      <c r="I94" s="3" t="s">
        <v>31</v>
      </c>
      <c r="J94" s="3">
        <v>2</v>
      </c>
      <c r="K94" s="3">
        <v>1</v>
      </c>
      <c r="L94" s="3">
        <v>1</v>
      </c>
    </row>
    <row r="95" spans="1:12" x14ac:dyDescent="0.25">
      <c r="A95" s="98" t="str">
        <f t="shared" si="5"/>
        <v>Pericles Leal, o Criador Esquecido</v>
      </c>
      <c r="B95" s="98" t="str">
        <f t="shared" si="6"/>
        <v>Documentário</v>
      </c>
      <c r="C95" s="154">
        <f t="shared" si="7"/>
        <v>2</v>
      </c>
      <c r="D95" s="154">
        <f t="shared" si="8"/>
        <v>2</v>
      </c>
      <c r="E95" s="154" t="str">
        <f t="shared" si="9"/>
        <v>-</v>
      </c>
      <c r="H95" t="s">
        <v>378</v>
      </c>
      <c r="I95" s="3" t="s">
        <v>31</v>
      </c>
      <c r="J95" s="3">
        <v>2</v>
      </c>
      <c r="K95" s="3">
        <v>2</v>
      </c>
      <c r="L95" s="3"/>
    </row>
    <row r="96" spans="1:12" ht="33" customHeight="1" x14ac:dyDescent="0.25">
      <c r="A96" s="98" t="str">
        <f t="shared" si="5"/>
        <v>Profissão Perigo: a história dos Bandeirantes que abriram o Brasil</v>
      </c>
      <c r="B96" s="98" t="str">
        <f t="shared" si="6"/>
        <v>Documentário</v>
      </c>
      <c r="C96" s="154">
        <f t="shared" si="7"/>
        <v>2</v>
      </c>
      <c r="D96" s="154">
        <f t="shared" si="8"/>
        <v>2</v>
      </c>
      <c r="E96" s="154" t="str">
        <f t="shared" si="9"/>
        <v>-</v>
      </c>
      <c r="H96" t="s">
        <v>411</v>
      </c>
      <c r="I96" s="3" t="s">
        <v>31</v>
      </c>
      <c r="J96" s="3">
        <v>2</v>
      </c>
      <c r="K96" s="3">
        <v>2</v>
      </c>
      <c r="L96" s="3"/>
    </row>
    <row r="97" spans="1:12" x14ac:dyDescent="0.25">
      <c r="A97" s="98" t="str">
        <f t="shared" si="5"/>
        <v>Sangue do Barro</v>
      </c>
      <c r="B97" s="98" t="str">
        <f t="shared" si="6"/>
        <v>Documentário</v>
      </c>
      <c r="C97" s="154">
        <f t="shared" si="7"/>
        <v>2</v>
      </c>
      <c r="D97" s="154" t="str">
        <f t="shared" si="8"/>
        <v>-</v>
      </c>
      <c r="E97" s="154">
        <f t="shared" si="9"/>
        <v>2</v>
      </c>
      <c r="H97" t="s">
        <v>410</v>
      </c>
      <c r="I97" s="3" t="s">
        <v>31</v>
      </c>
      <c r="J97" s="3">
        <v>2</v>
      </c>
      <c r="K97" s="3"/>
      <c r="L97" s="3">
        <v>2</v>
      </c>
    </row>
    <row r="98" spans="1:12" x14ac:dyDescent="0.25">
      <c r="A98" s="98" t="str">
        <f t="shared" si="5"/>
        <v>Santa Dica de Guerra e Fé (GO)</v>
      </c>
      <c r="B98" s="98" t="str">
        <f t="shared" si="6"/>
        <v>Documentário</v>
      </c>
      <c r="C98" s="154">
        <f t="shared" si="7"/>
        <v>2</v>
      </c>
      <c r="D98" s="154">
        <f t="shared" si="8"/>
        <v>2</v>
      </c>
      <c r="E98" s="154" t="str">
        <f t="shared" si="9"/>
        <v>-</v>
      </c>
      <c r="H98" t="s">
        <v>386</v>
      </c>
      <c r="I98" s="3" t="s">
        <v>31</v>
      </c>
      <c r="J98" s="3">
        <v>2</v>
      </c>
      <c r="K98" s="3">
        <v>2</v>
      </c>
      <c r="L98" s="3"/>
    </row>
    <row r="99" spans="1:12" x14ac:dyDescent="0.25">
      <c r="A99" s="98" t="str">
        <f t="shared" si="5"/>
        <v>Sorôco, Sua Mãe, Sua Filha</v>
      </c>
      <c r="B99" s="98" t="str">
        <f t="shared" si="6"/>
        <v>Documentário</v>
      </c>
      <c r="C99" s="154">
        <f t="shared" si="7"/>
        <v>2</v>
      </c>
      <c r="D99" s="154">
        <f t="shared" si="8"/>
        <v>2</v>
      </c>
      <c r="E99" s="154" t="str">
        <f t="shared" si="9"/>
        <v>-</v>
      </c>
      <c r="H99" t="s">
        <v>431</v>
      </c>
      <c r="I99" s="3" t="s">
        <v>31</v>
      </c>
      <c r="J99" s="3">
        <v>2</v>
      </c>
      <c r="K99" s="3">
        <v>2</v>
      </c>
      <c r="L99" s="3"/>
    </row>
    <row r="100" spans="1:12" x14ac:dyDescent="0.25">
      <c r="A100" s="98" t="str">
        <f t="shared" si="5"/>
        <v>Tocantins - Rio Afogado</v>
      </c>
      <c r="B100" s="98" t="str">
        <f t="shared" si="6"/>
        <v>Documentário</v>
      </c>
      <c r="C100" s="154">
        <f t="shared" si="7"/>
        <v>2</v>
      </c>
      <c r="D100" s="154">
        <f t="shared" si="8"/>
        <v>2</v>
      </c>
      <c r="E100" s="154" t="str">
        <f t="shared" si="9"/>
        <v>-</v>
      </c>
      <c r="H100" t="s">
        <v>385</v>
      </c>
      <c r="I100" s="3" t="s">
        <v>31</v>
      </c>
      <c r="J100" s="3">
        <v>2</v>
      </c>
      <c r="K100" s="3">
        <v>2</v>
      </c>
      <c r="L100" s="3"/>
    </row>
    <row r="101" spans="1:12" x14ac:dyDescent="0.25">
      <c r="A101" s="98" t="str">
        <f t="shared" si="5"/>
        <v>Tumbalalá - Tupinambá - Irmãos no Mundo</v>
      </c>
      <c r="B101" s="98" t="str">
        <f t="shared" si="6"/>
        <v>Documentário</v>
      </c>
      <c r="C101" s="154">
        <f t="shared" si="7"/>
        <v>2</v>
      </c>
      <c r="D101" s="154" t="str">
        <f t="shared" si="8"/>
        <v>-</v>
      </c>
      <c r="E101" s="154">
        <f t="shared" si="9"/>
        <v>2</v>
      </c>
      <c r="H101" t="s">
        <v>370</v>
      </c>
      <c r="I101" s="3" t="s">
        <v>31</v>
      </c>
      <c r="J101" s="3">
        <v>2</v>
      </c>
      <c r="K101" s="3"/>
      <c r="L101" s="3">
        <v>2</v>
      </c>
    </row>
    <row r="102" spans="1:12" x14ac:dyDescent="0.25">
      <c r="A102" s="98" t="str">
        <f t="shared" si="5"/>
        <v>Um Lugar ao Sol</v>
      </c>
      <c r="B102" s="98" t="str">
        <f t="shared" si="6"/>
        <v>Documentário</v>
      </c>
      <c r="C102" s="154">
        <f t="shared" si="7"/>
        <v>2</v>
      </c>
      <c r="D102" s="154">
        <f t="shared" si="8"/>
        <v>2</v>
      </c>
      <c r="E102" s="154" t="str">
        <f t="shared" si="9"/>
        <v>-</v>
      </c>
      <c r="H102" t="s">
        <v>395</v>
      </c>
      <c r="I102" s="3" t="s">
        <v>31</v>
      </c>
      <c r="J102" s="3">
        <v>2</v>
      </c>
      <c r="K102" s="3">
        <v>2</v>
      </c>
      <c r="L102" s="3"/>
    </row>
    <row r="103" spans="1:12" x14ac:dyDescent="0.25">
      <c r="A103" s="98" t="str">
        <f t="shared" si="5"/>
        <v>Uma Cruz, Uma História E Uma Estrada</v>
      </c>
      <c r="B103" s="98" t="str">
        <f t="shared" si="6"/>
        <v>Documentário</v>
      </c>
      <c r="C103" s="154">
        <f t="shared" si="7"/>
        <v>2</v>
      </c>
      <c r="D103" s="154">
        <f t="shared" si="8"/>
        <v>2</v>
      </c>
      <c r="E103" s="154" t="str">
        <f t="shared" si="9"/>
        <v>-</v>
      </c>
      <c r="H103" t="s">
        <v>653</v>
      </c>
      <c r="I103" s="3" t="s">
        <v>31</v>
      </c>
      <c r="J103" s="3">
        <v>2</v>
      </c>
      <c r="K103" s="3">
        <v>2</v>
      </c>
      <c r="L103" s="3"/>
    </row>
    <row r="104" spans="1:12" x14ac:dyDescent="0.25">
      <c r="A104" s="98" t="str">
        <f t="shared" si="5"/>
        <v>Uma Festa Para Jorge</v>
      </c>
      <c r="B104" s="98" t="str">
        <f t="shared" si="6"/>
        <v>Documentário</v>
      </c>
      <c r="C104" s="154">
        <f t="shared" si="7"/>
        <v>2</v>
      </c>
      <c r="D104" s="154" t="str">
        <f t="shared" si="8"/>
        <v>-</v>
      </c>
      <c r="E104" s="154">
        <f t="shared" si="9"/>
        <v>2</v>
      </c>
      <c r="H104" t="s">
        <v>422</v>
      </c>
      <c r="I104" s="3" t="s">
        <v>31</v>
      </c>
      <c r="J104" s="3">
        <v>2</v>
      </c>
      <c r="K104" s="3"/>
      <c r="L104" s="3">
        <v>2</v>
      </c>
    </row>
    <row r="105" spans="1:12" x14ac:dyDescent="0.25">
      <c r="A105" s="98" t="str">
        <f t="shared" si="5"/>
        <v>Vila Bela - Terra de Colores</v>
      </c>
      <c r="B105" s="98" t="str">
        <f t="shared" si="6"/>
        <v>Documentário</v>
      </c>
      <c r="C105" s="154">
        <f t="shared" si="7"/>
        <v>2</v>
      </c>
      <c r="D105" s="154">
        <f t="shared" si="8"/>
        <v>2</v>
      </c>
      <c r="E105" s="154" t="str">
        <f t="shared" si="9"/>
        <v>-</v>
      </c>
      <c r="H105" t="s">
        <v>645</v>
      </c>
      <c r="I105" s="3" t="s">
        <v>31</v>
      </c>
      <c r="J105" s="3">
        <v>2</v>
      </c>
      <c r="K105" s="3">
        <v>2</v>
      </c>
      <c r="L105" s="3"/>
    </row>
    <row r="106" spans="1:12" x14ac:dyDescent="0.25">
      <c r="A106" s="98" t="str">
        <f t="shared" si="5"/>
        <v>Zequinha Grande Gala</v>
      </c>
      <c r="B106" s="98" t="str">
        <f t="shared" si="6"/>
        <v>Documentário</v>
      </c>
      <c r="C106" s="154">
        <f t="shared" si="7"/>
        <v>2</v>
      </c>
      <c r="D106" s="154">
        <f t="shared" si="8"/>
        <v>2</v>
      </c>
      <c r="E106" s="154" t="str">
        <f t="shared" si="9"/>
        <v>-</v>
      </c>
      <c r="H106" t="s">
        <v>642</v>
      </c>
      <c r="I106" s="3" t="s">
        <v>31</v>
      </c>
      <c r="J106" s="3">
        <v>2</v>
      </c>
      <c r="K106" s="3">
        <v>2</v>
      </c>
      <c r="L106" s="3"/>
    </row>
    <row r="107" spans="1:12" x14ac:dyDescent="0.25">
      <c r="A107" s="98" t="str">
        <f t="shared" si="5"/>
        <v>20 Anos de Suvaco</v>
      </c>
      <c r="B107" s="98" t="str">
        <f t="shared" si="6"/>
        <v>Documentário</v>
      </c>
      <c r="C107" s="154">
        <f t="shared" si="7"/>
        <v>1</v>
      </c>
      <c r="D107" s="154" t="str">
        <f t="shared" si="8"/>
        <v>-</v>
      </c>
      <c r="E107" s="154">
        <f t="shared" si="9"/>
        <v>1</v>
      </c>
      <c r="H107" t="s">
        <v>679</v>
      </c>
      <c r="I107" s="3" t="s">
        <v>31</v>
      </c>
      <c r="J107" s="3">
        <v>1</v>
      </c>
      <c r="K107" s="3"/>
      <c r="L107" s="3">
        <v>1</v>
      </c>
    </row>
    <row r="108" spans="1:12" x14ac:dyDescent="0.25">
      <c r="A108" s="98" t="str">
        <f t="shared" si="5"/>
        <v>A Cama</v>
      </c>
      <c r="B108" s="98" t="str">
        <f t="shared" si="6"/>
        <v>Ficção</v>
      </c>
      <c r="C108" s="154">
        <f t="shared" si="7"/>
        <v>1</v>
      </c>
      <c r="D108" s="154">
        <f t="shared" si="8"/>
        <v>1</v>
      </c>
      <c r="E108" s="154" t="str">
        <f t="shared" si="9"/>
        <v>-</v>
      </c>
      <c r="H108" t="s">
        <v>718</v>
      </c>
      <c r="I108" s="3" t="s">
        <v>135</v>
      </c>
      <c r="J108" s="3">
        <v>1</v>
      </c>
      <c r="K108" s="3">
        <v>1</v>
      </c>
      <c r="L108" s="3"/>
    </row>
    <row r="109" spans="1:12" x14ac:dyDescent="0.25">
      <c r="A109" s="98" t="str">
        <f t="shared" si="5"/>
        <v>A Civilização do Cacau</v>
      </c>
      <c r="B109" s="98" t="str">
        <f t="shared" si="6"/>
        <v>Documentário</v>
      </c>
      <c r="C109" s="154">
        <f t="shared" si="7"/>
        <v>1</v>
      </c>
      <c r="D109" s="154">
        <f t="shared" si="8"/>
        <v>1</v>
      </c>
      <c r="E109" s="154" t="str">
        <f t="shared" si="9"/>
        <v>-</v>
      </c>
      <c r="H109" t="s">
        <v>364</v>
      </c>
      <c r="I109" s="3" t="s">
        <v>31</v>
      </c>
      <c r="J109" s="3">
        <v>1</v>
      </c>
      <c r="K109" s="3">
        <v>1</v>
      </c>
      <c r="L109" s="3"/>
    </row>
    <row r="110" spans="1:12" x14ac:dyDescent="0.25">
      <c r="A110" s="98" t="str">
        <f t="shared" si="5"/>
        <v>A Descoberta Da Amazônia Pelos Turcos Encantados</v>
      </c>
      <c r="B110" s="98" t="str">
        <f t="shared" si="6"/>
        <v>Documentário</v>
      </c>
      <c r="C110" s="154">
        <f t="shared" si="7"/>
        <v>1</v>
      </c>
      <c r="D110" s="154">
        <f t="shared" si="8"/>
        <v>1</v>
      </c>
      <c r="E110" s="154" t="str">
        <f t="shared" si="9"/>
        <v>-</v>
      </c>
      <c r="H110" t="s">
        <v>379</v>
      </c>
      <c r="I110" s="3" t="s">
        <v>31</v>
      </c>
      <c r="J110" s="3">
        <v>1</v>
      </c>
      <c r="K110" s="3">
        <v>1</v>
      </c>
      <c r="L110" s="3"/>
    </row>
    <row r="111" spans="1:12" x14ac:dyDescent="0.25">
      <c r="A111" s="98" t="str">
        <f t="shared" si="5"/>
        <v>A Ilha das Cabras</v>
      </c>
      <c r="B111" s="98" t="str">
        <f t="shared" si="6"/>
        <v>Ficção</v>
      </c>
      <c r="C111" s="154">
        <f t="shared" si="7"/>
        <v>1</v>
      </c>
      <c r="D111" s="154">
        <f t="shared" si="8"/>
        <v>1</v>
      </c>
      <c r="E111" s="154" t="str">
        <f t="shared" si="9"/>
        <v>-</v>
      </c>
      <c r="H111" t="s">
        <v>715</v>
      </c>
      <c r="I111" s="3" t="s">
        <v>135</v>
      </c>
      <c r="J111" s="3">
        <v>1</v>
      </c>
      <c r="K111" s="3">
        <v>1</v>
      </c>
      <c r="L111" s="3"/>
    </row>
    <row r="112" spans="1:12" x14ac:dyDescent="0.25">
      <c r="A112" s="98" t="str">
        <f t="shared" si="5"/>
        <v>A Sandália de Lampião</v>
      </c>
      <c r="B112" s="98" t="str">
        <f t="shared" si="6"/>
        <v>Documentário</v>
      </c>
      <c r="C112" s="154">
        <f t="shared" si="7"/>
        <v>1</v>
      </c>
      <c r="D112" s="154" t="str">
        <f t="shared" si="8"/>
        <v>-</v>
      </c>
      <c r="E112" s="154">
        <f t="shared" si="9"/>
        <v>1</v>
      </c>
      <c r="H112" t="s">
        <v>697</v>
      </c>
      <c r="I112" s="3" t="s">
        <v>31</v>
      </c>
      <c r="J112" s="3">
        <v>1</v>
      </c>
      <c r="K112" s="3"/>
      <c r="L112" s="3">
        <v>1</v>
      </c>
    </row>
    <row r="113" spans="1:12" x14ac:dyDescent="0.25">
      <c r="A113" s="98" t="str">
        <f t="shared" si="5"/>
        <v>A Santa de Casa e o Povo de Santo</v>
      </c>
      <c r="B113" s="98" t="str">
        <f t="shared" si="6"/>
        <v>Documentário</v>
      </c>
      <c r="C113" s="154">
        <f t="shared" si="7"/>
        <v>1</v>
      </c>
      <c r="D113" s="154" t="str">
        <f t="shared" si="8"/>
        <v>-</v>
      </c>
      <c r="E113" s="154">
        <f t="shared" si="9"/>
        <v>1</v>
      </c>
      <c r="H113" t="s">
        <v>689</v>
      </c>
      <c r="I113" s="3" t="s">
        <v>31</v>
      </c>
      <c r="J113" s="3">
        <v>1</v>
      </c>
      <c r="K113" s="3"/>
      <c r="L113" s="3">
        <v>1</v>
      </c>
    </row>
    <row r="114" spans="1:12" x14ac:dyDescent="0.25">
      <c r="A114" s="98" t="str">
        <f t="shared" si="5"/>
        <v>Aids: As Respostas das ONGs no Mundo</v>
      </c>
      <c r="B114" s="98" t="str">
        <f t="shared" si="6"/>
        <v>Documentário</v>
      </c>
      <c r="C114" s="154">
        <f t="shared" si="7"/>
        <v>1</v>
      </c>
      <c r="D114" s="154" t="str">
        <f t="shared" si="8"/>
        <v>-</v>
      </c>
      <c r="E114" s="154">
        <f t="shared" si="9"/>
        <v>1</v>
      </c>
      <c r="H114" t="s">
        <v>695</v>
      </c>
      <c r="I114" s="3" t="s">
        <v>31</v>
      </c>
      <c r="J114" s="3">
        <v>1</v>
      </c>
      <c r="K114" s="3"/>
      <c r="L114" s="3">
        <v>1</v>
      </c>
    </row>
    <row r="115" spans="1:12" x14ac:dyDescent="0.25">
      <c r="A115" s="98" t="str">
        <f t="shared" si="5"/>
        <v>Antonina, Morretes e Paranaguá - Unidas Pela História</v>
      </c>
      <c r="B115" s="98" t="str">
        <f t="shared" si="6"/>
        <v>Documentário</v>
      </c>
      <c r="C115" s="154">
        <f t="shared" si="7"/>
        <v>1</v>
      </c>
      <c r="D115" s="154">
        <f t="shared" si="8"/>
        <v>1</v>
      </c>
      <c r="E115" s="154" t="str">
        <f t="shared" si="9"/>
        <v>-</v>
      </c>
      <c r="H115" t="s">
        <v>676</v>
      </c>
      <c r="I115" s="3" t="s">
        <v>31</v>
      </c>
      <c r="J115" s="3">
        <v>1</v>
      </c>
      <c r="K115" s="3">
        <v>1</v>
      </c>
      <c r="L115" s="3"/>
    </row>
    <row r="116" spans="1:12" x14ac:dyDescent="0.25">
      <c r="A116" s="98" t="str">
        <f t="shared" si="5"/>
        <v>Artistas Brasileiros Contemporâneos</v>
      </c>
      <c r="B116" s="98" t="str">
        <f t="shared" si="6"/>
        <v>Documentário</v>
      </c>
      <c r="C116" s="154">
        <f t="shared" si="7"/>
        <v>1</v>
      </c>
      <c r="D116" s="154">
        <f t="shared" si="8"/>
        <v>1</v>
      </c>
      <c r="E116" s="154" t="str">
        <f t="shared" si="9"/>
        <v>-</v>
      </c>
      <c r="H116" t="s">
        <v>419</v>
      </c>
      <c r="I116" s="3" t="s">
        <v>31</v>
      </c>
      <c r="J116" s="3">
        <v>1</v>
      </c>
      <c r="K116" s="3">
        <v>1</v>
      </c>
      <c r="L116" s="3"/>
    </row>
    <row r="117" spans="1:12" x14ac:dyDescent="0.25">
      <c r="A117" s="98" t="str">
        <f t="shared" si="5"/>
        <v>Audácia</v>
      </c>
      <c r="B117" s="98" t="str">
        <f t="shared" si="6"/>
        <v>Documentário</v>
      </c>
      <c r="C117" s="154">
        <f t="shared" si="7"/>
        <v>1</v>
      </c>
      <c r="D117" s="154" t="str">
        <f t="shared" si="8"/>
        <v>-</v>
      </c>
      <c r="E117" s="154">
        <f t="shared" si="9"/>
        <v>1</v>
      </c>
      <c r="H117" t="s">
        <v>427</v>
      </c>
      <c r="I117" s="3" t="s">
        <v>31</v>
      </c>
      <c r="J117" s="3">
        <v>1</v>
      </c>
      <c r="K117" s="3"/>
      <c r="L117" s="3">
        <v>1</v>
      </c>
    </row>
    <row r="118" spans="1:12" x14ac:dyDescent="0.25">
      <c r="A118" s="98" t="str">
        <f t="shared" si="5"/>
        <v>Bachianas Brasileiras: Meu nome é Villa-Lobos</v>
      </c>
      <c r="B118" s="98" t="str">
        <f t="shared" si="6"/>
        <v>Documentário</v>
      </c>
      <c r="C118" s="154">
        <f t="shared" si="7"/>
        <v>1</v>
      </c>
      <c r="D118" s="154">
        <f t="shared" si="8"/>
        <v>1</v>
      </c>
      <c r="E118" s="154" t="str">
        <f t="shared" si="9"/>
        <v>-</v>
      </c>
      <c r="H118" t="s">
        <v>438</v>
      </c>
      <c r="I118" s="3" t="s">
        <v>31</v>
      </c>
      <c r="J118" s="3">
        <v>1</v>
      </c>
      <c r="K118" s="3">
        <v>1</v>
      </c>
      <c r="L118" s="3"/>
    </row>
    <row r="119" spans="1:12" x14ac:dyDescent="0.25">
      <c r="A119" s="98" t="str">
        <f t="shared" si="5"/>
        <v>Barão Olavo, o horrível</v>
      </c>
      <c r="B119" s="98" t="str">
        <f t="shared" si="6"/>
        <v>Documentário</v>
      </c>
      <c r="C119" s="154">
        <f t="shared" si="7"/>
        <v>1</v>
      </c>
      <c r="D119" s="154" t="str">
        <f t="shared" si="8"/>
        <v>-</v>
      </c>
      <c r="E119" s="154">
        <f t="shared" si="9"/>
        <v>1</v>
      </c>
      <c r="H119" t="s">
        <v>684</v>
      </c>
      <c r="I119" s="3" t="s">
        <v>31</v>
      </c>
      <c r="J119" s="3">
        <v>1</v>
      </c>
      <c r="K119" s="3"/>
      <c r="L119" s="3">
        <v>1</v>
      </c>
    </row>
    <row r="120" spans="1:12" x14ac:dyDescent="0.25">
      <c r="A120" s="98" t="str">
        <f t="shared" si="5"/>
        <v>Batuque Gaúcho</v>
      </c>
      <c r="B120" s="98" t="str">
        <f t="shared" si="6"/>
        <v>Documentário</v>
      </c>
      <c r="C120" s="154">
        <f t="shared" si="7"/>
        <v>1</v>
      </c>
      <c r="D120" s="154" t="str">
        <f t="shared" si="8"/>
        <v>-</v>
      </c>
      <c r="E120" s="154">
        <f t="shared" si="9"/>
        <v>1</v>
      </c>
      <c r="H120" t="s">
        <v>703</v>
      </c>
      <c r="I120" s="3" t="s">
        <v>31</v>
      </c>
      <c r="J120" s="3">
        <v>1</v>
      </c>
      <c r="K120" s="3"/>
      <c r="L120" s="3">
        <v>1</v>
      </c>
    </row>
    <row r="121" spans="1:12" x14ac:dyDescent="0.25">
      <c r="A121" s="98" t="str">
        <f t="shared" si="5"/>
        <v>Borracha Para a Vitória</v>
      </c>
      <c r="B121" s="98" t="str">
        <f t="shared" si="6"/>
        <v>Documentário</v>
      </c>
      <c r="C121" s="154">
        <f t="shared" si="7"/>
        <v>1</v>
      </c>
      <c r="D121" s="154" t="str">
        <f t="shared" si="8"/>
        <v>-</v>
      </c>
      <c r="E121" s="154">
        <f t="shared" si="9"/>
        <v>1</v>
      </c>
      <c r="H121" t="s">
        <v>675</v>
      </c>
      <c r="I121" s="3" t="s">
        <v>31</v>
      </c>
      <c r="J121" s="3">
        <v>1</v>
      </c>
      <c r="K121" s="3"/>
      <c r="L121" s="3">
        <v>1</v>
      </c>
    </row>
    <row r="122" spans="1:12" x14ac:dyDescent="0.25">
      <c r="A122" s="98" t="str">
        <f t="shared" si="5"/>
        <v>Caatinga Viva</v>
      </c>
      <c r="B122" s="98" t="str">
        <f t="shared" si="6"/>
        <v>Documentário</v>
      </c>
      <c r="C122" s="154">
        <f t="shared" si="7"/>
        <v>1</v>
      </c>
      <c r="D122" s="154">
        <f t="shared" si="8"/>
        <v>1</v>
      </c>
      <c r="E122" s="154" t="str">
        <f t="shared" si="9"/>
        <v>-</v>
      </c>
      <c r="H122" t="s">
        <v>437</v>
      </c>
      <c r="I122" s="3" t="s">
        <v>31</v>
      </c>
      <c r="J122" s="3">
        <v>1</v>
      </c>
      <c r="K122" s="3">
        <v>1</v>
      </c>
      <c r="L122" s="3"/>
    </row>
    <row r="123" spans="1:12" x14ac:dyDescent="0.25">
      <c r="A123" s="98" t="str">
        <f t="shared" si="5"/>
        <v>Cadê Profiro?</v>
      </c>
      <c r="B123" s="98" t="str">
        <f t="shared" si="6"/>
        <v>Documentário</v>
      </c>
      <c r="C123" s="154">
        <f t="shared" si="7"/>
        <v>1</v>
      </c>
      <c r="D123" s="154" t="str">
        <f t="shared" si="8"/>
        <v>-</v>
      </c>
      <c r="E123" s="154">
        <f t="shared" si="9"/>
        <v>1</v>
      </c>
      <c r="H123" t="s">
        <v>371</v>
      </c>
      <c r="I123" s="3" t="s">
        <v>31</v>
      </c>
      <c r="J123" s="3">
        <v>1</v>
      </c>
      <c r="K123" s="3"/>
      <c r="L123" s="3">
        <v>1</v>
      </c>
    </row>
    <row r="124" spans="1:12" x14ac:dyDescent="0.25">
      <c r="A124" s="98" t="str">
        <f t="shared" si="5"/>
        <v>Café com Pão Manteiga Não</v>
      </c>
      <c r="B124" s="98" t="str">
        <f t="shared" si="6"/>
        <v>Documentário</v>
      </c>
      <c r="C124" s="154">
        <f t="shared" si="7"/>
        <v>1</v>
      </c>
      <c r="D124" s="154" t="str">
        <f t="shared" si="8"/>
        <v>-</v>
      </c>
      <c r="E124" s="154">
        <f t="shared" si="9"/>
        <v>1</v>
      </c>
      <c r="H124" t="s">
        <v>389</v>
      </c>
      <c r="I124" s="3" t="s">
        <v>31</v>
      </c>
      <c r="J124" s="3">
        <v>1</v>
      </c>
      <c r="K124" s="3"/>
      <c r="L124" s="3">
        <v>1</v>
      </c>
    </row>
    <row r="125" spans="1:12" x14ac:dyDescent="0.25">
      <c r="A125" s="98" t="str">
        <f t="shared" si="5"/>
        <v>Camisa de Onze Varas</v>
      </c>
      <c r="B125" s="98" t="str">
        <f t="shared" si="6"/>
        <v>Documentário</v>
      </c>
      <c r="C125" s="154">
        <f t="shared" si="7"/>
        <v>1</v>
      </c>
      <c r="D125" s="154" t="str">
        <f t="shared" si="8"/>
        <v>-</v>
      </c>
      <c r="E125" s="154">
        <f t="shared" si="9"/>
        <v>1</v>
      </c>
      <c r="H125" t="s">
        <v>403</v>
      </c>
      <c r="I125" s="3" t="s">
        <v>31</v>
      </c>
      <c r="J125" s="3">
        <v>1</v>
      </c>
      <c r="K125" s="3"/>
      <c r="L125" s="3">
        <v>1</v>
      </c>
    </row>
    <row r="126" spans="1:12" x14ac:dyDescent="0.25">
      <c r="A126" s="98" t="str">
        <f t="shared" si="5"/>
        <v>Candelária Aquela que Conduz à luz</v>
      </c>
      <c r="B126" s="98" t="str">
        <f t="shared" si="6"/>
        <v>Documentário</v>
      </c>
      <c r="C126" s="154">
        <f t="shared" si="7"/>
        <v>1</v>
      </c>
      <c r="D126" s="154">
        <f t="shared" si="8"/>
        <v>1</v>
      </c>
      <c r="E126" s="154" t="str">
        <f t="shared" si="9"/>
        <v>-</v>
      </c>
      <c r="H126" t="s">
        <v>677</v>
      </c>
      <c r="I126" s="3" t="s">
        <v>31</v>
      </c>
      <c r="J126" s="3">
        <v>1</v>
      </c>
      <c r="K126" s="3">
        <v>1</v>
      </c>
      <c r="L126" s="3"/>
    </row>
    <row r="127" spans="1:12" x14ac:dyDescent="0.25">
      <c r="A127" s="98" t="str">
        <f t="shared" si="5"/>
        <v>Cidadão Jacaré</v>
      </c>
      <c r="B127" s="98" t="str">
        <f t="shared" si="6"/>
        <v>Documentário</v>
      </c>
      <c r="C127" s="154">
        <f t="shared" si="7"/>
        <v>1</v>
      </c>
      <c r="D127" s="154">
        <f t="shared" si="8"/>
        <v>1</v>
      </c>
      <c r="E127" s="154" t="str">
        <f t="shared" si="9"/>
        <v>-</v>
      </c>
      <c r="H127" t="s">
        <v>366</v>
      </c>
      <c r="I127" s="3" t="s">
        <v>31</v>
      </c>
      <c r="J127" s="3">
        <v>1</v>
      </c>
      <c r="K127" s="3">
        <v>1</v>
      </c>
      <c r="L127" s="3"/>
    </row>
    <row r="128" spans="1:12" x14ac:dyDescent="0.25">
      <c r="A128" s="98" t="str">
        <f t="shared" si="5"/>
        <v>Cityados</v>
      </c>
      <c r="B128" s="98" t="str">
        <f t="shared" si="6"/>
        <v>Documentário</v>
      </c>
      <c r="C128" s="154">
        <f t="shared" si="7"/>
        <v>1</v>
      </c>
      <c r="D128" s="154">
        <f t="shared" si="8"/>
        <v>1</v>
      </c>
      <c r="E128" s="154" t="str">
        <f t="shared" si="9"/>
        <v>-</v>
      </c>
      <c r="H128" t="s">
        <v>425</v>
      </c>
      <c r="I128" s="3" t="s">
        <v>31</v>
      </c>
      <c r="J128" s="3">
        <v>1</v>
      </c>
      <c r="K128" s="3">
        <v>1</v>
      </c>
      <c r="L128" s="3"/>
    </row>
    <row r="129" spans="1:12" x14ac:dyDescent="0.25">
      <c r="A129" s="98" t="str">
        <f t="shared" si="5"/>
        <v>Corpo Fechado</v>
      </c>
      <c r="B129" s="98" t="str">
        <f t="shared" si="6"/>
        <v>Ficção</v>
      </c>
      <c r="C129" s="154">
        <f t="shared" si="7"/>
        <v>1</v>
      </c>
      <c r="D129" s="154">
        <f t="shared" si="8"/>
        <v>1</v>
      </c>
      <c r="E129" s="154" t="str">
        <f t="shared" si="9"/>
        <v>-</v>
      </c>
      <c r="H129" t="s">
        <v>707</v>
      </c>
      <c r="I129" s="3" t="s">
        <v>135</v>
      </c>
      <c r="J129" s="3">
        <v>1</v>
      </c>
      <c r="K129" s="3">
        <v>1</v>
      </c>
      <c r="L129" s="3"/>
    </row>
    <row r="130" spans="1:12" x14ac:dyDescent="0.25">
      <c r="A130" s="98" t="str">
        <f t="shared" si="5"/>
        <v>Cuaracy Ra’Angaba – O Céu Tupi-Guarani</v>
      </c>
      <c r="B130" s="98" t="str">
        <f t="shared" si="6"/>
        <v>Documentário</v>
      </c>
      <c r="C130" s="154">
        <f t="shared" si="7"/>
        <v>1</v>
      </c>
      <c r="D130" s="154" t="str">
        <f t="shared" si="8"/>
        <v>-</v>
      </c>
      <c r="E130" s="154">
        <f t="shared" si="9"/>
        <v>1</v>
      </c>
      <c r="H130" t="s">
        <v>698</v>
      </c>
      <c r="I130" s="3" t="s">
        <v>31</v>
      </c>
      <c r="J130" s="3">
        <v>1</v>
      </c>
      <c r="K130" s="3"/>
      <c r="L130" s="3">
        <v>1</v>
      </c>
    </row>
    <row r="131" spans="1:12" ht="25.5" customHeight="1" x14ac:dyDescent="0.25">
      <c r="A131" s="98" t="str">
        <f t="shared" si="5"/>
        <v>Da Invisibilidade à Cidadania: Os Caminhos da Pessoa com Deficiência</v>
      </c>
      <c r="B131" s="98" t="str">
        <f t="shared" si="6"/>
        <v>Documentário</v>
      </c>
      <c r="C131" s="154">
        <f t="shared" si="7"/>
        <v>1</v>
      </c>
      <c r="D131" s="154">
        <f t="shared" si="8"/>
        <v>1</v>
      </c>
      <c r="E131" s="154" t="str">
        <f t="shared" si="9"/>
        <v>-</v>
      </c>
      <c r="H131" t="s">
        <v>702</v>
      </c>
      <c r="I131" s="3" t="s">
        <v>31</v>
      </c>
      <c r="J131" s="3">
        <v>1</v>
      </c>
      <c r="K131" s="3">
        <v>1</v>
      </c>
      <c r="L131" s="3"/>
    </row>
    <row r="132" spans="1:12" x14ac:dyDescent="0.25">
      <c r="A132" s="98" t="str">
        <f t="shared" si="5"/>
        <v>Desassossego</v>
      </c>
      <c r="B132" s="98" t="str">
        <f t="shared" si="6"/>
        <v>Ficção</v>
      </c>
      <c r="C132" s="154">
        <f t="shared" si="7"/>
        <v>1</v>
      </c>
      <c r="D132" s="154" t="str">
        <f t="shared" si="8"/>
        <v>-</v>
      </c>
      <c r="E132" s="154">
        <f t="shared" si="9"/>
        <v>1</v>
      </c>
      <c r="H132" t="s">
        <v>685</v>
      </c>
      <c r="I132" s="3" t="s">
        <v>135</v>
      </c>
      <c r="J132" s="3">
        <v>1</v>
      </c>
      <c r="K132" s="3"/>
      <c r="L132" s="3">
        <v>1</v>
      </c>
    </row>
    <row r="133" spans="1:12" x14ac:dyDescent="0.25">
      <c r="A133" s="98" t="str">
        <f t="shared" ref="A133:A179" si="10">H133</f>
        <v>Do Bugre ao Terena</v>
      </c>
      <c r="B133" s="98" t="str">
        <f t="shared" ref="B133:B179" si="11">I133</f>
        <v>Documentário</v>
      </c>
      <c r="C133" s="154">
        <f t="shared" ref="C133:C179" si="12">IF(J133="","-",J133)</f>
        <v>1</v>
      </c>
      <c r="D133" s="154" t="str">
        <f t="shared" ref="D133:D179" si="13">IF(K133="","-",K133)</f>
        <v>-</v>
      </c>
      <c r="E133" s="154">
        <f t="shared" ref="E133:E179" si="14">IF(L133="","-",L133)</f>
        <v>1</v>
      </c>
      <c r="H133" t="s">
        <v>701</v>
      </c>
      <c r="I133" s="3" t="s">
        <v>31</v>
      </c>
      <c r="J133" s="3">
        <v>1</v>
      </c>
      <c r="K133" s="3"/>
      <c r="L133" s="3">
        <v>1</v>
      </c>
    </row>
    <row r="134" spans="1:12" x14ac:dyDescent="0.25">
      <c r="A134" s="98" t="str">
        <f t="shared" si="10"/>
        <v>Doce Brasil Holandês</v>
      </c>
      <c r="B134" s="98" t="str">
        <f t="shared" si="11"/>
        <v>Documentário</v>
      </c>
      <c r="C134" s="154">
        <f t="shared" si="12"/>
        <v>1</v>
      </c>
      <c r="D134" s="154">
        <f t="shared" si="13"/>
        <v>1</v>
      </c>
      <c r="E134" s="154" t="str">
        <f t="shared" si="14"/>
        <v>-</v>
      </c>
      <c r="H134" t="s">
        <v>397</v>
      </c>
      <c r="I134" s="3" t="s">
        <v>31</v>
      </c>
      <c r="J134" s="3">
        <v>1</v>
      </c>
      <c r="K134" s="3">
        <v>1</v>
      </c>
      <c r="L134" s="3"/>
    </row>
    <row r="135" spans="1:12" x14ac:dyDescent="0.25">
      <c r="A135" s="98" t="str">
        <f t="shared" si="10"/>
        <v>Dom Paulo, Coragem e Fé</v>
      </c>
      <c r="B135" s="98" t="str">
        <f t="shared" si="11"/>
        <v>Documentário</v>
      </c>
      <c r="C135" s="154">
        <f t="shared" si="12"/>
        <v>1</v>
      </c>
      <c r="D135" s="154">
        <f t="shared" si="13"/>
        <v>1</v>
      </c>
      <c r="E135" s="154" t="str">
        <f t="shared" si="14"/>
        <v>-</v>
      </c>
      <c r="H135" t="s">
        <v>439</v>
      </c>
      <c r="I135" s="3" t="s">
        <v>31</v>
      </c>
      <c r="J135" s="3">
        <v>1</v>
      </c>
      <c r="K135" s="3">
        <v>1</v>
      </c>
      <c r="L135" s="3"/>
    </row>
    <row r="136" spans="1:12" x14ac:dyDescent="0.25">
      <c r="A136" s="98" t="str">
        <f t="shared" si="10"/>
        <v>D'Ouro</v>
      </c>
      <c r="B136" s="98" t="str">
        <f t="shared" si="11"/>
        <v>Documentário</v>
      </c>
      <c r="C136" s="154">
        <f t="shared" si="12"/>
        <v>1</v>
      </c>
      <c r="D136" s="154" t="str">
        <f t="shared" si="13"/>
        <v>-</v>
      </c>
      <c r="E136" s="154">
        <f t="shared" si="14"/>
        <v>1</v>
      </c>
      <c r="H136" t="s">
        <v>690</v>
      </c>
      <c r="I136" s="3" t="s">
        <v>31</v>
      </c>
      <c r="J136" s="3">
        <v>1</v>
      </c>
      <c r="K136" s="3"/>
      <c r="L136" s="3">
        <v>1</v>
      </c>
    </row>
    <row r="137" spans="1:12" x14ac:dyDescent="0.25">
      <c r="A137" s="98" t="str">
        <f t="shared" si="10"/>
        <v>Duplo Território</v>
      </c>
      <c r="B137" s="98" t="str">
        <f t="shared" si="11"/>
        <v>Documentário</v>
      </c>
      <c r="C137" s="154">
        <f t="shared" si="12"/>
        <v>1</v>
      </c>
      <c r="D137" s="154" t="str">
        <f t="shared" si="13"/>
        <v>-</v>
      </c>
      <c r="E137" s="154">
        <f t="shared" si="14"/>
        <v>1</v>
      </c>
      <c r="H137" t="s">
        <v>399</v>
      </c>
      <c r="I137" s="3" t="s">
        <v>31</v>
      </c>
      <c r="J137" s="3">
        <v>1</v>
      </c>
      <c r="K137" s="3"/>
      <c r="L137" s="3">
        <v>1</v>
      </c>
    </row>
    <row r="138" spans="1:12" x14ac:dyDescent="0.25">
      <c r="A138" s="98" t="str">
        <f t="shared" si="10"/>
        <v>E agora, José, Maria, João…?</v>
      </c>
      <c r="B138" s="98" t="str">
        <f t="shared" si="11"/>
        <v>Documentário</v>
      </c>
      <c r="C138" s="154">
        <f t="shared" si="12"/>
        <v>1</v>
      </c>
      <c r="D138" s="154">
        <f t="shared" si="13"/>
        <v>1</v>
      </c>
      <c r="E138" s="154" t="str">
        <f t="shared" si="14"/>
        <v>-</v>
      </c>
      <c r="H138" t="s">
        <v>704</v>
      </c>
      <c r="I138" s="3" t="s">
        <v>31</v>
      </c>
      <c r="J138" s="3">
        <v>1</v>
      </c>
      <c r="K138" s="3">
        <v>1</v>
      </c>
      <c r="L138" s="3"/>
    </row>
    <row r="139" spans="1:12" x14ac:dyDescent="0.25">
      <c r="A139" s="98" t="str">
        <f t="shared" si="10"/>
        <v>Edward Hopper e a Tela em Branco</v>
      </c>
      <c r="B139" s="98" t="str">
        <f t="shared" si="11"/>
        <v>Documentário</v>
      </c>
      <c r="C139" s="154">
        <f t="shared" si="12"/>
        <v>1</v>
      </c>
      <c r="D139" s="154">
        <f t="shared" si="13"/>
        <v>1</v>
      </c>
      <c r="E139" s="154" t="str">
        <f t="shared" si="14"/>
        <v>-</v>
      </c>
      <c r="H139" t="s">
        <v>436</v>
      </c>
      <c r="I139" s="3" t="s">
        <v>31</v>
      </c>
      <c r="J139" s="3">
        <v>1</v>
      </c>
      <c r="K139" s="3">
        <v>1</v>
      </c>
      <c r="L139" s="3"/>
    </row>
    <row r="140" spans="1:12" x14ac:dyDescent="0.25">
      <c r="A140" s="98" t="str">
        <f t="shared" si="10"/>
        <v>Eretz Amazônia</v>
      </c>
      <c r="B140" s="98" t="str">
        <f t="shared" si="11"/>
        <v>Documentário</v>
      </c>
      <c r="C140" s="154">
        <f t="shared" si="12"/>
        <v>1</v>
      </c>
      <c r="D140" s="154">
        <f t="shared" si="13"/>
        <v>1</v>
      </c>
      <c r="E140" s="154" t="str">
        <f t="shared" si="14"/>
        <v>-</v>
      </c>
      <c r="H140" t="s">
        <v>369</v>
      </c>
      <c r="I140" s="3" t="s">
        <v>31</v>
      </c>
      <c r="J140" s="3">
        <v>1</v>
      </c>
      <c r="K140" s="3">
        <v>1</v>
      </c>
      <c r="L140" s="3"/>
    </row>
    <row r="141" spans="1:12" x14ac:dyDescent="0.25">
      <c r="A141" s="98" t="str">
        <f t="shared" si="10"/>
        <v>Estrada Natural: de Bituca a Milton Nascimento</v>
      </c>
      <c r="B141" s="98" t="str">
        <f t="shared" si="11"/>
        <v>Documentário</v>
      </c>
      <c r="C141" s="154">
        <f t="shared" si="12"/>
        <v>1</v>
      </c>
      <c r="D141" s="154" t="str">
        <f t="shared" si="13"/>
        <v>-</v>
      </c>
      <c r="E141" s="154">
        <f t="shared" si="14"/>
        <v>1</v>
      </c>
      <c r="H141" t="s">
        <v>740</v>
      </c>
      <c r="I141" s="3" t="s">
        <v>31</v>
      </c>
      <c r="J141" s="3">
        <v>1</v>
      </c>
      <c r="K141" s="3"/>
      <c r="L141" s="3">
        <v>1</v>
      </c>
    </row>
    <row r="142" spans="1:12" x14ac:dyDescent="0.25">
      <c r="A142" s="98" t="str">
        <f t="shared" si="10"/>
        <v>Ética Alguém Viu Por Aí?</v>
      </c>
      <c r="B142" s="98" t="str">
        <f t="shared" si="11"/>
        <v>Documentário</v>
      </c>
      <c r="C142" s="154">
        <f t="shared" si="12"/>
        <v>1</v>
      </c>
      <c r="D142" s="154">
        <f t="shared" si="13"/>
        <v>1</v>
      </c>
      <c r="E142" s="154" t="str">
        <f t="shared" si="14"/>
        <v>-</v>
      </c>
      <c r="H142" t="s">
        <v>710</v>
      </c>
      <c r="I142" s="3" t="s">
        <v>31</v>
      </c>
      <c r="J142" s="3">
        <v>1</v>
      </c>
      <c r="K142" s="3">
        <v>1</v>
      </c>
      <c r="L142" s="3"/>
    </row>
    <row r="143" spans="1:12" x14ac:dyDescent="0.25">
      <c r="A143" s="98" t="str">
        <f t="shared" si="10"/>
        <v>Gilbertianas</v>
      </c>
      <c r="B143" s="98" t="str">
        <f t="shared" si="11"/>
        <v>Documentário</v>
      </c>
      <c r="C143" s="154">
        <f t="shared" si="12"/>
        <v>1</v>
      </c>
      <c r="D143" s="154">
        <f t="shared" si="13"/>
        <v>1</v>
      </c>
      <c r="E143" s="154" t="str">
        <f t="shared" si="14"/>
        <v>-</v>
      </c>
      <c r="H143" t="s">
        <v>713</v>
      </c>
      <c r="I143" s="3" t="s">
        <v>31</v>
      </c>
      <c r="J143" s="3">
        <v>1</v>
      </c>
      <c r="K143" s="3">
        <v>1</v>
      </c>
      <c r="L143" s="3"/>
    </row>
    <row r="144" spans="1:12" x14ac:dyDescent="0.25">
      <c r="A144" s="98" t="str">
        <f t="shared" si="10"/>
        <v>História brasileira da Infâmia</v>
      </c>
      <c r="B144" s="98" t="str">
        <f t="shared" si="11"/>
        <v>Documentário</v>
      </c>
      <c r="C144" s="154">
        <f t="shared" si="12"/>
        <v>1</v>
      </c>
      <c r="D144" s="154">
        <f t="shared" si="13"/>
        <v>1</v>
      </c>
      <c r="E144" s="154" t="str">
        <f t="shared" si="14"/>
        <v>-</v>
      </c>
      <c r="H144" t="s">
        <v>377</v>
      </c>
      <c r="I144" s="3" t="s">
        <v>31</v>
      </c>
      <c r="J144" s="3">
        <v>1</v>
      </c>
      <c r="K144" s="3">
        <v>1</v>
      </c>
      <c r="L144" s="3"/>
    </row>
    <row r="145" spans="1:12" x14ac:dyDescent="0.25">
      <c r="A145" s="98" t="str">
        <f t="shared" si="10"/>
        <v>História da Moda - Parte 1</v>
      </c>
      <c r="B145" s="98" t="str">
        <f t="shared" si="11"/>
        <v>Documentário</v>
      </c>
      <c r="C145" s="154">
        <f t="shared" si="12"/>
        <v>1</v>
      </c>
      <c r="D145" s="154">
        <f t="shared" si="13"/>
        <v>1</v>
      </c>
      <c r="E145" s="154" t="str">
        <f t="shared" si="14"/>
        <v>-</v>
      </c>
      <c r="H145" t="s">
        <v>711</v>
      </c>
      <c r="I145" s="3" t="s">
        <v>31</v>
      </c>
      <c r="J145" s="3">
        <v>1</v>
      </c>
      <c r="K145" s="3">
        <v>1</v>
      </c>
      <c r="L145" s="3"/>
    </row>
    <row r="146" spans="1:12" x14ac:dyDescent="0.25">
      <c r="A146" s="98" t="str">
        <f t="shared" si="10"/>
        <v>História da Moda - Parte 2</v>
      </c>
      <c r="B146" s="98" t="str">
        <f t="shared" si="11"/>
        <v>Documentário</v>
      </c>
      <c r="C146" s="154">
        <f t="shared" si="12"/>
        <v>1</v>
      </c>
      <c r="D146" s="154">
        <f t="shared" si="13"/>
        <v>1</v>
      </c>
      <c r="E146" s="154" t="str">
        <f t="shared" si="14"/>
        <v>-</v>
      </c>
      <c r="H146" t="s">
        <v>714</v>
      </c>
      <c r="I146" s="3" t="s">
        <v>31</v>
      </c>
      <c r="J146" s="3">
        <v>1</v>
      </c>
      <c r="K146" s="3">
        <v>1</v>
      </c>
      <c r="L146" s="3"/>
    </row>
    <row r="147" spans="1:12" x14ac:dyDescent="0.25">
      <c r="A147" s="98" t="str">
        <f t="shared" si="10"/>
        <v>Histórias do Brasil</v>
      </c>
      <c r="B147" s="98" t="str">
        <f t="shared" si="11"/>
        <v>Ficção</v>
      </c>
      <c r="C147" s="154">
        <f t="shared" si="12"/>
        <v>1</v>
      </c>
      <c r="D147" s="154">
        <f t="shared" si="13"/>
        <v>1</v>
      </c>
      <c r="E147" s="154" t="str">
        <f t="shared" si="14"/>
        <v>-</v>
      </c>
      <c r="H147" t="s">
        <v>400</v>
      </c>
      <c r="I147" s="3" t="s">
        <v>135</v>
      </c>
      <c r="J147" s="3">
        <v>1</v>
      </c>
      <c r="K147" s="3">
        <v>1</v>
      </c>
      <c r="L147" s="3"/>
    </row>
    <row r="148" spans="1:12" x14ac:dyDescent="0.25">
      <c r="A148" s="98" t="str">
        <f t="shared" si="10"/>
        <v>Manoel Chiquitano Brasileiro</v>
      </c>
      <c r="B148" s="98" t="str">
        <f t="shared" si="11"/>
        <v>Documentário</v>
      </c>
      <c r="C148" s="154">
        <f t="shared" si="12"/>
        <v>1</v>
      </c>
      <c r="D148" s="154" t="str">
        <f t="shared" si="13"/>
        <v>-</v>
      </c>
      <c r="E148" s="154">
        <f t="shared" si="14"/>
        <v>1</v>
      </c>
      <c r="H148" t="s">
        <v>699</v>
      </c>
      <c r="I148" s="3" t="s">
        <v>31</v>
      </c>
      <c r="J148" s="3">
        <v>1</v>
      </c>
      <c r="K148" s="3"/>
      <c r="L148" s="3">
        <v>1</v>
      </c>
    </row>
    <row r="149" spans="1:12" x14ac:dyDescent="0.25">
      <c r="A149" s="98" t="str">
        <f t="shared" si="10"/>
        <v>Manoel Monteiro – Em Vídeo, Verso e Prosa</v>
      </c>
      <c r="B149" s="98" t="str">
        <f t="shared" si="11"/>
        <v>Documentário</v>
      </c>
      <c r="C149" s="154">
        <f t="shared" si="12"/>
        <v>1</v>
      </c>
      <c r="D149" s="154">
        <f t="shared" si="13"/>
        <v>1</v>
      </c>
      <c r="E149" s="154" t="str">
        <f t="shared" si="14"/>
        <v>-</v>
      </c>
      <c r="H149" t="s">
        <v>678</v>
      </c>
      <c r="I149" s="3" t="s">
        <v>31</v>
      </c>
      <c r="J149" s="3">
        <v>1</v>
      </c>
      <c r="K149" s="3">
        <v>1</v>
      </c>
      <c r="L149" s="3"/>
    </row>
    <row r="150" spans="1:12" x14ac:dyDescent="0.25">
      <c r="A150" s="98" t="str">
        <f t="shared" si="10"/>
        <v>MASP, a Aventura do Olhar</v>
      </c>
      <c r="B150" s="98" t="str">
        <f t="shared" si="11"/>
        <v>Documentário</v>
      </c>
      <c r="C150" s="154">
        <f t="shared" si="12"/>
        <v>1</v>
      </c>
      <c r="D150" s="154">
        <f t="shared" si="13"/>
        <v>1</v>
      </c>
      <c r="E150" s="154" t="str">
        <f t="shared" si="14"/>
        <v>-</v>
      </c>
      <c r="H150" t="s">
        <v>719</v>
      </c>
      <c r="I150" s="3" t="s">
        <v>31</v>
      </c>
      <c r="J150" s="3">
        <v>1</v>
      </c>
      <c r="K150" s="3">
        <v>1</v>
      </c>
      <c r="L150" s="3"/>
    </row>
    <row r="151" spans="1:12" x14ac:dyDescent="0.25">
      <c r="A151" s="98" t="str">
        <f t="shared" si="10"/>
        <v>Monteiro Lobato - Furacão Na Botocundia</v>
      </c>
      <c r="B151" s="98" t="str">
        <f t="shared" si="11"/>
        <v>Documentário</v>
      </c>
      <c r="C151" s="154">
        <f t="shared" si="12"/>
        <v>1</v>
      </c>
      <c r="D151" s="154">
        <f t="shared" si="13"/>
        <v>1</v>
      </c>
      <c r="E151" s="154" t="str">
        <f t="shared" si="14"/>
        <v>-</v>
      </c>
      <c r="H151" t="s">
        <v>708</v>
      </c>
      <c r="I151" s="3" t="s">
        <v>31</v>
      </c>
      <c r="J151" s="3">
        <v>1</v>
      </c>
      <c r="K151" s="3">
        <v>1</v>
      </c>
      <c r="L151" s="3"/>
    </row>
    <row r="152" spans="1:12" x14ac:dyDescent="0.25">
      <c r="A152" s="98" t="str">
        <f t="shared" si="10"/>
        <v>Mulheres de Peito</v>
      </c>
      <c r="B152" s="98" t="str">
        <f t="shared" si="11"/>
        <v>Documentário</v>
      </c>
      <c r="C152" s="154">
        <f t="shared" si="12"/>
        <v>1</v>
      </c>
      <c r="D152" s="154">
        <f t="shared" si="13"/>
        <v>1</v>
      </c>
      <c r="E152" s="154" t="str">
        <f t="shared" si="14"/>
        <v>-</v>
      </c>
      <c r="H152" t="s">
        <v>404</v>
      </c>
      <c r="I152" s="3" t="s">
        <v>31</v>
      </c>
      <c r="J152" s="3">
        <v>1</v>
      </c>
      <c r="K152" s="3">
        <v>1</v>
      </c>
      <c r="L152" s="3"/>
    </row>
    <row r="153" spans="1:12" x14ac:dyDescent="0.25">
      <c r="A153" s="98" t="str">
        <f t="shared" si="10"/>
        <v>Na Proa do Barco Hacker</v>
      </c>
      <c r="B153" s="98" t="str">
        <f t="shared" si="11"/>
        <v>Documentário</v>
      </c>
      <c r="C153" s="154">
        <f t="shared" si="12"/>
        <v>1</v>
      </c>
      <c r="D153" s="154" t="str">
        <f t="shared" si="13"/>
        <v>-</v>
      </c>
      <c r="E153" s="154">
        <f t="shared" si="14"/>
        <v>1</v>
      </c>
      <c r="H153" t="s">
        <v>424</v>
      </c>
      <c r="I153" s="3" t="s">
        <v>31</v>
      </c>
      <c r="J153" s="3">
        <v>1</v>
      </c>
      <c r="K153" s="3"/>
      <c r="L153" s="3">
        <v>1</v>
      </c>
    </row>
    <row r="154" spans="1:12" x14ac:dyDescent="0.25">
      <c r="A154" s="98" t="str">
        <f t="shared" si="10"/>
        <v>Negros</v>
      </c>
      <c r="B154" s="98" t="str">
        <f t="shared" si="11"/>
        <v>Documentário</v>
      </c>
      <c r="C154" s="154">
        <f t="shared" si="12"/>
        <v>1</v>
      </c>
      <c r="D154" s="154" t="str">
        <f t="shared" si="13"/>
        <v>-</v>
      </c>
      <c r="E154" s="154">
        <f t="shared" si="14"/>
        <v>1</v>
      </c>
      <c r="H154" t="s">
        <v>682</v>
      </c>
      <c r="I154" s="3" t="s">
        <v>31</v>
      </c>
      <c r="J154" s="3">
        <v>1</v>
      </c>
      <c r="K154" s="3"/>
      <c r="L154" s="3">
        <v>1</v>
      </c>
    </row>
    <row r="155" spans="1:12" x14ac:dyDescent="0.25">
      <c r="A155" s="98" t="str">
        <f t="shared" si="10"/>
        <v>No Próximo Frio, Eu Ferro</v>
      </c>
      <c r="B155" s="98" t="str">
        <f t="shared" si="11"/>
        <v>Documentário</v>
      </c>
      <c r="C155" s="154">
        <f t="shared" si="12"/>
        <v>1</v>
      </c>
      <c r="D155" s="154" t="str">
        <f t="shared" si="13"/>
        <v>-</v>
      </c>
      <c r="E155" s="154">
        <f t="shared" si="14"/>
        <v>1</v>
      </c>
      <c r="H155" t="s">
        <v>692</v>
      </c>
      <c r="I155" s="3" t="s">
        <v>31</v>
      </c>
      <c r="J155" s="3">
        <v>1</v>
      </c>
      <c r="K155" s="3"/>
      <c r="L155" s="3">
        <v>1</v>
      </c>
    </row>
    <row r="156" spans="1:12" x14ac:dyDescent="0.25">
      <c r="A156" s="98" t="str">
        <f t="shared" si="10"/>
        <v>O Canto da Lona</v>
      </c>
      <c r="B156" s="98" t="str">
        <f t="shared" si="11"/>
        <v>Documentário</v>
      </c>
      <c r="C156" s="154">
        <f t="shared" si="12"/>
        <v>1</v>
      </c>
      <c r="D156" s="154" t="str">
        <f t="shared" si="13"/>
        <v>-</v>
      </c>
      <c r="E156" s="154">
        <f t="shared" si="14"/>
        <v>1</v>
      </c>
      <c r="H156" t="s">
        <v>694</v>
      </c>
      <c r="I156" s="3" t="s">
        <v>31</v>
      </c>
      <c r="J156" s="3">
        <v>1</v>
      </c>
      <c r="K156" s="3"/>
      <c r="L156" s="3">
        <v>1</v>
      </c>
    </row>
    <row r="157" spans="1:12" ht="24.75" customHeight="1" x14ac:dyDescent="0.25">
      <c r="A157" s="98" t="str">
        <f t="shared" si="10"/>
        <v>O homem do balão extravagante ou As atribulações de um paraense que quase voou (PA)</v>
      </c>
      <c r="B157" s="98" t="str">
        <f t="shared" si="11"/>
        <v>Documentário</v>
      </c>
      <c r="C157" s="154">
        <f t="shared" si="12"/>
        <v>1</v>
      </c>
      <c r="D157" s="154">
        <f t="shared" si="13"/>
        <v>1</v>
      </c>
      <c r="E157" s="154" t="str">
        <f t="shared" si="14"/>
        <v>-</v>
      </c>
      <c r="H157" t="s">
        <v>408</v>
      </c>
      <c r="I157" s="3" t="s">
        <v>31</v>
      </c>
      <c r="J157" s="3">
        <v>1</v>
      </c>
      <c r="K157" s="3">
        <v>1</v>
      </c>
      <c r="L157" s="3"/>
    </row>
    <row r="158" spans="1:12" x14ac:dyDescent="0.25">
      <c r="A158" s="98" t="str">
        <f t="shared" si="10"/>
        <v>O Lenço do Samba</v>
      </c>
      <c r="B158" s="98" t="str">
        <f t="shared" si="11"/>
        <v>Documentário</v>
      </c>
      <c r="C158" s="154">
        <f t="shared" si="12"/>
        <v>1</v>
      </c>
      <c r="D158" s="154" t="str">
        <f t="shared" si="13"/>
        <v>-</v>
      </c>
      <c r="E158" s="154">
        <f t="shared" si="14"/>
        <v>1</v>
      </c>
      <c r="H158" t="s">
        <v>688</v>
      </c>
      <c r="I158" s="3" t="s">
        <v>31</v>
      </c>
      <c r="J158" s="3">
        <v>1</v>
      </c>
      <c r="K158" s="3"/>
      <c r="L158" s="3">
        <v>1</v>
      </c>
    </row>
    <row r="159" spans="1:12" x14ac:dyDescent="0.25">
      <c r="A159" s="98" t="str">
        <f t="shared" si="10"/>
        <v>O Rei do Carimã</v>
      </c>
      <c r="B159" s="98" t="str">
        <f t="shared" si="11"/>
        <v>Documentário</v>
      </c>
      <c r="C159" s="154">
        <f t="shared" si="12"/>
        <v>1</v>
      </c>
      <c r="D159" s="154" t="str">
        <f t="shared" si="13"/>
        <v>-</v>
      </c>
      <c r="E159" s="154">
        <f t="shared" si="14"/>
        <v>1</v>
      </c>
      <c r="H159" t="s">
        <v>683</v>
      </c>
      <c r="I159" s="3" t="s">
        <v>31</v>
      </c>
      <c r="J159" s="3">
        <v>1</v>
      </c>
      <c r="K159" s="3"/>
      <c r="L159" s="3">
        <v>1</v>
      </c>
    </row>
    <row r="160" spans="1:12" x14ac:dyDescent="0.25">
      <c r="A160" s="98" t="str">
        <f t="shared" si="10"/>
        <v>O Saber Tradicional</v>
      </c>
      <c r="B160" s="98" t="str">
        <f t="shared" si="11"/>
        <v>Documentário</v>
      </c>
      <c r="C160" s="154">
        <f t="shared" si="12"/>
        <v>1</v>
      </c>
      <c r="D160" s="154">
        <f t="shared" si="13"/>
        <v>1</v>
      </c>
      <c r="E160" s="154" t="str">
        <f t="shared" si="14"/>
        <v>-</v>
      </c>
      <c r="H160" t="s">
        <v>680</v>
      </c>
      <c r="I160" s="3" t="s">
        <v>31</v>
      </c>
      <c r="J160" s="3">
        <v>1</v>
      </c>
      <c r="K160" s="3">
        <v>1</v>
      </c>
      <c r="L160" s="3"/>
    </row>
    <row r="161" spans="1:12" x14ac:dyDescent="0.25">
      <c r="A161" s="98" t="str">
        <f t="shared" si="10"/>
        <v>O Sol Sangra</v>
      </c>
      <c r="B161" s="98" t="str">
        <f t="shared" si="11"/>
        <v>Documentário</v>
      </c>
      <c r="C161" s="154">
        <f t="shared" si="12"/>
        <v>1</v>
      </c>
      <c r="D161" s="154" t="str">
        <f t="shared" si="13"/>
        <v>-</v>
      </c>
      <c r="E161" s="154">
        <f t="shared" si="14"/>
        <v>1</v>
      </c>
      <c r="H161" t="s">
        <v>717</v>
      </c>
      <c r="I161" s="3" t="s">
        <v>31</v>
      </c>
      <c r="J161" s="3">
        <v>1</v>
      </c>
      <c r="K161" s="3"/>
      <c r="L161" s="3">
        <v>1</v>
      </c>
    </row>
    <row r="162" spans="1:12" x14ac:dyDescent="0.25">
      <c r="A162" s="98" t="str">
        <f t="shared" si="10"/>
        <v>O velho, o mar e o lago</v>
      </c>
      <c r="B162" s="98" t="str">
        <f t="shared" si="11"/>
        <v>Ficção</v>
      </c>
      <c r="C162" s="154">
        <f t="shared" si="12"/>
        <v>1</v>
      </c>
      <c r="D162" s="154" t="str">
        <f t="shared" si="13"/>
        <v>-</v>
      </c>
      <c r="E162" s="154">
        <f t="shared" si="14"/>
        <v>1</v>
      </c>
      <c r="H162" t="s">
        <v>367</v>
      </c>
      <c r="I162" s="3" t="s">
        <v>135</v>
      </c>
      <c r="J162" s="3">
        <v>1</v>
      </c>
      <c r="K162" s="3"/>
      <c r="L162" s="3">
        <v>1</v>
      </c>
    </row>
    <row r="163" spans="1:12" x14ac:dyDescent="0.25">
      <c r="A163" s="98" t="str">
        <f t="shared" si="10"/>
        <v>Ongamira – O tempo não existe</v>
      </c>
      <c r="B163" s="98" t="str">
        <f t="shared" si="11"/>
        <v>Documentário</v>
      </c>
      <c r="C163" s="154">
        <f t="shared" si="12"/>
        <v>1</v>
      </c>
      <c r="D163" s="154" t="str">
        <f t="shared" si="13"/>
        <v>-</v>
      </c>
      <c r="E163" s="154">
        <f t="shared" si="14"/>
        <v>1</v>
      </c>
      <c r="H163" t="s">
        <v>693</v>
      </c>
      <c r="I163" s="3" t="s">
        <v>31</v>
      </c>
      <c r="J163" s="3">
        <v>1</v>
      </c>
      <c r="K163" s="3"/>
      <c r="L163" s="3">
        <v>1</v>
      </c>
    </row>
    <row r="164" spans="1:12" x14ac:dyDescent="0.25">
      <c r="A164" s="98" t="str">
        <f t="shared" si="10"/>
        <v>Ópera Cabocla</v>
      </c>
      <c r="B164" s="98" t="str">
        <f t="shared" si="11"/>
        <v>Documentário</v>
      </c>
      <c r="C164" s="154">
        <f t="shared" si="12"/>
        <v>1</v>
      </c>
      <c r="D164" s="154" t="str">
        <f t="shared" si="13"/>
        <v>-</v>
      </c>
      <c r="E164" s="154">
        <f t="shared" si="14"/>
        <v>1</v>
      </c>
      <c r="H164" t="s">
        <v>700</v>
      </c>
      <c r="I164" s="3" t="s">
        <v>31</v>
      </c>
      <c r="J164" s="3">
        <v>1</v>
      </c>
      <c r="K164" s="3"/>
      <c r="L164" s="3">
        <v>1</v>
      </c>
    </row>
    <row r="165" spans="1:12" x14ac:dyDescent="0.25">
      <c r="A165" s="98" t="str">
        <f t="shared" si="10"/>
        <v>Os Magníficos</v>
      </c>
      <c r="B165" s="98" t="str">
        <f t="shared" si="11"/>
        <v>Documentário</v>
      </c>
      <c r="C165" s="154">
        <f t="shared" si="12"/>
        <v>1</v>
      </c>
      <c r="D165" s="154" t="str">
        <f t="shared" si="13"/>
        <v>-</v>
      </c>
      <c r="E165" s="154">
        <f t="shared" si="14"/>
        <v>1</v>
      </c>
      <c r="H165" t="s">
        <v>686</v>
      </c>
      <c r="I165" s="3" t="s">
        <v>31</v>
      </c>
      <c r="J165" s="3">
        <v>1</v>
      </c>
      <c r="K165" s="3"/>
      <c r="L165" s="3">
        <v>1</v>
      </c>
    </row>
    <row r="166" spans="1:12" x14ac:dyDescent="0.25">
      <c r="A166" s="98" t="str">
        <f t="shared" si="10"/>
        <v>Paisagens do Conhecimento</v>
      </c>
      <c r="B166" s="98" t="str">
        <f t="shared" si="11"/>
        <v>Documentário</v>
      </c>
      <c r="C166" s="154">
        <f t="shared" si="12"/>
        <v>1</v>
      </c>
      <c r="D166" s="154" t="str">
        <f t="shared" si="13"/>
        <v>-</v>
      </c>
      <c r="E166" s="154">
        <f t="shared" si="14"/>
        <v>1</v>
      </c>
      <c r="H166" t="s">
        <v>691</v>
      </c>
      <c r="I166" s="3" t="s">
        <v>31</v>
      </c>
      <c r="J166" s="3">
        <v>1</v>
      </c>
      <c r="K166" s="3"/>
      <c r="L166" s="3">
        <v>1</v>
      </c>
    </row>
    <row r="167" spans="1:12" x14ac:dyDescent="0.25">
      <c r="A167" s="98" t="str">
        <f t="shared" si="10"/>
        <v>Paraíso Utópico</v>
      </c>
      <c r="B167" s="98" t="str">
        <f t="shared" si="11"/>
        <v>Documentário</v>
      </c>
      <c r="C167" s="154">
        <f t="shared" si="12"/>
        <v>1</v>
      </c>
      <c r="D167" s="154" t="str">
        <f t="shared" si="13"/>
        <v>-</v>
      </c>
      <c r="E167" s="154">
        <f t="shared" si="14"/>
        <v>1</v>
      </c>
      <c r="H167" t="s">
        <v>418</v>
      </c>
      <c r="I167" s="3" t="s">
        <v>31</v>
      </c>
      <c r="J167" s="3">
        <v>1</v>
      </c>
      <c r="K167" s="3"/>
      <c r="L167" s="3">
        <v>1</v>
      </c>
    </row>
    <row r="168" spans="1:12" x14ac:dyDescent="0.25">
      <c r="A168" s="98" t="str">
        <f t="shared" si="10"/>
        <v>Pré-Histórias de Pedra Furada</v>
      </c>
      <c r="B168" s="98" t="str">
        <f t="shared" si="11"/>
        <v>Documentário</v>
      </c>
      <c r="C168" s="154">
        <f t="shared" si="12"/>
        <v>1</v>
      </c>
      <c r="D168" s="154">
        <f t="shared" si="13"/>
        <v>1</v>
      </c>
      <c r="E168" s="154" t="str">
        <f t="shared" si="14"/>
        <v>-</v>
      </c>
      <c r="H168" t="s">
        <v>712</v>
      </c>
      <c r="I168" s="3" t="s">
        <v>31</v>
      </c>
      <c r="J168" s="3">
        <v>1</v>
      </c>
      <c r="K168" s="3">
        <v>1</v>
      </c>
      <c r="L168" s="3"/>
    </row>
    <row r="169" spans="1:12" x14ac:dyDescent="0.25">
      <c r="A169" s="98" t="str">
        <f t="shared" si="10"/>
        <v>Prestes, A Última Coluna</v>
      </c>
      <c r="B169" s="98" t="str">
        <f t="shared" si="11"/>
        <v>Documentário</v>
      </c>
      <c r="C169" s="154">
        <f t="shared" si="12"/>
        <v>1</v>
      </c>
      <c r="D169" s="154">
        <f t="shared" si="13"/>
        <v>1</v>
      </c>
      <c r="E169" s="154" t="str">
        <f t="shared" si="14"/>
        <v>-</v>
      </c>
      <c r="H169" t="s">
        <v>672</v>
      </c>
      <c r="I169" s="3" t="s">
        <v>31</v>
      </c>
      <c r="J169" s="3">
        <v>1</v>
      </c>
      <c r="K169" s="3">
        <v>1</v>
      </c>
      <c r="L169" s="3"/>
    </row>
    <row r="170" spans="1:12" x14ac:dyDescent="0.25">
      <c r="A170" s="98" t="str">
        <f t="shared" si="10"/>
        <v>Reescrevendo Ci-da-dão</v>
      </c>
      <c r="B170" s="98" t="str">
        <f t="shared" si="11"/>
        <v>Documentário</v>
      </c>
      <c r="C170" s="154">
        <f t="shared" si="12"/>
        <v>1</v>
      </c>
      <c r="D170" s="154">
        <f t="shared" si="13"/>
        <v>1</v>
      </c>
      <c r="E170" s="154" t="str">
        <f t="shared" si="14"/>
        <v>-</v>
      </c>
      <c r="H170" t="s">
        <v>706</v>
      </c>
      <c r="I170" s="3" t="s">
        <v>31</v>
      </c>
      <c r="J170" s="3">
        <v>1</v>
      </c>
      <c r="K170" s="3">
        <v>1</v>
      </c>
      <c r="L170" s="3"/>
    </row>
    <row r="171" spans="1:12" x14ac:dyDescent="0.25">
      <c r="A171" s="98" t="str">
        <f t="shared" si="10"/>
        <v>Refugiados na América Latina – A Saída é a Fuga</v>
      </c>
      <c r="B171" s="98" t="str">
        <f t="shared" si="11"/>
        <v>Documentário</v>
      </c>
      <c r="C171" s="154">
        <f t="shared" si="12"/>
        <v>1</v>
      </c>
      <c r="D171" s="154" t="str">
        <f t="shared" si="13"/>
        <v>-</v>
      </c>
      <c r="E171" s="154">
        <f t="shared" si="14"/>
        <v>1</v>
      </c>
      <c r="H171" t="s">
        <v>716</v>
      </c>
      <c r="I171" s="3" t="s">
        <v>31</v>
      </c>
      <c r="J171" s="3">
        <v>1</v>
      </c>
      <c r="K171" s="3"/>
      <c r="L171" s="3">
        <v>1</v>
      </c>
    </row>
    <row r="172" spans="1:12" x14ac:dyDescent="0.25">
      <c r="A172" s="98" t="str">
        <f t="shared" si="10"/>
        <v>Reis Negros</v>
      </c>
      <c r="B172" s="98" t="str">
        <f t="shared" si="11"/>
        <v>Documentário</v>
      </c>
      <c r="C172" s="154">
        <f t="shared" si="12"/>
        <v>1</v>
      </c>
      <c r="D172" s="154">
        <f t="shared" si="13"/>
        <v>1</v>
      </c>
      <c r="E172" s="154" t="str">
        <f t="shared" si="14"/>
        <v>-</v>
      </c>
      <c r="H172" t="s">
        <v>382</v>
      </c>
      <c r="I172" s="3" t="s">
        <v>31</v>
      </c>
      <c r="J172" s="3">
        <v>1</v>
      </c>
      <c r="K172" s="3">
        <v>1</v>
      </c>
      <c r="L172" s="3"/>
    </row>
    <row r="173" spans="1:12" x14ac:dyDescent="0.25">
      <c r="A173" s="98" t="str">
        <f t="shared" si="10"/>
        <v>Sou Feia Mas Tô Na Moda</v>
      </c>
      <c r="B173" s="98" t="str">
        <f t="shared" si="11"/>
        <v>Documentário</v>
      </c>
      <c r="C173" s="154">
        <f t="shared" si="12"/>
        <v>1</v>
      </c>
      <c r="D173" s="154">
        <f t="shared" si="13"/>
        <v>1</v>
      </c>
      <c r="E173" s="154" t="str">
        <f t="shared" si="14"/>
        <v>-</v>
      </c>
      <c r="H173" t="s">
        <v>673</v>
      </c>
      <c r="I173" s="3" t="s">
        <v>31</v>
      </c>
      <c r="J173" s="3">
        <v>1</v>
      </c>
      <c r="K173" s="3">
        <v>1</v>
      </c>
      <c r="L173" s="3"/>
    </row>
    <row r="174" spans="1:12" x14ac:dyDescent="0.25">
      <c r="A174" s="98" t="str">
        <f t="shared" si="10"/>
        <v>Sou Negro, Não Sei Sambar</v>
      </c>
      <c r="B174" s="98" t="str">
        <f t="shared" si="11"/>
        <v>Documentário</v>
      </c>
      <c r="C174" s="154">
        <f t="shared" si="12"/>
        <v>1</v>
      </c>
      <c r="D174" s="154" t="str">
        <f t="shared" si="13"/>
        <v>-</v>
      </c>
      <c r="E174" s="154">
        <f t="shared" si="14"/>
        <v>1</v>
      </c>
      <c r="H174" t="s">
        <v>696</v>
      </c>
      <c r="I174" s="3" t="s">
        <v>31</v>
      </c>
      <c r="J174" s="3">
        <v>1</v>
      </c>
      <c r="K174" s="3"/>
      <c r="L174" s="3">
        <v>1</v>
      </c>
    </row>
    <row r="175" spans="1:12" x14ac:dyDescent="0.25">
      <c r="A175" s="98" t="str">
        <f t="shared" si="10"/>
        <v>Tambores Do Maranhão</v>
      </c>
      <c r="B175" s="98" t="str">
        <f t="shared" si="11"/>
        <v>Documentário</v>
      </c>
      <c r="C175" s="154">
        <f t="shared" si="12"/>
        <v>1</v>
      </c>
      <c r="D175" s="154">
        <f t="shared" si="13"/>
        <v>1</v>
      </c>
      <c r="E175" s="154" t="str">
        <f t="shared" si="14"/>
        <v>-</v>
      </c>
      <c r="H175" t="s">
        <v>681</v>
      </c>
      <c r="I175" s="3" t="s">
        <v>31</v>
      </c>
      <c r="J175" s="3">
        <v>1</v>
      </c>
      <c r="K175" s="3">
        <v>1</v>
      </c>
      <c r="L175" s="3"/>
    </row>
    <row r="176" spans="1:12" x14ac:dyDescent="0.25">
      <c r="A176" s="98" t="str">
        <f t="shared" si="10"/>
        <v>Timor Leste: o Nascimento de uma Nação</v>
      </c>
      <c r="B176" s="98" t="str">
        <f t="shared" si="11"/>
        <v>Documentário</v>
      </c>
      <c r="C176" s="154">
        <f t="shared" si="12"/>
        <v>1</v>
      </c>
      <c r="D176" s="154">
        <f t="shared" si="13"/>
        <v>1</v>
      </c>
      <c r="E176" s="154" t="str">
        <f t="shared" si="14"/>
        <v>-</v>
      </c>
      <c r="H176" t="s">
        <v>705</v>
      </c>
      <c r="I176" s="3" t="s">
        <v>31</v>
      </c>
      <c r="J176" s="3">
        <v>1</v>
      </c>
      <c r="K176" s="3">
        <v>1</v>
      </c>
      <c r="L176" s="3"/>
    </row>
    <row r="177" spans="1:12" x14ac:dyDescent="0.25">
      <c r="A177" s="98" t="str">
        <f t="shared" si="10"/>
        <v>Uma Outra Cidade</v>
      </c>
      <c r="B177" s="98" t="str">
        <f t="shared" si="11"/>
        <v>Documentário</v>
      </c>
      <c r="C177" s="154">
        <f t="shared" si="12"/>
        <v>1</v>
      </c>
      <c r="D177" s="154">
        <f t="shared" si="13"/>
        <v>1</v>
      </c>
      <c r="E177" s="154" t="str">
        <f t="shared" si="14"/>
        <v>-</v>
      </c>
      <c r="H177" t="s">
        <v>674</v>
      </c>
      <c r="I177" s="3" t="s">
        <v>31</v>
      </c>
      <c r="J177" s="3">
        <v>1</v>
      </c>
      <c r="K177" s="3">
        <v>1</v>
      </c>
      <c r="L177" s="3"/>
    </row>
    <row r="178" spans="1:12" x14ac:dyDescent="0.25">
      <c r="A178" s="98" t="str">
        <f t="shared" si="10"/>
        <v>Vaqueiros Encantados</v>
      </c>
      <c r="B178" s="98" t="str">
        <f t="shared" si="11"/>
        <v>Documentário</v>
      </c>
      <c r="C178" s="154">
        <f t="shared" si="12"/>
        <v>1</v>
      </c>
      <c r="D178" s="154" t="str">
        <f t="shared" si="13"/>
        <v>-</v>
      </c>
      <c r="E178" s="154">
        <f t="shared" si="14"/>
        <v>1</v>
      </c>
      <c r="H178" t="s">
        <v>687</v>
      </c>
      <c r="I178" s="3" t="s">
        <v>31</v>
      </c>
      <c r="J178" s="3">
        <v>1</v>
      </c>
      <c r="K178" s="3"/>
      <c r="L178" s="3">
        <v>1</v>
      </c>
    </row>
    <row r="179" spans="1:12" x14ac:dyDescent="0.25">
      <c r="A179" s="98" t="str">
        <f t="shared" si="10"/>
        <v>Yerma</v>
      </c>
      <c r="B179" s="98" t="str">
        <f t="shared" si="11"/>
        <v>Ficção</v>
      </c>
      <c r="C179" s="154">
        <f t="shared" si="12"/>
        <v>1</v>
      </c>
      <c r="D179" s="154">
        <f t="shared" si="13"/>
        <v>1</v>
      </c>
      <c r="E179" s="154" t="str">
        <f t="shared" si="14"/>
        <v>-</v>
      </c>
      <c r="H179" t="s">
        <v>709</v>
      </c>
      <c r="I179" s="3" t="s">
        <v>135</v>
      </c>
      <c r="J179" s="3">
        <v>1</v>
      </c>
      <c r="K179" s="3">
        <v>1</v>
      </c>
      <c r="L179" s="3"/>
    </row>
    <row r="180" spans="1:12" x14ac:dyDescent="0.25">
      <c r="A180" s="264" t="s">
        <v>446</v>
      </c>
      <c r="B180" s="265"/>
      <c r="C180" s="172">
        <f>J181</f>
        <v>176</v>
      </c>
      <c r="D180" s="101">
        <f>K181</f>
        <v>109</v>
      </c>
      <c r="E180" s="163">
        <f>L181</f>
        <v>86</v>
      </c>
      <c r="J180">
        <f>SUM(J4:J179)</f>
        <v>343</v>
      </c>
      <c r="K180">
        <f>SUM(K4:K179)</f>
        <v>195</v>
      </c>
      <c r="L180">
        <f>SUM(L4:L179)</f>
        <v>148</v>
      </c>
    </row>
    <row r="181" spans="1:12" ht="27" customHeight="1" x14ac:dyDescent="0.25">
      <c r="A181" s="222" t="s">
        <v>749</v>
      </c>
      <c r="B181" s="222"/>
      <c r="C181" s="222"/>
      <c r="D181" s="222"/>
      <c r="E181" s="222"/>
      <c r="F181" s="222"/>
      <c r="G181" s="222"/>
      <c r="H181" s="222"/>
      <c r="J181" s="166">
        <v>176</v>
      </c>
      <c r="K181" s="166">
        <v>109</v>
      </c>
      <c r="L181" s="166">
        <v>86</v>
      </c>
    </row>
  </sheetData>
  <sortState xmlns:xlrd2="http://schemas.microsoft.com/office/spreadsheetml/2017/richdata2" ref="H4:L179">
    <sortCondition descending="1" ref="J4:J179"/>
    <sortCondition ref="H4:H179"/>
  </sortState>
  <mergeCells count="3">
    <mergeCell ref="A180:B180"/>
    <mergeCell ref="A1:E1"/>
    <mergeCell ref="A181:H18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3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12.5703125" style="28" customWidth="1"/>
    <col min="2" max="2" width="10.28515625" style="28" customWidth="1"/>
    <col min="3" max="3" width="5.85546875" style="28" customWidth="1"/>
    <col min="4" max="4" width="13.5703125" style="28" customWidth="1"/>
    <col min="5" max="5" width="6.140625" style="28" customWidth="1"/>
    <col min="6" max="6" width="11" style="28" customWidth="1"/>
    <col min="7" max="7" width="6.140625" style="28" customWidth="1"/>
    <col min="8" max="8" width="10.5703125" style="28" customWidth="1"/>
    <col min="9" max="9" width="6.140625" style="28" customWidth="1"/>
    <col min="10" max="10" width="11.28515625" style="28" customWidth="1"/>
    <col min="11" max="11" width="5.5703125" style="28" customWidth="1"/>
    <col min="12" max="12" width="11" style="28" customWidth="1"/>
    <col min="13" max="13" width="12.7109375" style="28" hidden="1" customWidth="1"/>
    <col min="14" max="24" width="0" style="28" hidden="1" customWidth="1"/>
    <col min="25" max="16384" width="9.140625" style="28" hidden="1"/>
  </cols>
  <sheetData>
    <row r="1" spans="1:12" s="15" customFormat="1" ht="39.75" customHeight="1" x14ac:dyDescent="0.25">
      <c r="A1" s="226" t="s">
        <v>760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3">
      <c r="A2" s="16"/>
    </row>
    <row r="3" spans="1:12" ht="33.75" customHeight="1" x14ac:dyDescent="0.3">
      <c r="A3" s="211" t="s">
        <v>7</v>
      </c>
      <c r="B3" s="213" t="str">
        <f>B20</f>
        <v>Educação</v>
      </c>
      <c r="C3" s="213" t="s">
        <v>1</v>
      </c>
      <c r="D3" s="213" t="str">
        <f>C20</f>
        <v>Entretenimento</v>
      </c>
      <c r="E3" s="213" t="s">
        <v>1</v>
      </c>
      <c r="F3" s="213" t="str">
        <f>D20</f>
        <v>Informação</v>
      </c>
      <c r="G3" s="213" t="s">
        <v>1</v>
      </c>
      <c r="H3" s="213" t="str">
        <f>E20</f>
        <v>Outros</v>
      </c>
      <c r="I3" s="213" t="s">
        <v>1</v>
      </c>
      <c r="J3" s="213" t="str">
        <f>F20</f>
        <v>Publicidade</v>
      </c>
      <c r="K3" s="213" t="s">
        <v>1</v>
      </c>
      <c r="L3" s="212" t="s">
        <v>6</v>
      </c>
    </row>
    <row r="4" spans="1:12" ht="22.5" customHeight="1" x14ac:dyDescent="0.3">
      <c r="A4" s="40" t="str">
        <f t="shared" ref="A4:A12" si="0">A21</f>
        <v>BAND</v>
      </c>
      <c r="B4" s="19">
        <f>IF(B21=0,"-",B21/(60*24))</f>
        <v>0.125</v>
      </c>
      <c r="C4" s="41">
        <f>IF(B4="-","-",B4/$L4)</f>
        <v>3.4246575342465759E-4</v>
      </c>
      <c r="D4" s="19">
        <f>IF(C21=0,"-",C21/(60*24))</f>
        <v>199.50624999999999</v>
      </c>
      <c r="E4" s="41">
        <f>IF(D4="-","-",D4/$L4)</f>
        <v>0.54659246575342468</v>
      </c>
      <c r="F4" s="19">
        <f>IF(D21=0,"-",D21/(60*24))</f>
        <v>91.714583333333337</v>
      </c>
      <c r="G4" s="41">
        <f>IF(F4="-","-",F4/$L4)</f>
        <v>0.25127283105022835</v>
      </c>
      <c r="H4" s="19">
        <f>IF(E21=0,"-",E21/(60*24))</f>
        <v>59.445833333333333</v>
      </c>
      <c r="I4" s="41">
        <f t="shared" ref="I4:K12" si="1">IF(H4="-","-",H4/$L4)</f>
        <v>0.162865296803653</v>
      </c>
      <c r="J4" s="19">
        <f>IF(F21=0,"-",F21/(60*24))</f>
        <v>14.208333333333334</v>
      </c>
      <c r="K4" s="41">
        <f t="shared" si="1"/>
        <v>3.8926940639269415E-2</v>
      </c>
      <c r="L4" s="21">
        <f>B4+D4+F4+H4+J4</f>
        <v>364.99999999999994</v>
      </c>
    </row>
    <row r="5" spans="1:12" ht="22.5" customHeight="1" x14ac:dyDescent="0.3">
      <c r="A5" s="40" t="str">
        <f t="shared" si="0"/>
        <v>Rede CNT</v>
      </c>
      <c r="B5" s="19">
        <f t="shared" ref="B5:B12" si="2">IF(B22=0,"-",B22/(60*24))</f>
        <v>5.3680555555555554</v>
      </c>
      <c r="C5" s="41">
        <f t="shared" ref="C5:C12" si="3">IF(B5="-","-",B5/$L5)</f>
        <v>1.495627273430849E-2</v>
      </c>
      <c r="D5" s="19">
        <f t="shared" ref="D5:D12" si="4">IF(C22=0,"-",C22/(60*24))</f>
        <v>31.895833333333332</v>
      </c>
      <c r="E5" s="41">
        <f t="shared" ref="E5:E12" si="5">IF(D5="-","-",D5/$L5)</f>
        <v>8.886696076155097E-2</v>
      </c>
      <c r="F5" s="19">
        <f t="shared" ref="F5:F12" si="6">IF(D22=0,"-",D22/(60*24))</f>
        <v>16.253472222222221</v>
      </c>
      <c r="G5" s="41">
        <f t="shared" ref="G5:G12" si="7">IF(F5="-","-",F5/$L5)</f>
        <v>4.5284807677424349E-2</v>
      </c>
      <c r="H5" s="19">
        <f t="shared" ref="H5:H12" si="8">IF(E22=0,"-",E22/(60*24))</f>
        <v>271.43055555555554</v>
      </c>
      <c r="I5" s="41">
        <f t="shared" si="1"/>
        <v>0.75624951629130877</v>
      </c>
      <c r="J5" s="19">
        <f t="shared" ref="J5:J12" si="9">IF(F22=0,"-",F22/(60*24))</f>
        <v>33.96875</v>
      </c>
      <c r="K5" s="41">
        <f t="shared" si="1"/>
        <v>9.4642442535407489E-2</v>
      </c>
      <c r="L5" s="21">
        <f t="shared" ref="L5:L12" si="10">B5+D5+F5+H5+J5</f>
        <v>358.91666666666663</v>
      </c>
    </row>
    <row r="6" spans="1:12" ht="22.5" customHeight="1" x14ac:dyDescent="0.3">
      <c r="A6" s="40" t="str">
        <f t="shared" si="0"/>
        <v>Rede Globo</v>
      </c>
      <c r="B6" s="19">
        <f t="shared" si="2"/>
        <v>20.546527777777779</v>
      </c>
      <c r="C6" s="41">
        <f t="shared" si="3"/>
        <v>5.6370685795395004E-2</v>
      </c>
      <c r="D6" s="19">
        <f t="shared" si="4"/>
        <v>255.08750000000001</v>
      </c>
      <c r="E6" s="41">
        <f t="shared" si="5"/>
        <v>0.69984853247978041</v>
      </c>
      <c r="F6" s="19">
        <f t="shared" si="6"/>
        <v>80.881249999999994</v>
      </c>
      <c r="G6" s="41">
        <f t="shared" si="7"/>
        <v>0.22190277499928548</v>
      </c>
      <c r="H6" s="19">
        <f t="shared" si="8"/>
        <v>4.6236111111111109</v>
      </c>
      <c r="I6" s="41">
        <f t="shared" si="1"/>
        <v>1.2685166661903535E-2</v>
      </c>
      <c r="J6" s="19">
        <f t="shared" si="9"/>
        <v>3.3506944444444446</v>
      </c>
      <c r="K6" s="41">
        <f t="shared" si="1"/>
        <v>9.1928400636354102E-3</v>
      </c>
      <c r="L6" s="21">
        <f t="shared" si="10"/>
        <v>364.48958333333337</v>
      </c>
    </row>
    <row r="7" spans="1:12" ht="22.5" customHeight="1" x14ac:dyDescent="0.3">
      <c r="A7" s="40" t="str">
        <f t="shared" si="0"/>
        <v>Rede Record</v>
      </c>
      <c r="B7" s="19" t="str">
        <f t="shared" si="2"/>
        <v>-</v>
      </c>
      <c r="C7" s="41" t="str">
        <f t="shared" si="3"/>
        <v>-</v>
      </c>
      <c r="D7" s="19">
        <f t="shared" si="4"/>
        <v>144.20486111111111</v>
      </c>
      <c r="E7" s="41">
        <f t="shared" si="5"/>
        <v>0.39529615563994941</v>
      </c>
      <c r="F7" s="19">
        <f t="shared" si="6"/>
        <v>129.38333333333333</v>
      </c>
      <c r="G7" s="41">
        <f t="shared" si="7"/>
        <v>0.35466719968019189</v>
      </c>
      <c r="H7" s="19">
        <f t="shared" si="8"/>
        <v>87.91180555555556</v>
      </c>
      <c r="I7" s="41">
        <f t="shared" si="1"/>
        <v>0.24098493284981395</v>
      </c>
      <c r="J7" s="19">
        <f t="shared" si="9"/>
        <v>3.3020833333333335</v>
      </c>
      <c r="K7" s="41">
        <f t="shared" si="1"/>
        <v>9.051711830044832E-3</v>
      </c>
      <c r="L7" s="21">
        <f>D7+F7+H7+J7</f>
        <v>364.80208333333331</v>
      </c>
    </row>
    <row r="8" spans="1:12" ht="22.5" customHeight="1" x14ac:dyDescent="0.3">
      <c r="A8" s="40" t="str">
        <f t="shared" si="0"/>
        <v>Rede TV!</v>
      </c>
      <c r="B8" s="19">
        <f t="shared" si="2"/>
        <v>3.0381944444444446</v>
      </c>
      <c r="C8" s="41">
        <f t="shared" si="3"/>
        <v>8.3238203957382035E-3</v>
      </c>
      <c r="D8" s="19">
        <f t="shared" si="4"/>
        <v>156.48680555555555</v>
      </c>
      <c r="E8" s="41">
        <f t="shared" si="5"/>
        <v>0.42873097412480965</v>
      </c>
      <c r="F8" s="19">
        <f t="shared" si="6"/>
        <v>19.292361111111113</v>
      </c>
      <c r="G8" s="41">
        <f t="shared" si="7"/>
        <v>5.2855783866057833E-2</v>
      </c>
      <c r="H8" s="19">
        <f t="shared" si="8"/>
        <v>162.39097222222222</v>
      </c>
      <c r="I8" s="41">
        <f t="shared" si="1"/>
        <v>0.44490677321156763</v>
      </c>
      <c r="J8" s="19">
        <f t="shared" si="9"/>
        <v>23.791666666666668</v>
      </c>
      <c r="K8" s="41">
        <f t="shared" si="1"/>
        <v>6.5182648401826471E-2</v>
      </c>
      <c r="L8" s="21">
        <f t="shared" si="10"/>
        <v>365.00000000000006</v>
      </c>
    </row>
    <row r="9" spans="1:12" ht="22.5" customHeight="1" x14ac:dyDescent="0.3">
      <c r="A9" s="40" t="str">
        <f t="shared" si="0"/>
        <v>SBT</v>
      </c>
      <c r="B9" s="19" t="str">
        <f t="shared" si="2"/>
        <v>-</v>
      </c>
      <c r="C9" s="41" t="str">
        <f t="shared" si="3"/>
        <v>-</v>
      </c>
      <c r="D9" s="19">
        <f t="shared" si="4"/>
        <v>275.99305555555554</v>
      </c>
      <c r="E9" s="41">
        <f t="shared" si="5"/>
        <v>0.75614535768645363</v>
      </c>
      <c r="F9" s="19">
        <f t="shared" si="6"/>
        <v>83.680555555555557</v>
      </c>
      <c r="G9" s="41">
        <f t="shared" si="7"/>
        <v>0.22926179604261801</v>
      </c>
      <c r="H9" s="19">
        <f t="shared" si="8"/>
        <v>1.3020833333333333</v>
      </c>
      <c r="I9" s="41">
        <f t="shared" si="1"/>
        <v>3.5673515981735162E-3</v>
      </c>
      <c r="J9" s="19">
        <f t="shared" si="9"/>
        <v>4.0243055555555554</v>
      </c>
      <c r="K9" s="41">
        <f t="shared" si="1"/>
        <v>1.1025494672754948E-2</v>
      </c>
      <c r="L9" s="21">
        <f>D9+F9+H9+J9</f>
        <v>364.99999999999994</v>
      </c>
    </row>
    <row r="10" spans="1:12" ht="22.5" customHeight="1" x14ac:dyDescent="0.3">
      <c r="A10" s="40" t="str">
        <f t="shared" si="0"/>
        <v>TV Brasil</v>
      </c>
      <c r="B10" s="19">
        <f t="shared" si="2"/>
        <v>45.71875</v>
      </c>
      <c r="C10" s="41">
        <f t="shared" si="3"/>
        <v>0.1252568493150685</v>
      </c>
      <c r="D10" s="19">
        <f t="shared" si="4"/>
        <v>206.55902777777777</v>
      </c>
      <c r="E10" s="41">
        <f t="shared" si="5"/>
        <v>0.56591514459665138</v>
      </c>
      <c r="F10" s="19">
        <f t="shared" si="6"/>
        <v>100.09722222222223</v>
      </c>
      <c r="G10" s="41">
        <f t="shared" si="7"/>
        <v>0.27423896499238964</v>
      </c>
      <c r="H10" s="19">
        <f t="shared" si="8"/>
        <v>9.3229166666666661</v>
      </c>
      <c r="I10" s="41">
        <f t="shared" si="1"/>
        <v>2.5542237442922371E-2</v>
      </c>
      <c r="J10" s="19">
        <f t="shared" si="9"/>
        <v>3.3020833333333335</v>
      </c>
      <c r="K10" s="41">
        <f t="shared" si="1"/>
        <v>9.0468036529680364E-3</v>
      </c>
      <c r="L10" s="21">
        <f t="shared" si="10"/>
        <v>365</v>
      </c>
    </row>
    <row r="11" spans="1:12" ht="22.5" customHeight="1" x14ac:dyDescent="0.3">
      <c r="A11" s="40" t="str">
        <f t="shared" si="0"/>
        <v>TV Cultura</v>
      </c>
      <c r="B11" s="19">
        <f t="shared" si="2"/>
        <v>33.392361111111114</v>
      </c>
      <c r="C11" s="41">
        <f t="shared" si="3"/>
        <v>9.161141594269169E-2</v>
      </c>
      <c r="D11" s="19">
        <f t="shared" si="4"/>
        <v>245.8125</v>
      </c>
      <c r="E11" s="41">
        <f t="shared" si="5"/>
        <v>0.67438271604938282</v>
      </c>
      <c r="F11" s="19">
        <f t="shared" si="6"/>
        <v>76.392361111111114</v>
      </c>
      <c r="G11" s="41">
        <f t="shared" si="7"/>
        <v>0.20958123761621708</v>
      </c>
      <c r="H11" s="19">
        <f t="shared" si="8"/>
        <v>5.6006944444444446</v>
      </c>
      <c r="I11" s="41">
        <f t="shared" si="1"/>
        <v>1.5365416857186407E-2</v>
      </c>
      <c r="J11" s="19">
        <f t="shared" si="9"/>
        <v>3.3020833333333335</v>
      </c>
      <c r="K11" s="41">
        <f t="shared" si="1"/>
        <v>9.0592135345221782E-3</v>
      </c>
      <c r="L11" s="21">
        <f t="shared" si="10"/>
        <v>364.49999999999994</v>
      </c>
    </row>
    <row r="12" spans="1:12" ht="22.5" customHeight="1" x14ac:dyDescent="0.3">
      <c r="A12" s="40" t="str">
        <f t="shared" si="0"/>
        <v>TV Gazeta</v>
      </c>
      <c r="B12" s="19">
        <f t="shared" si="2"/>
        <v>5.791666666666667</v>
      </c>
      <c r="C12" s="41">
        <f t="shared" si="3"/>
        <v>1.5867579908675801E-2</v>
      </c>
      <c r="D12" s="19">
        <f t="shared" si="4"/>
        <v>104.38194444444444</v>
      </c>
      <c r="E12" s="41">
        <f t="shared" si="5"/>
        <v>0.28597792998477928</v>
      </c>
      <c r="F12" s="19">
        <f t="shared" si="6"/>
        <v>33.809027777777779</v>
      </c>
      <c r="G12" s="41">
        <f t="shared" si="7"/>
        <v>9.2627473363774734E-2</v>
      </c>
      <c r="H12" s="19">
        <f t="shared" si="8"/>
        <v>58.135416666666664</v>
      </c>
      <c r="I12" s="41">
        <f t="shared" si="1"/>
        <v>0.15927511415525114</v>
      </c>
      <c r="J12" s="19">
        <f t="shared" si="9"/>
        <v>162.88194444444446</v>
      </c>
      <c r="K12" s="41">
        <f t="shared" si="1"/>
        <v>0.44625190258751907</v>
      </c>
      <c r="L12" s="21">
        <f t="shared" si="10"/>
        <v>365</v>
      </c>
    </row>
    <row r="13" spans="1:12" ht="22.5" customHeight="1" x14ac:dyDescent="0.3">
      <c r="A13" s="24" t="s">
        <v>6</v>
      </c>
      <c r="B13" s="25">
        <f>SUM(B4:B12)</f>
        <v>113.98055555555557</v>
      </c>
      <c r="C13" s="42">
        <f>B13/$L$13</f>
        <v>3.4774465560711038E-2</v>
      </c>
      <c r="D13" s="25">
        <f>SUM(D4:D12)</f>
        <v>1619.9277777777777</v>
      </c>
      <c r="E13" s="42">
        <f>D13/$L13</f>
        <v>0.49422572512129498</v>
      </c>
      <c r="F13" s="25">
        <f>SUM(F4:F12)</f>
        <v>631.50416666666672</v>
      </c>
      <c r="G13" s="42">
        <f>F13/$L13</f>
        <v>0.19266637005021298</v>
      </c>
      <c r="H13" s="25">
        <f>SUM(H4:H12)</f>
        <v>660.16388888888889</v>
      </c>
      <c r="I13" s="42">
        <f>H13/$L13</f>
        <v>0.20141019936863072</v>
      </c>
      <c r="J13" s="25">
        <f>SUM(J4:J12)</f>
        <v>252.13194444444446</v>
      </c>
      <c r="K13" s="42">
        <f>J13/$L13</f>
        <v>7.6923239899150411E-2</v>
      </c>
      <c r="L13" s="27">
        <f>SUM(L4:L12)</f>
        <v>3277.708333333333</v>
      </c>
    </row>
    <row r="14" spans="1:12" x14ac:dyDescent="0.3">
      <c r="A14" s="227" t="s">
        <v>749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20" spans="1:24" ht="15.75" hidden="1" x14ac:dyDescent="0.3">
      <c r="A20" s="2" t="s">
        <v>48</v>
      </c>
      <c r="B20" s="2" t="s">
        <v>12</v>
      </c>
      <c r="C20" s="2" t="s">
        <v>8</v>
      </c>
      <c r="D20" s="2" t="s">
        <v>9</v>
      </c>
      <c r="E20" s="2" t="s">
        <v>10</v>
      </c>
      <c r="F20" s="2" t="s">
        <v>11</v>
      </c>
      <c r="G20" s="2" t="s">
        <v>71</v>
      </c>
      <c r="I20" s="2" t="s">
        <v>48</v>
      </c>
      <c r="J20" s="2" t="s">
        <v>12</v>
      </c>
      <c r="K20" s="2" t="s">
        <v>8</v>
      </c>
      <c r="L20" s="2" t="s">
        <v>9</v>
      </c>
      <c r="M20" s="2" t="s">
        <v>10</v>
      </c>
      <c r="N20" s="2" t="s">
        <v>11</v>
      </c>
      <c r="O20" s="2" t="s">
        <v>71</v>
      </c>
      <c r="R20" s="2"/>
      <c r="S20" s="2"/>
      <c r="T20" s="2"/>
      <c r="U20" s="2"/>
      <c r="V20" s="2"/>
      <c r="W20" s="2"/>
      <c r="X20" s="2"/>
    </row>
    <row r="21" spans="1:24" ht="15.75" hidden="1" x14ac:dyDescent="0.3">
      <c r="A21" t="s">
        <v>3</v>
      </c>
      <c r="B21" s="3">
        <v>180</v>
      </c>
      <c r="C21" s="3">
        <v>287289</v>
      </c>
      <c r="D21" s="3">
        <v>132069</v>
      </c>
      <c r="E21" s="3">
        <v>85602</v>
      </c>
      <c r="F21" s="3">
        <v>20460</v>
      </c>
      <c r="G21" s="3">
        <v>525600</v>
      </c>
      <c r="I21" t="s">
        <v>60</v>
      </c>
      <c r="J21" s="3">
        <v>65835</v>
      </c>
      <c r="K21" s="3">
        <v>297425</v>
      </c>
      <c r="L21" s="3">
        <v>144160</v>
      </c>
      <c r="M21" s="3">
        <v>13425</v>
      </c>
      <c r="N21" s="3">
        <v>4755</v>
      </c>
      <c r="O21" s="3">
        <v>525600</v>
      </c>
      <c r="R21"/>
      <c r="S21" s="3"/>
      <c r="T21" s="3"/>
      <c r="U21" s="3"/>
      <c r="V21" s="3"/>
      <c r="W21" s="3"/>
      <c r="X21" s="3"/>
    </row>
    <row r="22" spans="1:24" ht="15.75" hidden="1" x14ac:dyDescent="0.3">
      <c r="A22" t="s">
        <v>64</v>
      </c>
      <c r="B22" s="3">
        <v>7730</v>
      </c>
      <c r="C22" s="3">
        <v>45930</v>
      </c>
      <c r="D22" s="3">
        <v>23405</v>
      </c>
      <c r="E22" s="3">
        <v>390860</v>
      </c>
      <c r="F22" s="3">
        <v>48915</v>
      </c>
      <c r="G22" s="3">
        <v>516840</v>
      </c>
      <c r="I22" t="s">
        <v>4</v>
      </c>
      <c r="J22" s="3"/>
      <c r="K22" s="3">
        <v>397430</v>
      </c>
      <c r="L22" s="3">
        <v>120500</v>
      </c>
      <c r="M22" s="3">
        <v>1875</v>
      </c>
      <c r="N22" s="3">
        <v>5795</v>
      </c>
      <c r="O22" s="3">
        <v>525600</v>
      </c>
      <c r="R22"/>
      <c r="S22" s="3"/>
      <c r="T22" s="3"/>
      <c r="U22" s="3"/>
      <c r="V22" s="3"/>
      <c r="W22" s="3"/>
      <c r="X22" s="3"/>
    </row>
    <row r="23" spans="1:24" ht="15.75" hidden="1" x14ac:dyDescent="0.3">
      <c r="A23" t="s">
        <v>62</v>
      </c>
      <c r="B23" s="3">
        <v>29587</v>
      </c>
      <c r="C23" s="3">
        <v>367326</v>
      </c>
      <c r="D23" s="3">
        <v>116469</v>
      </c>
      <c r="E23" s="3">
        <v>6658</v>
      </c>
      <c r="F23" s="3">
        <v>4825</v>
      </c>
      <c r="G23" s="3">
        <v>524865</v>
      </c>
      <c r="I23" t="s">
        <v>67</v>
      </c>
      <c r="J23" s="3">
        <v>8340</v>
      </c>
      <c r="K23" s="3">
        <v>150310</v>
      </c>
      <c r="L23" s="3">
        <v>48685</v>
      </c>
      <c r="M23" s="3">
        <v>83715</v>
      </c>
      <c r="N23" s="3">
        <v>234550</v>
      </c>
      <c r="O23" s="3">
        <v>525600</v>
      </c>
      <c r="R23"/>
      <c r="S23" s="3"/>
      <c r="T23" s="3"/>
      <c r="U23" s="3"/>
      <c r="V23" s="3"/>
      <c r="W23" s="3"/>
      <c r="X23" s="3"/>
    </row>
    <row r="24" spans="1:24" ht="15.75" hidden="1" x14ac:dyDescent="0.3">
      <c r="A24" t="s">
        <v>65</v>
      </c>
      <c r="B24" s="3"/>
      <c r="C24" s="3">
        <v>207655</v>
      </c>
      <c r="D24" s="3">
        <v>186312</v>
      </c>
      <c r="E24" s="3">
        <v>126593</v>
      </c>
      <c r="F24" s="3">
        <v>4755</v>
      </c>
      <c r="G24" s="3">
        <v>525315</v>
      </c>
      <c r="I24" t="s">
        <v>3</v>
      </c>
      <c r="J24" s="3">
        <v>180</v>
      </c>
      <c r="K24" s="3">
        <v>287289</v>
      </c>
      <c r="L24" s="3">
        <v>132069</v>
      </c>
      <c r="M24" s="3">
        <v>85602</v>
      </c>
      <c r="N24" s="3">
        <v>20460</v>
      </c>
      <c r="O24" s="3">
        <v>525600</v>
      </c>
      <c r="R24"/>
      <c r="S24" s="3"/>
      <c r="T24" s="3"/>
      <c r="U24" s="3"/>
      <c r="V24" s="3"/>
      <c r="W24" s="3"/>
      <c r="X24" s="3"/>
    </row>
    <row r="25" spans="1:24" ht="15.75" hidden="1" x14ac:dyDescent="0.3">
      <c r="A25" t="s">
        <v>66</v>
      </c>
      <c r="B25" s="3">
        <v>4375</v>
      </c>
      <c r="C25" s="3">
        <v>225341</v>
      </c>
      <c r="D25" s="3">
        <v>27781</v>
      </c>
      <c r="E25" s="3">
        <v>233843</v>
      </c>
      <c r="F25" s="3">
        <v>34260</v>
      </c>
      <c r="G25" s="3">
        <v>525600</v>
      </c>
      <c r="I25" t="s">
        <v>66</v>
      </c>
      <c r="J25" s="3">
        <v>4375</v>
      </c>
      <c r="K25" s="3">
        <v>225341</v>
      </c>
      <c r="L25" s="3">
        <v>27781</v>
      </c>
      <c r="M25" s="3">
        <v>233843</v>
      </c>
      <c r="N25" s="3">
        <v>34260</v>
      </c>
      <c r="O25" s="3">
        <v>525600</v>
      </c>
      <c r="R25"/>
      <c r="S25" s="3"/>
      <c r="T25" s="3"/>
      <c r="U25" s="3"/>
      <c r="V25" s="3"/>
      <c r="W25" s="3"/>
      <c r="X25" s="3"/>
    </row>
    <row r="26" spans="1:24" ht="15.75" hidden="1" x14ac:dyDescent="0.3">
      <c r="A26" t="s">
        <v>4</v>
      </c>
      <c r="B26" s="3"/>
      <c r="C26" s="3">
        <v>397430</v>
      </c>
      <c r="D26" s="3">
        <v>120500</v>
      </c>
      <c r="E26" s="3">
        <v>1875</v>
      </c>
      <c r="F26" s="3">
        <v>5795</v>
      </c>
      <c r="G26" s="3">
        <v>525600</v>
      </c>
      <c r="I26" t="s">
        <v>65</v>
      </c>
      <c r="J26" s="3"/>
      <c r="K26" s="3">
        <v>207655</v>
      </c>
      <c r="L26" s="3">
        <v>186312</v>
      </c>
      <c r="M26" s="3">
        <v>126593</v>
      </c>
      <c r="N26" s="3">
        <v>4755</v>
      </c>
      <c r="O26" s="3">
        <v>525315</v>
      </c>
      <c r="R26"/>
      <c r="S26" s="3"/>
      <c r="T26" s="3"/>
      <c r="U26" s="3"/>
      <c r="V26" s="3"/>
      <c r="W26" s="3"/>
      <c r="X26" s="3"/>
    </row>
    <row r="27" spans="1:24" ht="15.75" hidden="1" x14ac:dyDescent="0.3">
      <c r="A27" t="s">
        <v>60</v>
      </c>
      <c r="B27" s="3">
        <v>65835</v>
      </c>
      <c r="C27" s="3">
        <v>297445</v>
      </c>
      <c r="D27" s="3">
        <v>144140</v>
      </c>
      <c r="E27" s="3">
        <v>13425</v>
      </c>
      <c r="F27" s="3">
        <v>4755</v>
      </c>
      <c r="G27" s="3">
        <v>525600</v>
      </c>
      <c r="I27" t="s">
        <v>61</v>
      </c>
      <c r="J27" s="3">
        <v>48085</v>
      </c>
      <c r="K27" s="3">
        <v>353970</v>
      </c>
      <c r="L27" s="3">
        <v>110005</v>
      </c>
      <c r="M27" s="3">
        <v>8065</v>
      </c>
      <c r="N27" s="3">
        <v>4755</v>
      </c>
      <c r="O27" s="3">
        <v>524880</v>
      </c>
      <c r="R27"/>
      <c r="S27" s="3"/>
      <c r="T27" s="3"/>
      <c r="U27" s="3"/>
      <c r="V27" s="3"/>
      <c r="W27" s="3"/>
      <c r="X27" s="3"/>
    </row>
    <row r="28" spans="1:24" ht="15.75" hidden="1" x14ac:dyDescent="0.3">
      <c r="A28" t="s">
        <v>61</v>
      </c>
      <c r="B28" s="3">
        <v>48085</v>
      </c>
      <c r="C28" s="3">
        <v>353970</v>
      </c>
      <c r="D28" s="3">
        <v>110005</v>
      </c>
      <c r="E28" s="3">
        <v>8065</v>
      </c>
      <c r="F28" s="3">
        <v>4755</v>
      </c>
      <c r="G28" s="3">
        <v>524880</v>
      </c>
      <c r="I28" t="s">
        <v>62</v>
      </c>
      <c r="J28" s="3">
        <v>29587</v>
      </c>
      <c r="K28" s="3">
        <v>367326</v>
      </c>
      <c r="L28" s="3">
        <v>116469</v>
      </c>
      <c r="M28" s="3">
        <v>6658</v>
      </c>
      <c r="N28" s="3">
        <v>4825</v>
      </c>
      <c r="O28" s="3">
        <v>524865</v>
      </c>
      <c r="R28"/>
      <c r="S28" s="3"/>
      <c r="T28" s="3"/>
      <c r="U28" s="3"/>
      <c r="V28" s="3"/>
      <c r="W28" s="3"/>
      <c r="X28" s="3"/>
    </row>
    <row r="29" spans="1:24" ht="15.75" hidden="1" x14ac:dyDescent="0.3">
      <c r="A29" t="s">
        <v>67</v>
      </c>
      <c r="B29" s="3">
        <v>8340</v>
      </c>
      <c r="C29" s="3">
        <v>150310</v>
      </c>
      <c r="D29" s="3">
        <v>48685</v>
      </c>
      <c r="E29" s="3">
        <v>83715</v>
      </c>
      <c r="F29" s="3">
        <v>234550</v>
      </c>
      <c r="G29" s="3">
        <v>525600</v>
      </c>
      <c r="I29" t="s">
        <v>64</v>
      </c>
      <c r="J29" s="3">
        <v>7730</v>
      </c>
      <c r="K29" s="3">
        <v>45930</v>
      </c>
      <c r="L29" s="3">
        <v>23405</v>
      </c>
      <c r="M29" s="3">
        <v>390860</v>
      </c>
      <c r="N29" s="3">
        <v>48915</v>
      </c>
      <c r="O29" s="3">
        <v>516840</v>
      </c>
      <c r="R29"/>
      <c r="S29" s="3"/>
      <c r="T29" s="3"/>
      <c r="U29" s="3"/>
      <c r="V29" s="3"/>
      <c r="W29" s="3"/>
      <c r="X29" s="3"/>
    </row>
    <row r="30" spans="1:24" ht="15.75" hidden="1" x14ac:dyDescent="0.3">
      <c r="A30" s="4" t="s">
        <v>71</v>
      </c>
      <c r="B30" s="5">
        <v>164132</v>
      </c>
      <c r="C30" s="5">
        <v>2332696</v>
      </c>
      <c r="D30" s="5">
        <v>909366</v>
      </c>
      <c r="E30" s="5">
        <v>950636</v>
      </c>
      <c r="F30" s="5">
        <v>363070</v>
      </c>
      <c r="G30" s="5">
        <v>4719900</v>
      </c>
      <c r="I30" s="4" t="s">
        <v>71</v>
      </c>
      <c r="J30" s="5">
        <v>164132</v>
      </c>
      <c r="K30" s="5">
        <v>2332676</v>
      </c>
      <c r="L30" s="5">
        <v>909386</v>
      </c>
      <c r="M30" s="5">
        <v>950636</v>
      </c>
      <c r="N30" s="5">
        <v>363070</v>
      </c>
      <c r="O30" s="5">
        <v>4719900</v>
      </c>
      <c r="R30" s="4"/>
      <c r="S30" s="5"/>
      <c r="T30" s="5"/>
      <c r="U30" s="5"/>
      <c r="V30" s="5"/>
      <c r="W30" s="5"/>
      <c r="X30" s="5"/>
    </row>
    <row r="31" spans="1:24" hidden="1" x14ac:dyDescent="0.3">
      <c r="B31" s="19">
        <f t="shared" ref="B31:G31" si="11">B30/(60*24)</f>
        <v>113.98055555555555</v>
      </c>
      <c r="C31" s="19">
        <f t="shared" si="11"/>
        <v>1619.9277777777777</v>
      </c>
      <c r="D31" s="19">
        <f t="shared" si="11"/>
        <v>631.50416666666672</v>
      </c>
      <c r="E31" s="19">
        <f t="shared" si="11"/>
        <v>660.16388888888889</v>
      </c>
      <c r="F31" s="19">
        <f t="shared" si="11"/>
        <v>252.13194444444446</v>
      </c>
      <c r="G31" s="19">
        <f t="shared" si="11"/>
        <v>3277.7083333333335</v>
      </c>
      <c r="H31" s="19"/>
    </row>
    <row r="33" spans="7:10" ht="15.75" hidden="1" x14ac:dyDescent="0.3">
      <c r="G33" s="135"/>
      <c r="H33" s="39"/>
      <c r="I33" s="137"/>
      <c r="J33" s="39"/>
    </row>
  </sheetData>
  <mergeCells count="2">
    <mergeCell ref="A1:L1"/>
    <mergeCell ref="A14:L1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ignoredErrors>
    <ignoredError sqref="F4 H4 J4 D4:D12 F5:F12 H5:H12 J5:J12 L7:L9 C13:L13" formula="1"/>
  </ignoredErrors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248"/>
  <sheetViews>
    <sheetView workbookViewId="0">
      <selection activeCell="A2" sqref="A2"/>
    </sheetView>
  </sheetViews>
  <sheetFormatPr defaultColWidth="15.28515625" defaultRowHeight="15" x14ac:dyDescent="0.25"/>
  <cols>
    <col min="1" max="1" width="23.5703125" customWidth="1"/>
    <col min="2" max="2" width="14.28515625" customWidth="1"/>
    <col min="3" max="3" width="10.5703125" customWidth="1"/>
    <col min="4" max="4" width="8.5703125" customWidth="1"/>
    <col min="5" max="5" width="9.28515625" customWidth="1"/>
    <col min="6" max="6" width="8.140625" customWidth="1"/>
    <col min="7" max="7" width="8.5703125" customWidth="1"/>
    <col min="8" max="8" width="8.85546875" customWidth="1"/>
    <col min="9" max="9" width="9.5703125" customWidth="1"/>
  </cols>
  <sheetData>
    <row r="1" spans="1:9" s="104" customFormat="1" ht="16.5" x14ac:dyDescent="0.3">
      <c r="A1" s="226" t="s">
        <v>805</v>
      </c>
      <c r="B1" s="226"/>
      <c r="C1" s="226"/>
      <c r="D1" s="226"/>
      <c r="E1" s="226"/>
      <c r="F1" s="226"/>
      <c r="G1" s="226"/>
      <c r="H1" s="226"/>
      <c r="I1" s="226"/>
    </row>
    <row r="2" spans="1:9" ht="27" x14ac:dyDescent="0.25">
      <c r="A2" s="186" t="s">
        <v>58</v>
      </c>
      <c r="B2" s="188" t="s">
        <v>43</v>
      </c>
      <c r="C2" s="187" t="s">
        <v>6</v>
      </c>
      <c r="D2" s="209" t="str">
        <f t="shared" ref="D2:I2" si="0">D101</f>
        <v>BAND</v>
      </c>
      <c r="E2" s="209" t="str">
        <f t="shared" si="0"/>
        <v>Rede Globo</v>
      </c>
      <c r="F2" s="208" t="str">
        <f t="shared" si="0"/>
        <v>Rede Record</v>
      </c>
      <c r="G2" s="208" t="str">
        <f t="shared" si="0"/>
        <v>SBT</v>
      </c>
      <c r="H2" s="187" t="str">
        <f t="shared" si="0"/>
        <v>TV Brasil</v>
      </c>
      <c r="I2" s="188" t="str">
        <f t="shared" si="0"/>
        <v>TV Cultura</v>
      </c>
    </row>
    <row r="3" spans="1:9" ht="24.75" customHeight="1" x14ac:dyDescent="0.25">
      <c r="A3" s="156" t="str">
        <f t="shared" ref="A3:B22" si="1">A102</f>
        <v>Malhação</v>
      </c>
      <c r="B3" s="156" t="str">
        <f t="shared" si="1"/>
        <v>Ficção</v>
      </c>
      <c r="C3" s="19">
        <f>IF(C102=0,"-", C102/(60*24))</f>
        <v>5.5902777777777777</v>
      </c>
      <c r="D3" s="19" t="str">
        <f t="shared" ref="D3:I3" si="2">IF(D102=0,"-", D102/(60*24))</f>
        <v>-</v>
      </c>
      <c r="E3" s="210">
        <f t="shared" si="2"/>
        <v>5.5902777777777777</v>
      </c>
      <c r="F3" s="210" t="str">
        <f t="shared" si="2"/>
        <v>-</v>
      </c>
      <c r="G3" s="19" t="str">
        <f t="shared" si="2"/>
        <v>-</v>
      </c>
      <c r="H3" s="19" t="str">
        <f t="shared" si="2"/>
        <v>-</v>
      </c>
      <c r="I3" s="19" t="str">
        <f t="shared" si="2"/>
        <v>-</v>
      </c>
    </row>
    <row r="4" spans="1:9" ht="24.75" customHeight="1" x14ac:dyDescent="0.25">
      <c r="A4" s="156" t="str">
        <f t="shared" si="1"/>
        <v>Castelo Rá Tim Bum</v>
      </c>
      <c r="B4" s="156" t="str">
        <f t="shared" si="1"/>
        <v>Ficção</v>
      </c>
      <c r="C4" s="19">
        <f t="shared" ref="C4:I4" si="3">IF(C103=0,"-", C103/(60*24))</f>
        <v>5.520833333333333</v>
      </c>
      <c r="D4" s="19" t="str">
        <f t="shared" si="3"/>
        <v>-</v>
      </c>
      <c r="E4" s="19" t="str">
        <f t="shared" si="3"/>
        <v>-</v>
      </c>
      <c r="F4" s="19" t="str">
        <f t="shared" si="3"/>
        <v>-</v>
      </c>
      <c r="G4" s="19" t="str">
        <f t="shared" si="3"/>
        <v>-</v>
      </c>
      <c r="H4" s="19" t="str">
        <f t="shared" si="3"/>
        <v>-</v>
      </c>
      <c r="I4" s="19">
        <f t="shared" si="3"/>
        <v>5.520833333333333</v>
      </c>
    </row>
    <row r="5" spans="1:9" ht="24.75" customHeight="1" x14ac:dyDescent="0.25">
      <c r="A5" s="156" t="str">
        <f t="shared" si="1"/>
        <v>Sítio do Picapau Amarelo Cultura</v>
      </c>
      <c r="B5" s="156" t="str">
        <f t="shared" si="1"/>
        <v>Ficção</v>
      </c>
      <c r="C5" s="19">
        <f t="shared" ref="C5:I5" si="4">IF(C104=0,"-", C104/(60*24))</f>
        <v>5.4375</v>
      </c>
      <c r="D5" s="19" t="str">
        <f t="shared" si="4"/>
        <v>-</v>
      </c>
      <c r="E5" s="19" t="str">
        <f t="shared" si="4"/>
        <v>-</v>
      </c>
      <c r="F5" s="19" t="str">
        <f t="shared" si="4"/>
        <v>-</v>
      </c>
      <c r="G5" s="19" t="str">
        <f t="shared" si="4"/>
        <v>-</v>
      </c>
      <c r="H5" s="19" t="str">
        <f t="shared" si="4"/>
        <v>-</v>
      </c>
      <c r="I5" s="19">
        <f t="shared" si="4"/>
        <v>5.4375</v>
      </c>
    </row>
    <row r="6" spans="1:9" ht="24.75" customHeight="1" x14ac:dyDescent="0.25">
      <c r="A6" s="156" t="str">
        <f t="shared" si="1"/>
        <v>Peixonauta</v>
      </c>
      <c r="B6" s="156" t="str">
        <f t="shared" si="1"/>
        <v>Animação</v>
      </c>
      <c r="C6" s="19">
        <f t="shared" ref="C6:I6" si="5">IF(C105=0,"-", C105/(60*24))</f>
        <v>3.53125</v>
      </c>
      <c r="D6" s="19" t="str">
        <f t="shared" si="5"/>
        <v>-</v>
      </c>
      <c r="E6" s="19" t="str">
        <f t="shared" si="5"/>
        <v>-</v>
      </c>
      <c r="F6" s="19" t="str">
        <f t="shared" si="5"/>
        <v>-</v>
      </c>
      <c r="G6" s="19" t="str">
        <f t="shared" si="5"/>
        <v>-</v>
      </c>
      <c r="H6" s="19">
        <f t="shared" si="5"/>
        <v>0.63541666666666663</v>
      </c>
      <c r="I6" s="19">
        <f t="shared" si="5"/>
        <v>2.8958333333333335</v>
      </c>
    </row>
    <row r="7" spans="1:9" ht="24.75" customHeight="1" x14ac:dyDescent="0.25">
      <c r="A7" s="156" t="str">
        <f t="shared" si="1"/>
        <v>Nova África</v>
      </c>
      <c r="B7" s="156" t="str">
        <f t="shared" si="1"/>
        <v>Documentário</v>
      </c>
      <c r="C7" s="19">
        <f t="shared" ref="C7:I7" si="6">IF(C106=0,"-", C106/(60*24))</f>
        <v>3.4791666666666665</v>
      </c>
      <c r="D7" s="19" t="str">
        <f t="shared" si="6"/>
        <v>-</v>
      </c>
      <c r="E7" s="19" t="str">
        <f t="shared" si="6"/>
        <v>-</v>
      </c>
      <c r="F7" s="19" t="str">
        <f t="shared" si="6"/>
        <v>-</v>
      </c>
      <c r="G7" s="19" t="str">
        <f t="shared" si="6"/>
        <v>-</v>
      </c>
      <c r="H7" s="19">
        <f t="shared" si="6"/>
        <v>3.4791666666666665</v>
      </c>
      <c r="I7" s="19" t="str">
        <f t="shared" si="6"/>
        <v>-</v>
      </c>
    </row>
    <row r="8" spans="1:9" ht="24.75" customHeight="1" x14ac:dyDescent="0.25">
      <c r="A8" s="156" t="str">
        <f t="shared" si="1"/>
        <v>Igarapé Mágico</v>
      </c>
      <c r="B8" s="156" t="str">
        <f t="shared" si="1"/>
        <v>Animação</v>
      </c>
      <c r="C8" s="19">
        <f t="shared" ref="C8:I8" si="7">IF(C107=0,"-", C107/(60*24))</f>
        <v>2.3145833333333332</v>
      </c>
      <c r="D8" s="19" t="str">
        <f t="shared" si="7"/>
        <v>-</v>
      </c>
      <c r="E8" s="19" t="str">
        <f t="shared" si="7"/>
        <v>-</v>
      </c>
      <c r="F8" s="19" t="str">
        <f t="shared" si="7"/>
        <v>-</v>
      </c>
      <c r="G8" s="19" t="str">
        <f t="shared" si="7"/>
        <v>-</v>
      </c>
      <c r="H8" s="19">
        <f t="shared" si="7"/>
        <v>2.3145833333333332</v>
      </c>
      <c r="I8" s="19" t="str">
        <f t="shared" si="7"/>
        <v>-</v>
      </c>
    </row>
    <row r="9" spans="1:9" ht="24.75" customHeight="1" x14ac:dyDescent="0.25">
      <c r="A9" s="156" t="str">
        <f t="shared" si="1"/>
        <v>Conhecendo Museus</v>
      </c>
      <c r="B9" s="156" t="str">
        <f t="shared" si="1"/>
        <v>Documentário</v>
      </c>
      <c r="C9" s="19">
        <f t="shared" ref="C9:I9" si="8">IF(C108=0,"-", C108/(60*24))</f>
        <v>2.2083333333333335</v>
      </c>
      <c r="D9" s="19" t="str">
        <f t="shared" si="8"/>
        <v>-</v>
      </c>
      <c r="E9" s="19" t="str">
        <f t="shared" si="8"/>
        <v>-</v>
      </c>
      <c r="F9" s="19" t="str">
        <f t="shared" si="8"/>
        <v>-</v>
      </c>
      <c r="G9" s="19" t="str">
        <f t="shared" si="8"/>
        <v>-</v>
      </c>
      <c r="H9" s="19">
        <f t="shared" si="8"/>
        <v>2.2083333333333335</v>
      </c>
      <c r="I9" s="19" t="str">
        <f t="shared" si="8"/>
        <v>-</v>
      </c>
    </row>
    <row r="10" spans="1:9" ht="24.75" customHeight="1" x14ac:dyDescent="0.25">
      <c r="A10" s="156" t="str">
        <f t="shared" si="1"/>
        <v>História da Arte no Brasil</v>
      </c>
      <c r="B10" s="156" t="str">
        <f t="shared" si="1"/>
        <v>Documentário</v>
      </c>
      <c r="C10" s="19">
        <f t="shared" ref="C10:I10" si="9">IF(C109=0,"-", C109/(60*24))</f>
        <v>2.0625</v>
      </c>
      <c r="D10" s="19" t="str">
        <f t="shared" si="9"/>
        <v>-</v>
      </c>
      <c r="E10" s="19" t="str">
        <f t="shared" si="9"/>
        <v>-</v>
      </c>
      <c r="F10" s="19" t="str">
        <f t="shared" si="9"/>
        <v>-</v>
      </c>
      <c r="G10" s="19" t="str">
        <f t="shared" si="9"/>
        <v>-</v>
      </c>
      <c r="H10" s="19" t="str">
        <f t="shared" si="9"/>
        <v>-</v>
      </c>
      <c r="I10" s="19">
        <f t="shared" si="9"/>
        <v>2.0625</v>
      </c>
    </row>
    <row r="11" spans="1:9" ht="24.75" customHeight="1" x14ac:dyDescent="0.25">
      <c r="A11" s="156" t="str">
        <f t="shared" si="1"/>
        <v>O Mundo Segundo os Brasileiros</v>
      </c>
      <c r="B11" s="156" t="str">
        <f t="shared" si="1"/>
        <v>Documentário</v>
      </c>
      <c r="C11" s="19">
        <f t="shared" ref="C11:I11" si="10">IF(C110=0,"-", C110/(60*24))</f>
        <v>1.96875</v>
      </c>
      <c r="D11" s="19">
        <f t="shared" si="10"/>
        <v>1.96875</v>
      </c>
      <c r="E11" s="19" t="str">
        <f t="shared" si="10"/>
        <v>-</v>
      </c>
      <c r="F11" s="19" t="str">
        <f t="shared" si="10"/>
        <v>-</v>
      </c>
      <c r="G11" s="19" t="str">
        <f t="shared" si="10"/>
        <v>-</v>
      </c>
      <c r="H11" s="19" t="str">
        <f t="shared" si="10"/>
        <v>-</v>
      </c>
      <c r="I11" s="19" t="str">
        <f t="shared" si="10"/>
        <v>-</v>
      </c>
    </row>
    <row r="12" spans="1:9" ht="24.75" customHeight="1" x14ac:dyDescent="0.25">
      <c r="A12" s="156" t="str">
        <f t="shared" si="1"/>
        <v>O Milagre De Santa Luzia</v>
      </c>
      <c r="B12" s="156" t="str">
        <f t="shared" si="1"/>
        <v>Documentário</v>
      </c>
      <c r="C12" s="19">
        <f t="shared" ref="C12:I12" si="11">IF(C111=0,"-", C111/(60*24))</f>
        <v>1.8645833333333333</v>
      </c>
      <c r="D12" s="19" t="str">
        <f t="shared" si="11"/>
        <v>-</v>
      </c>
      <c r="E12" s="19" t="str">
        <f t="shared" si="11"/>
        <v>-</v>
      </c>
      <c r="F12" s="19" t="str">
        <f t="shared" si="11"/>
        <v>-</v>
      </c>
      <c r="G12" s="19" t="str">
        <f t="shared" si="11"/>
        <v>-</v>
      </c>
      <c r="H12" s="19" t="str">
        <f t="shared" si="11"/>
        <v>-</v>
      </c>
      <c r="I12" s="19">
        <f t="shared" si="11"/>
        <v>1.8645833333333333</v>
      </c>
    </row>
    <row r="13" spans="1:9" ht="24.75" customHeight="1" x14ac:dyDescent="0.25">
      <c r="A13" s="156" t="str">
        <f t="shared" si="1"/>
        <v>Dango Balango</v>
      </c>
      <c r="B13" s="156" t="str">
        <f t="shared" si="1"/>
        <v>Ficção</v>
      </c>
      <c r="C13" s="19">
        <f t="shared" ref="C13:I13" si="12">IF(C112=0,"-", C112/(60*24))</f>
        <v>1.7388888888888889</v>
      </c>
      <c r="D13" s="19" t="str">
        <f t="shared" si="12"/>
        <v>-</v>
      </c>
      <c r="E13" s="19" t="str">
        <f t="shared" si="12"/>
        <v>-</v>
      </c>
      <c r="F13" s="19" t="str">
        <f t="shared" si="12"/>
        <v>-</v>
      </c>
      <c r="G13" s="19" t="str">
        <f t="shared" si="12"/>
        <v>-</v>
      </c>
      <c r="H13" s="19">
        <f t="shared" si="12"/>
        <v>1.7388888888888889</v>
      </c>
      <c r="I13" s="19" t="str">
        <f t="shared" si="12"/>
        <v>-</v>
      </c>
    </row>
    <row r="14" spans="1:9" ht="24.75" customHeight="1" x14ac:dyDescent="0.25">
      <c r="A14" s="156" t="str">
        <f t="shared" si="1"/>
        <v>José do Egito</v>
      </c>
      <c r="B14" s="156" t="str">
        <f t="shared" si="1"/>
        <v>Ficção</v>
      </c>
      <c r="C14" s="19">
        <f t="shared" ref="C14:I14" si="13">IF(C113=0,"-", C113/(60*24))</f>
        <v>1.6666666666666667</v>
      </c>
      <c r="D14" s="19" t="str">
        <f t="shared" si="13"/>
        <v>-</v>
      </c>
      <c r="E14" s="19" t="str">
        <f t="shared" si="13"/>
        <v>-</v>
      </c>
      <c r="F14" s="19">
        <f t="shared" si="13"/>
        <v>1.6666666666666667</v>
      </c>
      <c r="G14" s="19" t="str">
        <f t="shared" si="13"/>
        <v>-</v>
      </c>
      <c r="H14" s="19" t="str">
        <f t="shared" si="13"/>
        <v>-</v>
      </c>
      <c r="I14" s="19" t="str">
        <f t="shared" si="13"/>
        <v>-</v>
      </c>
    </row>
    <row r="15" spans="1:9" ht="24.75" customHeight="1" x14ac:dyDescent="0.25">
      <c r="A15" s="156" t="str">
        <f t="shared" si="1"/>
        <v>Patrulha Salvadora</v>
      </c>
      <c r="B15" s="156" t="str">
        <f t="shared" si="1"/>
        <v>Ficção</v>
      </c>
      <c r="C15" s="19">
        <f t="shared" ref="C15:I15" si="14">IF(C114=0,"-", C114/(60*24))</f>
        <v>1.5798611111111112</v>
      </c>
      <c r="D15" s="19" t="str">
        <f t="shared" si="14"/>
        <v>-</v>
      </c>
      <c r="E15" s="19" t="str">
        <f t="shared" si="14"/>
        <v>-</v>
      </c>
      <c r="F15" s="19" t="str">
        <f t="shared" si="14"/>
        <v>-</v>
      </c>
      <c r="G15" s="19">
        <f t="shared" si="14"/>
        <v>1.5798611111111112</v>
      </c>
      <c r="H15" s="19" t="str">
        <f t="shared" si="14"/>
        <v>-</v>
      </c>
      <c r="I15" s="19" t="str">
        <f t="shared" si="14"/>
        <v>-</v>
      </c>
    </row>
    <row r="16" spans="1:9" ht="24.75" customHeight="1" x14ac:dyDescent="0.25">
      <c r="A16" s="156" t="str">
        <f t="shared" si="1"/>
        <v>Que Monstro Te Mordeu?</v>
      </c>
      <c r="B16" s="156" t="str">
        <f t="shared" si="1"/>
        <v>Ficção</v>
      </c>
      <c r="C16" s="19">
        <f t="shared" ref="C16:I16" si="15">IF(C115=0,"-", C115/(60*24))</f>
        <v>1.5590277777777777</v>
      </c>
      <c r="D16" s="19" t="str">
        <f t="shared" si="15"/>
        <v>-</v>
      </c>
      <c r="E16" s="19" t="str">
        <f t="shared" si="15"/>
        <v>-</v>
      </c>
      <c r="F16" s="19" t="str">
        <f t="shared" si="15"/>
        <v>-</v>
      </c>
      <c r="G16" s="19" t="str">
        <f t="shared" si="15"/>
        <v>-</v>
      </c>
      <c r="H16" s="19" t="str">
        <f t="shared" si="15"/>
        <v>-</v>
      </c>
      <c r="I16" s="19">
        <f t="shared" si="15"/>
        <v>1.5590277777777777</v>
      </c>
    </row>
    <row r="17" spans="1:9" ht="24.75" customHeight="1" x14ac:dyDescent="0.25">
      <c r="A17" s="156" t="str">
        <f t="shared" si="1"/>
        <v>Brilhante Futebol Clube</v>
      </c>
      <c r="B17" s="156" t="str">
        <f t="shared" si="1"/>
        <v>Ficção</v>
      </c>
      <c r="C17" s="19">
        <f t="shared" ref="C17:I17" si="16">IF(C116=0,"-", C116/(60*24))</f>
        <v>1.4375</v>
      </c>
      <c r="D17" s="19" t="str">
        <f t="shared" si="16"/>
        <v>-</v>
      </c>
      <c r="E17" s="19" t="str">
        <f t="shared" si="16"/>
        <v>-</v>
      </c>
      <c r="F17" s="19" t="str">
        <f t="shared" si="16"/>
        <v>-</v>
      </c>
      <c r="G17" s="19" t="str">
        <f t="shared" si="16"/>
        <v>-</v>
      </c>
      <c r="H17" s="19">
        <f t="shared" si="16"/>
        <v>0.72916666666666663</v>
      </c>
      <c r="I17" s="19">
        <f t="shared" si="16"/>
        <v>0.70833333333333337</v>
      </c>
    </row>
    <row r="18" spans="1:9" ht="24.75" customHeight="1" x14ac:dyDescent="0.25">
      <c r="A18" s="156" t="str">
        <f t="shared" si="1"/>
        <v>Expresso Brasil</v>
      </c>
      <c r="B18" s="156" t="str">
        <f t="shared" si="1"/>
        <v>Documentário</v>
      </c>
      <c r="C18" s="19">
        <f t="shared" ref="C18:I18" si="17">IF(C117=0,"-", C117/(60*24))</f>
        <v>1.28125</v>
      </c>
      <c r="D18" s="19" t="str">
        <f t="shared" si="17"/>
        <v>-</v>
      </c>
      <c r="E18" s="19" t="str">
        <f t="shared" si="17"/>
        <v>-</v>
      </c>
      <c r="F18" s="19" t="str">
        <f t="shared" si="17"/>
        <v>-</v>
      </c>
      <c r="G18" s="19" t="str">
        <f t="shared" si="17"/>
        <v>-</v>
      </c>
      <c r="H18" s="19" t="str">
        <f t="shared" si="17"/>
        <v>-</v>
      </c>
      <c r="I18" s="19">
        <f t="shared" si="17"/>
        <v>1.28125</v>
      </c>
    </row>
    <row r="19" spans="1:9" ht="24.75" customHeight="1" x14ac:dyDescent="0.25">
      <c r="A19" s="156" t="str">
        <f t="shared" si="1"/>
        <v>O Teco Teco</v>
      </c>
      <c r="B19" s="156" t="str">
        <f t="shared" si="1"/>
        <v>Animação</v>
      </c>
      <c r="C19" s="19">
        <f t="shared" ref="C19:I19" si="18">IF(C118=0,"-", C118/(60*24))</f>
        <v>1.2729166666666667</v>
      </c>
      <c r="D19" s="19" t="str">
        <f t="shared" si="18"/>
        <v>-</v>
      </c>
      <c r="E19" s="19" t="str">
        <f t="shared" si="18"/>
        <v>-</v>
      </c>
      <c r="F19" s="19" t="str">
        <f t="shared" si="18"/>
        <v>-</v>
      </c>
      <c r="G19" s="19" t="str">
        <f t="shared" si="18"/>
        <v>-</v>
      </c>
      <c r="H19" s="19">
        <f t="shared" si="18"/>
        <v>1.2729166666666667</v>
      </c>
      <c r="I19" s="19" t="str">
        <f t="shared" si="18"/>
        <v>-</v>
      </c>
    </row>
    <row r="20" spans="1:9" ht="24.75" customHeight="1" x14ac:dyDescent="0.25">
      <c r="A20" s="156" t="str">
        <f t="shared" si="1"/>
        <v>Anabel</v>
      </c>
      <c r="B20" s="156" t="str">
        <f t="shared" si="1"/>
        <v>Animação</v>
      </c>
      <c r="C20" s="19">
        <f t="shared" ref="C20:I20" si="19">IF(C119=0,"-", C119/(60*24))</f>
        <v>1.1930555555555555</v>
      </c>
      <c r="D20" s="19" t="str">
        <f t="shared" si="19"/>
        <v>-</v>
      </c>
      <c r="E20" s="19" t="str">
        <f t="shared" si="19"/>
        <v>-</v>
      </c>
      <c r="F20" s="19" t="str">
        <f t="shared" si="19"/>
        <v>-</v>
      </c>
      <c r="G20" s="19" t="str">
        <f t="shared" si="19"/>
        <v>-</v>
      </c>
      <c r="H20" s="19">
        <f t="shared" si="19"/>
        <v>1.1930555555555555</v>
      </c>
      <c r="I20" s="19" t="str">
        <f t="shared" si="19"/>
        <v>-</v>
      </c>
    </row>
    <row r="21" spans="1:9" ht="24.75" customHeight="1" x14ac:dyDescent="0.25">
      <c r="A21" s="156" t="str">
        <f t="shared" si="1"/>
        <v>Tapas e Beijos</v>
      </c>
      <c r="B21" s="156" t="str">
        <f t="shared" si="1"/>
        <v>Ficção</v>
      </c>
      <c r="C21" s="19">
        <f t="shared" ref="C21:I21" si="20">IF(C120=0,"-", C120/(60*24))</f>
        <v>1.1111111111111112</v>
      </c>
      <c r="D21" s="19" t="str">
        <f t="shared" si="20"/>
        <v>-</v>
      </c>
      <c r="E21" s="19">
        <f t="shared" si="20"/>
        <v>1.1111111111111112</v>
      </c>
      <c r="F21" s="19" t="str">
        <f t="shared" si="20"/>
        <v>-</v>
      </c>
      <c r="G21" s="19" t="str">
        <f t="shared" si="20"/>
        <v>-</v>
      </c>
      <c r="H21" s="19" t="str">
        <f t="shared" si="20"/>
        <v>-</v>
      </c>
      <c r="I21" s="19" t="str">
        <f t="shared" si="20"/>
        <v>-</v>
      </c>
    </row>
    <row r="22" spans="1:9" ht="24.75" customHeight="1" x14ac:dyDescent="0.25">
      <c r="A22" s="156" t="str">
        <f t="shared" si="1"/>
        <v>Pedro e Bianca</v>
      </c>
      <c r="B22" s="156" t="str">
        <f t="shared" si="1"/>
        <v>Ficção</v>
      </c>
      <c r="C22" s="19">
        <f t="shared" ref="C22:I22" si="21">IF(C121=0,"-", C121/(60*24))</f>
        <v>1.0833333333333333</v>
      </c>
      <c r="D22" s="19" t="str">
        <f t="shared" si="21"/>
        <v>-</v>
      </c>
      <c r="E22" s="19" t="str">
        <f t="shared" si="21"/>
        <v>-</v>
      </c>
      <c r="F22" s="19" t="str">
        <f t="shared" si="21"/>
        <v>-</v>
      </c>
      <c r="G22" s="19" t="str">
        <f t="shared" si="21"/>
        <v>-</v>
      </c>
      <c r="H22" s="19" t="str">
        <f t="shared" si="21"/>
        <v>-</v>
      </c>
      <c r="I22" s="19">
        <f t="shared" si="21"/>
        <v>1.0833333333333333</v>
      </c>
    </row>
    <row r="23" spans="1:9" ht="24.75" customHeight="1" x14ac:dyDescent="0.25">
      <c r="A23" s="156" t="str">
        <f t="shared" ref="A23:B42" si="22">A122</f>
        <v>Milagres de Jesus</v>
      </c>
      <c r="B23" s="156" t="str">
        <f t="shared" si="22"/>
        <v>Ficção</v>
      </c>
      <c r="C23" s="19">
        <f t="shared" ref="C23:I23" si="23">IF(C122=0,"-", C122/(60*24))</f>
        <v>0.97916666666666663</v>
      </c>
      <c r="D23" s="19" t="str">
        <f t="shared" si="23"/>
        <v>-</v>
      </c>
      <c r="E23" s="19" t="str">
        <f t="shared" si="23"/>
        <v>-</v>
      </c>
      <c r="F23" s="19">
        <f t="shared" si="23"/>
        <v>0.97916666666666663</v>
      </c>
      <c r="G23" s="19" t="str">
        <f t="shared" si="23"/>
        <v>-</v>
      </c>
      <c r="H23" s="19" t="str">
        <f t="shared" si="23"/>
        <v>-</v>
      </c>
      <c r="I23" s="19" t="str">
        <f t="shared" si="23"/>
        <v>-</v>
      </c>
    </row>
    <row r="24" spans="1:9" ht="24.75" customHeight="1" x14ac:dyDescent="0.25">
      <c r="A24" s="156" t="str">
        <f t="shared" si="22"/>
        <v>Sábados Azuis</v>
      </c>
      <c r="B24" s="156" t="str">
        <f t="shared" si="22"/>
        <v>Documentário</v>
      </c>
      <c r="C24" s="19">
        <f t="shared" ref="C24:I24" si="24">IF(C123=0,"-", C123/(60*24))</f>
        <v>0.97916666666666663</v>
      </c>
      <c r="D24" s="19" t="str">
        <f t="shared" si="24"/>
        <v>-</v>
      </c>
      <c r="E24" s="19" t="str">
        <f t="shared" si="24"/>
        <v>-</v>
      </c>
      <c r="F24" s="19" t="str">
        <f t="shared" si="24"/>
        <v>-</v>
      </c>
      <c r="G24" s="19" t="str">
        <f t="shared" si="24"/>
        <v>-</v>
      </c>
      <c r="H24" s="19">
        <f t="shared" si="24"/>
        <v>0.97916666666666663</v>
      </c>
      <c r="I24" s="19" t="str">
        <f t="shared" si="24"/>
        <v>-</v>
      </c>
    </row>
    <row r="25" spans="1:9" ht="24.75" customHeight="1" x14ac:dyDescent="0.25">
      <c r="A25" s="156" t="str">
        <f t="shared" si="22"/>
        <v>O que é que eu Vou Fazer da Minha Vida?</v>
      </c>
      <c r="B25" s="156" t="str">
        <f t="shared" si="22"/>
        <v>Documentário</v>
      </c>
      <c r="C25" s="19">
        <f t="shared" ref="C25:I25" si="25">IF(C124=0,"-", C124/(60*24))</f>
        <v>0.97916666666666663</v>
      </c>
      <c r="D25" s="19" t="str">
        <f t="shared" si="25"/>
        <v>-</v>
      </c>
      <c r="E25" s="19" t="str">
        <f t="shared" si="25"/>
        <v>-</v>
      </c>
      <c r="F25" s="19" t="str">
        <f t="shared" si="25"/>
        <v>-</v>
      </c>
      <c r="G25" s="19" t="str">
        <f t="shared" si="25"/>
        <v>-</v>
      </c>
      <c r="H25" s="19">
        <f t="shared" si="25"/>
        <v>0.97916666666666663</v>
      </c>
      <c r="I25" s="19" t="str">
        <f t="shared" si="25"/>
        <v>-</v>
      </c>
    </row>
    <row r="26" spans="1:9" ht="24.75" customHeight="1" x14ac:dyDescent="0.25">
      <c r="A26" s="156" t="str">
        <f t="shared" si="22"/>
        <v>O Rebu</v>
      </c>
      <c r="B26" s="156" t="str">
        <f t="shared" si="22"/>
        <v>Ficção</v>
      </c>
      <c r="C26" s="19">
        <f t="shared" ref="C26:I26" si="26">IF(C125=0,"-", C125/(60*24))</f>
        <v>0.97430555555555554</v>
      </c>
      <c r="D26" s="19" t="str">
        <f t="shared" si="26"/>
        <v>-</v>
      </c>
      <c r="E26" s="19">
        <f t="shared" si="26"/>
        <v>0.97430555555555554</v>
      </c>
      <c r="F26" s="19" t="str">
        <f t="shared" si="26"/>
        <v>-</v>
      </c>
      <c r="G26" s="19" t="str">
        <f t="shared" si="26"/>
        <v>-</v>
      </c>
      <c r="H26" s="19" t="str">
        <f t="shared" si="26"/>
        <v>-</v>
      </c>
      <c r="I26" s="19" t="str">
        <f t="shared" si="26"/>
        <v>-</v>
      </c>
    </row>
    <row r="27" spans="1:9" ht="24.75" customHeight="1" x14ac:dyDescent="0.25">
      <c r="A27" s="156" t="str">
        <f t="shared" si="22"/>
        <v>Lalá</v>
      </c>
      <c r="B27" s="156" t="str">
        <f t="shared" si="22"/>
        <v>Animação</v>
      </c>
      <c r="C27" s="19">
        <f t="shared" ref="C27:I27" si="27">IF(C126=0,"-", C126/(60*24))</f>
        <v>0.95972222222222225</v>
      </c>
      <c r="D27" s="19" t="str">
        <f t="shared" si="27"/>
        <v>-</v>
      </c>
      <c r="E27" s="19" t="str">
        <f t="shared" si="27"/>
        <v>-</v>
      </c>
      <c r="F27" s="19" t="str">
        <f t="shared" si="27"/>
        <v>-</v>
      </c>
      <c r="G27" s="19" t="str">
        <f t="shared" si="27"/>
        <v>-</v>
      </c>
      <c r="H27" s="19">
        <f t="shared" si="27"/>
        <v>0.95972222222222225</v>
      </c>
      <c r="I27" s="19" t="str">
        <f t="shared" si="27"/>
        <v>-</v>
      </c>
    </row>
    <row r="28" spans="1:9" ht="24.75" customHeight="1" x14ac:dyDescent="0.25">
      <c r="A28" s="156" t="str">
        <f t="shared" si="22"/>
        <v>MAR SEM FIM - REVISITANDO A COSTA BRASILEIRA</v>
      </c>
      <c r="B28" s="156" t="str">
        <f t="shared" si="22"/>
        <v>Documentário</v>
      </c>
      <c r="C28" s="19">
        <f t="shared" ref="C28:I28" si="28">IF(C127=0,"-", C127/(60*24))</f>
        <v>0.93055555555555558</v>
      </c>
      <c r="D28" s="19" t="str">
        <f t="shared" si="28"/>
        <v>-</v>
      </c>
      <c r="E28" s="19" t="str">
        <f t="shared" si="28"/>
        <v>-</v>
      </c>
      <c r="F28" s="19" t="str">
        <f t="shared" si="28"/>
        <v>-</v>
      </c>
      <c r="G28" s="19" t="str">
        <f t="shared" si="28"/>
        <v>-</v>
      </c>
      <c r="H28" s="19" t="str">
        <f t="shared" si="28"/>
        <v>-</v>
      </c>
      <c r="I28" s="19">
        <f t="shared" si="28"/>
        <v>0.93055555555555558</v>
      </c>
    </row>
    <row r="29" spans="1:9" ht="24.75" customHeight="1" x14ac:dyDescent="0.25">
      <c r="A29" s="156" t="str">
        <f t="shared" si="22"/>
        <v>Caminhos da Democracia</v>
      </c>
      <c r="B29" s="156" t="str">
        <f t="shared" si="22"/>
        <v>Documentário</v>
      </c>
      <c r="C29" s="19">
        <f t="shared" ref="C29:I29" si="29">IF(C128=0,"-", C128/(60*24))</f>
        <v>0.89583333333333337</v>
      </c>
      <c r="D29" s="19" t="str">
        <f t="shared" si="29"/>
        <v>-</v>
      </c>
      <c r="E29" s="19" t="str">
        <f t="shared" si="29"/>
        <v>-</v>
      </c>
      <c r="F29" s="19" t="str">
        <f t="shared" si="29"/>
        <v>-</v>
      </c>
      <c r="G29" s="19" t="str">
        <f t="shared" si="29"/>
        <v>-</v>
      </c>
      <c r="H29" s="19">
        <f t="shared" si="29"/>
        <v>0.89583333333333337</v>
      </c>
      <c r="I29" s="19" t="str">
        <f t="shared" si="29"/>
        <v>-</v>
      </c>
    </row>
    <row r="30" spans="1:9" ht="24.75" customHeight="1" x14ac:dyDescent="0.25">
      <c r="A30" s="156" t="str">
        <f t="shared" si="22"/>
        <v>Julie e Os Fantasmas</v>
      </c>
      <c r="B30" s="156" t="str">
        <f t="shared" si="22"/>
        <v>Ficção</v>
      </c>
      <c r="C30" s="19">
        <f t="shared" ref="C30:I30" si="30">IF(C129=0,"-", C129/(60*24))</f>
        <v>0.8881944444444444</v>
      </c>
      <c r="D30" s="19" t="str">
        <f t="shared" si="30"/>
        <v>-</v>
      </c>
      <c r="E30" s="19" t="str">
        <f t="shared" si="30"/>
        <v>-</v>
      </c>
      <c r="F30" s="19" t="str">
        <f t="shared" si="30"/>
        <v>-</v>
      </c>
      <c r="G30" s="19" t="str">
        <f t="shared" si="30"/>
        <v>-</v>
      </c>
      <c r="H30" s="19">
        <f t="shared" si="30"/>
        <v>0.8881944444444444</v>
      </c>
      <c r="I30" s="19" t="str">
        <f t="shared" si="30"/>
        <v>-</v>
      </c>
    </row>
    <row r="31" spans="1:9" ht="24.75" customHeight="1" x14ac:dyDescent="0.25">
      <c r="A31" s="156" t="str">
        <f t="shared" si="22"/>
        <v>Zica e os Camaleões</v>
      </c>
      <c r="B31" s="156" t="str">
        <f t="shared" si="22"/>
        <v>Animação</v>
      </c>
      <c r="C31" s="19">
        <f t="shared" ref="C31:I31" si="31">IF(C130=0,"-", C130/(60*24))</f>
        <v>0.8125</v>
      </c>
      <c r="D31" s="19" t="str">
        <f t="shared" si="31"/>
        <v>-</v>
      </c>
      <c r="E31" s="19" t="str">
        <f t="shared" si="31"/>
        <v>-</v>
      </c>
      <c r="F31" s="19" t="str">
        <f t="shared" si="31"/>
        <v>-</v>
      </c>
      <c r="G31" s="19" t="str">
        <f t="shared" si="31"/>
        <v>-</v>
      </c>
      <c r="H31" s="19">
        <f t="shared" si="31"/>
        <v>0.8125</v>
      </c>
      <c r="I31" s="19" t="str">
        <f t="shared" si="31"/>
        <v>-</v>
      </c>
    </row>
    <row r="32" spans="1:9" ht="24.75" customHeight="1" x14ac:dyDescent="0.25">
      <c r="A32" s="156" t="str">
        <f t="shared" si="22"/>
        <v>Artesãos da Cultura Baiana</v>
      </c>
      <c r="B32" s="156" t="str">
        <f t="shared" si="22"/>
        <v>Documentário</v>
      </c>
      <c r="C32" s="19">
        <f t="shared" ref="C32:I32" si="32">IF(C131=0,"-", C131/(60*24))</f>
        <v>0.79166666666666663</v>
      </c>
      <c r="D32" s="19" t="str">
        <f t="shared" si="32"/>
        <v>-</v>
      </c>
      <c r="E32" s="19" t="str">
        <f t="shared" si="32"/>
        <v>-</v>
      </c>
      <c r="F32" s="19" t="str">
        <f t="shared" si="32"/>
        <v>-</v>
      </c>
      <c r="G32" s="19" t="str">
        <f t="shared" si="32"/>
        <v>-</v>
      </c>
      <c r="H32" s="19">
        <f t="shared" si="32"/>
        <v>0.79166666666666663</v>
      </c>
      <c r="I32" s="19" t="str">
        <f t="shared" si="32"/>
        <v>-</v>
      </c>
    </row>
    <row r="33" spans="1:9" ht="24.75" customHeight="1" x14ac:dyDescent="0.25">
      <c r="A33" s="156" t="str">
        <f t="shared" si="22"/>
        <v>Historietas Assombradas para Crianças Malcriadas</v>
      </c>
      <c r="B33" s="156" t="str">
        <f t="shared" si="22"/>
        <v>Animação</v>
      </c>
      <c r="C33" s="19">
        <f t="shared" ref="C33:I33" si="33">IF(C132=0,"-", C132/(60*24))</f>
        <v>0.78472222222222221</v>
      </c>
      <c r="D33" s="19" t="str">
        <f t="shared" si="33"/>
        <v>-</v>
      </c>
      <c r="E33" s="19" t="str">
        <f t="shared" si="33"/>
        <v>-</v>
      </c>
      <c r="F33" s="19" t="str">
        <f t="shared" si="33"/>
        <v>-</v>
      </c>
      <c r="G33" s="19" t="str">
        <f t="shared" si="33"/>
        <v>-</v>
      </c>
      <c r="H33" s="19">
        <f t="shared" si="33"/>
        <v>0.76388888888888884</v>
      </c>
      <c r="I33" s="19">
        <f t="shared" si="33"/>
        <v>2.0833333333333332E-2</v>
      </c>
    </row>
    <row r="34" spans="1:9" ht="24.75" customHeight="1" x14ac:dyDescent="0.25">
      <c r="A34" s="156" t="str">
        <f t="shared" si="22"/>
        <v>A Grande Família</v>
      </c>
      <c r="B34" s="156" t="str">
        <f t="shared" si="22"/>
        <v>Ficção</v>
      </c>
      <c r="C34" s="19">
        <f t="shared" ref="C34:I34" si="34">IF(C133=0,"-", C133/(60*24))</f>
        <v>0.71875</v>
      </c>
      <c r="D34" s="19" t="str">
        <f t="shared" si="34"/>
        <v>-</v>
      </c>
      <c r="E34" s="19">
        <f t="shared" si="34"/>
        <v>0.71875</v>
      </c>
      <c r="F34" s="19" t="str">
        <f t="shared" si="34"/>
        <v>-</v>
      </c>
      <c r="G34" s="19" t="str">
        <f t="shared" si="34"/>
        <v>-</v>
      </c>
      <c r="H34" s="19" t="str">
        <f t="shared" si="34"/>
        <v>-</v>
      </c>
      <c r="I34" s="19" t="str">
        <f t="shared" si="34"/>
        <v>-</v>
      </c>
    </row>
    <row r="35" spans="1:9" ht="24.75" customHeight="1" x14ac:dyDescent="0.25">
      <c r="A35" s="156" t="str">
        <f t="shared" si="22"/>
        <v>O Povo Brasileiro</v>
      </c>
      <c r="B35" s="156" t="str">
        <f t="shared" si="22"/>
        <v>Documentário</v>
      </c>
      <c r="C35" s="19">
        <f t="shared" ref="C35:I35" si="35">IF(C134=0,"-", C134/(60*24))</f>
        <v>0.6875</v>
      </c>
      <c r="D35" s="19" t="str">
        <f t="shared" si="35"/>
        <v>-</v>
      </c>
      <c r="E35" s="19" t="str">
        <f t="shared" si="35"/>
        <v>-</v>
      </c>
      <c r="F35" s="19" t="str">
        <f t="shared" si="35"/>
        <v>-</v>
      </c>
      <c r="G35" s="19" t="str">
        <f t="shared" si="35"/>
        <v>-</v>
      </c>
      <c r="H35" s="19" t="str">
        <f t="shared" si="35"/>
        <v>-</v>
      </c>
      <c r="I35" s="19">
        <f t="shared" si="35"/>
        <v>0.6875</v>
      </c>
    </row>
    <row r="36" spans="1:9" ht="24.75" customHeight="1" x14ac:dyDescent="0.25">
      <c r="A36" s="156" t="str">
        <f t="shared" si="22"/>
        <v>A Saga da Terra Vermelha Brotou Sangue</v>
      </c>
      <c r="B36" s="156" t="str">
        <f t="shared" si="22"/>
        <v>Ficção</v>
      </c>
      <c r="C36" s="19">
        <f t="shared" ref="C36:I36" si="36">IF(C135=0,"-", C135/(60*24))</f>
        <v>0.66666666666666663</v>
      </c>
      <c r="D36" s="19" t="str">
        <f t="shared" si="36"/>
        <v>-</v>
      </c>
      <c r="E36" s="19" t="str">
        <f t="shared" si="36"/>
        <v>-</v>
      </c>
      <c r="F36" s="19" t="str">
        <f t="shared" si="36"/>
        <v>-</v>
      </c>
      <c r="G36" s="19" t="str">
        <f t="shared" si="36"/>
        <v>-</v>
      </c>
      <c r="H36" s="19">
        <f t="shared" si="36"/>
        <v>0.66666666666666663</v>
      </c>
      <c r="I36" s="19" t="str">
        <f t="shared" si="36"/>
        <v>-</v>
      </c>
    </row>
    <row r="37" spans="1:9" ht="24.75" customHeight="1" x14ac:dyDescent="0.25">
      <c r="A37" s="156" t="str">
        <f t="shared" si="22"/>
        <v>Confissões de Adolescente</v>
      </c>
      <c r="B37" s="156" t="str">
        <f t="shared" si="22"/>
        <v>Ficção</v>
      </c>
      <c r="C37" s="19">
        <f t="shared" ref="C37:I37" si="37">IF(C136=0,"-", C136/(60*24))</f>
        <v>0.64583333333333337</v>
      </c>
      <c r="D37" s="19" t="str">
        <f t="shared" si="37"/>
        <v>-</v>
      </c>
      <c r="E37" s="19" t="str">
        <f t="shared" si="37"/>
        <v>-</v>
      </c>
      <c r="F37" s="19" t="str">
        <f t="shared" si="37"/>
        <v>-</v>
      </c>
      <c r="G37" s="19" t="str">
        <f t="shared" si="37"/>
        <v>-</v>
      </c>
      <c r="H37" s="19" t="str">
        <f t="shared" si="37"/>
        <v>-</v>
      </c>
      <c r="I37" s="19">
        <f t="shared" si="37"/>
        <v>0.64583333333333337</v>
      </c>
    </row>
    <row r="38" spans="1:9" ht="24.75" customHeight="1" x14ac:dyDescent="0.25">
      <c r="A38" s="156" t="str">
        <f t="shared" si="22"/>
        <v>Visceral Brasil</v>
      </c>
      <c r="B38" s="156" t="str">
        <f t="shared" si="22"/>
        <v>Documentário</v>
      </c>
      <c r="C38" s="19">
        <f t="shared" ref="C38:I38" si="38">IF(C137=0,"-", C137/(60*24))</f>
        <v>0.64583333333333337</v>
      </c>
      <c r="D38" s="19" t="str">
        <f t="shared" si="38"/>
        <v>-</v>
      </c>
      <c r="E38" s="19" t="str">
        <f t="shared" si="38"/>
        <v>-</v>
      </c>
      <c r="F38" s="19" t="str">
        <f t="shared" si="38"/>
        <v>-</v>
      </c>
      <c r="G38" s="19" t="str">
        <f t="shared" si="38"/>
        <v>-</v>
      </c>
      <c r="H38" s="19">
        <f t="shared" si="38"/>
        <v>0.64583333333333337</v>
      </c>
      <c r="I38" s="19" t="str">
        <f t="shared" si="38"/>
        <v>-</v>
      </c>
    </row>
    <row r="39" spans="1:9" ht="24.75" customHeight="1" x14ac:dyDescent="0.25">
      <c r="A39" s="156" t="str">
        <f t="shared" si="22"/>
        <v>Cocoricó</v>
      </c>
      <c r="B39" s="156" t="str">
        <f t="shared" si="22"/>
        <v>Ficção</v>
      </c>
      <c r="C39" s="19">
        <f t="shared" ref="C39:I39" si="39">IF(C138=0,"-", C138/(60*24))</f>
        <v>0.61111111111111116</v>
      </c>
      <c r="D39" s="19" t="str">
        <f t="shared" si="39"/>
        <v>-</v>
      </c>
      <c r="E39" s="19" t="str">
        <f t="shared" si="39"/>
        <v>-</v>
      </c>
      <c r="F39" s="19" t="str">
        <f t="shared" si="39"/>
        <v>-</v>
      </c>
      <c r="G39" s="19" t="str">
        <f t="shared" si="39"/>
        <v>-</v>
      </c>
      <c r="H39" s="19">
        <f t="shared" si="39"/>
        <v>0.54861111111111116</v>
      </c>
      <c r="I39" s="19">
        <f t="shared" si="39"/>
        <v>6.25E-2</v>
      </c>
    </row>
    <row r="40" spans="1:9" ht="24.75" customHeight="1" x14ac:dyDescent="0.25">
      <c r="A40" s="156" t="str">
        <f t="shared" si="22"/>
        <v>BR 14: A Rota dos Imigrantes</v>
      </c>
      <c r="B40" s="156" t="str">
        <f t="shared" si="22"/>
        <v>Documentário</v>
      </c>
      <c r="C40" s="19">
        <f t="shared" ref="C40:I40" si="40">IF(C139=0,"-", C139/(60*24))</f>
        <v>0.60416666666666663</v>
      </c>
      <c r="D40" s="19" t="str">
        <f t="shared" si="40"/>
        <v>-</v>
      </c>
      <c r="E40" s="19" t="str">
        <f t="shared" si="40"/>
        <v>-</v>
      </c>
      <c r="F40" s="19" t="str">
        <f t="shared" si="40"/>
        <v>-</v>
      </c>
      <c r="G40" s="19" t="str">
        <f t="shared" si="40"/>
        <v>-</v>
      </c>
      <c r="H40" s="19">
        <f t="shared" si="40"/>
        <v>0.60416666666666663</v>
      </c>
      <c r="I40" s="19" t="str">
        <f t="shared" si="40"/>
        <v>-</v>
      </c>
    </row>
    <row r="41" spans="1:9" ht="24.75" customHeight="1" x14ac:dyDescent="0.25">
      <c r="A41" s="156" t="str">
        <f t="shared" si="22"/>
        <v>Caçadores da Alma</v>
      </c>
      <c r="B41" s="156" t="str">
        <f t="shared" si="22"/>
        <v>Documentário</v>
      </c>
      <c r="C41" s="19">
        <f t="shared" ref="C41:I41" si="41">IF(C140=0,"-", C140/(60*24))</f>
        <v>0.60416666666666663</v>
      </c>
      <c r="D41" s="19" t="str">
        <f t="shared" si="41"/>
        <v>-</v>
      </c>
      <c r="E41" s="19" t="str">
        <f t="shared" si="41"/>
        <v>-</v>
      </c>
      <c r="F41" s="19" t="str">
        <f t="shared" si="41"/>
        <v>-</v>
      </c>
      <c r="G41" s="19" t="str">
        <f t="shared" si="41"/>
        <v>-</v>
      </c>
      <c r="H41" s="19">
        <f t="shared" si="41"/>
        <v>0.60416666666666663</v>
      </c>
      <c r="I41" s="19" t="str">
        <f t="shared" si="41"/>
        <v>-</v>
      </c>
    </row>
    <row r="42" spans="1:9" ht="24.75" customHeight="1" x14ac:dyDescent="0.25">
      <c r="A42" s="156" t="str">
        <f t="shared" si="22"/>
        <v>Nilba e os Desastronautas</v>
      </c>
      <c r="B42" s="156" t="str">
        <f t="shared" si="22"/>
        <v>Animação</v>
      </c>
      <c r="C42" s="19">
        <f t="shared" ref="C42:I42" si="42">IF(C141=0,"-", C141/(60*24))</f>
        <v>0.59305555555555556</v>
      </c>
      <c r="D42" s="19" t="str">
        <f t="shared" si="42"/>
        <v>-</v>
      </c>
      <c r="E42" s="19" t="str">
        <f t="shared" si="42"/>
        <v>-</v>
      </c>
      <c r="F42" s="19" t="str">
        <f t="shared" si="42"/>
        <v>-</v>
      </c>
      <c r="G42" s="19" t="str">
        <f t="shared" si="42"/>
        <v>-</v>
      </c>
      <c r="H42" s="19">
        <f t="shared" si="42"/>
        <v>0.59305555555555556</v>
      </c>
      <c r="I42" s="19" t="str">
        <f t="shared" si="42"/>
        <v>-</v>
      </c>
    </row>
    <row r="43" spans="1:9" ht="24.75" customHeight="1" x14ac:dyDescent="0.25">
      <c r="A43" s="156" t="str">
        <f t="shared" ref="A43:B62" si="43">A142</f>
        <v>Escola pra Cachorro</v>
      </c>
      <c r="B43" s="156" t="str">
        <f t="shared" si="43"/>
        <v>Animação</v>
      </c>
      <c r="C43" s="19">
        <f t="shared" ref="C43:I43" si="44">IF(C142=0,"-", C142/(60*24))</f>
        <v>0.58958333333333335</v>
      </c>
      <c r="D43" s="19" t="str">
        <f t="shared" si="44"/>
        <v>-</v>
      </c>
      <c r="E43" s="19" t="str">
        <f t="shared" si="44"/>
        <v>-</v>
      </c>
      <c r="F43" s="19" t="str">
        <f t="shared" si="44"/>
        <v>-</v>
      </c>
      <c r="G43" s="19" t="str">
        <f t="shared" si="44"/>
        <v>-</v>
      </c>
      <c r="H43" s="19">
        <f t="shared" si="44"/>
        <v>0.58958333333333335</v>
      </c>
      <c r="I43" s="19" t="str">
        <f t="shared" si="44"/>
        <v>-</v>
      </c>
    </row>
    <row r="44" spans="1:9" ht="24.75" customHeight="1" x14ac:dyDescent="0.25">
      <c r="A44" s="156" t="str">
        <f t="shared" si="43"/>
        <v>Vida de Estagiário</v>
      </c>
      <c r="B44" s="156" t="str">
        <f t="shared" si="43"/>
        <v>Ficção</v>
      </c>
      <c r="C44" s="19">
        <f t="shared" ref="C44:I44" si="45">IF(C143=0,"-", C143/(60*24))</f>
        <v>0.54166666666666663</v>
      </c>
      <c r="D44" s="19" t="str">
        <f t="shared" si="45"/>
        <v>-</v>
      </c>
      <c r="E44" s="19" t="str">
        <f t="shared" si="45"/>
        <v>-</v>
      </c>
      <c r="F44" s="19" t="str">
        <f t="shared" si="45"/>
        <v>-</v>
      </c>
      <c r="G44" s="19" t="str">
        <f t="shared" si="45"/>
        <v>-</v>
      </c>
      <c r="H44" s="19">
        <f t="shared" si="45"/>
        <v>0.54166666666666663</v>
      </c>
      <c r="I44" s="19" t="str">
        <f t="shared" si="45"/>
        <v>-</v>
      </c>
    </row>
    <row r="45" spans="1:9" ht="24.75" customHeight="1" x14ac:dyDescent="0.25">
      <c r="A45" s="156" t="str">
        <f t="shared" si="43"/>
        <v>A Mansão Maluca do Professor Ambrósio</v>
      </c>
      <c r="B45" s="156" t="str">
        <f t="shared" si="43"/>
        <v>Animação</v>
      </c>
      <c r="C45" s="19">
        <f t="shared" ref="C45:I45" si="46">IF(C144=0,"-", C144/(60*24))</f>
        <v>0.53819444444444442</v>
      </c>
      <c r="D45" s="19" t="str">
        <f t="shared" si="46"/>
        <v>-</v>
      </c>
      <c r="E45" s="19" t="str">
        <f t="shared" si="46"/>
        <v>-</v>
      </c>
      <c r="F45" s="19" t="str">
        <f t="shared" si="46"/>
        <v>-</v>
      </c>
      <c r="G45" s="19" t="str">
        <f t="shared" si="46"/>
        <v>-</v>
      </c>
      <c r="H45" s="19">
        <f t="shared" si="46"/>
        <v>0.53819444444444442</v>
      </c>
      <c r="I45" s="19" t="str">
        <f t="shared" si="46"/>
        <v>-</v>
      </c>
    </row>
    <row r="46" spans="1:9" ht="24.75" customHeight="1" x14ac:dyDescent="0.25">
      <c r="A46" s="156" t="str">
        <f t="shared" si="43"/>
        <v>Plano Alto</v>
      </c>
      <c r="B46" s="156" t="str">
        <f t="shared" si="43"/>
        <v>Ficção</v>
      </c>
      <c r="C46" s="19">
        <f t="shared" ref="C46:I46" si="47">IF(C145=0,"-", C145/(60*24))</f>
        <v>0.5</v>
      </c>
      <c r="D46" s="19" t="str">
        <f t="shared" si="47"/>
        <v>-</v>
      </c>
      <c r="E46" s="19" t="str">
        <f t="shared" si="47"/>
        <v>-</v>
      </c>
      <c r="F46" s="19">
        <f t="shared" si="47"/>
        <v>0.5</v>
      </c>
      <c r="G46" s="19" t="str">
        <f t="shared" si="47"/>
        <v>-</v>
      </c>
      <c r="H46" s="19" t="str">
        <f t="shared" si="47"/>
        <v>-</v>
      </c>
      <c r="I46" s="19" t="str">
        <f t="shared" si="47"/>
        <v>-</v>
      </c>
    </row>
    <row r="47" spans="1:9" ht="24.75" customHeight="1" x14ac:dyDescent="0.25">
      <c r="A47" s="156" t="str">
        <f t="shared" si="43"/>
        <v>Contos da Meia Noite</v>
      </c>
      <c r="B47" s="156" t="str">
        <f t="shared" si="43"/>
        <v>Ficção</v>
      </c>
      <c r="C47" s="19">
        <f t="shared" ref="C47:I47" si="48">IF(C146=0,"-", C146/(60*24))</f>
        <v>0.5</v>
      </c>
      <c r="D47" s="19" t="str">
        <f t="shared" si="48"/>
        <v>-</v>
      </c>
      <c r="E47" s="19" t="str">
        <f t="shared" si="48"/>
        <v>-</v>
      </c>
      <c r="F47" s="19" t="str">
        <f t="shared" si="48"/>
        <v>-</v>
      </c>
      <c r="G47" s="19" t="str">
        <f t="shared" si="48"/>
        <v>-</v>
      </c>
      <c r="H47" s="19" t="str">
        <f t="shared" si="48"/>
        <v>-</v>
      </c>
      <c r="I47" s="19">
        <f t="shared" si="48"/>
        <v>0.5</v>
      </c>
    </row>
    <row r="48" spans="1:9" ht="24.75" customHeight="1" x14ac:dyDescent="0.25">
      <c r="A48" s="156" t="str">
        <f t="shared" si="43"/>
        <v>Direções</v>
      </c>
      <c r="B48" s="156" t="str">
        <f t="shared" si="43"/>
        <v>Ficção</v>
      </c>
      <c r="C48" s="19">
        <f t="shared" ref="C48:I48" si="49">IF(C147=0,"-", C147/(60*24))</f>
        <v>0.5</v>
      </c>
      <c r="D48" s="19" t="str">
        <f t="shared" si="49"/>
        <v>-</v>
      </c>
      <c r="E48" s="19" t="str">
        <f t="shared" si="49"/>
        <v>-</v>
      </c>
      <c r="F48" s="19" t="str">
        <f t="shared" si="49"/>
        <v>-</v>
      </c>
      <c r="G48" s="19" t="str">
        <f t="shared" si="49"/>
        <v>-</v>
      </c>
      <c r="H48" s="19">
        <f t="shared" si="49"/>
        <v>0.5</v>
      </c>
      <c r="I48" s="19" t="str">
        <f t="shared" si="49"/>
        <v>-</v>
      </c>
    </row>
    <row r="49" spans="1:9" ht="24.75" customHeight="1" x14ac:dyDescent="0.25">
      <c r="A49" s="156" t="str">
        <f t="shared" si="43"/>
        <v>Expedições Burle Marx</v>
      </c>
      <c r="B49" s="156" t="str">
        <f t="shared" si="43"/>
        <v>Documentário</v>
      </c>
      <c r="C49" s="19">
        <f t="shared" ref="C49:I49" si="50">IF(C148=0,"-", C148/(60*24))</f>
        <v>0.5</v>
      </c>
      <c r="D49" s="19" t="str">
        <f t="shared" si="50"/>
        <v>-</v>
      </c>
      <c r="E49" s="19" t="str">
        <f t="shared" si="50"/>
        <v>-</v>
      </c>
      <c r="F49" s="19" t="str">
        <f t="shared" si="50"/>
        <v>-</v>
      </c>
      <c r="G49" s="19" t="str">
        <f t="shared" si="50"/>
        <v>-</v>
      </c>
      <c r="H49" s="19">
        <f t="shared" si="50"/>
        <v>0.5</v>
      </c>
      <c r="I49" s="19" t="str">
        <f t="shared" si="50"/>
        <v>-</v>
      </c>
    </row>
    <row r="50" spans="1:9" ht="24.75" customHeight="1" x14ac:dyDescent="0.25">
      <c r="A50" s="156" t="str">
        <f t="shared" si="43"/>
        <v>Dupla Identidade</v>
      </c>
      <c r="B50" s="156" t="str">
        <f t="shared" si="43"/>
        <v>Ficção</v>
      </c>
      <c r="C50" s="19">
        <f t="shared" ref="C50:I50" si="51">IF(C149=0,"-", C149/(60*24))</f>
        <v>0.47222222222222221</v>
      </c>
      <c r="D50" s="19" t="str">
        <f t="shared" si="51"/>
        <v>-</v>
      </c>
      <c r="E50" s="19">
        <f t="shared" si="51"/>
        <v>0.47222222222222221</v>
      </c>
      <c r="F50" s="19" t="str">
        <f t="shared" si="51"/>
        <v>-</v>
      </c>
      <c r="G50" s="19" t="str">
        <f t="shared" si="51"/>
        <v>-</v>
      </c>
      <c r="H50" s="19" t="str">
        <f t="shared" si="51"/>
        <v>-</v>
      </c>
      <c r="I50" s="19" t="str">
        <f t="shared" si="51"/>
        <v>-</v>
      </c>
    </row>
    <row r="51" spans="1:9" ht="24.75" customHeight="1" x14ac:dyDescent="0.25">
      <c r="A51" s="156" t="str">
        <f t="shared" si="43"/>
        <v>O Brasil de Darcy Ribeiro</v>
      </c>
      <c r="B51" s="156" t="str">
        <f t="shared" si="43"/>
        <v>Documentário</v>
      </c>
      <c r="C51" s="19">
        <f t="shared" ref="C51:I51" si="52">IF(C150=0,"-", C150/(60*24))</f>
        <v>0.45833333333333331</v>
      </c>
      <c r="D51" s="19" t="str">
        <f t="shared" si="52"/>
        <v>-</v>
      </c>
      <c r="E51" s="19" t="str">
        <f t="shared" si="52"/>
        <v>-</v>
      </c>
      <c r="F51" s="19" t="str">
        <f t="shared" si="52"/>
        <v>-</v>
      </c>
      <c r="G51" s="19" t="str">
        <f t="shared" si="52"/>
        <v>-</v>
      </c>
      <c r="H51" s="19">
        <f t="shared" si="52"/>
        <v>0.45833333333333331</v>
      </c>
      <c r="I51" s="19" t="str">
        <f t="shared" si="52"/>
        <v>-</v>
      </c>
    </row>
    <row r="52" spans="1:9" ht="24.75" customHeight="1" x14ac:dyDescent="0.25">
      <c r="A52" s="156" t="str">
        <f t="shared" si="43"/>
        <v>O Caçador</v>
      </c>
      <c r="B52" s="156" t="str">
        <f t="shared" si="43"/>
        <v>Ficção</v>
      </c>
      <c r="C52" s="19">
        <f t="shared" ref="C52:I52" si="53">IF(C151=0,"-", C151/(60*24))</f>
        <v>0.44097222222222221</v>
      </c>
      <c r="D52" s="19" t="str">
        <f t="shared" si="53"/>
        <v>-</v>
      </c>
      <c r="E52" s="19">
        <f t="shared" si="53"/>
        <v>0.44097222222222221</v>
      </c>
      <c r="F52" s="19" t="str">
        <f t="shared" si="53"/>
        <v>-</v>
      </c>
      <c r="G52" s="19" t="str">
        <f t="shared" si="53"/>
        <v>-</v>
      </c>
      <c r="H52" s="19" t="str">
        <f t="shared" si="53"/>
        <v>-</v>
      </c>
      <c r="I52" s="19" t="str">
        <f t="shared" si="53"/>
        <v>-</v>
      </c>
    </row>
    <row r="53" spans="1:9" ht="24.75" customHeight="1" x14ac:dyDescent="0.25">
      <c r="A53" s="156" t="str">
        <f t="shared" si="43"/>
        <v>Doce de Mãe</v>
      </c>
      <c r="B53" s="156" t="str">
        <f t="shared" si="43"/>
        <v>Ficção</v>
      </c>
      <c r="C53" s="19">
        <f t="shared" ref="C53:I53" si="54">IF(C152=0,"-", C152/(60*24))</f>
        <v>0.42708333333333331</v>
      </c>
      <c r="D53" s="19" t="str">
        <f t="shared" si="54"/>
        <v>-</v>
      </c>
      <c r="E53" s="19">
        <f t="shared" si="54"/>
        <v>0.42708333333333331</v>
      </c>
      <c r="F53" s="19" t="str">
        <f t="shared" si="54"/>
        <v>-</v>
      </c>
      <c r="G53" s="19" t="str">
        <f t="shared" si="54"/>
        <v>-</v>
      </c>
      <c r="H53" s="19" t="str">
        <f t="shared" si="54"/>
        <v>-</v>
      </c>
      <c r="I53" s="19" t="str">
        <f t="shared" si="54"/>
        <v>-</v>
      </c>
    </row>
    <row r="54" spans="1:9" ht="24.75" customHeight="1" x14ac:dyDescent="0.25">
      <c r="A54" s="156" t="str">
        <f t="shared" si="43"/>
        <v>Sexo e as Negas</v>
      </c>
      <c r="B54" s="156" t="str">
        <f t="shared" si="43"/>
        <v>Ficção</v>
      </c>
      <c r="C54" s="19">
        <f t="shared" ref="C54:I54" si="55">IF(C153=0,"-", C153/(60*24))</f>
        <v>0.4236111111111111</v>
      </c>
      <c r="D54" s="19" t="str">
        <f t="shared" si="55"/>
        <v>-</v>
      </c>
      <c r="E54" s="19">
        <f t="shared" si="55"/>
        <v>0.4236111111111111</v>
      </c>
      <c r="F54" s="19" t="str">
        <f t="shared" si="55"/>
        <v>-</v>
      </c>
      <c r="G54" s="19" t="str">
        <f t="shared" si="55"/>
        <v>-</v>
      </c>
      <c r="H54" s="19" t="str">
        <f t="shared" si="55"/>
        <v>-</v>
      </c>
      <c r="I54" s="19" t="str">
        <f t="shared" si="55"/>
        <v>-</v>
      </c>
    </row>
    <row r="55" spans="1:9" ht="24.75" customHeight="1" x14ac:dyDescent="0.25">
      <c r="A55" s="156" t="str">
        <f t="shared" si="43"/>
        <v>Pé na Cova</v>
      </c>
      <c r="B55" s="156" t="str">
        <f t="shared" si="43"/>
        <v>Ficção</v>
      </c>
      <c r="C55" s="19">
        <f t="shared" ref="C55:I55" si="56">IF(C154=0,"-", C154/(60*24))</f>
        <v>0.4201388888888889</v>
      </c>
      <c r="D55" s="19" t="str">
        <f t="shared" si="56"/>
        <v>-</v>
      </c>
      <c r="E55" s="19">
        <f t="shared" si="56"/>
        <v>0.4201388888888889</v>
      </c>
      <c r="F55" s="19" t="str">
        <f t="shared" si="56"/>
        <v>-</v>
      </c>
      <c r="G55" s="19" t="str">
        <f t="shared" si="56"/>
        <v>-</v>
      </c>
      <c r="H55" s="19" t="str">
        <f t="shared" si="56"/>
        <v>-</v>
      </c>
      <c r="I55" s="19" t="str">
        <f t="shared" si="56"/>
        <v>-</v>
      </c>
    </row>
    <row r="56" spans="1:9" ht="24.75" customHeight="1" x14ac:dyDescent="0.25">
      <c r="A56" s="156" t="str">
        <f t="shared" si="43"/>
        <v>Todos os Brasileiros do Mundo</v>
      </c>
      <c r="B56" s="156" t="str">
        <f t="shared" si="43"/>
        <v>Documentário</v>
      </c>
      <c r="C56" s="19">
        <f t="shared" ref="C56:I56" si="57">IF(C155=0,"-", C155/(60*24))</f>
        <v>0.38541666666666669</v>
      </c>
      <c r="D56" s="19" t="str">
        <f t="shared" si="57"/>
        <v>-</v>
      </c>
      <c r="E56" s="19" t="str">
        <f t="shared" si="57"/>
        <v>-</v>
      </c>
      <c r="F56" s="19" t="str">
        <f t="shared" si="57"/>
        <v>-</v>
      </c>
      <c r="G56" s="19" t="str">
        <f t="shared" si="57"/>
        <v>-</v>
      </c>
      <c r="H56" s="19">
        <f t="shared" si="57"/>
        <v>0.38541666666666669</v>
      </c>
      <c r="I56" s="19" t="str">
        <f t="shared" si="57"/>
        <v>-</v>
      </c>
    </row>
    <row r="57" spans="1:9" ht="24.75" customHeight="1" x14ac:dyDescent="0.25">
      <c r="A57" s="156" t="str">
        <f t="shared" si="43"/>
        <v>Militares pela Democracia</v>
      </c>
      <c r="B57" s="156" t="str">
        <f t="shared" si="43"/>
        <v>Documentário</v>
      </c>
      <c r="C57" s="19">
        <f t="shared" ref="C57:I57" si="58">IF(C156=0,"-", C156/(60*24))</f>
        <v>0.38541666666666669</v>
      </c>
      <c r="D57" s="19" t="str">
        <f t="shared" si="58"/>
        <v>-</v>
      </c>
      <c r="E57" s="19" t="str">
        <f t="shared" si="58"/>
        <v>-</v>
      </c>
      <c r="F57" s="19" t="str">
        <f t="shared" si="58"/>
        <v>-</v>
      </c>
      <c r="G57" s="19" t="str">
        <f t="shared" si="58"/>
        <v>-</v>
      </c>
      <c r="H57" s="19">
        <f t="shared" si="58"/>
        <v>0.38541666666666669</v>
      </c>
      <c r="I57" s="19" t="str">
        <f t="shared" si="58"/>
        <v>-</v>
      </c>
    </row>
    <row r="58" spans="1:9" ht="24.75" customHeight="1" x14ac:dyDescent="0.25">
      <c r="A58" s="156" t="str">
        <f t="shared" si="43"/>
        <v>Brichos</v>
      </c>
      <c r="B58" s="156" t="str">
        <f t="shared" si="43"/>
        <v>Animação</v>
      </c>
      <c r="C58" s="19">
        <f t="shared" ref="C58:I58" si="59">IF(C157=0,"-", C157/(60*24))</f>
        <v>0.375</v>
      </c>
      <c r="D58" s="19" t="str">
        <f t="shared" si="59"/>
        <v>-</v>
      </c>
      <c r="E58" s="19" t="str">
        <f t="shared" si="59"/>
        <v>-</v>
      </c>
      <c r="F58" s="19" t="str">
        <f t="shared" si="59"/>
        <v>-</v>
      </c>
      <c r="G58" s="19" t="str">
        <f t="shared" si="59"/>
        <v>-</v>
      </c>
      <c r="H58" s="19">
        <f t="shared" si="59"/>
        <v>0.375</v>
      </c>
      <c r="I58" s="19" t="str">
        <f t="shared" si="59"/>
        <v>-</v>
      </c>
    </row>
    <row r="59" spans="1:9" ht="24.75" customHeight="1" x14ac:dyDescent="0.25">
      <c r="A59" s="156" t="str">
        <f t="shared" si="43"/>
        <v>Os Cupins</v>
      </c>
      <c r="B59" s="156" t="str">
        <f t="shared" si="43"/>
        <v>Ficção</v>
      </c>
      <c r="C59" s="19">
        <f t="shared" ref="C59:I59" si="60">IF(C158=0,"-", C158/(60*24))</f>
        <v>0.34305555555555556</v>
      </c>
      <c r="D59" s="19" t="str">
        <f t="shared" si="60"/>
        <v>-</v>
      </c>
      <c r="E59" s="19" t="str">
        <f t="shared" si="60"/>
        <v>-</v>
      </c>
      <c r="F59" s="19" t="str">
        <f t="shared" si="60"/>
        <v>-</v>
      </c>
      <c r="G59" s="19" t="str">
        <f t="shared" si="60"/>
        <v>-</v>
      </c>
      <c r="H59" s="19">
        <f t="shared" si="60"/>
        <v>0.34305555555555556</v>
      </c>
      <c r="I59" s="19" t="str">
        <f t="shared" si="60"/>
        <v>-</v>
      </c>
    </row>
    <row r="60" spans="1:9" ht="24.75" customHeight="1" x14ac:dyDescent="0.25">
      <c r="A60" s="156" t="str">
        <f t="shared" si="43"/>
        <v>A Teia</v>
      </c>
      <c r="B60" s="156" t="str">
        <f t="shared" si="43"/>
        <v>Ficção</v>
      </c>
      <c r="C60" s="19">
        <f t="shared" ref="C60:I60" si="61">IF(C159=0,"-", C159/(60*24))</f>
        <v>0.33333333333333331</v>
      </c>
      <c r="D60" s="19" t="str">
        <f t="shared" si="61"/>
        <v>-</v>
      </c>
      <c r="E60" s="19">
        <f t="shared" si="61"/>
        <v>0.33333333333333331</v>
      </c>
      <c r="F60" s="19" t="str">
        <f t="shared" si="61"/>
        <v>-</v>
      </c>
      <c r="G60" s="19" t="str">
        <f t="shared" si="61"/>
        <v>-</v>
      </c>
      <c r="H60" s="19" t="str">
        <f t="shared" si="61"/>
        <v>-</v>
      </c>
      <c r="I60" s="19" t="str">
        <f t="shared" si="61"/>
        <v>-</v>
      </c>
    </row>
    <row r="61" spans="1:9" ht="24.75" customHeight="1" x14ac:dyDescent="0.25">
      <c r="A61" s="156" t="str">
        <f t="shared" si="43"/>
        <v>Tromba Trem</v>
      </c>
      <c r="B61" s="156" t="str">
        <f t="shared" si="43"/>
        <v>Animação</v>
      </c>
      <c r="C61" s="19">
        <f t="shared" ref="C61:I61" si="62">IF(C160=0,"-", C160/(60*24))</f>
        <v>0.33333333333333331</v>
      </c>
      <c r="D61" s="19" t="str">
        <f t="shared" si="62"/>
        <v>-</v>
      </c>
      <c r="E61" s="19" t="str">
        <f t="shared" si="62"/>
        <v>-</v>
      </c>
      <c r="F61" s="19" t="str">
        <f t="shared" si="62"/>
        <v>-</v>
      </c>
      <c r="G61" s="19" t="str">
        <f t="shared" si="62"/>
        <v>-</v>
      </c>
      <c r="H61" s="19">
        <f t="shared" si="62"/>
        <v>0.33333333333333331</v>
      </c>
      <c r="I61" s="19" t="str">
        <f t="shared" si="62"/>
        <v>-</v>
      </c>
    </row>
    <row r="62" spans="1:9" ht="24.75" customHeight="1" x14ac:dyDescent="0.25">
      <c r="A62" s="156" t="str">
        <f t="shared" si="43"/>
        <v>Resistir é Preciso</v>
      </c>
      <c r="B62" s="156" t="str">
        <f t="shared" si="43"/>
        <v>Documentário</v>
      </c>
      <c r="C62" s="19">
        <f t="shared" ref="C62:I62" si="63">IF(C161=0,"-", C161/(60*24))</f>
        <v>0.33333333333333331</v>
      </c>
      <c r="D62" s="19" t="str">
        <f t="shared" si="63"/>
        <v>-</v>
      </c>
      <c r="E62" s="19" t="str">
        <f t="shared" si="63"/>
        <v>-</v>
      </c>
      <c r="F62" s="19" t="str">
        <f t="shared" si="63"/>
        <v>-</v>
      </c>
      <c r="G62" s="19" t="str">
        <f t="shared" si="63"/>
        <v>-</v>
      </c>
      <c r="H62" s="19">
        <f t="shared" si="63"/>
        <v>0.3125</v>
      </c>
      <c r="I62" s="19">
        <f t="shared" si="63"/>
        <v>2.0833333333333332E-2</v>
      </c>
    </row>
    <row r="63" spans="1:9" ht="24.75" customHeight="1" x14ac:dyDescent="0.25">
      <c r="A63" s="156" t="str">
        <f t="shared" ref="A63:B82" si="64">A162</f>
        <v>A Lei e o Crime</v>
      </c>
      <c r="B63" s="156" t="str">
        <f t="shared" si="64"/>
        <v>Ficção</v>
      </c>
      <c r="C63" s="19">
        <f t="shared" ref="C63:I63" si="65">IF(C162=0,"-", C162/(60*24))</f>
        <v>0.31944444444444442</v>
      </c>
      <c r="D63" s="19" t="str">
        <f t="shared" si="65"/>
        <v>-</v>
      </c>
      <c r="E63" s="19" t="str">
        <f t="shared" si="65"/>
        <v>-</v>
      </c>
      <c r="F63" s="19">
        <f t="shared" si="65"/>
        <v>0.31944444444444442</v>
      </c>
      <c r="G63" s="19" t="str">
        <f t="shared" si="65"/>
        <v>-</v>
      </c>
      <c r="H63" s="19" t="str">
        <f t="shared" si="65"/>
        <v>-</v>
      </c>
      <c r="I63" s="19" t="str">
        <f t="shared" si="65"/>
        <v>-</v>
      </c>
    </row>
    <row r="64" spans="1:9" ht="24.75" customHeight="1" x14ac:dyDescent="0.25">
      <c r="A64" s="156" t="str">
        <f t="shared" si="64"/>
        <v>Jarau</v>
      </c>
      <c r="B64" s="156" t="str">
        <f t="shared" si="64"/>
        <v>Animação</v>
      </c>
      <c r="C64" s="19">
        <f t="shared" ref="C64:I64" si="66">IF(C163=0,"-", C163/(60*24))</f>
        <v>0.31666666666666665</v>
      </c>
      <c r="D64" s="19" t="str">
        <f t="shared" si="66"/>
        <v>-</v>
      </c>
      <c r="E64" s="19" t="str">
        <f t="shared" si="66"/>
        <v>-</v>
      </c>
      <c r="F64" s="19" t="str">
        <f t="shared" si="66"/>
        <v>-</v>
      </c>
      <c r="G64" s="19" t="str">
        <f t="shared" si="66"/>
        <v>-</v>
      </c>
      <c r="H64" s="19">
        <f t="shared" si="66"/>
        <v>0.31666666666666665</v>
      </c>
      <c r="I64" s="19" t="str">
        <f t="shared" si="66"/>
        <v>-</v>
      </c>
    </row>
    <row r="65" spans="1:9" ht="24.75" customHeight="1" x14ac:dyDescent="0.25">
      <c r="A65" s="156" t="str">
        <f t="shared" si="64"/>
        <v>Amores Roubados</v>
      </c>
      <c r="B65" s="156" t="str">
        <f t="shared" si="64"/>
        <v>Ficção</v>
      </c>
      <c r="C65" s="19">
        <f t="shared" ref="C65:I65" si="67">IF(C164=0,"-", C164/(60*24))</f>
        <v>0.31597222222222221</v>
      </c>
      <c r="D65" s="19" t="str">
        <f t="shared" si="67"/>
        <v>-</v>
      </c>
      <c r="E65" s="19">
        <f t="shared" si="67"/>
        <v>0.31597222222222221</v>
      </c>
      <c r="F65" s="19" t="str">
        <f t="shared" si="67"/>
        <v>-</v>
      </c>
      <c r="G65" s="19" t="str">
        <f t="shared" si="67"/>
        <v>-</v>
      </c>
      <c r="H65" s="19" t="str">
        <f t="shared" si="67"/>
        <v>-</v>
      </c>
      <c r="I65" s="19" t="str">
        <f t="shared" si="67"/>
        <v>-</v>
      </c>
    </row>
    <row r="66" spans="1:9" ht="24.75" customHeight="1" x14ac:dyDescent="0.25">
      <c r="A66" s="156" t="str">
        <f t="shared" si="64"/>
        <v>50 Por 1</v>
      </c>
      <c r="B66" s="156" t="str">
        <f t="shared" si="64"/>
        <v>Documentário</v>
      </c>
      <c r="C66" s="19">
        <f t="shared" ref="C66:I66" si="68">IF(C165=0,"-", C165/(60*24))</f>
        <v>0.30555555555555558</v>
      </c>
      <c r="D66" s="19" t="str">
        <f t="shared" si="68"/>
        <v>-</v>
      </c>
      <c r="E66" s="19" t="str">
        <f t="shared" si="68"/>
        <v>-</v>
      </c>
      <c r="F66" s="19">
        <f t="shared" si="68"/>
        <v>0.30555555555555558</v>
      </c>
      <c r="G66" s="19" t="str">
        <f t="shared" si="68"/>
        <v>-</v>
      </c>
      <c r="H66" s="19" t="str">
        <f t="shared" si="68"/>
        <v>-</v>
      </c>
      <c r="I66" s="19" t="str">
        <f t="shared" si="68"/>
        <v>-</v>
      </c>
    </row>
    <row r="67" spans="1:9" ht="24.75" customHeight="1" x14ac:dyDescent="0.25">
      <c r="A67" s="156" t="str">
        <f t="shared" si="64"/>
        <v>A Segunda Dama</v>
      </c>
      <c r="B67" s="156" t="str">
        <f t="shared" si="64"/>
        <v>Ficção</v>
      </c>
      <c r="C67" s="19">
        <f t="shared" ref="C67:I67" si="69">IF(C166=0,"-", C166/(60*24))</f>
        <v>0.27083333333333331</v>
      </c>
      <c r="D67" s="19" t="str">
        <f t="shared" si="69"/>
        <v>-</v>
      </c>
      <c r="E67" s="19">
        <f t="shared" si="69"/>
        <v>0.27083333333333331</v>
      </c>
      <c r="F67" s="19" t="str">
        <f t="shared" si="69"/>
        <v>-</v>
      </c>
      <c r="G67" s="19" t="str">
        <f t="shared" si="69"/>
        <v>-</v>
      </c>
      <c r="H67" s="19" t="str">
        <f t="shared" si="69"/>
        <v>-</v>
      </c>
      <c r="I67" s="19" t="str">
        <f t="shared" si="69"/>
        <v>-</v>
      </c>
    </row>
    <row r="68" spans="1:9" ht="24.75" customHeight="1" x14ac:dyDescent="0.25">
      <c r="A68" s="156" t="str">
        <f t="shared" si="64"/>
        <v>Capoeira</v>
      </c>
      <c r="B68" s="156" t="str">
        <f t="shared" si="64"/>
        <v>Documentário</v>
      </c>
      <c r="C68" s="19">
        <f t="shared" ref="C68:I68" si="70">IF(C167=0,"-", C167/(60*24))</f>
        <v>0.22916666666666666</v>
      </c>
      <c r="D68" s="19" t="str">
        <f t="shared" si="70"/>
        <v>-</v>
      </c>
      <c r="E68" s="19" t="str">
        <f t="shared" si="70"/>
        <v>-</v>
      </c>
      <c r="F68" s="19" t="str">
        <f t="shared" si="70"/>
        <v>-</v>
      </c>
      <c r="G68" s="19" t="str">
        <f t="shared" si="70"/>
        <v>-</v>
      </c>
      <c r="H68" s="19">
        <f t="shared" si="70"/>
        <v>0.22916666666666666</v>
      </c>
      <c r="I68" s="19" t="str">
        <f t="shared" si="70"/>
        <v>-</v>
      </c>
    </row>
    <row r="69" spans="1:9" ht="24.75" customHeight="1" x14ac:dyDescent="0.25">
      <c r="A69" s="156" t="str">
        <f t="shared" si="64"/>
        <v>Carrapatos e Catapultas</v>
      </c>
      <c r="B69" s="156" t="str">
        <f t="shared" si="64"/>
        <v>Animação</v>
      </c>
      <c r="C69" s="19">
        <f t="shared" ref="C69:I69" si="71">IF(C168=0,"-", C168/(60*24))</f>
        <v>0.22222222222222221</v>
      </c>
      <c r="D69" s="19" t="str">
        <f t="shared" si="71"/>
        <v>-</v>
      </c>
      <c r="E69" s="19" t="str">
        <f t="shared" si="71"/>
        <v>-</v>
      </c>
      <c r="F69" s="19" t="str">
        <f t="shared" si="71"/>
        <v>-</v>
      </c>
      <c r="G69" s="19" t="str">
        <f t="shared" si="71"/>
        <v>-</v>
      </c>
      <c r="H69" s="19">
        <f t="shared" si="71"/>
        <v>0.22222222222222221</v>
      </c>
      <c r="I69" s="19" t="str">
        <f t="shared" si="71"/>
        <v>-</v>
      </c>
    </row>
    <row r="70" spans="1:9" ht="24.75" customHeight="1" x14ac:dyDescent="0.25">
      <c r="A70" s="156" t="str">
        <f t="shared" si="64"/>
        <v>Salvos da Extinção</v>
      </c>
      <c r="B70" s="156" t="str">
        <f t="shared" si="64"/>
        <v>Documentário</v>
      </c>
      <c r="C70" s="19">
        <f t="shared" ref="C70:I70" si="72">IF(C169=0,"-", C169/(60*24))</f>
        <v>0.20833333333333334</v>
      </c>
      <c r="D70" s="19" t="str">
        <f t="shared" si="72"/>
        <v>-</v>
      </c>
      <c r="E70" s="19" t="str">
        <f t="shared" si="72"/>
        <v>-</v>
      </c>
      <c r="F70" s="19" t="str">
        <f t="shared" si="72"/>
        <v>-</v>
      </c>
      <c r="G70" s="19" t="str">
        <f t="shared" si="72"/>
        <v>-</v>
      </c>
      <c r="H70" s="19">
        <f t="shared" si="72"/>
        <v>0.20833333333333334</v>
      </c>
      <c r="I70" s="19" t="str">
        <f t="shared" si="72"/>
        <v>-</v>
      </c>
    </row>
    <row r="71" spans="1:9" ht="24.75" customHeight="1" x14ac:dyDescent="0.25">
      <c r="A71" s="156" t="str">
        <f t="shared" si="64"/>
        <v>Especial Fim de Ano: Conselho Tutelar</v>
      </c>
      <c r="B71" s="156" t="str">
        <f t="shared" si="64"/>
        <v>Ficção</v>
      </c>
      <c r="C71" s="19">
        <f t="shared" ref="C71:I71" si="73">IF(C170=0,"-", C170/(60*24))</f>
        <v>0.20833333333333334</v>
      </c>
      <c r="D71" s="19" t="str">
        <f t="shared" si="73"/>
        <v>-</v>
      </c>
      <c r="E71" s="19" t="str">
        <f t="shared" si="73"/>
        <v>-</v>
      </c>
      <c r="F71" s="19">
        <f t="shared" si="73"/>
        <v>0.20833333333333334</v>
      </c>
      <c r="G71" s="19" t="str">
        <f t="shared" si="73"/>
        <v>-</v>
      </c>
      <c r="H71" s="19" t="str">
        <f t="shared" si="73"/>
        <v>-</v>
      </c>
      <c r="I71" s="19" t="str">
        <f t="shared" si="73"/>
        <v>-</v>
      </c>
    </row>
    <row r="72" spans="1:9" ht="24.75" customHeight="1" x14ac:dyDescent="0.25">
      <c r="A72" s="156" t="str">
        <f t="shared" si="64"/>
        <v>Reis Da Rua</v>
      </c>
      <c r="B72" s="156" t="str">
        <f t="shared" si="64"/>
        <v>Documentário</v>
      </c>
      <c r="C72" s="19">
        <f t="shared" ref="C72:I72" si="74">IF(C171=0,"-", C171/(60*24))</f>
        <v>0.19791666666666666</v>
      </c>
      <c r="D72" s="19" t="str">
        <f t="shared" si="74"/>
        <v>-</v>
      </c>
      <c r="E72" s="19" t="str">
        <f t="shared" si="74"/>
        <v>-</v>
      </c>
      <c r="F72" s="19" t="str">
        <f t="shared" si="74"/>
        <v>-</v>
      </c>
      <c r="G72" s="19" t="str">
        <f t="shared" si="74"/>
        <v>-</v>
      </c>
      <c r="H72" s="19" t="str">
        <f t="shared" si="74"/>
        <v>-</v>
      </c>
      <c r="I72" s="19">
        <f t="shared" si="74"/>
        <v>0.19791666666666666</v>
      </c>
    </row>
    <row r="73" spans="1:9" s="174" customFormat="1" ht="24.75" customHeight="1" x14ac:dyDescent="0.25">
      <c r="A73" s="156" t="str">
        <f t="shared" si="64"/>
        <v>Meu Amigãozão</v>
      </c>
      <c r="B73" s="156" t="str">
        <f t="shared" si="64"/>
        <v>Animação</v>
      </c>
      <c r="C73" s="19">
        <f t="shared" ref="C73:I73" si="75">IF(C172=0,"-", C172/(60*24))</f>
        <v>0.1701388888888889</v>
      </c>
      <c r="D73" s="19" t="str">
        <f t="shared" si="75"/>
        <v>-</v>
      </c>
      <c r="E73" s="19" t="str">
        <f t="shared" si="75"/>
        <v>-</v>
      </c>
      <c r="F73" s="19" t="str">
        <f t="shared" si="75"/>
        <v>-</v>
      </c>
      <c r="G73" s="19" t="str">
        <f t="shared" si="75"/>
        <v>-</v>
      </c>
      <c r="H73" s="19">
        <f t="shared" si="75"/>
        <v>0.1701388888888889</v>
      </c>
      <c r="I73" s="19" t="str">
        <f t="shared" si="75"/>
        <v>-</v>
      </c>
    </row>
    <row r="74" spans="1:9" s="174" customFormat="1" ht="24.75" customHeight="1" x14ac:dyDescent="0.25">
      <c r="A74" s="156" t="str">
        <f t="shared" si="64"/>
        <v>Entre o Céu e a Terra</v>
      </c>
      <c r="B74" s="156" t="str">
        <f t="shared" si="64"/>
        <v>Documentário</v>
      </c>
      <c r="C74" s="19">
        <f t="shared" ref="C74:I74" si="76">IF(C173=0,"-", C173/(60*24))</f>
        <v>0.16666666666666666</v>
      </c>
      <c r="D74" s="19" t="str">
        <f t="shared" si="76"/>
        <v>-</v>
      </c>
      <c r="E74" s="19" t="str">
        <f t="shared" si="76"/>
        <v>-</v>
      </c>
      <c r="F74" s="19" t="str">
        <f t="shared" si="76"/>
        <v>-</v>
      </c>
      <c r="G74" s="19" t="str">
        <f t="shared" si="76"/>
        <v>-</v>
      </c>
      <c r="H74" s="19">
        <f t="shared" si="76"/>
        <v>0.16666666666666666</v>
      </c>
      <c r="I74" s="19" t="str">
        <f t="shared" si="76"/>
        <v>-</v>
      </c>
    </row>
    <row r="75" spans="1:9" s="174" customFormat="1" ht="24.75" customHeight="1" x14ac:dyDescent="0.25">
      <c r="A75" s="156" t="str">
        <f t="shared" si="64"/>
        <v xml:space="preserve">Passa Lá Em Casa </v>
      </c>
      <c r="B75" s="156" t="str">
        <f t="shared" si="64"/>
        <v>Documentário</v>
      </c>
      <c r="C75" s="19">
        <f t="shared" ref="C75:I75" si="77">IF(C174=0,"-", C174/(60*24))</f>
        <v>0.16666666666666666</v>
      </c>
      <c r="D75" s="19" t="str">
        <f t="shared" si="77"/>
        <v>-</v>
      </c>
      <c r="E75" s="19" t="str">
        <f t="shared" si="77"/>
        <v>-</v>
      </c>
      <c r="F75" s="19" t="str">
        <f t="shared" si="77"/>
        <v>-</v>
      </c>
      <c r="G75" s="19" t="str">
        <f t="shared" si="77"/>
        <v>-</v>
      </c>
      <c r="H75" s="19" t="str">
        <f t="shared" si="77"/>
        <v>-</v>
      </c>
      <c r="I75" s="19">
        <f t="shared" si="77"/>
        <v>0.16666666666666666</v>
      </c>
    </row>
    <row r="76" spans="1:9" s="174" customFormat="1" ht="24.75" customHeight="1" x14ac:dyDescent="0.25">
      <c r="A76" s="156" t="str">
        <f t="shared" si="64"/>
        <v>Advogados Contra a Ditadura</v>
      </c>
      <c r="B76" s="156" t="str">
        <f t="shared" si="64"/>
        <v>Documentário</v>
      </c>
      <c r="C76" s="19">
        <f t="shared" ref="C76:I76" si="78">IF(C175=0,"-", C175/(60*24))</f>
        <v>0.16666666666666666</v>
      </c>
      <c r="D76" s="19" t="str">
        <f t="shared" si="78"/>
        <v>-</v>
      </c>
      <c r="E76" s="19" t="str">
        <f t="shared" si="78"/>
        <v>-</v>
      </c>
      <c r="F76" s="19" t="str">
        <f t="shared" si="78"/>
        <v>-</v>
      </c>
      <c r="G76" s="19" t="str">
        <f t="shared" si="78"/>
        <v>-</v>
      </c>
      <c r="H76" s="19">
        <f t="shared" si="78"/>
        <v>0.16666666666666666</v>
      </c>
      <c r="I76" s="19" t="str">
        <f t="shared" si="78"/>
        <v>-</v>
      </c>
    </row>
    <row r="77" spans="1:9" s="174" customFormat="1" ht="24.75" customHeight="1" x14ac:dyDescent="0.25">
      <c r="A77" s="156" t="str">
        <f t="shared" si="64"/>
        <v>Memória do Brasil</v>
      </c>
      <c r="B77" s="156" t="str">
        <f t="shared" si="64"/>
        <v>Documentário</v>
      </c>
      <c r="C77" s="19">
        <f t="shared" ref="C77:I77" si="79">IF(C176=0,"-", C176/(60*24))</f>
        <v>0.16666666666666666</v>
      </c>
      <c r="D77" s="19" t="str">
        <f t="shared" si="79"/>
        <v>-</v>
      </c>
      <c r="E77" s="19" t="str">
        <f t="shared" si="79"/>
        <v>-</v>
      </c>
      <c r="F77" s="19" t="str">
        <f t="shared" si="79"/>
        <v>-</v>
      </c>
      <c r="G77" s="19" t="str">
        <f t="shared" si="79"/>
        <v>-</v>
      </c>
      <c r="H77" s="19">
        <f t="shared" si="79"/>
        <v>0.16666666666666666</v>
      </c>
      <c r="I77" s="19" t="str">
        <f t="shared" si="79"/>
        <v>-</v>
      </c>
    </row>
    <row r="78" spans="1:9" s="174" customFormat="1" ht="24.75" customHeight="1" x14ac:dyDescent="0.25">
      <c r="A78" s="156" t="str">
        <f t="shared" si="64"/>
        <v>TRAVESSIA - A SÉRIE</v>
      </c>
      <c r="B78" s="156" t="str">
        <f t="shared" si="64"/>
        <v>Documentário</v>
      </c>
      <c r="C78" s="19">
        <f t="shared" ref="C78:I78" si="80">IF(C177=0,"-", C177/(60*24))</f>
        <v>0.14583333333333334</v>
      </c>
      <c r="D78" s="19" t="str">
        <f t="shared" si="80"/>
        <v>-</v>
      </c>
      <c r="E78" s="19" t="str">
        <f t="shared" si="80"/>
        <v>-</v>
      </c>
      <c r="F78" s="19" t="str">
        <f t="shared" si="80"/>
        <v>-</v>
      </c>
      <c r="G78" s="19" t="str">
        <f t="shared" si="80"/>
        <v>-</v>
      </c>
      <c r="H78" s="19">
        <f t="shared" si="80"/>
        <v>0.14583333333333334</v>
      </c>
      <c r="I78" s="19" t="str">
        <f t="shared" si="80"/>
        <v>-</v>
      </c>
    </row>
    <row r="79" spans="1:9" s="174" customFormat="1" ht="24.75" customHeight="1" x14ac:dyDescent="0.25">
      <c r="A79" s="156" t="str">
        <f t="shared" si="64"/>
        <v xml:space="preserve">Filhos Nunca Mais </v>
      </c>
      <c r="B79" s="156" t="str">
        <f t="shared" si="64"/>
        <v>Documentário</v>
      </c>
      <c r="C79" s="19">
        <f t="shared" ref="C79:I79" si="81">IF(C178=0,"-", C178/(60*24))</f>
        <v>0.125</v>
      </c>
      <c r="D79" s="19" t="str">
        <f t="shared" si="81"/>
        <v>-</v>
      </c>
      <c r="E79" s="19" t="str">
        <f t="shared" si="81"/>
        <v>-</v>
      </c>
      <c r="F79" s="19" t="str">
        <f t="shared" si="81"/>
        <v>-</v>
      </c>
      <c r="G79" s="19" t="str">
        <f t="shared" si="81"/>
        <v>-</v>
      </c>
      <c r="H79" s="19" t="str">
        <f t="shared" si="81"/>
        <v>-</v>
      </c>
      <c r="I79" s="19">
        <f t="shared" si="81"/>
        <v>0.125</v>
      </c>
    </row>
    <row r="80" spans="1:9" s="174" customFormat="1" ht="24.75" customHeight="1" x14ac:dyDescent="0.25">
      <c r="A80" s="156" t="str">
        <f t="shared" si="64"/>
        <v>Autor Por Autor</v>
      </c>
      <c r="B80" s="156" t="str">
        <f t="shared" si="64"/>
        <v>Ficção</v>
      </c>
      <c r="C80" s="19">
        <f t="shared" ref="C80:I80" si="82">IF(C179=0,"-", C179/(60*24))</f>
        <v>0.10416666666666667</v>
      </c>
      <c r="D80" s="19" t="str">
        <f t="shared" si="82"/>
        <v>-</v>
      </c>
      <c r="E80" s="19" t="str">
        <f t="shared" si="82"/>
        <v>-</v>
      </c>
      <c r="F80" s="19" t="str">
        <f t="shared" si="82"/>
        <v>-</v>
      </c>
      <c r="G80" s="19" t="str">
        <f t="shared" si="82"/>
        <v>-</v>
      </c>
      <c r="H80" s="19" t="str">
        <f t="shared" si="82"/>
        <v>-</v>
      </c>
      <c r="I80" s="19">
        <f t="shared" si="82"/>
        <v>0.10416666666666667</v>
      </c>
    </row>
    <row r="81" spans="1:9" s="174" customFormat="1" ht="24.75" customHeight="1" x14ac:dyDescent="0.25">
      <c r="A81" s="156" t="str">
        <f t="shared" si="64"/>
        <v>Mama África</v>
      </c>
      <c r="B81" s="156" t="str">
        <f t="shared" si="64"/>
        <v>Documentário</v>
      </c>
      <c r="C81" s="19">
        <f t="shared" ref="C81:I81" si="83">IF(C180=0,"-", C180/(60*24))</f>
        <v>8.3333333333333329E-2</v>
      </c>
      <c r="D81" s="19" t="str">
        <f t="shared" si="83"/>
        <v>-</v>
      </c>
      <c r="E81" s="19" t="str">
        <f t="shared" si="83"/>
        <v>-</v>
      </c>
      <c r="F81" s="19" t="str">
        <f t="shared" si="83"/>
        <v>-</v>
      </c>
      <c r="G81" s="19" t="str">
        <f t="shared" si="83"/>
        <v>-</v>
      </c>
      <c r="H81" s="19">
        <f t="shared" si="83"/>
        <v>8.3333333333333329E-2</v>
      </c>
      <c r="I81" s="19" t="str">
        <f t="shared" si="83"/>
        <v>-</v>
      </c>
    </row>
    <row r="82" spans="1:9" s="174" customFormat="1" ht="24.75" customHeight="1" x14ac:dyDescent="0.25">
      <c r="A82" s="156" t="str">
        <f t="shared" si="64"/>
        <v>Histórias do Brasil</v>
      </c>
      <c r="B82" s="156" t="str">
        <f t="shared" si="64"/>
        <v>Ficção</v>
      </c>
      <c r="C82" s="19">
        <f t="shared" ref="C82:I82" si="84">IF(C181=0,"-", C181/(60*24))</f>
        <v>8.3333333333333329E-2</v>
      </c>
      <c r="D82" s="19" t="str">
        <f t="shared" si="84"/>
        <v>-</v>
      </c>
      <c r="E82" s="19" t="str">
        <f t="shared" si="84"/>
        <v>-</v>
      </c>
      <c r="F82" s="19" t="str">
        <f t="shared" si="84"/>
        <v>-</v>
      </c>
      <c r="G82" s="19" t="str">
        <f t="shared" si="84"/>
        <v>-</v>
      </c>
      <c r="H82" s="19" t="str">
        <f t="shared" si="84"/>
        <v>-</v>
      </c>
      <c r="I82" s="19">
        <f t="shared" si="84"/>
        <v>8.3333333333333329E-2</v>
      </c>
    </row>
    <row r="83" spans="1:9" s="174" customFormat="1" ht="24.75" customHeight="1" x14ac:dyDescent="0.25">
      <c r="A83" s="156" t="str">
        <f t="shared" ref="A83:B94" si="85">A182</f>
        <v>Antunes Em Preto e Branco</v>
      </c>
      <c r="B83" s="156" t="str">
        <f t="shared" si="85"/>
        <v>Documentário</v>
      </c>
      <c r="C83" s="19">
        <f t="shared" ref="C83:I83" si="86">IF(C182=0,"-", C182/(60*24))</f>
        <v>8.3333333333333329E-2</v>
      </c>
      <c r="D83" s="19" t="str">
        <f t="shared" si="86"/>
        <v>-</v>
      </c>
      <c r="E83" s="19" t="str">
        <f t="shared" si="86"/>
        <v>-</v>
      </c>
      <c r="F83" s="19" t="str">
        <f t="shared" si="86"/>
        <v>-</v>
      </c>
      <c r="G83" s="19" t="str">
        <f t="shared" si="86"/>
        <v>-</v>
      </c>
      <c r="H83" s="19" t="str">
        <f t="shared" si="86"/>
        <v>-</v>
      </c>
      <c r="I83" s="19">
        <f t="shared" si="86"/>
        <v>8.3333333333333329E-2</v>
      </c>
    </row>
    <row r="84" spans="1:9" s="174" customFormat="1" ht="24.75" customHeight="1" x14ac:dyDescent="0.25">
      <c r="A84" s="156" t="str">
        <f t="shared" si="85"/>
        <v>Serra Pelada</v>
      </c>
      <c r="B84" s="156" t="str">
        <f t="shared" si="85"/>
        <v>Ficção</v>
      </c>
      <c r="C84" s="19">
        <f t="shared" ref="C84:I84" si="87">IF(C183=0,"-", C183/(60*24))</f>
        <v>7.9861111111111105E-2</v>
      </c>
      <c r="D84" s="19" t="str">
        <f t="shared" si="87"/>
        <v>-</v>
      </c>
      <c r="E84" s="19">
        <f t="shared" si="87"/>
        <v>7.9861111111111105E-2</v>
      </c>
      <c r="F84" s="19" t="str">
        <f t="shared" si="87"/>
        <v>-</v>
      </c>
      <c r="G84" s="19" t="str">
        <f t="shared" si="87"/>
        <v>-</v>
      </c>
      <c r="H84" s="19" t="str">
        <f t="shared" si="87"/>
        <v>-</v>
      </c>
      <c r="I84" s="19" t="str">
        <f t="shared" si="87"/>
        <v>-</v>
      </c>
    </row>
    <row r="85" spans="1:9" s="174" customFormat="1" ht="24.75" customHeight="1" x14ac:dyDescent="0.25">
      <c r="A85" s="156" t="str">
        <f t="shared" si="85"/>
        <v>De Virada</v>
      </c>
      <c r="B85" s="156" t="str">
        <f t="shared" si="85"/>
        <v>Documentário</v>
      </c>
      <c r="C85" s="19">
        <f t="shared" ref="C85:I85" si="88">IF(C184=0,"-", C184/(60*24))</f>
        <v>6.25E-2</v>
      </c>
      <c r="D85" s="19" t="str">
        <f t="shared" si="88"/>
        <v>-</v>
      </c>
      <c r="E85" s="19" t="str">
        <f t="shared" si="88"/>
        <v>-</v>
      </c>
      <c r="F85" s="19" t="str">
        <f t="shared" si="88"/>
        <v>-</v>
      </c>
      <c r="G85" s="19" t="str">
        <f t="shared" si="88"/>
        <v>-</v>
      </c>
      <c r="H85" s="19">
        <f t="shared" si="88"/>
        <v>6.25E-2</v>
      </c>
      <c r="I85" s="19" t="str">
        <f t="shared" si="88"/>
        <v>-</v>
      </c>
    </row>
    <row r="86" spans="1:9" s="174" customFormat="1" ht="24.75" customHeight="1" x14ac:dyDescent="0.25">
      <c r="A86" s="156" t="str">
        <f t="shared" si="85"/>
        <v>Contos Gauchescos</v>
      </c>
      <c r="B86" s="156" t="str">
        <f t="shared" si="85"/>
        <v>Ficção</v>
      </c>
      <c r="C86" s="19">
        <f t="shared" ref="C86:I86" si="89">IF(C185=0,"-", C185/(60*24))</f>
        <v>6.25E-2</v>
      </c>
      <c r="D86" s="19" t="str">
        <f t="shared" si="89"/>
        <v>-</v>
      </c>
      <c r="E86" s="19" t="str">
        <f t="shared" si="89"/>
        <v>-</v>
      </c>
      <c r="F86" s="19" t="str">
        <f t="shared" si="89"/>
        <v>-</v>
      </c>
      <c r="G86" s="19" t="str">
        <f t="shared" si="89"/>
        <v>-</v>
      </c>
      <c r="H86" s="19">
        <f t="shared" si="89"/>
        <v>6.25E-2</v>
      </c>
      <c r="I86" s="19" t="str">
        <f t="shared" si="89"/>
        <v>-</v>
      </c>
    </row>
    <row r="87" spans="1:9" s="174" customFormat="1" ht="24.75" customHeight="1" x14ac:dyDescent="0.25">
      <c r="A87" s="156" t="str">
        <f t="shared" si="85"/>
        <v>Sítio do Pica-Pau Amarelo</v>
      </c>
      <c r="B87" s="156" t="str">
        <f t="shared" si="85"/>
        <v>Animação</v>
      </c>
      <c r="C87" s="19">
        <f t="shared" ref="C87:I87" si="90">IF(C186=0,"-", C186/(60*24))</f>
        <v>5.5555555555555552E-2</v>
      </c>
      <c r="D87" s="19" t="str">
        <f t="shared" si="90"/>
        <v>-</v>
      </c>
      <c r="E87" s="19">
        <f t="shared" si="90"/>
        <v>5.5555555555555552E-2</v>
      </c>
      <c r="F87" s="19" t="str">
        <f t="shared" si="90"/>
        <v>-</v>
      </c>
      <c r="G87" s="19" t="str">
        <f t="shared" si="90"/>
        <v>-</v>
      </c>
      <c r="H87" s="19" t="str">
        <f t="shared" si="90"/>
        <v>-</v>
      </c>
      <c r="I87" s="19" t="str">
        <f t="shared" si="90"/>
        <v>-</v>
      </c>
    </row>
    <row r="88" spans="1:9" s="174" customFormat="1" ht="24.75" customHeight="1" x14ac:dyDescent="0.25">
      <c r="A88" s="156" t="str">
        <f t="shared" si="85"/>
        <v>Teimosia da Imaginação</v>
      </c>
      <c r="B88" s="156" t="str">
        <f t="shared" si="85"/>
        <v>Documentário</v>
      </c>
      <c r="C88" s="19">
        <f t="shared" ref="C88:I88" si="91">IF(C187=0,"-", C187/(60*24))</f>
        <v>4.1666666666666664E-2</v>
      </c>
      <c r="D88" s="19" t="str">
        <f t="shared" si="91"/>
        <v>-</v>
      </c>
      <c r="E88" s="19" t="str">
        <f t="shared" si="91"/>
        <v>-</v>
      </c>
      <c r="F88" s="19" t="str">
        <f t="shared" si="91"/>
        <v>-</v>
      </c>
      <c r="G88" s="19" t="str">
        <f t="shared" si="91"/>
        <v>-</v>
      </c>
      <c r="H88" s="19" t="str">
        <f t="shared" si="91"/>
        <v>-</v>
      </c>
      <c r="I88" s="19">
        <f t="shared" si="91"/>
        <v>4.1666666666666664E-2</v>
      </c>
    </row>
    <row r="89" spans="1:9" s="174" customFormat="1" ht="24.75" customHeight="1" x14ac:dyDescent="0.25">
      <c r="A89" s="156" t="str">
        <f t="shared" si="85"/>
        <v>Figuras Da Dança</v>
      </c>
      <c r="B89" s="156" t="str">
        <f t="shared" si="85"/>
        <v>Documentário</v>
      </c>
      <c r="C89" s="19">
        <f t="shared" ref="C89:I89" si="92">IF(C188=0,"-", C188/(60*24))</f>
        <v>4.1666666666666664E-2</v>
      </c>
      <c r="D89" s="19" t="str">
        <f t="shared" si="92"/>
        <v>-</v>
      </c>
      <c r="E89" s="19" t="str">
        <f t="shared" si="92"/>
        <v>-</v>
      </c>
      <c r="F89" s="19" t="str">
        <f t="shared" si="92"/>
        <v>-</v>
      </c>
      <c r="G89" s="19" t="str">
        <f t="shared" si="92"/>
        <v>-</v>
      </c>
      <c r="H89" s="19" t="str">
        <f t="shared" si="92"/>
        <v>-</v>
      </c>
      <c r="I89" s="19">
        <f t="shared" si="92"/>
        <v>4.1666666666666664E-2</v>
      </c>
    </row>
    <row r="90" spans="1:9" s="174" customFormat="1" ht="24.75" customHeight="1" x14ac:dyDescent="0.25">
      <c r="A90" s="156" t="str">
        <f t="shared" si="85"/>
        <v>Vivi Viravento</v>
      </c>
      <c r="B90" s="156" t="str">
        <f t="shared" si="85"/>
        <v>Animação</v>
      </c>
      <c r="C90" s="19">
        <f t="shared" ref="C90:I90" si="93">IF(C189=0,"-", C189/(60*24))</f>
        <v>3.125E-2</v>
      </c>
      <c r="D90" s="19" t="str">
        <f t="shared" si="93"/>
        <v>-</v>
      </c>
      <c r="E90" s="19" t="str">
        <f t="shared" si="93"/>
        <v>-</v>
      </c>
      <c r="F90" s="19" t="str">
        <f t="shared" si="93"/>
        <v>-</v>
      </c>
      <c r="G90" s="19" t="str">
        <f t="shared" si="93"/>
        <v>-</v>
      </c>
      <c r="H90" s="19" t="str">
        <f t="shared" si="93"/>
        <v>-</v>
      </c>
      <c r="I90" s="19">
        <f t="shared" si="93"/>
        <v>3.125E-2</v>
      </c>
    </row>
    <row r="91" spans="1:9" s="174" customFormat="1" ht="24.75" customHeight="1" x14ac:dyDescent="0.25">
      <c r="A91" s="156" t="str">
        <f t="shared" si="85"/>
        <v>Na Mira do Crime</v>
      </c>
      <c r="B91" s="156" t="str">
        <f t="shared" si="85"/>
        <v>Ficção</v>
      </c>
      <c r="C91" s="19">
        <f t="shared" ref="C91:I91" si="94">IF(C190=0,"-", C190/(60*24))</f>
        <v>3.125E-2</v>
      </c>
      <c r="D91" s="19" t="str">
        <f t="shared" si="94"/>
        <v>-</v>
      </c>
      <c r="E91" s="19" t="str">
        <f t="shared" si="94"/>
        <v>-</v>
      </c>
      <c r="F91" s="19">
        <f t="shared" si="94"/>
        <v>3.125E-2</v>
      </c>
      <c r="G91" s="19" t="str">
        <f t="shared" si="94"/>
        <v>-</v>
      </c>
      <c r="H91" s="19" t="str">
        <f t="shared" si="94"/>
        <v>-</v>
      </c>
      <c r="I91" s="19" t="str">
        <f t="shared" si="94"/>
        <v>-</v>
      </c>
    </row>
    <row r="92" spans="1:9" s="174" customFormat="1" ht="24.75" customHeight="1" x14ac:dyDescent="0.25">
      <c r="A92" s="156" t="str">
        <f t="shared" si="85"/>
        <v>Ilha Rá Tim Bum</v>
      </c>
      <c r="B92" s="156" t="str">
        <f t="shared" si="85"/>
        <v>Ficção</v>
      </c>
      <c r="C92" s="19">
        <f t="shared" ref="C92:I95" si="95">IF(C191=0,"-", C191/(60*24))</f>
        <v>2.0833333333333332E-2</v>
      </c>
      <c r="D92" s="19" t="str">
        <f t="shared" si="95"/>
        <v>-</v>
      </c>
      <c r="E92" s="19" t="str">
        <f t="shared" si="95"/>
        <v>-</v>
      </c>
      <c r="F92" s="19" t="str">
        <f t="shared" si="95"/>
        <v>-</v>
      </c>
      <c r="G92" s="19" t="str">
        <f t="shared" si="95"/>
        <v>-</v>
      </c>
      <c r="H92" s="19" t="str">
        <f t="shared" si="95"/>
        <v>-</v>
      </c>
      <c r="I92" s="19">
        <f t="shared" si="95"/>
        <v>2.0833333333333332E-2</v>
      </c>
    </row>
    <row r="93" spans="1:9" s="174" customFormat="1" ht="24.75" customHeight="1" x14ac:dyDescent="0.25">
      <c r="A93" s="156" t="str">
        <f t="shared" si="85"/>
        <v>Conexão Brasil</v>
      </c>
      <c r="B93" s="156" t="str">
        <f t="shared" si="85"/>
        <v>Documentário</v>
      </c>
      <c r="C93" s="19">
        <f>IF(C192=0,"-", C192/(60*24))</f>
        <v>1.3888888888888888E-2</v>
      </c>
      <c r="D93" s="19" t="str">
        <f t="shared" si="95"/>
        <v>-</v>
      </c>
      <c r="E93" s="19" t="str">
        <f t="shared" si="95"/>
        <v>-</v>
      </c>
      <c r="F93" s="19" t="str">
        <f t="shared" si="95"/>
        <v>-</v>
      </c>
      <c r="G93" s="19" t="str">
        <f t="shared" si="95"/>
        <v>-</v>
      </c>
      <c r="H93" s="19">
        <f t="shared" si="95"/>
        <v>1.3888888888888888E-2</v>
      </c>
      <c r="I93" s="19" t="str">
        <f t="shared" si="95"/>
        <v>-</v>
      </c>
    </row>
    <row r="94" spans="1:9" s="174" customFormat="1" ht="24.75" customHeight="1" x14ac:dyDescent="0.25">
      <c r="A94" s="156" t="str">
        <f t="shared" si="85"/>
        <v>Sagrado</v>
      </c>
      <c r="B94" s="156" t="str">
        <f t="shared" si="85"/>
        <v>Documentário</v>
      </c>
      <c r="C94" s="19">
        <f>IF(C193=0,"-", C193/(60*24))</f>
        <v>1.3888888888888888E-2</v>
      </c>
      <c r="D94" s="19" t="str">
        <f t="shared" si="95"/>
        <v>-</v>
      </c>
      <c r="E94" s="19">
        <f t="shared" si="95"/>
        <v>1.3888888888888888E-2</v>
      </c>
      <c r="F94" s="19" t="str">
        <f t="shared" si="95"/>
        <v>-</v>
      </c>
      <c r="G94" s="19" t="str">
        <f t="shared" si="95"/>
        <v>-</v>
      </c>
      <c r="H94" s="19" t="str">
        <f t="shared" si="95"/>
        <v>-</v>
      </c>
      <c r="I94" s="19" t="str">
        <f t="shared" si="95"/>
        <v>-</v>
      </c>
    </row>
    <row r="95" spans="1:9" s="174" customFormat="1" x14ac:dyDescent="0.25">
      <c r="A95" s="264" t="s">
        <v>2</v>
      </c>
      <c r="B95" s="265"/>
      <c r="C95" s="37">
        <f>IF(C194=0,"-", C194/(60*24))</f>
        <v>76.965277777777771</v>
      </c>
      <c r="D95" s="37">
        <f t="shared" si="95"/>
        <v>1.96875</v>
      </c>
      <c r="E95" s="37">
        <f t="shared" si="95"/>
        <v>11.647916666666667</v>
      </c>
      <c r="F95" s="37">
        <f t="shared" si="95"/>
        <v>4.010416666666667</v>
      </c>
      <c r="G95" s="37">
        <f t="shared" si="95"/>
        <v>1.5798611111111112</v>
      </c>
      <c r="H95" s="37">
        <f t="shared" si="95"/>
        <v>31.581250000000001</v>
      </c>
      <c r="I95" s="38">
        <f t="shared" si="95"/>
        <v>26.177083333333332</v>
      </c>
    </row>
    <row r="96" spans="1:9" s="174" customFormat="1" x14ac:dyDescent="0.25">
      <c r="A96" s="222" t="s">
        <v>749</v>
      </c>
      <c r="B96" s="222"/>
      <c r="C96" s="222"/>
      <c r="D96" s="222"/>
      <c r="E96" s="222"/>
      <c r="F96" s="222"/>
      <c r="G96" s="222"/>
      <c r="H96" s="222"/>
      <c r="I96" s="222"/>
    </row>
    <row r="97" spans="1:21" s="174" customFormat="1" x14ac:dyDescent="0.25">
      <c r="A97" s="160"/>
      <c r="B97" s="160"/>
      <c r="C97" s="173"/>
      <c r="D97" s="173"/>
      <c r="E97" s="173"/>
      <c r="F97" s="173"/>
      <c r="G97" s="173"/>
      <c r="H97" s="173"/>
      <c r="I97" s="173"/>
    </row>
    <row r="98" spans="1:21" s="174" customFormat="1" x14ac:dyDescent="0.25">
      <c r="A98" s="160"/>
      <c r="B98" s="160"/>
      <c r="C98" s="173"/>
      <c r="D98" s="173"/>
      <c r="E98" s="173"/>
      <c r="F98" s="173"/>
      <c r="G98" s="173"/>
      <c r="H98" s="173"/>
      <c r="I98" s="173"/>
    </row>
    <row r="99" spans="1:21" s="174" customFormat="1" x14ac:dyDescent="0.25"/>
    <row r="101" spans="1:21" ht="27" x14ac:dyDescent="0.25">
      <c r="A101" s="159" t="s">
        <v>58</v>
      </c>
      <c r="B101" s="155" t="s">
        <v>43</v>
      </c>
      <c r="C101" s="162" t="s">
        <v>6</v>
      </c>
      <c r="D101" s="155" t="s">
        <v>3</v>
      </c>
      <c r="E101" s="162" t="s">
        <v>62</v>
      </c>
      <c r="F101" s="159" t="s">
        <v>65</v>
      </c>
      <c r="G101" s="155" t="s">
        <v>4</v>
      </c>
      <c r="H101" s="162" t="s">
        <v>60</v>
      </c>
      <c r="I101" s="155" t="s">
        <v>61</v>
      </c>
      <c r="K101" s="2" t="s">
        <v>78</v>
      </c>
      <c r="L101" s="2" t="s">
        <v>43</v>
      </c>
      <c r="M101" s="2" t="s">
        <v>71</v>
      </c>
      <c r="N101" s="2" t="s">
        <v>3</v>
      </c>
      <c r="O101" s="2" t="s">
        <v>62</v>
      </c>
      <c r="P101" s="2" t="s">
        <v>65</v>
      </c>
      <c r="Q101" s="2" t="s">
        <v>4</v>
      </c>
      <c r="R101" s="2" t="s">
        <v>60</v>
      </c>
      <c r="S101" s="2" t="s">
        <v>61</v>
      </c>
      <c r="U101" s="175"/>
    </row>
    <row r="102" spans="1:21" x14ac:dyDescent="0.25">
      <c r="A102" s="165" t="s">
        <v>303</v>
      </c>
      <c r="B102" s="164" t="s">
        <v>135</v>
      </c>
      <c r="C102" s="11">
        <v>8050</v>
      </c>
      <c r="D102" s="11"/>
      <c r="E102" s="11">
        <v>8050</v>
      </c>
      <c r="F102" s="11"/>
      <c r="G102" s="11"/>
      <c r="H102" s="11"/>
      <c r="I102" s="11"/>
      <c r="K102" s="6" t="s">
        <v>303</v>
      </c>
      <c r="L102" t="s">
        <v>135</v>
      </c>
      <c r="M102" s="3">
        <v>8050</v>
      </c>
      <c r="N102" s="3"/>
      <c r="O102" s="3">
        <v>8050</v>
      </c>
      <c r="P102" s="3"/>
      <c r="Q102" s="3"/>
      <c r="R102" s="3"/>
      <c r="S102" s="3"/>
      <c r="U102" s="177"/>
    </row>
    <row r="103" spans="1:21" x14ac:dyDescent="0.25">
      <c r="A103" s="165" t="s">
        <v>720</v>
      </c>
      <c r="B103" s="164" t="s">
        <v>135</v>
      </c>
      <c r="C103" s="11">
        <v>7950</v>
      </c>
      <c r="D103" s="11"/>
      <c r="E103" s="11"/>
      <c r="F103" s="11"/>
      <c r="G103" s="11"/>
      <c r="H103" s="11"/>
      <c r="I103" s="11">
        <v>7950</v>
      </c>
      <c r="K103" s="6" t="s">
        <v>720</v>
      </c>
      <c r="L103" t="s">
        <v>135</v>
      </c>
      <c r="M103" s="3">
        <v>7950</v>
      </c>
      <c r="N103" s="3"/>
      <c r="O103" s="3"/>
      <c r="P103" s="3"/>
      <c r="Q103" s="3"/>
      <c r="R103" s="3"/>
      <c r="S103" s="3">
        <v>7950</v>
      </c>
      <c r="U103" s="177"/>
    </row>
    <row r="104" spans="1:21" x14ac:dyDescent="0.25">
      <c r="A104" s="165" t="s">
        <v>750</v>
      </c>
      <c r="B104" s="164" t="s">
        <v>135</v>
      </c>
      <c r="C104" s="11">
        <v>7830</v>
      </c>
      <c r="D104" s="11"/>
      <c r="E104" s="11"/>
      <c r="F104" s="11"/>
      <c r="G104" s="11"/>
      <c r="H104" s="11"/>
      <c r="I104" s="11">
        <v>7830</v>
      </c>
      <c r="K104" s="6" t="s">
        <v>750</v>
      </c>
      <c r="L104" t="s">
        <v>135</v>
      </c>
      <c r="M104" s="3">
        <v>7830</v>
      </c>
      <c r="N104" s="3"/>
      <c r="O104" s="3"/>
      <c r="P104" s="3"/>
      <c r="Q104" s="3"/>
      <c r="R104" s="3"/>
      <c r="S104" s="3">
        <v>7830</v>
      </c>
      <c r="U104" s="177"/>
    </row>
    <row r="105" spans="1:21" x14ac:dyDescent="0.25">
      <c r="A105" s="165" t="s">
        <v>299</v>
      </c>
      <c r="B105" s="164" t="s">
        <v>291</v>
      </c>
      <c r="C105" s="11">
        <v>5085</v>
      </c>
      <c r="D105" s="11"/>
      <c r="E105" s="11"/>
      <c r="F105" s="11"/>
      <c r="G105" s="11"/>
      <c r="H105" s="11">
        <v>915</v>
      </c>
      <c r="I105" s="11">
        <v>4170</v>
      </c>
      <c r="K105" s="6" t="s">
        <v>299</v>
      </c>
      <c r="L105" t="s">
        <v>291</v>
      </c>
      <c r="M105" s="3">
        <v>5085</v>
      </c>
      <c r="N105" s="3"/>
      <c r="O105" s="3"/>
      <c r="P105" s="3"/>
      <c r="Q105" s="3"/>
      <c r="R105" s="3">
        <v>915</v>
      </c>
      <c r="S105" s="3">
        <v>4170</v>
      </c>
      <c r="U105" s="177"/>
    </row>
    <row r="106" spans="1:21" x14ac:dyDescent="0.25">
      <c r="A106" s="165" t="s">
        <v>319</v>
      </c>
      <c r="B106" s="164" t="s">
        <v>31</v>
      </c>
      <c r="C106" s="11">
        <v>5010</v>
      </c>
      <c r="D106" s="11"/>
      <c r="E106" s="11"/>
      <c r="F106" s="11"/>
      <c r="G106" s="11"/>
      <c r="H106" s="11">
        <v>5010</v>
      </c>
      <c r="I106" s="11"/>
      <c r="K106" s="6" t="s">
        <v>319</v>
      </c>
      <c r="L106" t="s">
        <v>31</v>
      </c>
      <c r="M106" s="3">
        <v>5010</v>
      </c>
      <c r="N106" s="3"/>
      <c r="O106" s="3"/>
      <c r="P106" s="3"/>
      <c r="Q106" s="3"/>
      <c r="R106" s="3">
        <v>5010</v>
      </c>
      <c r="S106" s="3"/>
      <c r="U106" s="177"/>
    </row>
    <row r="107" spans="1:21" x14ac:dyDescent="0.25">
      <c r="A107" s="165" t="s">
        <v>337</v>
      </c>
      <c r="B107" s="164" t="s">
        <v>291</v>
      </c>
      <c r="C107" s="11">
        <v>3333</v>
      </c>
      <c r="D107" s="11"/>
      <c r="E107" s="11"/>
      <c r="F107" s="11"/>
      <c r="G107" s="11"/>
      <c r="H107" s="11">
        <v>3333</v>
      </c>
      <c r="I107" s="11"/>
      <c r="K107" s="6" t="s">
        <v>337</v>
      </c>
      <c r="L107" t="s">
        <v>291</v>
      </c>
      <c r="M107" s="3">
        <v>3333</v>
      </c>
      <c r="N107" s="3"/>
      <c r="O107" s="3"/>
      <c r="P107" s="3"/>
      <c r="Q107" s="3"/>
      <c r="R107" s="3">
        <v>3333</v>
      </c>
      <c r="S107" s="3"/>
      <c r="U107" s="177"/>
    </row>
    <row r="108" spans="1:21" x14ac:dyDescent="0.25">
      <c r="A108" s="165" t="s">
        <v>307</v>
      </c>
      <c r="B108" s="164" t="s">
        <v>31</v>
      </c>
      <c r="C108" s="11">
        <v>3180</v>
      </c>
      <c r="D108" s="11"/>
      <c r="E108" s="11"/>
      <c r="F108" s="11"/>
      <c r="G108" s="11"/>
      <c r="H108" s="11">
        <v>3180</v>
      </c>
      <c r="I108" s="11"/>
      <c r="K108" s="6" t="s">
        <v>307</v>
      </c>
      <c r="L108" t="s">
        <v>31</v>
      </c>
      <c r="M108" s="3">
        <v>3180</v>
      </c>
      <c r="N108" s="3"/>
      <c r="O108" s="3"/>
      <c r="P108" s="3"/>
      <c r="Q108" s="3"/>
      <c r="R108" s="3">
        <v>3180</v>
      </c>
      <c r="S108" s="3"/>
      <c r="U108" s="177"/>
    </row>
    <row r="109" spans="1:21" x14ac:dyDescent="0.25">
      <c r="A109" s="165" t="s">
        <v>353</v>
      </c>
      <c r="B109" s="164" t="s">
        <v>31</v>
      </c>
      <c r="C109" s="11">
        <v>2970</v>
      </c>
      <c r="D109" s="11"/>
      <c r="E109" s="11"/>
      <c r="F109" s="11"/>
      <c r="G109" s="11"/>
      <c r="H109" s="11"/>
      <c r="I109" s="11">
        <v>2970</v>
      </c>
      <c r="K109" s="6" t="s">
        <v>353</v>
      </c>
      <c r="L109" t="s">
        <v>31</v>
      </c>
      <c r="M109" s="3">
        <v>2970</v>
      </c>
      <c r="N109" s="3"/>
      <c r="O109" s="3"/>
      <c r="P109" s="3"/>
      <c r="Q109" s="3"/>
      <c r="R109" s="3"/>
      <c r="S109" s="3">
        <v>2970</v>
      </c>
      <c r="U109" s="177"/>
    </row>
    <row r="110" spans="1:21" x14ac:dyDescent="0.25">
      <c r="A110" s="165" t="s">
        <v>328</v>
      </c>
      <c r="B110" s="164" t="s">
        <v>31</v>
      </c>
      <c r="C110" s="11">
        <v>2835</v>
      </c>
      <c r="D110" s="11">
        <v>2835</v>
      </c>
      <c r="E110" s="11"/>
      <c r="F110" s="11"/>
      <c r="G110" s="11"/>
      <c r="H110" s="11"/>
      <c r="I110" s="11"/>
      <c r="K110" s="6" t="s">
        <v>328</v>
      </c>
      <c r="L110" t="s">
        <v>31</v>
      </c>
      <c r="M110" s="3">
        <v>2835</v>
      </c>
      <c r="N110" s="3">
        <v>2835</v>
      </c>
      <c r="O110" s="3"/>
      <c r="P110" s="3"/>
      <c r="Q110" s="3"/>
      <c r="R110" s="3"/>
      <c r="S110" s="3"/>
      <c r="U110" s="177"/>
    </row>
    <row r="111" spans="1:21" x14ac:dyDescent="0.25">
      <c r="A111" s="165" t="s">
        <v>316</v>
      </c>
      <c r="B111" s="164" t="s">
        <v>31</v>
      </c>
      <c r="C111" s="11">
        <v>2685</v>
      </c>
      <c r="D111" s="11"/>
      <c r="E111" s="11"/>
      <c r="F111" s="11"/>
      <c r="G111" s="11"/>
      <c r="H111" s="11"/>
      <c r="I111" s="11">
        <v>2685</v>
      </c>
      <c r="K111" s="6" t="s">
        <v>316</v>
      </c>
      <c r="L111" t="s">
        <v>31</v>
      </c>
      <c r="M111" s="3">
        <v>2685</v>
      </c>
      <c r="N111" s="3"/>
      <c r="O111" s="3"/>
      <c r="P111" s="3"/>
      <c r="Q111" s="3"/>
      <c r="R111" s="3"/>
      <c r="S111" s="3">
        <v>2685</v>
      </c>
      <c r="U111" s="177"/>
    </row>
    <row r="112" spans="1:21" x14ac:dyDescent="0.25">
      <c r="A112" s="165" t="s">
        <v>333</v>
      </c>
      <c r="B112" s="164" t="s">
        <v>135</v>
      </c>
      <c r="C112" s="11">
        <v>2504</v>
      </c>
      <c r="D112" s="11"/>
      <c r="E112" s="11"/>
      <c r="F112" s="11"/>
      <c r="G112" s="11"/>
      <c r="H112" s="11">
        <v>2504</v>
      </c>
      <c r="I112" s="11"/>
      <c r="K112" s="6" t="s">
        <v>333</v>
      </c>
      <c r="L112" t="s">
        <v>135</v>
      </c>
      <c r="M112" s="3">
        <v>2504</v>
      </c>
      <c r="N112" s="3"/>
      <c r="O112" s="3"/>
      <c r="P112" s="3"/>
      <c r="Q112" s="3"/>
      <c r="R112" s="3">
        <v>2504</v>
      </c>
      <c r="S112" s="3"/>
      <c r="U112" s="177"/>
    </row>
    <row r="113" spans="1:21" x14ac:dyDescent="0.25">
      <c r="A113" s="165" t="s">
        <v>721</v>
      </c>
      <c r="B113" s="164" t="s">
        <v>135</v>
      </c>
      <c r="C113" s="11">
        <v>2400</v>
      </c>
      <c r="D113" s="11"/>
      <c r="E113" s="11"/>
      <c r="F113" s="11">
        <v>2400</v>
      </c>
      <c r="G113" s="11"/>
      <c r="H113" s="11"/>
      <c r="I113" s="11"/>
      <c r="K113" s="6" t="s">
        <v>721</v>
      </c>
      <c r="L113" t="s">
        <v>135</v>
      </c>
      <c r="M113" s="3">
        <v>2400</v>
      </c>
      <c r="N113" s="3"/>
      <c r="O113" s="3"/>
      <c r="P113" s="3">
        <v>2400</v>
      </c>
      <c r="Q113" s="3"/>
      <c r="R113" s="3"/>
      <c r="S113" s="3"/>
      <c r="U113" s="177"/>
    </row>
    <row r="114" spans="1:21" x14ac:dyDescent="0.25">
      <c r="A114" s="165" t="s">
        <v>357</v>
      </c>
      <c r="B114" s="164" t="s">
        <v>135</v>
      </c>
      <c r="C114" s="11">
        <v>2275</v>
      </c>
      <c r="D114" s="11"/>
      <c r="E114" s="11"/>
      <c r="F114" s="11"/>
      <c r="G114" s="11">
        <v>2275</v>
      </c>
      <c r="H114" s="11"/>
      <c r="I114" s="11"/>
      <c r="K114" s="6" t="s">
        <v>357</v>
      </c>
      <c r="L114" t="s">
        <v>135</v>
      </c>
      <c r="M114" s="3">
        <v>2275</v>
      </c>
      <c r="N114" s="3"/>
      <c r="O114" s="3"/>
      <c r="P114" s="3"/>
      <c r="Q114" s="3">
        <v>2275</v>
      </c>
      <c r="R114" s="3"/>
      <c r="S114" s="3"/>
      <c r="U114" s="177"/>
    </row>
    <row r="115" spans="1:21" x14ac:dyDescent="0.25">
      <c r="A115" s="165" t="s">
        <v>722</v>
      </c>
      <c r="B115" s="164" t="s">
        <v>135</v>
      </c>
      <c r="C115" s="11">
        <v>2245</v>
      </c>
      <c r="D115" s="11"/>
      <c r="E115" s="11"/>
      <c r="F115" s="11"/>
      <c r="G115" s="11"/>
      <c r="H115" s="11"/>
      <c r="I115" s="11">
        <v>2245</v>
      </c>
      <c r="K115" s="6" t="s">
        <v>722</v>
      </c>
      <c r="L115" t="s">
        <v>135</v>
      </c>
      <c r="M115" s="3">
        <v>2245</v>
      </c>
      <c r="N115" s="3"/>
      <c r="O115" s="3"/>
      <c r="P115" s="3"/>
      <c r="Q115" s="3"/>
      <c r="R115" s="3"/>
      <c r="S115" s="3">
        <v>2245</v>
      </c>
      <c r="U115" s="177"/>
    </row>
    <row r="116" spans="1:21" x14ac:dyDescent="0.25">
      <c r="A116" s="165" t="s">
        <v>301</v>
      </c>
      <c r="B116" s="164" t="s">
        <v>135</v>
      </c>
      <c r="C116" s="11">
        <v>2070</v>
      </c>
      <c r="D116" s="11"/>
      <c r="E116" s="11"/>
      <c r="F116" s="11"/>
      <c r="G116" s="11"/>
      <c r="H116" s="11">
        <v>1050</v>
      </c>
      <c r="I116" s="11">
        <v>1020</v>
      </c>
      <c r="K116" s="6" t="s">
        <v>301</v>
      </c>
      <c r="L116" t="s">
        <v>135</v>
      </c>
      <c r="M116" s="3">
        <v>2070</v>
      </c>
      <c r="N116" s="3"/>
      <c r="O116" s="3"/>
      <c r="P116" s="3"/>
      <c r="Q116" s="3"/>
      <c r="R116" s="3">
        <v>1050</v>
      </c>
      <c r="S116" s="3">
        <v>1020</v>
      </c>
      <c r="U116" s="177"/>
    </row>
    <row r="117" spans="1:21" x14ac:dyDescent="0.25">
      <c r="A117" s="165" t="s">
        <v>295</v>
      </c>
      <c r="B117" s="164" t="s">
        <v>31</v>
      </c>
      <c r="C117" s="11">
        <v>1845</v>
      </c>
      <c r="D117" s="11"/>
      <c r="E117" s="11"/>
      <c r="F117" s="11"/>
      <c r="G117" s="11"/>
      <c r="H117" s="11"/>
      <c r="I117" s="11">
        <v>1845</v>
      </c>
      <c r="K117" s="6" t="s">
        <v>295</v>
      </c>
      <c r="L117" t="s">
        <v>31</v>
      </c>
      <c r="M117" s="3">
        <v>1845</v>
      </c>
      <c r="N117" s="3"/>
      <c r="O117" s="3"/>
      <c r="P117" s="3"/>
      <c r="Q117" s="3"/>
      <c r="R117" s="3"/>
      <c r="S117" s="3">
        <v>1845</v>
      </c>
      <c r="U117" s="177"/>
    </row>
    <row r="118" spans="1:21" x14ac:dyDescent="0.25">
      <c r="A118" s="165" t="s">
        <v>330</v>
      </c>
      <c r="B118" s="164" t="s">
        <v>291</v>
      </c>
      <c r="C118" s="11">
        <v>1833</v>
      </c>
      <c r="D118" s="11"/>
      <c r="E118" s="11"/>
      <c r="F118" s="11"/>
      <c r="G118" s="11"/>
      <c r="H118" s="11">
        <v>1833</v>
      </c>
      <c r="I118" s="11"/>
      <c r="K118" s="6" t="s">
        <v>330</v>
      </c>
      <c r="L118" t="s">
        <v>291</v>
      </c>
      <c r="M118" s="3">
        <v>1833</v>
      </c>
      <c r="N118" s="3"/>
      <c r="O118" s="3"/>
      <c r="P118" s="3"/>
      <c r="Q118" s="3"/>
      <c r="R118" s="3">
        <v>1833</v>
      </c>
      <c r="S118" s="3"/>
      <c r="U118" s="177"/>
    </row>
    <row r="119" spans="1:21" x14ac:dyDescent="0.25">
      <c r="A119" s="165" t="s">
        <v>304</v>
      </c>
      <c r="B119" s="164" t="s">
        <v>291</v>
      </c>
      <c r="C119" s="11">
        <v>1718</v>
      </c>
      <c r="D119" s="11"/>
      <c r="E119" s="11"/>
      <c r="F119" s="11"/>
      <c r="G119" s="11"/>
      <c r="H119" s="11">
        <v>1718</v>
      </c>
      <c r="I119" s="11"/>
      <c r="K119" s="6" t="s">
        <v>304</v>
      </c>
      <c r="L119" t="s">
        <v>291</v>
      </c>
      <c r="M119" s="3">
        <v>1718</v>
      </c>
      <c r="N119" s="3"/>
      <c r="O119" s="3"/>
      <c r="P119" s="3"/>
      <c r="Q119" s="3"/>
      <c r="R119" s="3">
        <v>1718</v>
      </c>
      <c r="S119" s="3"/>
      <c r="U119" s="177"/>
    </row>
    <row r="120" spans="1:21" x14ac:dyDescent="0.25">
      <c r="A120" s="165" t="s">
        <v>315</v>
      </c>
      <c r="B120" s="164" t="s">
        <v>135</v>
      </c>
      <c r="C120" s="11">
        <v>1600</v>
      </c>
      <c r="D120" s="11"/>
      <c r="E120" s="11">
        <v>1600</v>
      </c>
      <c r="F120" s="11"/>
      <c r="G120" s="11"/>
      <c r="H120" s="11"/>
      <c r="I120" s="11"/>
      <c r="K120" s="6" t="s">
        <v>315</v>
      </c>
      <c r="L120" t="s">
        <v>135</v>
      </c>
      <c r="M120" s="3">
        <v>1600</v>
      </c>
      <c r="N120" s="3"/>
      <c r="O120" s="3">
        <v>1600</v>
      </c>
      <c r="P120" s="3"/>
      <c r="Q120" s="3"/>
      <c r="R120" s="3"/>
      <c r="S120" s="3"/>
      <c r="U120" s="177"/>
    </row>
    <row r="121" spans="1:21" x14ac:dyDescent="0.25">
      <c r="A121" s="165" t="s">
        <v>326</v>
      </c>
      <c r="B121" s="164" t="s">
        <v>135</v>
      </c>
      <c r="C121" s="11">
        <v>1560</v>
      </c>
      <c r="D121" s="11"/>
      <c r="E121" s="11"/>
      <c r="F121" s="11"/>
      <c r="G121" s="11"/>
      <c r="H121" s="11"/>
      <c r="I121" s="11">
        <v>1560</v>
      </c>
      <c r="K121" s="6" t="s">
        <v>326</v>
      </c>
      <c r="L121" t="s">
        <v>135</v>
      </c>
      <c r="M121" s="3">
        <v>1560</v>
      </c>
      <c r="N121" s="3"/>
      <c r="O121" s="3"/>
      <c r="P121" s="3"/>
      <c r="Q121" s="3"/>
      <c r="R121" s="3"/>
      <c r="S121" s="3">
        <v>1560</v>
      </c>
      <c r="U121" s="177"/>
    </row>
    <row r="122" spans="1:21" x14ac:dyDescent="0.25">
      <c r="A122" s="165" t="s">
        <v>355</v>
      </c>
      <c r="B122" s="164" t="s">
        <v>135</v>
      </c>
      <c r="C122" s="11">
        <v>1410</v>
      </c>
      <c r="D122" s="11"/>
      <c r="E122" s="11"/>
      <c r="F122" s="11">
        <v>1410</v>
      </c>
      <c r="G122" s="11"/>
      <c r="H122" s="11"/>
      <c r="I122" s="11"/>
      <c r="K122" s="6" t="s">
        <v>355</v>
      </c>
      <c r="L122" t="s">
        <v>135</v>
      </c>
      <c r="M122" s="3">
        <v>1410</v>
      </c>
      <c r="N122" s="3"/>
      <c r="O122" s="3"/>
      <c r="P122" s="3">
        <v>1410</v>
      </c>
      <c r="Q122" s="3"/>
      <c r="R122" s="3"/>
      <c r="S122" s="3"/>
      <c r="U122" s="177"/>
    </row>
    <row r="123" spans="1:21" x14ac:dyDescent="0.25">
      <c r="A123" s="165" t="s">
        <v>314</v>
      </c>
      <c r="B123" s="164" t="s">
        <v>31</v>
      </c>
      <c r="C123" s="11">
        <v>1410</v>
      </c>
      <c r="D123" s="11"/>
      <c r="E123" s="11"/>
      <c r="F123" s="11"/>
      <c r="G123" s="11"/>
      <c r="H123" s="11">
        <v>1410</v>
      </c>
      <c r="I123" s="11"/>
      <c r="K123" s="6" t="s">
        <v>314</v>
      </c>
      <c r="L123" t="s">
        <v>31</v>
      </c>
      <c r="M123" s="3">
        <v>1410</v>
      </c>
      <c r="N123" s="3"/>
      <c r="O123" s="3"/>
      <c r="P123" s="3"/>
      <c r="Q123" s="3"/>
      <c r="R123" s="3">
        <v>1410</v>
      </c>
      <c r="S123" s="3"/>
      <c r="U123" s="177"/>
    </row>
    <row r="124" spans="1:21" x14ac:dyDescent="0.25">
      <c r="A124" s="165" t="s">
        <v>723</v>
      </c>
      <c r="B124" s="164" t="s">
        <v>31</v>
      </c>
      <c r="C124" s="11">
        <v>1410</v>
      </c>
      <c r="D124" s="11"/>
      <c r="E124" s="11"/>
      <c r="F124" s="11"/>
      <c r="G124" s="11"/>
      <c r="H124" s="11">
        <v>1410</v>
      </c>
      <c r="I124" s="11"/>
      <c r="K124" s="6" t="s">
        <v>723</v>
      </c>
      <c r="L124" t="s">
        <v>31</v>
      </c>
      <c r="M124" s="3">
        <v>1410</v>
      </c>
      <c r="N124" s="3"/>
      <c r="O124" s="3"/>
      <c r="P124" s="3"/>
      <c r="Q124" s="3"/>
      <c r="R124" s="3">
        <v>1410</v>
      </c>
      <c r="S124" s="3"/>
      <c r="U124" s="177"/>
    </row>
    <row r="125" spans="1:21" x14ac:dyDescent="0.25">
      <c r="A125" s="165" t="s">
        <v>724</v>
      </c>
      <c r="B125" s="164" t="s">
        <v>135</v>
      </c>
      <c r="C125" s="11">
        <v>1403</v>
      </c>
      <c r="D125" s="11"/>
      <c r="E125" s="11">
        <v>1403</v>
      </c>
      <c r="F125" s="11"/>
      <c r="G125" s="11"/>
      <c r="H125" s="11"/>
      <c r="I125" s="11"/>
      <c r="K125" s="6" t="s">
        <v>724</v>
      </c>
      <c r="L125" t="s">
        <v>135</v>
      </c>
      <c r="M125" s="3">
        <v>1403</v>
      </c>
      <c r="N125" s="3"/>
      <c r="O125" s="3">
        <v>1403</v>
      </c>
      <c r="P125" s="3"/>
      <c r="Q125" s="3"/>
      <c r="R125" s="3"/>
      <c r="S125" s="3"/>
      <c r="U125" s="177"/>
    </row>
    <row r="126" spans="1:21" x14ac:dyDescent="0.25">
      <c r="A126" s="165" t="s">
        <v>354</v>
      </c>
      <c r="B126" s="164" t="s">
        <v>291</v>
      </c>
      <c r="C126" s="11">
        <v>1382</v>
      </c>
      <c r="D126" s="11"/>
      <c r="E126" s="11"/>
      <c r="F126" s="11"/>
      <c r="G126" s="11"/>
      <c r="H126" s="11">
        <v>1382</v>
      </c>
      <c r="I126" s="11"/>
      <c r="K126" s="6" t="s">
        <v>354</v>
      </c>
      <c r="L126" t="s">
        <v>291</v>
      </c>
      <c r="M126" s="3">
        <v>1382</v>
      </c>
      <c r="N126" s="3"/>
      <c r="O126" s="3"/>
      <c r="P126" s="3"/>
      <c r="Q126" s="3"/>
      <c r="R126" s="3">
        <v>1382</v>
      </c>
      <c r="S126" s="3"/>
      <c r="U126" s="177"/>
    </row>
    <row r="127" spans="1:21" x14ac:dyDescent="0.25">
      <c r="A127" s="165" t="s">
        <v>751</v>
      </c>
      <c r="B127" s="164" t="s">
        <v>31</v>
      </c>
      <c r="C127" s="11">
        <v>1340</v>
      </c>
      <c r="D127" s="11"/>
      <c r="E127" s="11"/>
      <c r="F127" s="11"/>
      <c r="G127" s="11"/>
      <c r="H127" s="11"/>
      <c r="I127" s="11">
        <v>1340</v>
      </c>
      <c r="K127" s="6" t="s">
        <v>751</v>
      </c>
      <c r="L127" t="s">
        <v>31</v>
      </c>
      <c r="M127" s="3">
        <v>1340</v>
      </c>
      <c r="N127" s="3"/>
      <c r="O127" s="3"/>
      <c r="P127" s="3"/>
      <c r="Q127" s="3"/>
      <c r="R127" s="3"/>
      <c r="S127" s="3">
        <v>1340</v>
      </c>
      <c r="U127" s="177"/>
    </row>
    <row r="128" spans="1:21" x14ac:dyDescent="0.25">
      <c r="A128" s="165" t="s">
        <v>312</v>
      </c>
      <c r="B128" s="164" t="s">
        <v>31</v>
      </c>
      <c r="C128" s="11">
        <v>1290</v>
      </c>
      <c r="D128" s="11"/>
      <c r="E128" s="11"/>
      <c r="F128" s="11"/>
      <c r="G128" s="11"/>
      <c r="H128" s="11">
        <v>1290</v>
      </c>
      <c r="I128" s="11"/>
      <c r="K128" s="6" t="s">
        <v>312</v>
      </c>
      <c r="L128" t="s">
        <v>31</v>
      </c>
      <c r="M128" s="3">
        <v>1290</v>
      </c>
      <c r="N128" s="3"/>
      <c r="O128" s="3"/>
      <c r="P128" s="3"/>
      <c r="Q128" s="3"/>
      <c r="R128" s="3">
        <v>1290</v>
      </c>
      <c r="S128" s="3"/>
      <c r="U128" s="177"/>
    </row>
    <row r="129" spans="1:21" x14ac:dyDescent="0.25">
      <c r="A129" s="165" t="s">
        <v>725</v>
      </c>
      <c r="B129" s="164" t="s">
        <v>135</v>
      </c>
      <c r="C129" s="11">
        <v>1279</v>
      </c>
      <c r="D129" s="11"/>
      <c r="E129" s="11"/>
      <c r="F129" s="11"/>
      <c r="G129" s="11"/>
      <c r="H129" s="11">
        <v>1279</v>
      </c>
      <c r="I129" s="11"/>
      <c r="K129" s="6" t="s">
        <v>725</v>
      </c>
      <c r="L129" t="s">
        <v>135</v>
      </c>
      <c r="M129" s="3">
        <v>1279</v>
      </c>
      <c r="N129" s="3"/>
      <c r="O129" s="3"/>
      <c r="P129" s="3"/>
      <c r="Q129" s="3"/>
      <c r="R129" s="3">
        <v>1279</v>
      </c>
      <c r="S129" s="3"/>
      <c r="U129" s="177"/>
    </row>
    <row r="130" spans="1:21" x14ac:dyDescent="0.25">
      <c r="A130" s="165" t="s">
        <v>336</v>
      </c>
      <c r="B130" s="164" t="s">
        <v>291</v>
      </c>
      <c r="C130" s="11">
        <v>1170</v>
      </c>
      <c r="D130" s="11"/>
      <c r="E130" s="11"/>
      <c r="F130" s="11"/>
      <c r="G130" s="11"/>
      <c r="H130" s="11">
        <v>1170</v>
      </c>
      <c r="I130" s="11"/>
      <c r="K130" s="6" t="s">
        <v>336</v>
      </c>
      <c r="L130" t="s">
        <v>291</v>
      </c>
      <c r="M130" s="3">
        <v>1170</v>
      </c>
      <c r="N130" s="3"/>
      <c r="O130" s="3"/>
      <c r="P130" s="3"/>
      <c r="Q130" s="3"/>
      <c r="R130" s="3">
        <v>1170</v>
      </c>
      <c r="S130" s="3"/>
      <c r="U130" s="177"/>
    </row>
    <row r="131" spans="1:21" x14ac:dyDescent="0.25">
      <c r="A131" s="165" t="s">
        <v>726</v>
      </c>
      <c r="B131" s="164" t="s">
        <v>31</v>
      </c>
      <c r="C131" s="11">
        <v>1140</v>
      </c>
      <c r="D131" s="11"/>
      <c r="E131" s="11"/>
      <c r="F131" s="11"/>
      <c r="G131" s="11"/>
      <c r="H131" s="11">
        <v>1140</v>
      </c>
      <c r="I131" s="11"/>
      <c r="K131" s="6" t="s">
        <v>726</v>
      </c>
      <c r="L131" t="s">
        <v>31</v>
      </c>
      <c r="M131" s="3">
        <v>1140</v>
      </c>
      <c r="N131" s="3"/>
      <c r="O131" s="3"/>
      <c r="P131" s="3"/>
      <c r="Q131" s="3"/>
      <c r="R131" s="3">
        <v>1140</v>
      </c>
      <c r="S131" s="3"/>
      <c r="U131" s="177"/>
    </row>
    <row r="132" spans="1:21" x14ac:dyDescent="0.25">
      <c r="A132" s="165" t="s">
        <v>322</v>
      </c>
      <c r="B132" s="164" t="s">
        <v>291</v>
      </c>
      <c r="C132" s="11">
        <v>1130</v>
      </c>
      <c r="D132" s="11"/>
      <c r="E132" s="11"/>
      <c r="F132" s="11"/>
      <c r="G132" s="11"/>
      <c r="H132" s="11">
        <v>1100</v>
      </c>
      <c r="I132" s="11">
        <v>30</v>
      </c>
      <c r="K132" s="6" t="s">
        <v>322</v>
      </c>
      <c r="L132" t="s">
        <v>291</v>
      </c>
      <c r="M132" s="3">
        <v>1130</v>
      </c>
      <c r="N132" s="3"/>
      <c r="O132" s="3"/>
      <c r="P132" s="3"/>
      <c r="Q132" s="3"/>
      <c r="R132" s="3">
        <v>1100</v>
      </c>
      <c r="S132" s="3">
        <v>30</v>
      </c>
      <c r="U132" s="177"/>
    </row>
    <row r="133" spans="1:21" x14ac:dyDescent="0.25">
      <c r="A133" s="165" t="s">
        <v>325</v>
      </c>
      <c r="B133" s="164" t="s">
        <v>135</v>
      </c>
      <c r="C133" s="11">
        <v>1035</v>
      </c>
      <c r="D133" s="11"/>
      <c r="E133" s="11">
        <v>1035</v>
      </c>
      <c r="F133" s="11"/>
      <c r="G133" s="11"/>
      <c r="H133" s="11"/>
      <c r="I133" s="11"/>
      <c r="K133" s="6" t="s">
        <v>325</v>
      </c>
      <c r="L133" t="s">
        <v>135</v>
      </c>
      <c r="M133" s="3">
        <v>1035</v>
      </c>
      <c r="N133" s="3"/>
      <c r="O133" s="3">
        <v>1035</v>
      </c>
      <c r="P133" s="3"/>
      <c r="Q133" s="3"/>
      <c r="R133" s="3"/>
      <c r="S133" s="3"/>
      <c r="U133" s="177"/>
    </row>
    <row r="134" spans="1:21" x14ac:dyDescent="0.25">
      <c r="A134" s="165" t="s">
        <v>293</v>
      </c>
      <c r="B134" s="164" t="s">
        <v>31</v>
      </c>
      <c r="C134" s="11">
        <v>990</v>
      </c>
      <c r="D134" s="11"/>
      <c r="E134" s="11"/>
      <c r="F134" s="11"/>
      <c r="G134" s="11"/>
      <c r="H134" s="11"/>
      <c r="I134" s="11">
        <v>990</v>
      </c>
      <c r="K134" s="6" t="s">
        <v>293</v>
      </c>
      <c r="L134" t="s">
        <v>31</v>
      </c>
      <c r="M134" s="3">
        <v>990</v>
      </c>
      <c r="N134" s="3"/>
      <c r="O134" s="3"/>
      <c r="P134" s="3"/>
      <c r="Q134" s="3"/>
      <c r="R134" s="3"/>
      <c r="S134" s="3">
        <v>990</v>
      </c>
      <c r="U134" s="177"/>
    </row>
    <row r="135" spans="1:21" x14ac:dyDescent="0.25">
      <c r="A135" s="165" t="s">
        <v>347</v>
      </c>
      <c r="B135" s="164" t="s">
        <v>135</v>
      </c>
      <c r="C135" s="11">
        <v>960</v>
      </c>
      <c r="D135" s="11"/>
      <c r="E135" s="11"/>
      <c r="F135" s="11"/>
      <c r="G135" s="11"/>
      <c r="H135" s="11">
        <v>960</v>
      </c>
      <c r="I135" s="11"/>
      <c r="K135" s="6" t="s">
        <v>347</v>
      </c>
      <c r="L135" t="s">
        <v>135</v>
      </c>
      <c r="M135" s="3">
        <v>960</v>
      </c>
      <c r="N135" s="3"/>
      <c r="O135" s="3"/>
      <c r="P135" s="3"/>
      <c r="Q135" s="3"/>
      <c r="R135" s="3">
        <v>960</v>
      </c>
      <c r="S135" s="3"/>
      <c r="U135" s="177"/>
    </row>
    <row r="136" spans="1:21" x14ac:dyDescent="0.25">
      <c r="A136" s="165" t="s">
        <v>292</v>
      </c>
      <c r="B136" s="164" t="s">
        <v>135</v>
      </c>
      <c r="C136" s="11">
        <v>930</v>
      </c>
      <c r="D136" s="11"/>
      <c r="E136" s="11"/>
      <c r="F136" s="11"/>
      <c r="G136" s="11"/>
      <c r="H136" s="11"/>
      <c r="I136" s="11">
        <v>930</v>
      </c>
      <c r="K136" s="6" t="s">
        <v>292</v>
      </c>
      <c r="L136" t="s">
        <v>135</v>
      </c>
      <c r="M136" s="3">
        <v>930</v>
      </c>
      <c r="N136" s="3"/>
      <c r="O136" s="3"/>
      <c r="P136" s="3"/>
      <c r="Q136" s="3"/>
      <c r="R136" s="3"/>
      <c r="S136" s="3">
        <v>930</v>
      </c>
      <c r="U136" s="177"/>
    </row>
    <row r="137" spans="1:21" x14ac:dyDescent="0.25">
      <c r="A137" s="165" t="s">
        <v>341</v>
      </c>
      <c r="B137" s="164" t="s">
        <v>31</v>
      </c>
      <c r="C137" s="11">
        <v>930</v>
      </c>
      <c r="D137" s="11"/>
      <c r="E137" s="11"/>
      <c r="F137" s="11"/>
      <c r="G137" s="11"/>
      <c r="H137" s="11">
        <v>930</v>
      </c>
      <c r="I137" s="11"/>
      <c r="K137" s="6" t="s">
        <v>341</v>
      </c>
      <c r="L137" t="s">
        <v>31</v>
      </c>
      <c r="M137" s="3">
        <v>930</v>
      </c>
      <c r="N137" s="3"/>
      <c r="O137" s="3"/>
      <c r="P137" s="3"/>
      <c r="Q137" s="3"/>
      <c r="R137" s="3">
        <v>930</v>
      </c>
      <c r="S137" s="3"/>
      <c r="U137" s="177"/>
    </row>
    <row r="138" spans="1:21" x14ac:dyDescent="0.25">
      <c r="A138" s="165" t="s">
        <v>297</v>
      </c>
      <c r="B138" s="164" t="s">
        <v>135</v>
      </c>
      <c r="C138" s="11">
        <v>880</v>
      </c>
      <c r="D138" s="11"/>
      <c r="E138" s="11"/>
      <c r="F138" s="11"/>
      <c r="G138" s="11"/>
      <c r="H138" s="11">
        <v>790</v>
      </c>
      <c r="I138" s="11">
        <v>90</v>
      </c>
      <c r="K138" s="6" t="s">
        <v>297</v>
      </c>
      <c r="L138" t="s">
        <v>135</v>
      </c>
      <c r="M138" s="3">
        <v>880</v>
      </c>
      <c r="N138" s="3"/>
      <c r="O138" s="3"/>
      <c r="P138" s="3"/>
      <c r="Q138" s="3"/>
      <c r="R138" s="3">
        <v>790</v>
      </c>
      <c r="S138" s="3">
        <v>90</v>
      </c>
      <c r="U138" s="177"/>
    </row>
    <row r="139" spans="1:21" x14ac:dyDescent="0.25">
      <c r="A139" s="165" t="s">
        <v>345</v>
      </c>
      <c r="B139" s="164" t="s">
        <v>31</v>
      </c>
      <c r="C139" s="11">
        <v>870</v>
      </c>
      <c r="D139" s="11"/>
      <c r="E139" s="11"/>
      <c r="F139" s="11"/>
      <c r="G139" s="11"/>
      <c r="H139" s="11">
        <v>870</v>
      </c>
      <c r="I139" s="11"/>
      <c r="K139" s="6" t="s">
        <v>345</v>
      </c>
      <c r="L139" t="s">
        <v>31</v>
      </c>
      <c r="M139" s="3">
        <v>870</v>
      </c>
      <c r="N139" s="3"/>
      <c r="O139" s="3"/>
      <c r="P139" s="3"/>
      <c r="Q139" s="3"/>
      <c r="R139" s="3">
        <v>870</v>
      </c>
      <c r="S139" s="3"/>
      <c r="U139" s="177"/>
    </row>
    <row r="140" spans="1:21" x14ac:dyDescent="0.25">
      <c r="A140" s="165" t="s">
        <v>321</v>
      </c>
      <c r="B140" s="164" t="s">
        <v>31</v>
      </c>
      <c r="C140" s="11">
        <v>870</v>
      </c>
      <c r="D140" s="11"/>
      <c r="E140" s="11"/>
      <c r="F140" s="11"/>
      <c r="G140" s="11"/>
      <c r="H140" s="11">
        <v>870</v>
      </c>
      <c r="I140" s="11"/>
      <c r="K140" s="6" t="s">
        <v>321</v>
      </c>
      <c r="L140" t="s">
        <v>31</v>
      </c>
      <c r="M140" s="3">
        <v>870</v>
      </c>
      <c r="N140" s="3"/>
      <c r="O140" s="3"/>
      <c r="P140" s="3"/>
      <c r="Q140" s="3"/>
      <c r="R140" s="3">
        <v>870</v>
      </c>
      <c r="S140" s="3"/>
      <c r="U140" s="177"/>
    </row>
    <row r="141" spans="1:21" x14ac:dyDescent="0.25">
      <c r="A141" s="165" t="s">
        <v>306</v>
      </c>
      <c r="B141" s="164" t="s">
        <v>291</v>
      </c>
      <c r="C141" s="11">
        <v>854</v>
      </c>
      <c r="D141" s="11"/>
      <c r="E141" s="11"/>
      <c r="F141" s="11"/>
      <c r="G141" s="11"/>
      <c r="H141" s="11">
        <v>854</v>
      </c>
      <c r="I141" s="11"/>
      <c r="K141" s="6" t="s">
        <v>306</v>
      </c>
      <c r="L141" t="s">
        <v>291</v>
      </c>
      <c r="M141" s="3">
        <v>854</v>
      </c>
      <c r="N141" s="3"/>
      <c r="O141" s="3"/>
      <c r="P141" s="3"/>
      <c r="Q141" s="3"/>
      <c r="R141" s="3">
        <v>854</v>
      </c>
      <c r="S141" s="3"/>
      <c r="U141" s="177"/>
    </row>
    <row r="142" spans="1:21" x14ac:dyDescent="0.25">
      <c r="A142" s="165" t="s">
        <v>317</v>
      </c>
      <c r="B142" s="164" t="s">
        <v>291</v>
      </c>
      <c r="C142" s="11">
        <v>849</v>
      </c>
      <c r="D142" s="11"/>
      <c r="E142" s="11"/>
      <c r="F142" s="11"/>
      <c r="G142" s="11"/>
      <c r="H142" s="11">
        <v>849</v>
      </c>
      <c r="I142" s="11"/>
      <c r="K142" s="6" t="s">
        <v>317</v>
      </c>
      <c r="L142" t="s">
        <v>291</v>
      </c>
      <c r="M142" s="3">
        <v>849</v>
      </c>
      <c r="N142" s="3"/>
      <c r="O142" s="3"/>
      <c r="P142" s="3"/>
      <c r="Q142" s="3"/>
      <c r="R142" s="3">
        <v>849</v>
      </c>
      <c r="S142" s="3"/>
      <c r="U142" s="177"/>
    </row>
    <row r="143" spans="1:21" x14ac:dyDescent="0.25">
      <c r="A143" s="165" t="s">
        <v>300</v>
      </c>
      <c r="B143" s="164" t="s">
        <v>135</v>
      </c>
      <c r="C143" s="11">
        <v>780</v>
      </c>
      <c r="D143" s="11"/>
      <c r="E143" s="11"/>
      <c r="F143" s="11"/>
      <c r="G143" s="11"/>
      <c r="H143" s="11">
        <v>780</v>
      </c>
      <c r="I143" s="11"/>
      <c r="K143" s="6" t="s">
        <v>300</v>
      </c>
      <c r="L143" t="s">
        <v>135</v>
      </c>
      <c r="M143" s="3">
        <v>780</v>
      </c>
      <c r="N143" s="3"/>
      <c r="O143" s="3"/>
      <c r="P143" s="3"/>
      <c r="Q143" s="3"/>
      <c r="R143" s="3">
        <v>780</v>
      </c>
      <c r="S143" s="3"/>
      <c r="U143" s="177"/>
    </row>
    <row r="144" spans="1:21" x14ac:dyDescent="0.25">
      <c r="A144" s="165" t="s">
        <v>313</v>
      </c>
      <c r="B144" s="164" t="s">
        <v>291</v>
      </c>
      <c r="C144" s="11">
        <v>775</v>
      </c>
      <c r="D144" s="11"/>
      <c r="E144" s="11"/>
      <c r="F144" s="11"/>
      <c r="G144" s="11"/>
      <c r="H144" s="11">
        <v>775</v>
      </c>
      <c r="I144" s="11"/>
      <c r="K144" s="6" t="s">
        <v>313</v>
      </c>
      <c r="L144" t="s">
        <v>291</v>
      </c>
      <c r="M144" s="3">
        <v>775</v>
      </c>
      <c r="N144" s="3"/>
      <c r="O144" s="3"/>
      <c r="P144" s="3"/>
      <c r="Q144" s="3"/>
      <c r="R144" s="3">
        <v>775</v>
      </c>
      <c r="S144" s="3"/>
      <c r="U144" s="177"/>
    </row>
    <row r="145" spans="1:21" x14ac:dyDescent="0.25">
      <c r="A145" s="165" t="s">
        <v>727</v>
      </c>
      <c r="B145" s="164" t="s">
        <v>135</v>
      </c>
      <c r="C145" s="11">
        <v>720</v>
      </c>
      <c r="D145" s="11"/>
      <c r="E145" s="11"/>
      <c r="F145" s="11">
        <v>720</v>
      </c>
      <c r="G145" s="11"/>
      <c r="H145" s="11"/>
      <c r="I145" s="11"/>
      <c r="K145" s="6" t="s">
        <v>727</v>
      </c>
      <c r="L145" t="s">
        <v>135</v>
      </c>
      <c r="M145" s="3">
        <v>720</v>
      </c>
      <c r="N145" s="3"/>
      <c r="O145" s="3"/>
      <c r="P145" s="3">
        <v>720</v>
      </c>
      <c r="Q145" s="3"/>
      <c r="R145" s="3"/>
      <c r="S145" s="3"/>
      <c r="U145" s="177"/>
    </row>
    <row r="146" spans="1:21" x14ac:dyDescent="0.25">
      <c r="A146" s="165" t="s">
        <v>350</v>
      </c>
      <c r="B146" s="164" t="s">
        <v>135</v>
      </c>
      <c r="C146" s="11">
        <v>720</v>
      </c>
      <c r="D146" s="11"/>
      <c r="E146" s="11"/>
      <c r="F146" s="11"/>
      <c r="G146" s="11"/>
      <c r="H146" s="11"/>
      <c r="I146" s="11">
        <v>720</v>
      </c>
      <c r="K146" s="6" t="s">
        <v>350</v>
      </c>
      <c r="L146" t="s">
        <v>135</v>
      </c>
      <c r="M146" s="3">
        <v>720</v>
      </c>
      <c r="N146" s="3"/>
      <c r="O146" s="3"/>
      <c r="P146" s="3"/>
      <c r="Q146" s="3"/>
      <c r="R146" s="3"/>
      <c r="S146" s="3">
        <v>720</v>
      </c>
      <c r="U146" s="177"/>
    </row>
    <row r="147" spans="1:21" x14ac:dyDescent="0.25">
      <c r="A147" s="165" t="s">
        <v>351</v>
      </c>
      <c r="B147" s="164" t="s">
        <v>135</v>
      </c>
      <c r="C147" s="11">
        <v>720</v>
      </c>
      <c r="D147" s="11"/>
      <c r="E147" s="11"/>
      <c r="F147" s="11"/>
      <c r="G147" s="11"/>
      <c r="H147" s="11">
        <v>720</v>
      </c>
      <c r="I147" s="11"/>
      <c r="K147" s="6" t="s">
        <v>351</v>
      </c>
      <c r="L147" t="s">
        <v>135</v>
      </c>
      <c r="M147" s="3">
        <v>720</v>
      </c>
      <c r="N147" s="3"/>
      <c r="O147" s="3"/>
      <c r="P147" s="3"/>
      <c r="Q147" s="3"/>
      <c r="R147" s="3">
        <v>720</v>
      </c>
      <c r="S147" s="3"/>
      <c r="U147" s="177"/>
    </row>
    <row r="148" spans="1:21" x14ac:dyDescent="0.25">
      <c r="A148" s="165" t="s">
        <v>352</v>
      </c>
      <c r="B148" s="164" t="s">
        <v>31</v>
      </c>
      <c r="C148" s="11">
        <v>720</v>
      </c>
      <c r="D148" s="11"/>
      <c r="E148" s="11"/>
      <c r="F148" s="11"/>
      <c r="G148" s="11"/>
      <c r="H148" s="11">
        <v>720</v>
      </c>
      <c r="I148" s="11"/>
      <c r="K148" s="6" t="s">
        <v>352</v>
      </c>
      <c r="L148" t="s">
        <v>31</v>
      </c>
      <c r="M148" s="3">
        <v>720</v>
      </c>
      <c r="N148" s="3"/>
      <c r="O148" s="3"/>
      <c r="P148" s="3"/>
      <c r="Q148" s="3"/>
      <c r="R148" s="3">
        <v>720</v>
      </c>
      <c r="S148" s="3"/>
      <c r="U148" s="177"/>
    </row>
    <row r="149" spans="1:21" x14ac:dyDescent="0.25">
      <c r="A149" s="165" t="s">
        <v>728</v>
      </c>
      <c r="B149" s="164" t="s">
        <v>135</v>
      </c>
      <c r="C149" s="11">
        <v>680</v>
      </c>
      <c r="D149" s="11"/>
      <c r="E149" s="11">
        <v>680</v>
      </c>
      <c r="F149" s="11"/>
      <c r="G149" s="11"/>
      <c r="H149" s="11"/>
      <c r="I149" s="11"/>
      <c r="K149" s="6" t="s">
        <v>728</v>
      </c>
      <c r="L149" t="s">
        <v>135</v>
      </c>
      <c r="M149" s="3">
        <v>680</v>
      </c>
      <c r="N149" s="3"/>
      <c r="O149" s="3">
        <v>680</v>
      </c>
      <c r="P149" s="3"/>
      <c r="Q149" s="3"/>
      <c r="R149" s="3"/>
      <c r="S149" s="3"/>
      <c r="U149" s="177"/>
    </row>
    <row r="150" spans="1:21" x14ac:dyDescent="0.25">
      <c r="A150" s="165" t="s">
        <v>329</v>
      </c>
      <c r="B150" s="164" t="s">
        <v>31</v>
      </c>
      <c r="C150" s="11">
        <v>660</v>
      </c>
      <c r="D150" s="11"/>
      <c r="E150" s="11"/>
      <c r="F150" s="11"/>
      <c r="G150" s="11"/>
      <c r="H150" s="11">
        <v>660</v>
      </c>
      <c r="I150" s="11"/>
      <c r="K150" s="6" t="s">
        <v>329</v>
      </c>
      <c r="L150" t="s">
        <v>31</v>
      </c>
      <c r="M150" s="3">
        <v>660</v>
      </c>
      <c r="N150" s="3"/>
      <c r="O150" s="3"/>
      <c r="P150" s="3"/>
      <c r="Q150" s="3"/>
      <c r="R150" s="3">
        <v>660</v>
      </c>
      <c r="S150" s="3"/>
      <c r="U150" s="177"/>
    </row>
    <row r="151" spans="1:21" x14ac:dyDescent="0.25">
      <c r="A151" s="165" t="s">
        <v>346</v>
      </c>
      <c r="B151" s="164" t="s">
        <v>135</v>
      </c>
      <c r="C151" s="11">
        <v>635</v>
      </c>
      <c r="D151" s="11"/>
      <c r="E151" s="11">
        <v>635</v>
      </c>
      <c r="F151" s="11"/>
      <c r="G151" s="11"/>
      <c r="H151" s="11"/>
      <c r="I151" s="11"/>
      <c r="K151" s="6" t="s">
        <v>346</v>
      </c>
      <c r="L151" t="s">
        <v>135</v>
      </c>
      <c r="M151" s="3">
        <v>635</v>
      </c>
      <c r="N151" s="3"/>
      <c r="O151" s="3">
        <v>635</v>
      </c>
      <c r="P151" s="3"/>
      <c r="Q151" s="3"/>
      <c r="R151" s="3"/>
      <c r="S151" s="3"/>
      <c r="U151" s="177"/>
    </row>
    <row r="152" spans="1:21" x14ac:dyDescent="0.25">
      <c r="A152" s="165" t="s">
        <v>339</v>
      </c>
      <c r="B152" s="164" t="s">
        <v>135</v>
      </c>
      <c r="C152" s="11">
        <v>615</v>
      </c>
      <c r="D152" s="11"/>
      <c r="E152" s="11">
        <v>615</v>
      </c>
      <c r="F152" s="11"/>
      <c r="G152" s="11"/>
      <c r="H152" s="11"/>
      <c r="I152" s="11"/>
      <c r="K152" s="6" t="s">
        <v>339</v>
      </c>
      <c r="L152" t="s">
        <v>135</v>
      </c>
      <c r="M152" s="3">
        <v>615</v>
      </c>
      <c r="N152" s="3"/>
      <c r="O152" s="3">
        <v>615</v>
      </c>
      <c r="P152" s="3"/>
      <c r="Q152" s="3"/>
      <c r="R152" s="3"/>
      <c r="S152" s="3"/>
      <c r="U152" s="177"/>
    </row>
    <row r="153" spans="1:21" x14ac:dyDescent="0.25">
      <c r="A153" s="165" t="s">
        <v>729</v>
      </c>
      <c r="B153" s="164" t="s">
        <v>135</v>
      </c>
      <c r="C153" s="11">
        <v>610</v>
      </c>
      <c r="D153" s="11"/>
      <c r="E153" s="11">
        <v>610</v>
      </c>
      <c r="F153" s="11"/>
      <c r="G153" s="11"/>
      <c r="H153" s="11"/>
      <c r="I153" s="11"/>
      <c r="K153" s="6" t="s">
        <v>729</v>
      </c>
      <c r="L153" t="s">
        <v>135</v>
      </c>
      <c r="M153" s="3">
        <v>610</v>
      </c>
      <c r="N153" s="3"/>
      <c r="O153" s="3">
        <v>610</v>
      </c>
      <c r="P153" s="3"/>
      <c r="Q153" s="3"/>
      <c r="R153" s="3"/>
      <c r="S153" s="3"/>
      <c r="U153" s="177"/>
    </row>
    <row r="154" spans="1:21" x14ac:dyDescent="0.25">
      <c r="A154" s="165" t="s">
        <v>323</v>
      </c>
      <c r="B154" s="164" t="s">
        <v>135</v>
      </c>
      <c r="C154" s="11">
        <v>605</v>
      </c>
      <c r="D154" s="11"/>
      <c r="E154" s="11">
        <v>605</v>
      </c>
      <c r="F154" s="11"/>
      <c r="G154" s="11"/>
      <c r="H154" s="11"/>
      <c r="I154" s="11"/>
      <c r="K154" s="6" t="s">
        <v>323</v>
      </c>
      <c r="L154" t="s">
        <v>135</v>
      </c>
      <c r="M154" s="3">
        <v>605</v>
      </c>
      <c r="N154" s="3"/>
      <c r="O154" s="3">
        <v>605</v>
      </c>
      <c r="P154" s="3"/>
      <c r="Q154" s="3"/>
      <c r="R154" s="3"/>
      <c r="S154" s="3"/>
      <c r="U154" s="177"/>
    </row>
    <row r="155" spans="1:21" x14ac:dyDescent="0.25">
      <c r="A155" s="165" t="s">
        <v>358</v>
      </c>
      <c r="B155" s="164" t="s">
        <v>31</v>
      </c>
      <c r="C155" s="11">
        <v>555</v>
      </c>
      <c r="D155" s="11"/>
      <c r="E155" s="11"/>
      <c r="F155" s="11"/>
      <c r="G155" s="11"/>
      <c r="H155" s="11">
        <v>555</v>
      </c>
      <c r="I155" s="11"/>
      <c r="K155" s="6" t="s">
        <v>358</v>
      </c>
      <c r="L155" t="s">
        <v>31</v>
      </c>
      <c r="M155" s="3">
        <v>555</v>
      </c>
      <c r="N155" s="3"/>
      <c r="O155" s="3"/>
      <c r="P155" s="3"/>
      <c r="Q155" s="3"/>
      <c r="R155" s="3">
        <v>555</v>
      </c>
      <c r="S155" s="3"/>
      <c r="U155" s="177"/>
    </row>
    <row r="156" spans="1:21" x14ac:dyDescent="0.25">
      <c r="A156" s="165" t="s">
        <v>356</v>
      </c>
      <c r="B156" s="164" t="s">
        <v>31</v>
      </c>
      <c r="C156" s="11">
        <v>555</v>
      </c>
      <c r="D156" s="11"/>
      <c r="E156" s="11"/>
      <c r="F156" s="11"/>
      <c r="G156" s="11"/>
      <c r="H156" s="11">
        <v>555</v>
      </c>
      <c r="I156" s="11"/>
      <c r="K156" s="6" t="s">
        <v>356</v>
      </c>
      <c r="L156" t="s">
        <v>31</v>
      </c>
      <c r="M156" s="3">
        <v>555</v>
      </c>
      <c r="N156" s="3"/>
      <c r="O156" s="3"/>
      <c r="P156" s="3"/>
      <c r="Q156" s="3"/>
      <c r="R156" s="3">
        <v>555</v>
      </c>
      <c r="S156" s="3"/>
      <c r="U156" s="177"/>
    </row>
    <row r="157" spans="1:21" x14ac:dyDescent="0.25">
      <c r="A157" s="165" t="s">
        <v>334</v>
      </c>
      <c r="B157" s="164" t="s">
        <v>291</v>
      </c>
      <c r="C157" s="11">
        <v>540</v>
      </c>
      <c r="D157" s="11"/>
      <c r="E157" s="11"/>
      <c r="F157" s="11"/>
      <c r="G157" s="11"/>
      <c r="H157" s="11">
        <v>540</v>
      </c>
      <c r="I157" s="11"/>
      <c r="K157" s="6" t="s">
        <v>334</v>
      </c>
      <c r="L157" t="s">
        <v>291</v>
      </c>
      <c r="M157" s="3">
        <v>540</v>
      </c>
      <c r="N157" s="3"/>
      <c r="O157" s="3"/>
      <c r="P157" s="3"/>
      <c r="Q157" s="3"/>
      <c r="R157" s="3">
        <v>540</v>
      </c>
      <c r="S157" s="3"/>
      <c r="U157" s="177"/>
    </row>
    <row r="158" spans="1:21" x14ac:dyDescent="0.25">
      <c r="A158" s="165" t="s">
        <v>730</v>
      </c>
      <c r="B158" s="164" t="s">
        <v>135</v>
      </c>
      <c r="C158" s="11">
        <v>494</v>
      </c>
      <c r="D158" s="11"/>
      <c r="E158" s="11"/>
      <c r="F158" s="11"/>
      <c r="G158" s="11"/>
      <c r="H158" s="11">
        <v>494</v>
      </c>
      <c r="I158" s="11"/>
      <c r="K158" s="6" t="s">
        <v>730</v>
      </c>
      <c r="L158" t="s">
        <v>135</v>
      </c>
      <c r="M158" s="3">
        <v>494</v>
      </c>
      <c r="N158" s="3"/>
      <c r="O158" s="3"/>
      <c r="P158" s="3"/>
      <c r="Q158" s="3"/>
      <c r="R158" s="3">
        <v>494</v>
      </c>
      <c r="S158" s="3"/>
      <c r="U158" s="177"/>
    </row>
    <row r="159" spans="1:21" x14ac:dyDescent="0.25">
      <c r="A159" s="165" t="s">
        <v>338</v>
      </c>
      <c r="B159" s="164" t="s">
        <v>135</v>
      </c>
      <c r="C159" s="11">
        <v>480</v>
      </c>
      <c r="D159" s="11"/>
      <c r="E159" s="11">
        <v>480</v>
      </c>
      <c r="F159" s="11"/>
      <c r="G159" s="11"/>
      <c r="H159" s="11"/>
      <c r="I159" s="11"/>
      <c r="K159" s="6" t="s">
        <v>338</v>
      </c>
      <c r="L159" t="s">
        <v>135</v>
      </c>
      <c r="M159" s="3">
        <v>480</v>
      </c>
      <c r="N159" s="3"/>
      <c r="O159" s="3">
        <v>480</v>
      </c>
      <c r="P159" s="3"/>
      <c r="Q159" s="3"/>
      <c r="R159" s="3"/>
      <c r="S159" s="3"/>
      <c r="U159" s="177"/>
    </row>
    <row r="160" spans="1:21" x14ac:dyDescent="0.25">
      <c r="A160" s="165" t="s">
        <v>305</v>
      </c>
      <c r="B160" s="164" t="s">
        <v>291</v>
      </c>
      <c r="C160" s="11">
        <v>480</v>
      </c>
      <c r="D160" s="11"/>
      <c r="E160" s="11"/>
      <c r="F160" s="11"/>
      <c r="G160" s="11"/>
      <c r="H160" s="11">
        <v>480</v>
      </c>
      <c r="I160" s="11"/>
      <c r="K160" s="6" t="s">
        <v>305</v>
      </c>
      <c r="L160" t="s">
        <v>291</v>
      </c>
      <c r="M160" s="3">
        <v>480</v>
      </c>
      <c r="N160" s="3"/>
      <c r="O160" s="3"/>
      <c r="P160" s="3"/>
      <c r="Q160" s="3"/>
      <c r="R160" s="3">
        <v>480</v>
      </c>
      <c r="S160" s="3"/>
      <c r="U160" s="177"/>
    </row>
    <row r="161" spans="1:21" x14ac:dyDescent="0.25">
      <c r="A161" s="165" t="s">
        <v>342</v>
      </c>
      <c r="B161" s="164" t="s">
        <v>31</v>
      </c>
      <c r="C161" s="11">
        <v>480</v>
      </c>
      <c r="D161" s="11"/>
      <c r="E161" s="11"/>
      <c r="F161" s="11"/>
      <c r="G161" s="11"/>
      <c r="H161" s="11">
        <v>450</v>
      </c>
      <c r="I161" s="11">
        <v>30</v>
      </c>
      <c r="K161" s="6" t="s">
        <v>342</v>
      </c>
      <c r="L161" t="s">
        <v>31</v>
      </c>
      <c r="M161" s="3">
        <v>480</v>
      </c>
      <c r="N161" s="3"/>
      <c r="O161" s="3"/>
      <c r="P161" s="3"/>
      <c r="Q161" s="3"/>
      <c r="R161" s="3">
        <v>450</v>
      </c>
      <c r="S161" s="3">
        <v>30</v>
      </c>
      <c r="U161" s="177"/>
    </row>
    <row r="162" spans="1:21" x14ac:dyDescent="0.25">
      <c r="A162" s="165" t="s">
        <v>324</v>
      </c>
      <c r="B162" s="164" t="s">
        <v>135</v>
      </c>
      <c r="C162" s="11">
        <v>460</v>
      </c>
      <c r="D162" s="11"/>
      <c r="E162" s="11"/>
      <c r="F162" s="11">
        <v>460</v>
      </c>
      <c r="G162" s="11"/>
      <c r="H162" s="11"/>
      <c r="I162" s="11"/>
      <c r="K162" s="6" t="s">
        <v>324</v>
      </c>
      <c r="L162" t="s">
        <v>135</v>
      </c>
      <c r="M162" s="3">
        <v>460</v>
      </c>
      <c r="N162" s="3"/>
      <c r="O162" s="3"/>
      <c r="P162" s="3">
        <v>460</v>
      </c>
      <c r="Q162" s="3"/>
      <c r="R162" s="3"/>
      <c r="S162" s="3"/>
      <c r="U162" s="177"/>
    </row>
    <row r="163" spans="1:21" x14ac:dyDescent="0.25">
      <c r="A163" s="165" t="s">
        <v>731</v>
      </c>
      <c r="B163" s="164" t="s">
        <v>291</v>
      </c>
      <c r="C163" s="11">
        <v>456</v>
      </c>
      <c r="D163" s="11"/>
      <c r="E163" s="11"/>
      <c r="F163" s="11"/>
      <c r="G163" s="11"/>
      <c r="H163" s="11">
        <v>456</v>
      </c>
      <c r="I163" s="11"/>
      <c r="K163" s="6" t="s">
        <v>731</v>
      </c>
      <c r="L163" t="s">
        <v>291</v>
      </c>
      <c r="M163" s="3">
        <v>456</v>
      </c>
      <c r="N163" s="3"/>
      <c r="O163" s="3"/>
      <c r="P163" s="3"/>
      <c r="Q163" s="3"/>
      <c r="R163" s="3">
        <v>456</v>
      </c>
      <c r="S163" s="3"/>
      <c r="U163" s="177"/>
    </row>
    <row r="164" spans="1:21" x14ac:dyDescent="0.25">
      <c r="A164" s="165" t="s">
        <v>340</v>
      </c>
      <c r="B164" s="164" t="s">
        <v>135</v>
      </c>
      <c r="C164" s="11">
        <v>455</v>
      </c>
      <c r="D164" s="11"/>
      <c r="E164" s="11">
        <v>455</v>
      </c>
      <c r="F164" s="11"/>
      <c r="G164" s="11"/>
      <c r="H164" s="11"/>
      <c r="I164" s="11"/>
      <c r="K164" s="6" t="s">
        <v>340</v>
      </c>
      <c r="L164" t="s">
        <v>135</v>
      </c>
      <c r="M164" s="3">
        <v>455</v>
      </c>
      <c r="N164" s="3"/>
      <c r="O164" s="3">
        <v>455</v>
      </c>
      <c r="P164" s="3"/>
      <c r="Q164" s="3"/>
      <c r="R164" s="3"/>
      <c r="S164" s="3"/>
      <c r="U164" s="177"/>
    </row>
    <row r="165" spans="1:21" x14ac:dyDescent="0.25">
      <c r="A165" s="165" t="s">
        <v>294</v>
      </c>
      <c r="B165" s="164" t="s">
        <v>31</v>
      </c>
      <c r="C165" s="11">
        <v>440</v>
      </c>
      <c r="D165" s="11"/>
      <c r="E165" s="11"/>
      <c r="F165" s="11">
        <v>440</v>
      </c>
      <c r="G165" s="11"/>
      <c r="H165" s="11"/>
      <c r="I165" s="11"/>
      <c r="K165" s="6" t="s">
        <v>294</v>
      </c>
      <c r="L165" t="s">
        <v>31</v>
      </c>
      <c r="M165" s="3">
        <v>440</v>
      </c>
      <c r="N165" s="3"/>
      <c r="O165" s="3"/>
      <c r="P165" s="3">
        <v>440</v>
      </c>
      <c r="Q165" s="3"/>
      <c r="R165" s="3"/>
      <c r="S165" s="3"/>
      <c r="U165" s="177"/>
    </row>
    <row r="166" spans="1:21" x14ac:dyDescent="0.25">
      <c r="A166" s="165" t="s">
        <v>344</v>
      </c>
      <c r="B166" s="164" t="s">
        <v>135</v>
      </c>
      <c r="C166" s="11">
        <v>390</v>
      </c>
      <c r="D166" s="11"/>
      <c r="E166" s="11">
        <v>390</v>
      </c>
      <c r="F166" s="11"/>
      <c r="G166" s="11"/>
      <c r="H166" s="11"/>
      <c r="I166" s="11"/>
      <c r="K166" s="6" t="s">
        <v>344</v>
      </c>
      <c r="L166" t="s">
        <v>135</v>
      </c>
      <c r="M166" s="3">
        <v>390</v>
      </c>
      <c r="N166" s="3"/>
      <c r="O166" s="3">
        <v>390</v>
      </c>
      <c r="P166" s="3"/>
      <c r="Q166" s="3"/>
      <c r="R166" s="3"/>
      <c r="S166" s="3"/>
      <c r="U166" s="177"/>
    </row>
    <row r="167" spans="1:21" x14ac:dyDescent="0.25">
      <c r="A167" s="165" t="s">
        <v>310</v>
      </c>
      <c r="B167" s="164" t="s">
        <v>31</v>
      </c>
      <c r="C167" s="11">
        <v>330</v>
      </c>
      <c r="D167" s="11"/>
      <c r="E167" s="11"/>
      <c r="F167" s="11"/>
      <c r="G167" s="11"/>
      <c r="H167" s="11">
        <v>330</v>
      </c>
      <c r="I167" s="11"/>
      <c r="K167" s="6" t="s">
        <v>310</v>
      </c>
      <c r="L167" t="s">
        <v>31</v>
      </c>
      <c r="M167" s="3">
        <v>330</v>
      </c>
      <c r="N167" s="3"/>
      <c r="O167" s="3"/>
      <c r="P167" s="3"/>
      <c r="Q167" s="3"/>
      <c r="R167" s="3">
        <v>330</v>
      </c>
      <c r="S167" s="3"/>
      <c r="U167" s="177"/>
    </row>
    <row r="168" spans="1:21" x14ac:dyDescent="0.25">
      <c r="A168" s="165" t="s">
        <v>308</v>
      </c>
      <c r="B168" s="164" t="s">
        <v>291</v>
      </c>
      <c r="C168" s="11">
        <v>320</v>
      </c>
      <c r="D168" s="11"/>
      <c r="E168" s="11"/>
      <c r="F168" s="11"/>
      <c r="G168" s="11"/>
      <c r="H168" s="11">
        <v>320</v>
      </c>
      <c r="I168" s="11"/>
      <c r="K168" s="6" t="s">
        <v>308</v>
      </c>
      <c r="L168" t="s">
        <v>291</v>
      </c>
      <c r="M168" s="3">
        <v>320</v>
      </c>
      <c r="N168" s="3"/>
      <c r="O168" s="3"/>
      <c r="P168" s="3"/>
      <c r="Q168" s="3"/>
      <c r="R168" s="3">
        <v>320</v>
      </c>
      <c r="S168" s="3"/>
      <c r="U168" s="177"/>
    </row>
    <row r="169" spans="1:21" x14ac:dyDescent="0.25">
      <c r="A169" s="165" t="s">
        <v>331</v>
      </c>
      <c r="B169" s="164" t="s">
        <v>31</v>
      </c>
      <c r="C169" s="11">
        <v>300</v>
      </c>
      <c r="D169" s="11"/>
      <c r="E169" s="11"/>
      <c r="F169" s="11"/>
      <c r="G169" s="11"/>
      <c r="H169" s="11">
        <v>300</v>
      </c>
      <c r="I169" s="11"/>
      <c r="K169" s="6" t="s">
        <v>331</v>
      </c>
      <c r="L169" t="s">
        <v>31</v>
      </c>
      <c r="M169" s="3">
        <v>300</v>
      </c>
      <c r="N169" s="3"/>
      <c r="O169" s="3"/>
      <c r="P169" s="3"/>
      <c r="Q169" s="3"/>
      <c r="R169" s="3">
        <v>300</v>
      </c>
      <c r="S169" s="3"/>
      <c r="U169" s="177"/>
    </row>
    <row r="170" spans="1:21" x14ac:dyDescent="0.25">
      <c r="A170" s="165" t="s">
        <v>732</v>
      </c>
      <c r="B170" s="164" t="s">
        <v>135</v>
      </c>
      <c r="C170" s="11">
        <v>300</v>
      </c>
      <c r="D170" s="11"/>
      <c r="E170" s="11"/>
      <c r="F170" s="11">
        <v>300</v>
      </c>
      <c r="G170" s="11"/>
      <c r="H170" s="11"/>
      <c r="I170" s="11"/>
      <c r="K170" s="6" t="s">
        <v>732</v>
      </c>
      <c r="L170" t="s">
        <v>135</v>
      </c>
      <c r="M170" s="3">
        <v>300</v>
      </c>
      <c r="N170" s="3"/>
      <c r="O170" s="3"/>
      <c r="P170" s="3">
        <v>300</v>
      </c>
      <c r="Q170" s="3"/>
      <c r="R170" s="3"/>
      <c r="S170" s="3"/>
      <c r="U170" s="177"/>
    </row>
    <row r="171" spans="1:21" x14ac:dyDescent="0.25">
      <c r="A171" s="165" t="s">
        <v>320</v>
      </c>
      <c r="B171" s="164" t="s">
        <v>31</v>
      </c>
      <c r="C171" s="11">
        <v>285</v>
      </c>
      <c r="D171" s="11"/>
      <c r="E171" s="11"/>
      <c r="F171" s="11"/>
      <c r="G171" s="11"/>
      <c r="H171" s="11"/>
      <c r="I171" s="11">
        <v>285</v>
      </c>
      <c r="K171" s="6" t="s">
        <v>320</v>
      </c>
      <c r="L171" t="s">
        <v>31</v>
      </c>
      <c r="M171" s="3">
        <v>285</v>
      </c>
      <c r="N171" s="3"/>
      <c r="O171" s="3"/>
      <c r="P171" s="3"/>
      <c r="Q171" s="3"/>
      <c r="R171" s="3"/>
      <c r="S171" s="3">
        <v>285</v>
      </c>
      <c r="U171" s="177"/>
    </row>
    <row r="172" spans="1:21" x14ac:dyDescent="0.25">
      <c r="A172" s="165" t="s">
        <v>309</v>
      </c>
      <c r="B172" s="164" t="s">
        <v>291</v>
      </c>
      <c r="C172" s="11">
        <v>245</v>
      </c>
      <c r="D172" s="11"/>
      <c r="E172" s="11"/>
      <c r="F172" s="11"/>
      <c r="G172" s="11"/>
      <c r="H172" s="11">
        <v>245</v>
      </c>
      <c r="I172" s="11"/>
      <c r="K172" s="6" t="s">
        <v>309</v>
      </c>
      <c r="L172" t="s">
        <v>291</v>
      </c>
      <c r="M172" s="3">
        <v>245</v>
      </c>
      <c r="N172" s="3"/>
      <c r="O172" s="3"/>
      <c r="P172" s="3"/>
      <c r="Q172" s="3"/>
      <c r="R172" s="3">
        <v>245</v>
      </c>
      <c r="S172" s="3"/>
      <c r="U172" s="177"/>
    </row>
    <row r="173" spans="1:21" x14ac:dyDescent="0.25">
      <c r="A173" s="165" t="s">
        <v>733</v>
      </c>
      <c r="B173" s="164" t="s">
        <v>31</v>
      </c>
      <c r="C173" s="11">
        <v>240</v>
      </c>
      <c r="D173" s="11"/>
      <c r="E173" s="11"/>
      <c r="F173" s="11"/>
      <c r="G173" s="11"/>
      <c r="H173" s="11">
        <v>240</v>
      </c>
      <c r="I173" s="11"/>
      <c r="K173" s="6" t="s">
        <v>733</v>
      </c>
      <c r="L173" t="s">
        <v>31</v>
      </c>
      <c r="M173" s="3">
        <v>240</v>
      </c>
      <c r="N173" s="3"/>
      <c r="O173" s="3"/>
      <c r="P173" s="3"/>
      <c r="Q173" s="3"/>
      <c r="R173" s="3">
        <v>240</v>
      </c>
      <c r="S173" s="3"/>
      <c r="U173" s="177"/>
    </row>
    <row r="174" spans="1:21" x14ac:dyDescent="0.25">
      <c r="A174" s="165" t="s">
        <v>734</v>
      </c>
      <c r="B174" s="164" t="s">
        <v>31</v>
      </c>
      <c r="C174" s="11">
        <v>240</v>
      </c>
      <c r="D174" s="11"/>
      <c r="E174" s="11"/>
      <c r="F174" s="11"/>
      <c r="G174" s="11"/>
      <c r="H174" s="11"/>
      <c r="I174" s="11">
        <v>240</v>
      </c>
      <c r="K174" s="6" t="s">
        <v>734</v>
      </c>
      <c r="L174" t="s">
        <v>31</v>
      </c>
      <c r="M174" s="3">
        <v>240</v>
      </c>
      <c r="N174" s="3"/>
      <c r="O174" s="3"/>
      <c r="P174" s="3"/>
      <c r="Q174" s="3"/>
      <c r="R174" s="3"/>
      <c r="S174" s="3">
        <v>240</v>
      </c>
      <c r="U174" s="177"/>
    </row>
    <row r="175" spans="1:21" x14ac:dyDescent="0.25">
      <c r="A175" s="165" t="s">
        <v>348</v>
      </c>
      <c r="B175" s="164" t="s">
        <v>31</v>
      </c>
      <c r="C175" s="11">
        <v>240</v>
      </c>
      <c r="D175" s="11"/>
      <c r="E175" s="11"/>
      <c r="F175" s="11"/>
      <c r="G175" s="11"/>
      <c r="H175" s="11">
        <v>240</v>
      </c>
      <c r="I175" s="11"/>
      <c r="K175" s="6" t="s">
        <v>348</v>
      </c>
      <c r="L175" t="s">
        <v>31</v>
      </c>
      <c r="M175" s="3">
        <v>240</v>
      </c>
      <c r="N175" s="3"/>
      <c r="O175" s="3"/>
      <c r="P175" s="3"/>
      <c r="Q175" s="3"/>
      <c r="R175" s="3">
        <v>240</v>
      </c>
      <c r="S175" s="3"/>
      <c r="U175" s="177"/>
    </row>
    <row r="176" spans="1:21" x14ac:dyDescent="0.25">
      <c r="A176" s="165" t="s">
        <v>332</v>
      </c>
      <c r="B176" s="164" t="s">
        <v>31</v>
      </c>
      <c r="C176" s="11">
        <v>240</v>
      </c>
      <c r="D176" s="11"/>
      <c r="E176" s="11"/>
      <c r="F176" s="11"/>
      <c r="G176" s="11"/>
      <c r="H176" s="11">
        <v>240</v>
      </c>
      <c r="I176" s="11"/>
      <c r="K176" s="6" t="s">
        <v>332</v>
      </c>
      <c r="L176" t="s">
        <v>31</v>
      </c>
      <c r="M176" s="3">
        <v>240</v>
      </c>
      <c r="N176" s="3"/>
      <c r="O176" s="3"/>
      <c r="P176" s="3"/>
      <c r="Q176" s="3"/>
      <c r="R176" s="3">
        <v>240</v>
      </c>
      <c r="S176" s="3"/>
      <c r="U176" s="177"/>
    </row>
    <row r="177" spans="1:21" x14ac:dyDescent="0.25">
      <c r="A177" s="165" t="s">
        <v>752</v>
      </c>
      <c r="B177" s="164" t="s">
        <v>31</v>
      </c>
      <c r="C177" s="11">
        <v>210</v>
      </c>
      <c r="D177" s="11"/>
      <c r="E177" s="11"/>
      <c r="F177" s="11"/>
      <c r="G177" s="11"/>
      <c r="H177" s="11">
        <v>210</v>
      </c>
      <c r="I177" s="11"/>
      <c r="K177" s="6" t="s">
        <v>752</v>
      </c>
      <c r="L177" t="s">
        <v>31</v>
      </c>
      <c r="M177" s="3">
        <v>210</v>
      </c>
      <c r="N177" s="3"/>
      <c r="O177" s="3"/>
      <c r="P177" s="3"/>
      <c r="Q177" s="3"/>
      <c r="R177" s="3">
        <v>210</v>
      </c>
      <c r="S177" s="3"/>
      <c r="U177" s="177"/>
    </row>
    <row r="178" spans="1:21" x14ac:dyDescent="0.25">
      <c r="A178" s="165" t="s">
        <v>735</v>
      </c>
      <c r="B178" s="164" t="s">
        <v>31</v>
      </c>
      <c r="C178" s="11">
        <v>180</v>
      </c>
      <c r="D178" s="11"/>
      <c r="E178" s="11"/>
      <c r="F178" s="11"/>
      <c r="G178" s="11"/>
      <c r="H178" s="11"/>
      <c r="I178" s="11">
        <v>180</v>
      </c>
      <c r="K178" s="6" t="s">
        <v>735</v>
      </c>
      <c r="L178" t="s">
        <v>31</v>
      </c>
      <c r="M178" s="3">
        <v>180</v>
      </c>
      <c r="N178" s="3"/>
      <c r="O178" s="3"/>
      <c r="P178" s="3"/>
      <c r="Q178" s="3"/>
      <c r="R178" s="3"/>
      <c r="S178" s="3">
        <v>180</v>
      </c>
      <c r="U178" s="177"/>
    </row>
    <row r="179" spans="1:21" x14ac:dyDescent="0.25">
      <c r="A179" s="165" t="s">
        <v>302</v>
      </c>
      <c r="B179" s="164" t="s">
        <v>135</v>
      </c>
      <c r="C179" s="11">
        <v>150</v>
      </c>
      <c r="D179" s="11"/>
      <c r="E179" s="11"/>
      <c r="F179" s="11"/>
      <c r="G179" s="11"/>
      <c r="H179" s="11"/>
      <c r="I179" s="11">
        <v>150</v>
      </c>
      <c r="K179" s="6" t="s">
        <v>302</v>
      </c>
      <c r="L179" t="s">
        <v>135</v>
      </c>
      <c r="M179" s="3">
        <v>150</v>
      </c>
      <c r="N179" s="3"/>
      <c r="O179" s="3"/>
      <c r="P179" s="3"/>
      <c r="Q179" s="3"/>
      <c r="R179" s="3"/>
      <c r="S179" s="3">
        <v>150</v>
      </c>
      <c r="U179" s="177"/>
    </row>
    <row r="180" spans="1:21" x14ac:dyDescent="0.25">
      <c r="A180" s="165" t="s">
        <v>736</v>
      </c>
      <c r="B180" s="164" t="s">
        <v>31</v>
      </c>
      <c r="C180" s="11">
        <v>120</v>
      </c>
      <c r="D180" s="11"/>
      <c r="E180" s="11"/>
      <c r="F180" s="11"/>
      <c r="G180" s="11"/>
      <c r="H180" s="11">
        <v>120</v>
      </c>
      <c r="I180" s="11"/>
      <c r="K180" s="6" t="s">
        <v>736</v>
      </c>
      <c r="L180" t="s">
        <v>31</v>
      </c>
      <c r="M180" s="3">
        <v>120</v>
      </c>
      <c r="N180" s="3"/>
      <c r="O180" s="3"/>
      <c r="P180" s="3"/>
      <c r="Q180" s="3"/>
      <c r="R180" s="3">
        <v>120</v>
      </c>
      <c r="S180" s="3"/>
      <c r="U180" s="177"/>
    </row>
    <row r="181" spans="1:21" x14ac:dyDescent="0.25">
      <c r="A181" s="165" t="s">
        <v>400</v>
      </c>
      <c r="B181" s="164" t="s">
        <v>135</v>
      </c>
      <c r="C181" s="11">
        <v>120</v>
      </c>
      <c r="D181" s="11"/>
      <c r="E181" s="11"/>
      <c r="F181" s="11"/>
      <c r="G181" s="11"/>
      <c r="H181" s="11"/>
      <c r="I181" s="11">
        <v>120</v>
      </c>
      <c r="K181" s="6" t="s">
        <v>400</v>
      </c>
      <c r="L181" t="s">
        <v>135</v>
      </c>
      <c r="M181" s="3">
        <v>120</v>
      </c>
      <c r="N181" s="3"/>
      <c r="O181" s="3"/>
      <c r="P181" s="3"/>
      <c r="Q181" s="3"/>
      <c r="R181" s="3"/>
      <c r="S181" s="3">
        <v>120</v>
      </c>
      <c r="U181" s="177"/>
    </row>
    <row r="182" spans="1:21" x14ac:dyDescent="0.25">
      <c r="A182" s="165" t="s">
        <v>349</v>
      </c>
      <c r="B182" s="164" t="s">
        <v>31</v>
      </c>
      <c r="C182" s="11">
        <v>120</v>
      </c>
      <c r="D182" s="11"/>
      <c r="E182" s="11"/>
      <c r="F182" s="11"/>
      <c r="G182" s="11"/>
      <c r="H182" s="11"/>
      <c r="I182" s="11">
        <v>120</v>
      </c>
      <c r="K182" s="6" t="s">
        <v>349</v>
      </c>
      <c r="L182" t="s">
        <v>31</v>
      </c>
      <c r="M182" s="3">
        <v>120</v>
      </c>
      <c r="N182" s="3"/>
      <c r="O182" s="3"/>
      <c r="P182" s="3"/>
      <c r="Q182" s="3"/>
      <c r="R182" s="3"/>
      <c r="S182" s="3">
        <v>120</v>
      </c>
      <c r="U182" s="177"/>
    </row>
    <row r="183" spans="1:21" x14ac:dyDescent="0.25">
      <c r="A183" s="165" t="s">
        <v>335</v>
      </c>
      <c r="B183" s="164" t="s">
        <v>135</v>
      </c>
      <c r="C183" s="11">
        <v>115</v>
      </c>
      <c r="D183" s="11"/>
      <c r="E183" s="11">
        <v>115</v>
      </c>
      <c r="F183" s="11"/>
      <c r="G183" s="11"/>
      <c r="H183" s="11"/>
      <c r="I183" s="11"/>
      <c r="K183" s="6" t="s">
        <v>335</v>
      </c>
      <c r="L183" t="s">
        <v>135</v>
      </c>
      <c r="M183" s="3">
        <v>115</v>
      </c>
      <c r="N183" s="3"/>
      <c r="O183" s="3">
        <v>115</v>
      </c>
      <c r="P183" s="3"/>
      <c r="Q183" s="3"/>
      <c r="R183" s="3"/>
      <c r="S183" s="3"/>
      <c r="U183" s="177"/>
    </row>
    <row r="184" spans="1:21" x14ac:dyDescent="0.25">
      <c r="A184" s="165" t="s">
        <v>737</v>
      </c>
      <c r="B184" s="164" t="s">
        <v>31</v>
      </c>
      <c r="C184" s="11">
        <v>90</v>
      </c>
      <c r="D184" s="11"/>
      <c r="E184" s="11"/>
      <c r="F184" s="11"/>
      <c r="G184" s="11"/>
      <c r="H184" s="11">
        <v>90</v>
      </c>
      <c r="I184" s="11"/>
      <c r="K184" s="6" t="s">
        <v>737</v>
      </c>
      <c r="L184" t="s">
        <v>31</v>
      </c>
      <c r="M184" s="3">
        <v>90</v>
      </c>
      <c r="N184" s="3"/>
      <c r="O184" s="3"/>
      <c r="P184" s="3"/>
      <c r="Q184" s="3"/>
      <c r="R184" s="3">
        <v>90</v>
      </c>
      <c r="S184" s="3"/>
      <c r="U184" s="177"/>
    </row>
    <row r="185" spans="1:21" x14ac:dyDescent="0.25">
      <c r="A185" s="165" t="s">
        <v>405</v>
      </c>
      <c r="B185" s="164" t="s">
        <v>135</v>
      </c>
      <c r="C185" s="11">
        <v>90</v>
      </c>
      <c r="D185" s="11"/>
      <c r="E185" s="11"/>
      <c r="F185" s="11"/>
      <c r="G185" s="11"/>
      <c r="H185" s="11">
        <v>90</v>
      </c>
      <c r="I185" s="11"/>
      <c r="K185" s="6" t="s">
        <v>405</v>
      </c>
      <c r="L185" t="s">
        <v>135</v>
      </c>
      <c r="M185" s="3">
        <v>90</v>
      </c>
      <c r="N185" s="3"/>
      <c r="O185" s="3"/>
      <c r="P185" s="3"/>
      <c r="Q185" s="3"/>
      <c r="R185" s="3">
        <v>90</v>
      </c>
      <c r="S185" s="3"/>
      <c r="U185" s="177"/>
    </row>
    <row r="186" spans="1:21" x14ac:dyDescent="0.25">
      <c r="A186" s="165" t="s">
        <v>327</v>
      </c>
      <c r="B186" s="164" t="s">
        <v>291</v>
      </c>
      <c r="C186" s="11">
        <v>80</v>
      </c>
      <c r="D186" s="11"/>
      <c r="E186" s="11">
        <v>80</v>
      </c>
      <c r="F186" s="11"/>
      <c r="G186" s="11"/>
      <c r="H186" s="11"/>
      <c r="I186" s="11"/>
      <c r="K186" s="6" t="s">
        <v>327</v>
      </c>
      <c r="L186" t="s">
        <v>291</v>
      </c>
      <c r="M186" s="3">
        <v>80</v>
      </c>
      <c r="N186" s="3"/>
      <c r="O186" s="3">
        <v>80</v>
      </c>
      <c r="P186" s="3"/>
      <c r="Q186" s="3"/>
      <c r="R186" s="3"/>
      <c r="S186" s="3"/>
      <c r="U186" s="177"/>
    </row>
    <row r="187" spans="1:21" x14ac:dyDescent="0.25">
      <c r="A187" s="165" t="s">
        <v>318</v>
      </c>
      <c r="B187" s="164" t="s">
        <v>31</v>
      </c>
      <c r="C187" s="11">
        <v>60</v>
      </c>
      <c r="D187" s="11"/>
      <c r="E187" s="11"/>
      <c r="F187" s="11"/>
      <c r="G187" s="11"/>
      <c r="H187" s="11"/>
      <c r="I187" s="11">
        <v>60</v>
      </c>
      <c r="K187" s="6" t="s">
        <v>318</v>
      </c>
      <c r="L187" t="s">
        <v>31</v>
      </c>
      <c r="M187" s="3">
        <v>60</v>
      </c>
      <c r="N187" s="3"/>
      <c r="O187" s="3"/>
      <c r="P187" s="3"/>
      <c r="Q187" s="3"/>
      <c r="R187" s="3"/>
      <c r="S187" s="3">
        <v>60</v>
      </c>
      <c r="U187" s="177"/>
    </row>
    <row r="188" spans="1:21" x14ac:dyDescent="0.25">
      <c r="A188" s="165" t="s">
        <v>311</v>
      </c>
      <c r="B188" s="164" t="s">
        <v>31</v>
      </c>
      <c r="C188" s="11">
        <v>60</v>
      </c>
      <c r="D188" s="11"/>
      <c r="E188" s="11"/>
      <c r="F188" s="11"/>
      <c r="G188" s="11"/>
      <c r="H188" s="11"/>
      <c r="I188" s="11">
        <v>60</v>
      </c>
      <c r="K188" s="6" t="s">
        <v>311</v>
      </c>
      <c r="L188" t="s">
        <v>31</v>
      </c>
      <c r="M188" s="3">
        <v>60</v>
      </c>
      <c r="N188" s="3"/>
      <c r="O188" s="3"/>
      <c r="P188" s="3"/>
      <c r="Q188" s="3"/>
      <c r="R188" s="3"/>
      <c r="S188" s="3">
        <v>60</v>
      </c>
      <c r="U188" s="177"/>
    </row>
    <row r="189" spans="1:21" x14ac:dyDescent="0.25">
      <c r="A189" s="165" t="s">
        <v>359</v>
      </c>
      <c r="B189" s="164" t="s">
        <v>291</v>
      </c>
      <c r="C189" s="11">
        <v>45</v>
      </c>
      <c r="D189" s="11"/>
      <c r="E189" s="11"/>
      <c r="F189" s="11"/>
      <c r="G189" s="11"/>
      <c r="H189" s="11"/>
      <c r="I189" s="11">
        <v>45</v>
      </c>
      <c r="K189" s="6" t="s">
        <v>359</v>
      </c>
      <c r="L189" t="s">
        <v>291</v>
      </c>
      <c r="M189" s="3">
        <v>45</v>
      </c>
      <c r="N189" s="3"/>
      <c r="O189" s="3"/>
      <c r="P189" s="3"/>
      <c r="Q189" s="3"/>
      <c r="R189" s="3"/>
      <c r="S189" s="3">
        <v>45</v>
      </c>
      <c r="U189" s="177"/>
    </row>
    <row r="190" spans="1:21" x14ac:dyDescent="0.25">
      <c r="A190" s="165" t="s">
        <v>738</v>
      </c>
      <c r="B190" s="164" t="s">
        <v>135</v>
      </c>
      <c r="C190" s="11">
        <v>45</v>
      </c>
      <c r="D190" s="11"/>
      <c r="E190" s="11"/>
      <c r="F190" s="11">
        <v>45</v>
      </c>
      <c r="G190" s="11"/>
      <c r="H190" s="11"/>
      <c r="I190" s="11"/>
      <c r="K190" s="6" t="s">
        <v>738</v>
      </c>
      <c r="L190" t="s">
        <v>135</v>
      </c>
      <c r="M190" s="3">
        <v>45</v>
      </c>
      <c r="N190" s="3"/>
      <c r="O190" s="3"/>
      <c r="P190" s="3">
        <v>45</v>
      </c>
      <c r="Q190" s="3"/>
      <c r="R190" s="3"/>
      <c r="S190" s="3"/>
      <c r="U190" s="177"/>
    </row>
    <row r="191" spans="1:21" x14ac:dyDescent="0.25">
      <c r="A191" s="165" t="s">
        <v>739</v>
      </c>
      <c r="B191" s="164" t="s">
        <v>135</v>
      </c>
      <c r="C191" s="11">
        <v>30</v>
      </c>
      <c r="D191" s="11"/>
      <c r="E191" s="11"/>
      <c r="F191" s="11"/>
      <c r="G191" s="11"/>
      <c r="H191" s="11"/>
      <c r="I191" s="11">
        <v>30</v>
      </c>
      <c r="K191" s="6" t="s">
        <v>739</v>
      </c>
      <c r="L191" t="s">
        <v>135</v>
      </c>
      <c r="M191" s="3">
        <v>30</v>
      </c>
      <c r="N191" s="3"/>
      <c r="O191" s="3"/>
      <c r="P191" s="3"/>
      <c r="Q191" s="3"/>
      <c r="R191" s="3"/>
      <c r="S191" s="3">
        <v>30</v>
      </c>
      <c r="U191" s="177"/>
    </row>
    <row r="192" spans="1:21" x14ac:dyDescent="0.25">
      <c r="A192" s="165" t="s">
        <v>296</v>
      </c>
      <c r="B192" s="164" t="s">
        <v>31</v>
      </c>
      <c r="C192" s="11">
        <v>20</v>
      </c>
      <c r="D192" s="11"/>
      <c r="E192" s="11"/>
      <c r="F192" s="11"/>
      <c r="G192" s="11"/>
      <c r="H192" s="11">
        <v>20</v>
      </c>
      <c r="I192" s="11"/>
      <c r="K192" s="6" t="s">
        <v>296</v>
      </c>
      <c r="L192" t="s">
        <v>31</v>
      </c>
      <c r="M192" s="3">
        <v>20</v>
      </c>
      <c r="N192" s="3"/>
      <c r="O192" s="3"/>
      <c r="P192" s="3"/>
      <c r="Q192" s="3"/>
      <c r="R192" s="3">
        <v>20</v>
      </c>
      <c r="S192" s="3"/>
      <c r="U192" s="177"/>
    </row>
    <row r="193" spans="1:21" x14ac:dyDescent="0.25">
      <c r="A193" s="165" t="s">
        <v>298</v>
      </c>
      <c r="B193" s="164" t="s">
        <v>31</v>
      </c>
      <c r="C193" s="11">
        <v>20</v>
      </c>
      <c r="D193" s="11"/>
      <c r="E193" s="11">
        <v>20</v>
      </c>
      <c r="F193" s="11"/>
      <c r="G193" s="11"/>
      <c r="H193" s="11"/>
      <c r="I193" s="11"/>
      <c r="K193" s="6" t="s">
        <v>298</v>
      </c>
      <c r="L193" t="s">
        <v>31</v>
      </c>
      <c r="M193" s="3">
        <v>20</v>
      </c>
      <c r="N193" s="3"/>
      <c r="O193" s="3">
        <v>20</v>
      </c>
      <c r="P193" s="3"/>
      <c r="Q193" s="3"/>
      <c r="R193" s="3"/>
      <c r="S193" s="3"/>
      <c r="U193" s="177"/>
    </row>
    <row r="194" spans="1:21" x14ac:dyDescent="0.25">
      <c r="A194" s="12" t="s">
        <v>71</v>
      </c>
      <c r="B194" s="12"/>
      <c r="C194" s="13">
        <v>110830</v>
      </c>
      <c r="D194" s="13">
        <v>2835</v>
      </c>
      <c r="E194" s="13">
        <v>16773</v>
      </c>
      <c r="F194" s="13">
        <v>5775</v>
      </c>
      <c r="G194" s="13">
        <v>2275</v>
      </c>
      <c r="H194" s="13">
        <v>45477</v>
      </c>
      <c r="I194" s="13">
        <v>37695</v>
      </c>
      <c r="K194" s="4" t="s">
        <v>71</v>
      </c>
      <c r="L194" s="4"/>
      <c r="M194" s="5">
        <f>SUM(M102:M193)</f>
        <v>110830</v>
      </c>
      <c r="N194" s="5">
        <f>SUM(N102:N193)</f>
        <v>2835</v>
      </c>
      <c r="O194" s="5">
        <f t="shared" ref="O194:S194" si="96">SUM(O102:O193)</f>
        <v>16773</v>
      </c>
      <c r="P194" s="5">
        <f t="shared" si="96"/>
        <v>5775</v>
      </c>
      <c r="Q194" s="5">
        <f t="shared" si="96"/>
        <v>2275</v>
      </c>
      <c r="R194" s="5">
        <f t="shared" si="96"/>
        <v>45477</v>
      </c>
      <c r="S194" s="5">
        <f t="shared" si="96"/>
        <v>37695</v>
      </c>
      <c r="U194" s="178"/>
    </row>
    <row r="195" spans="1:21" x14ac:dyDescent="0.25">
      <c r="A195" s="66" t="s">
        <v>13</v>
      </c>
      <c r="L195" s="176"/>
      <c r="M195" s="176"/>
      <c r="N195" s="176"/>
      <c r="O195" s="176"/>
      <c r="P195" s="176"/>
      <c r="Q195" s="176"/>
      <c r="R195" s="176"/>
      <c r="S195" s="176"/>
      <c r="U195" s="176"/>
    </row>
    <row r="196" spans="1:21" x14ac:dyDescent="0.25">
      <c r="L196" s="176"/>
      <c r="M196" s="176"/>
      <c r="N196" s="176"/>
      <c r="O196" s="176"/>
      <c r="P196" s="176"/>
      <c r="Q196" s="176"/>
      <c r="R196" s="176"/>
      <c r="S196" s="176"/>
      <c r="U196" s="176"/>
    </row>
    <row r="197" spans="1:21" x14ac:dyDescent="0.25">
      <c r="L197" s="176"/>
      <c r="M197" s="176"/>
      <c r="N197" s="176"/>
      <c r="O197" s="176"/>
      <c r="P197" s="176"/>
      <c r="Q197" s="176"/>
      <c r="R197" s="176"/>
      <c r="S197" s="176"/>
      <c r="U197" s="176"/>
    </row>
    <row r="198" spans="1:21" x14ac:dyDescent="0.25">
      <c r="L198" s="176"/>
      <c r="M198" s="176"/>
      <c r="N198" s="176"/>
      <c r="O198" s="176"/>
      <c r="P198" s="176"/>
      <c r="Q198" s="176"/>
      <c r="R198" s="176"/>
      <c r="S198" s="176"/>
      <c r="U198" s="176"/>
    </row>
    <row r="199" spans="1:21" x14ac:dyDescent="0.25">
      <c r="L199" s="176"/>
      <c r="M199" s="176"/>
      <c r="N199" s="176"/>
      <c r="O199" s="176"/>
      <c r="P199" s="176"/>
      <c r="Q199" s="176"/>
      <c r="R199" s="176"/>
      <c r="S199" s="176"/>
      <c r="U199" s="176"/>
    </row>
    <row r="200" spans="1:21" x14ac:dyDescent="0.25">
      <c r="L200" s="176"/>
      <c r="M200" s="176"/>
      <c r="N200" s="176"/>
      <c r="O200" s="176"/>
      <c r="P200" s="176"/>
      <c r="Q200" s="176"/>
      <c r="R200" s="176"/>
      <c r="S200" s="176"/>
      <c r="U200" s="176"/>
    </row>
    <row r="201" spans="1:21" x14ac:dyDescent="0.25">
      <c r="L201" s="176"/>
      <c r="M201" s="176"/>
      <c r="N201" s="176"/>
      <c r="O201" s="176"/>
      <c r="P201" s="176"/>
      <c r="Q201" s="176"/>
      <c r="R201" s="176"/>
      <c r="S201" s="176"/>
      <c r="U201" s="176"/>
    </row>
    <row r="202" spans="1:21" x14ac:dyDescent="0.25">
      <c r="L202" s="176"/>
      <c r="M202" s="176"/>
      <c r="N202" s="176"/>
      <c r="O202" s="176"/>
      <c r="P202" s="176"/>
      <c r="Q202" s="176"/>
      <c r="R202" s="176"/>
      <c r="S202" s="176"/>
      <c r="U202" s="176"/>
    </row>
    <row r="203" spans="1:21" x14ac:dyDescent="0.25">
      <c r="L203" s="176"/>
      <c r="M203" s="176"/>
      <c r="N203" s="176"/>
      <c r="O203" s="176"/>
      <c r="P203" s="176"/>
      <c r="Q203" s="176"/>
      <c r="R203" s="176"/>
      <c r="S203" s="176"/>
      <c r="U203" s="176"/>
    </row>
    <row r="204" spans="1:21" x14ac:dyDescent="0.25">
      <c r="L204" s="176"/>
      <c r="M204" s="176"/>
      <c r="N204" s="176"/>
      <c r="O204" s="176"/>
      <c r="P204" s="176"/>
      <c r="Q204" s="176"/>
      <c r="R204" s="176"/>
      <c r="S204" s="176"/>
      <c r="U204" s="176"/>
    </row>
    <row r="205" spans="1:21" x14ac:dyDescent="0.25">
      <c r="L205" s="176"/>
      <c r="M205" s="176"/>
      <c r="N205" s="176"/>
      <c r="O205" s="176"/>
      <c r="P205" s="176"/>
      <c r="Q205" s="176"/>
      <c r="R205" s="176"/>
      <c r="S205" s="176"/>
      <c r="U205" s="176"/>
    </row>
    <row r="206" spans="1:21" x14ac:dyDescent="0.25">
      <c r="L206" s="176"/>
      <c r="M206" s="176"/>
      <c r="N206" s="176"/>
      <c r="O206" s="176"/>
      <c r="P206" s="176"/>
      <c r="Q206" s="176"/>
      <c r="R206" s="176"/>
      <c r="S206" s="176"/>
      <c r="U206" s="176"/>
    </row>
    <row r="207" spans="1:21" x14ac:dyDescent="0.25">
      <c r="L207" s="176"/>
      <c r="M207" s="176"/>
      <c r="N207" s="176"/>
      <c r="O207" s="176"/>
      <c r="P207" s="176"/>
      <c r="Q207" s="176"/>
      <c r="R207" s="176"/>
      <c r="S207" s="176"/>
      <c r="U207" s="176"/>
    </row>
    <row r="208" spans="1:21" x14ac:dyDescent="0.25">
      <c r="L208" s="176"/>
      <c r="M208" s="176"/>
      <c r="N208" s="176"/>
      <c r="O208" s="176"/>
      <c r="P208" s="176"/>
      <c r="Q208" s="176"/>
      <c r="R208" s="176"/>
      <c r="S208" s="176"/>
      <c r="U208" s="176"/>
    </row>
    <row r="209" spans="12:21" x14ac:dyDescent="0.25">
      <c r="L209" s="176"/>
      <c r="M209" s="176"/>
      <c r="N209" s="176"/>
      <c r="O209" s="176"/>
      <c r="P209" s="176"/>
      <c r="Q209" s="176"/>
      <c r="R209" s="176"/>
      <c r="S209" s="176"/>
      <c r="U209" s="176"/>
    </row>
    <row r="210" spans="12:21" x14ac:dyDescent="0.25">
      <c r="L210" s="176"/>
      <c r="M210" s="176"/>
      <c r="N210" s="176"/>
      <c r="O210" s="176"/>
      <c r="P210" s="176"/>
      <c r="Q210" s="176"/>
      <c r="R210" s="176"/>
      <c r="S210" s="176"/>
      <c r="U210" s="176"/>
    </row>
    <row r="211" spans="12:21" x14ac:dyDescent="0.25">
      <c r="L211" s="176"/>
      <c r="M211" s="176"/>
      <c r="N211" s="176"/>
      <c r="O211" s="176"/>
      <c r="P211" s="176"/>
      <c r="Q211" s="176"/>
      <c r="R211" s="176"/>
      <c r="S211" s="176"/>
      <c r="U211" s="176"/>
    </row>
    <row r="212" spans="12:21" x14ac:dyDescent="0.25">
      <c r="L212" s="176"/>
      <c r="M212" s="176"/>
      <c r="N212" s="176"/>
      <c r="O212" s="176"/>
      <c r="P212" s="176"/>
      <c r="Q212" s="176"/>
      <c r="R212" s="176"/>
      <c r="S212" s="176"/>
      <c r="U212" s="176"/>
    </row>
    <row r="213" spans="12:21" x14ac:dyDescent="0.25">
      <c r="L213" s="176"/>
      <c r="M213" s="176"/>
      <c r="N213" s="176"/>
      <c r="O213" s="176"/>
      <c r="P213" s="176"/>
      <c r="Q213" s="176"/>
      <c r="R213" s="176"/>
      <c r="S213" s="176"/>
      <c r="U213" s="176"/>
    </row>
    <row r="214" spans="12:21" x14ac:dyDescent="0.25">
      <c r="L214" s="176"/>
      <c r="M214" s="176"/>
      <c r="N214" s="176"/>
      <c r="O214" s="176"/>
      <c r="P214" s="176"/>
      <c r="Q214" s="176"/>
      <c r="R214" s="176"/>
      <c r="S214" s="176"/>
      <c r="U214" s="176"/>
    </row>
    <row r="215" spans="12:21" x14ac:dyDescent="0.25">
      <c r="L215" s="176"/>
      <c r="M215" s="176"/>
      <c r="N215" s="176"/>
      <c r="O215" s="176"/>
      <c r="P215" s="176"/>
      <c r="Q215" s="176"/>
      <c r="R215" s="176"/>
      <c r="S215" s="176"/>
      <c r="U215" s="176"/>
    </row>
    <row r="216" spans="12:21" x14ac:dyDescent="0.25">
      <c r="L216" s="176"/>
      <c r="M216" s="176"/>
      <c r="N216" s="176"/>
      <c r="O216" s="176"/>
      <c r="P216" s="176"/>
      <c r="Q216" s="176"/>
      <c r="R216" s="176"/>
      <c r="S216" s="176"/>
      <c r="U216" s="176"/>
    </row>
    <row r="217" spans="12:21" x14ac:dyDescent="0.25">
      <c r="L217" s="176"/>
      <c r="M217" s="176"/>
      <c r="N217" s="176"/>
      <c r="O217" s="176"/>
      <c r="P217" s="176"/>
      <c r="Q217" s="176"/>
      <c r="R217" s="176"/>
      <c r="S217" s="176"/>
      <c r="U217" s="176"/>
    </row>
    <row r="218" spans="12:21" x14ac:dyDescent="0.25">
      <c r="L218" s="176"/>
      <c r="M218" s="176"/>
      <c r="N218" s="176"/>
      <c r="O218" s="176"/>
      <c r="P218" s="176"/>
      <c r="Q218" s="176"/>
      <c r="R218" s="176"/>
      <c r="S218" s="176"/>
      <c r="U218" s="176"/>
    </row>
    <row r="219" spans="12:21" x14ac:dyDescent="0.25">
      <c r="L219" s="176"/>
      <c r="M219" s="176"/>
      <c r="N219" s="176"/>
      <c r="O219" s="176"/>
      <c r="P219" s="176"/>
      <c r="Q219" s="176"/>
      <c r="R219" s="176"/>
      <c r="S219" s="176"/>
      <c r="U219" s="176"/>
    </row>
    <row r="220" spans="12:21" x14ac:dyDescent="0.25">
      <c r="L220" s="176"/>
      <c r="M220" s="176"/>
      <c r="N220" s="176"/>
      <c r="O220" s="176"/>
      <c r="P220" s="176"/>
      <c r="Q220" s="176"/>
      <c r="R220" s="176"/>
      <c r="S220" s="176"/>
      <c r="U220" s="176"/>
    </row>
    <row r="221" spans="12:21" x14ac:dyDescent="0.25">
      <c r="L221" s="176"/>
      <c r="M221" s="176"/>
      <c r="N221" s="176"/>
      <c r="O221" s="176"/>
      <c r="P221" s="176"/>
      <c r="Q221" s="176"/>
      <c r="R221" s="176"/>
      <c r="S221" s="176"/>
      <c r="U221" s="176"/>
    </row>
    <row r="222" spans="12:21" x14ac:dyDescent="0.25">
      <c r="L222" s="176"/>
      <c r="M222" s="176"/>
      <c r="N222" s="176"/>
      <c r="O222" s="176"/>
      <c r="P222" s="176"/>
      <c r="Q222" s="176"/>
      <c r="R222" s="176"/>
      <c r="S222" s="176"/>
      <c r="U222" s="176"/>
    </row>
    <row r="223" spans="12:21" x14ac:dyDescent="0.25">
      <c r="L223" s="176"/>
      <c r="M223" s="176"/>
      <c r="N223" s="176"/>
      <c r="O223" s="176"/>
      <c r="P223" s="176"/>
      <c r="Q223" s="176"/>
      <c r="R223" s="176"/>
      <c r="S223" s="176"/>
      <c r="U223" s="176"/>
    </row>
    <row r="224" spans="12:21" x14ac:dyDescent="0.25">
      <c r="L224" s="176"/>
      <c r="M224" s="176"/>
      <c r="N224" s="176"/>
      <c r="O224" s="176"/>
      <c r="P224" s="176"/>
      <c r="Q224" s="176"/>
      <c r="R224" s="176"/>
      <c r="S224" s="176"/>
      <c r="U224" s="176"/>
    </row>
    <row r="225" spans="12:21" x14ac:dyDescent="0.25">
      <c r="L225" s="176"/>
      <c r="M225" s="176"/>
      <c r="N225" s="176"/>
      <c r="O225" s="176"/>
      <c r="P225" s="176"/>
      <c r="Q225" s="176"/>
      <c r="R225" s="176"/>
      <c r="S225" s="176"/>
      <c r="U225" s="176"/>
    </row>
    <row r="226" spans="12:21" x14ac:dyDescent="0.25">
      <c r="L226" s="176"/>
      <c r="M226" s="176"/>
      <c r="N226" s="176"/>
      <c r="O226" s="176"/>
      <c r="P226" s="176"/>
      <c r="Q226" s="176"/>
      <c r="R226" s="176"/>
      <c r="S226" s="176"/>
      <c r="U226" s="176"/>
    </row>
    <row r="227" spans="12:21" x14ac:dyDescent="0.25">
      <c r="L227" s="176"/>
      <c r="M227" s="176"/>
      <c r="N227" s="176"/>
      <c r="O227" s="176"/>
      <c r="P227" s="176"/>
      <c r="Q227" s="176"/>
      <c r="R227" s="176"/>
      <c r="S227" s="176"/>
      <c r="U227" s="176"/>
    </row>
    <row r="228" spans="12:21" x14ac:dyDescent="0.25">
      <c r="L228" s="176"/>
      <c r="M228" s="176"/>
      <c r="N228" s="176"/>
      <c r="O228" s="176"/>
      <c r="P228" s="176"/>
      <c r="Q228" s="176"/>
      <c r="R228" s="176"/>
      <c r="S228" s="176"/>
      <c r="U228" s="176"/>
    </row>
    <row r="229" spans="12:21" x14ac:dyDescent="0.25">
      <c r="L229" s="176"/>
      <c r="M229" s="176"/>
      <c r="N229" s="176"/>
      <c r="O229" s="176"/>
      <c r="P229" s="176"/>
      <c r="Q229" s="176"/>
      <c r="R229" s="176"/>
      <c r="S229" s="176"/>
      <c r="U229" s="176"/>
    </row>
    <row r="230" spans="12:21" x14ac:dyDescent="0.25">
      <c r="L230" s="176"/>
      <c r="M230" s="176"/>
      <c r="N230" s="176"/>
      <c r="O230" s="176"/>
      <c r="P230" s="176"/>
      <c r="Q230" s="176"/>
      <c r="R230" s="176"/>
      <c r="S230" s="176"/>
      <c r="U230" s="176"/>
    </row>
    <row r="231" spans="12:21" x14ac:dyDescent="0.25">
      <c r="L231" s="176"/>
      <c r="M231" s="176"/>
      <c r="N231" s="176"/>
      <c r="O231" s="176"/>
      <c r="P231" s="176"/>
      <c r="Q231" s="176"/>
      <c r="R231" s="176"/>
      <c r="S231" s="176"/>
      <c r="U231" s="176"/>
    </row>
    <row r="232" spans="12:21" x14ac:dyDescent="0.25">
      <c r="L232" s="176"/>
      <c r="M232" s="176"/>
      <c r="N232" s="176"/>
      <c r="O232" s="176"/>
      <c r="P232" s="176"/>
      <c r="Q232" s="176"/>
      <c r="R232" s="176"/>
      <c r="S232" s="176"/>
      <c r="U232" s="176"/>
    </row>
    <row r="233" spans="12:21" x14ac:dyDescent="0.25">
      <c r="L233" s="176"/>
      <c r="M233" s="176"/>
      <c r="N233" s="176"/>
      <c r="O233" s="176"/>
      <c r="P233" s="176"/>
      <c r="Q233" s="176"/>
      <c r="R233" s="176"/>
      <c r="S233" s="176"/>
      <c r="U233" s="176"/>
    </row>
    <row r="234" spans="12:21" x14ac:dyDescent="0.25">
      <c r="L234" s="176"/>
      <c r="M234" s="176"/>
      <c r="N234" s="176"/>
      <c r="O234" s="176"/>
      <c r="P234" s="176"/>
      <c r="Q234" s="176"/>
      <c r="R234" s="176"/>
      <c r="S234" s="176"/>
      <c r="U234" s="176"/>
    </row>
    <row r="235" spans="12:21" x14ac:dyDescent="0.25">
      <c r="L235" s="176"/>
      <c r="M235" s="176"/>
      <c r="N235" s="176"/>
      <c r="O235" s="176"/>
      <c r="P235" s="176"/>
      <c r="Q235" s="176"/>
      <c r="R235" s="176"/>
      <c r="S235" s="176"/>
      <c r="U235" s="176"/>
    </row>
    <row r="236" spans="12:21" x14ac:dyDescent="0.25">
      <c r="L236" s="176"/>
      <c r="M236" s="176"/>
      <c r="N236" s="176"/>
      <c r="O236" s="176"/>
      <c r="P236" s="176"/>
      <c r="Q236" s="176"/>
      <c r="R236" s="176"/>
      <c r="S236" s="176"/>
      <c r="U236" s="176"/>
    </row>
    <row r="237" spans="12:21" x14ac:dyDescent="0.25">
      <c r="L237" s="176"/>
      <c r="M237" s="176"/>
      <c r="N237" s="176"/>
      <c r="O237" s="176"/>
      <c r="P237" s="176"/>
      <c r="Q237" s="176"/>
      <c r="R237" s="176"/>
      <c r="S237" s="176"/>
      <c r="U237" s="176"/>
    </row>
    <row r="238" spans="12:21" x14ac:dyDescent="0.25">
      <c r="L238" s="176"/>
      <c r="M238" s="176"/>
      <c r="N238" s="176"/>
      <c r="O238" s="176"/>
      <c r="P238" s="176"/>
      <c r="Q238" s="176"/>
      <c r="R238" s="176"/>
      <c r="S238" s="176"/>
      <c r="U238" s="176"/>
    </row>
    <row r="239" spans="12:21" x14ac:dyDescent="0.25">
      <c r="L239" s="176"/>
      <c r="M239" s="176"/>
      <c r="N239" s="176"/>
      <c r="O239" s="176"/>
      <c r="P239" s="176"/>
      <c r="Q239" s="176"/>
      <c r="R239" s="176"/>
      <c r="S239" s="176"/>
      <c r="U239" s="176"/>
    </row>
    <row r="240" spans="12:21" x14ac:dyDescent="0.25">
      <c r="L240" s="176"/>
      <c r="M240" s="176"/>
      <c r="N240" s="176"/>
      <c r="O240" s="176"/>
      <c r="P240" s="176"/>
      <c r="Q240" s="176"/>
      <c r="R240" s="176"/>
      <c r="S240" s="176"/>
      <c r="U240" s="176"/>
    </row>
    <row r="241" spans="12:21" x14ac:dyDescent="0.25">
      <c r="L241" s="176"/>
      <c r="M241" s="176"/>
      <c r="N241" s="176"/>
      <c r="O241" s="176"/>
      <c r="P241" s="176"/>
      <c r="Q241" s="176"/>
      <c r="R241" s="176"/>
      <c r="S241" s="176"/>
      <c r="U241" s="176"/>
    </row>
    <row r="242" spans="12:21" x14ac:dyDescent="0.25">
      <c r="L242" s="176"/>
      <c r="M242" s="176"/>
      <c r="N242" s="176"/>
      <c r="O242" s="176"/>
      <c r="P242" s="176"/>
      <c r="Q242" s="176"/>
      <c r="R242" s="176"/>
      <c r="S242" s="176"/>
      <c r="U242" s="176"/>
    </row>
    <row r="243" spans="12:21" x14ac:dyDescent="0.25">
      <c r="L243" s="176"/>
      <c r="M243" s="176"/>
      <c r="N243" s="176"/>
      <c r="O243" s="176"/>
      <c r="P243" s="176"/>
      <c r="Q243" s="176"/>
      <c r="R243" s="176"/>
      <c r="S243" s="176"/>
      <c r="U243" s="176"/>
    </row>
    <row r="244" spans="12:21" x14ac:dyDescent="0.25">
      <c r="L244" s="176"/>
      <c r="M244" s="176"/>
      <c r="N244" s="176"/>
      <c r="O244" s="176"/>
      <c r="P244" s="176"/>
      <c r="Q244" s="176"/>
      <c r="R244" s="176"/>
      <c r="S244" s="176"/>
      <c r="U244" s="176"/>
    </row>
    <row r="245" spans="12:21" x14ac:dyDescent="0.25">
      <c r="L245" s="176"/>
      <c r="M245" s="176"/>
      <c r="N245" s="176"/>
      <c r="O245" s="176"/>
      <c r="P245" s="176"/>
      <c r="Q245" s="176"/>
      <c r="R245" s="176"/>
      <c r="S245" s="176"/>
      <c r="U245" s="176"/>
    </row>
    <row r="246" spans="12:21" x14ac:dyDescent="0.25">
      <c r="L246" s="176"/>
      <c r="M246" s="176"/>
      <c r="N246" s="176"/>
      <c r="O246" s="176"/>
      <c r="P246" s="176"/>
      <c r="Q246" s="176"/>
      <c r="R246" s="176"/>
      <c r="S246" s="176"/>
      <c r="U246" s="176"/>
    </row>
    <row r="247" spans="12:21" x14ac:dyDescent="0.25">
      <c r="L247" s="176"/>
      <c r="M247" s="176"/>
      <c r="N247" s="176"/>
      <c r="O247" s="176"/>
      <c r="P247" s="176"/>
      <c r="Q247" s="176"/>
      <c r="R247" s="176"/>
      <c r="S247" s="176"/>
      <c r="U247" s="176"/>
    </row>
    <row r="248" spans="12:21" x14ac:dyDescent="0.25">
      <c r="L248" s="176"/>
      <c r="M248" s="176"/>
      <c r="N248" s="176"/>
      <c r="O248" s="176"/>
      <c r="P248" s="176"/>
      <c r="Q248" s="176"/>
      <c r="R248" s="176"/>
      <c r="S248" s="176"/>
      <c r="U248" s="176"/>
    </row>
  </sheetData>
  <mergeCells count="3">
    <mergeCell ref="A95:B95"/>
    <mergeCell ref="A1:I1"/>
    <mergeCell ref="A96:I9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zoomScaleNormal="100" workbookViewId="0">
      <selection sqref="A1:XFD1"/>
    </sheetView>
  </sheetViews>
  <sheetFormatPr defaultColWidth="0" defaultRowHeight="14.25" zeroHeight="1" x14ac:dyDescent="0.3"/>
  <cols>
    <col min="1" max="1" width="6.7109375" style="28" customWidth="1"/>
    <col min="2" max="2" width="6" style="28" customWidth="1"/>
    <col min="3" max="12" width="9.140625" style="28" customWidth="1"/>
    <col min="13" max="13" width="9.140625" style="28" hidden="1" customWidth="1"/>
    <col min="14" max="16384" width="9.140625" style="28" hidden="1"/>
  </cols>
  <sheetData>
    <row r="1" spans="1:1" ht="16.5" x14ac:dyDescent="0.3">
      <c r="A1" s="105" t="s">
        <v>761</v>
      </c>
    </row>
    <row r="2" spans="1:1" x14ac:dyDescent="0.3"/>
    <row r="3" spans="1:1" x14ac:dyDescent="0.3"/>
    <row r="4" spans="1:1" x14ac:dyDescent="0.3"/>
    <row r="5" spans="1:1" x14ac:dyDescent="0.3"/>
    <row r="6" spans="1:1" x14ac:dyDescent="0.3"/>
    <row r="7" spans="1:1" x14ac:dyDescent="0.3"/>
    <row r="8" spans="1:1" x14ac:dyDescent="0.3"/>
    <row r="9" spans="1:1" x14ac:dyDescent="0.3"/>
    <row r="10" spans="1:1" x14ac:dyDescent="0.3"/>
    <row r="11" spans="1:1" x14ac:dyDescent="0.3"/>
    <row r="12" spans="1:1" x14ac:dyDescent="0.3"/>
    <row r="13" spans="1:1" x14ac:dyDescent="0.3"/>
    <row r="14" spans="1:1" x14ac:dyDescent="0.3"/>
    <row r="15" spans="1:1" x14ac:dyDescent="0.3"/>
    <row r="16" spans="1:1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spans="1:12" ht="26.25" customHeight="1" x14ac:dyDescent="0.3">
      <c r="A33" s="222" t="s">
        <v>749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</sheetData>
  <mergeCells count="1">
    <mergeCell ref="A33:L33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VK30"/>
  <sheetViews>
    <sheetView zoomScaleNormal="100" workbookViewId="0">
      <selection sqref="A1:XFD1"/>
    </sheetView>
  </sheetViews>
  <sheetFormatPr defaultColWidth="0" defaultRowHeight="14.25" zeroHeight="1" x14ac:dyDescent="0.3"/>
  <cols>
    <col min="1" max="4" width="17.85546875" style="28" customWidth="1"/>
    <col min="5" max="5" width="15.28515625" style="28" hidden="1"/>
    <col min="6" max="6" width="9.140625" style="28" hidden="1"/>
    <col min="7" max="7" width="12.7109375" style="28" hidden="1"/>
    <col min="8" max="251" width="9.140625" style="28" hidden="1"/>
    <col min="252" max="252" width="17" style="28" hidden="1"/>
    <col min="253" max="253" width="13.7109375" style="28" hidden="1"/>
    <col min="254" max="254" width="12.7109375" style="28" hidden="1"/>
    <col min="255" max="255" width="13.7109375" style="28" hidden="1"/>
    <col min="256" max="256" width="13.5703125" style="28" hidden="1"/>
    <col min="257" max="257" width="13.7109375" style="28" hidden="1"/>
    <col min="258" max="258" width="13" style="28" hidden="1"/>
    <col min="259" max="259" width="13.7109375" style="28" hidden="1"/>
    <col min="260" max="507" width="9.140625" style="28" hidden="1"/>
    <col min="508" max="508" width="17" style="28" hidden="1"/>
    <col min="509" max="509" width="13.7109375" style="28" hidden="1"/>
    <col min="510" max="510" width="12.7109375" style="28" hidden="1"/>
    <col min="511" max="511" width="13.7109375" style="28" hidden="1"/>
    <col min="512" max="512" width="13.5703125" style="28" hidden="1"/>
    <col min="513" max="513" width="13.7109375" style="28" hidden="1"/>
    <col min="514" max="514" width="13" style="28" hidden="1"/>
    <col min="515" max="515" width="13.7109375" style="28" hidden="1"/>
    <col min="516" max="763" width="9.140625" style="28" hidden="1"/>
    <col min="764" max="764" width="17" style="28" hidden="1"/>
    <col min="765" max="765" width="13.7109375" style="28" hidden="1"/>
    <col min="766" max="766" width="12.7109375" style="28" hidden="1"/>
    <col min="767" max="767" width="13.7109375" style="28" hidden="1"/>
    <col min="768" max="768" width="13.5703125" style="28" hidden="1"/>
    <col min="769" max="769" width="13.7109375" style="28" hidden="1"/>
    <col min="770" max="770" width="13" style="28" hidden="1"/>
    <col min="771" max="771" width="13.7109375" style="28" hidden="1"/>
    <col min="772" max="1019" width="9.140625" style="28" hidden="1"/>
    <col min="1020" max="1020" width="17" style="28" hidden="1"/>
    <col min="1021" max="1021" width="13.7109375" style="28" hidden="1"/>
    <col min="1022" max="1022" width="12.7109375" style="28" hidden="1"/>
    <col min="1023" max="1023" width="13.7109375" style="28" hidden="1"/>
    <col min="1024" max="1024" width="13.5703125" style="28" hidden="1"/>
    <col min="1025" max="1025" width="13.7109375" style="28" hidden="1"/>
    <col min="1026" max="1026" width="13" style="28" hidden="1"/>
    <col min="1027" max="1027" width="13.7109375" style="28" hidden="1"/>
    <col min="1028" max="1275" width="9.140625" style="28" hidden="1"/>
    <col min="1276" max="1276" width="17" style="28" hidden="1"/>
    <col min="1277" max="1277" width="13.7109375" style="28" hidden="1"/>
    <col min="1278" max="1278" width="12.7109375" style="28" hidden="1"/>
    <col min="1279" max="1279" width="13.7109375" style="28" hidden="1"/>
    <col min="1280" max="1280" width="13.5703125" style="28" hidden="1"/>
    <col min="1281" max="1281" width="13.7109375" style="28" hidden="1"/>
    <col min="1282" max="1282" width="13" style="28" hidden="1"/>
    <col min="1283" max="1283" width="13.7109375" style="28" hidden="1"/>
    <col min="1284" max="1531" width="9.140625" style="28" hidden="1"/>
    <col min="1532" max="1532" width="17" style="28" hidden="1"/>
    <col min="1533" max="1533" width="13.7109375" style="28" hidden="1"/>
    <col min="1534" max="1534" width="12.7109375" style="28" hidden="1"/>
    <col min="1535" max="1535" width="13.7109375" style="28" hidden="1"/>
    <col min="1536" max="1536" width="13.5703125" style="28" hidden="1"/>
    <col min="1537" max="1537" width="13.7109375" style="28" hidden="1"/>
    <col min="1538" max="1538" width="13" style="28" hidden="1"/>
    <col min="1539" max="1539" width="13.7109375" style="28" hidden="1"/>
    <col min="1540" max="1787" width="9.140625" style="28" hidden="1"/>
    <col min="1788" max="1788" width="17" style="28" hidden="1"/>
    <col min="1789" max="1789" width="13.7109375" style="28" hidden="1"/>
    <col min="1790" max="1790" width="12.7109375" style="28" hidden="1"/>
    <col min="1791" max="1791" width="13.7109375" style="28" hidden="1"/>
    <col min="1792" max="1792" width="13.5703125" style="28" hidden="1"/>
    <col min="1793" max="1793" width="13.7109375" style="28" hidden="1"/>
    <col min="1794" max="1794" width="13" style="28" hidden="1"/>
    <col min="1795" max="1795" width="13.7109375" style="28" hidden="1"/>
    <col min="1796" max="2043" width="9.140625" style="28" hidden="1"/>
    <col min="2044" max="2044" width="17" style="28" hidden="1"/>
    <col min="2045" max="2045" width="13.7109375" style="28" hidden="1"/>
    <col min="2046" max="2046" width="12.7109375" style="28" hidden="1"/>
    <col min="2047" max="2047" width="13.7109375" style="28" hidden="1"/>
    <col min="2048" max="2048" width="13.5703125" style="28" hidden="1"/>
    <col min="2049" max="2049" width="13.7109375" style="28" hidden="1"/>
    <col min="2050" max="2050" width="13" style="28" hidden="1"/>
    <col min="2051" max="2051" width="13.7109375" style="28" hidden="1"/>
    <col min="2052" max="2299" width="9.140625" style="28" hidden="1"/>
    <col min="2300" max="2300" width="17" style="28" hidden="1"/>
    <col min="2301" max="2301" width="13.7109375" style="28" hidden="1"/>
    <col min="2302" max="2302" width="12.7109375" style="28" hidden="1"/>
    <col min="2303" max="2303" width="13.7109375" style="28" hidden="1"/>
    <col min="2304" max="2304" width="13.5703125" style="28" hidden="1"/>
    <col min="2305" max="2305" width="13.7109375" style="28" hidden="1"/>
    <col min="2306" max="2306" width="13" style="28" hidden="1"/>
    <col min="2307" max="2307" width="13.7109375" style="28" hidden="1"/>
    <col min="2308" max="2555" width="9.140625" style="28" hidden="1"/>
    <col min="2556" max="2556" width="17" style="28" hidden="1"/>
    <col min="2557" max="2557" width="13.7109375" style="28" hidden="1"/>
    <col min="2558" max="2558" width="12.7109375" style="28" hidden="1"/>
    <col min="2559" max="2559" width="13.7109375" style="28" hidden="1"/>
    <col min="2560" max="2560" width="13.5703125" style="28" hidden="1"/>
    <col min="2561" max="2561" width="13.7109375" style="28" hidden="1"/>
    <col min="2562" max="2562" width="13" style="28" hidden="1"/>
    <col min="2563" max="2563" width="13.7109375" style="28" hidden="1"/>
    <col min="2564" max="2811" width="9.140625" style="28" hidden="1"/>
    <col min="2812" max="2812" width="17" style="28" hidden="1"/>
    <col min="2813" max="2813" width="13.7109375" style="28" hidden="1"/>
    <col min="2814" max="2814" width="12.7109375" style="28" hidden="1"/>
    <col min="2815" max="2815" width="13.7109375" style="28" hidden="1"/>
    <col min="2816" max="2816" width="13.5703125" style="28" hidden="1"/>
    <col min="2817" max="2817" width="13.7109375" style="28" hidden="1"/>
    <col min="2818" max="2818" width="13" style="28" hidden="1"/>
    <col min="2819" max="2819" width="13.7109375" style="28" hidden="1"/>
    <col min="2820" max="3067" width="9.140625" style="28" hidden="1"/>
    <col min="3068" max="3068" width="17" style="28" hidden="1"/>
    <col min="3069" max="3069" width="13.7109375" style="28" hidden="1"/>
    <col min="3070" max="3070" width="12.7109375" style="28" hidden="1"/>
    <col min="3071" max="3071" width="13.7109375" style="28" hidden="1"/>
    <col min="3072" max="3072" width="13.5703125" style="28" hidden="1"/>
    <col min="3073" max="3073" width="13.7109375" style="28" hidden="1"/>
    <col min="3074" max="3074" width="13" style="28" hidden="1"/>
    <col min="3075" max="3075" width="13.7109375" style="28" hidden="1"/>
    <col min="3076" max="3323" width="9.140625" style="28" hidden="1"/>
    <col min="3324" max="3324" width="17" style="28" hidden="1"/>
    <col min="3325" max="3325" width="13.7109375" style="28" hidden="1"/>
    <col min="3326" max="3326" width="12.7109375" style="28" hidden="1"/>
    <col min="3327" max="3327" width="13.7109375" style="28" hidden="1"/>
    <col min="3328" max="3328" width="13.5703125" style="28" hidden="1"/>
    <col min="3329" max="3329" width="13.7109375" style="28" hidden="1"/>
    <col min="3330" max="3330" width="13" style="28" hidden="1"/>
    <col min="3331" max="3331" width="13.7109375" style="28" hidden="1"/>
    <col min="3332" max="3579" width="9.140625" style="28" hidden="1"/>
    <col min="3580" max="3580" width="17" style="28" hidden="1"/>
    <col min="3581" max="3581" width="13.7109375" style="28" hidden="1"/>
    <col min="3582" max="3582" width="12.7109375" style="28" hidden="1"/>
    <col min="3583" max="3583" width="13.7109375" style="28" hidden="1"/>
    <col min="3584" max="3584" width="13.5703125" style="28" hidden="1"/>
    <col min="3585" max="3585" width="13.7109375" style="28" hidden="1"/>
    <col min="3586" max="3586" width="13" style="28" hidden="1"/>
    <col min="3587" max="3587" width="13.7109375" style="28" hidden="1"/>
    <col min="3588" max="3835" width="9.140625" style="28" hidden="1"/>
    <col min="3836" max="3836" width="17" style="28" hidden="1"/>
    <col min="3837" max="3837" width="13.7109375" style="28" hidden="1"/>
    <col min="3838" max="3838" width="12.7109375" style="28" hidden="1"/>
    <col min="3839" max="3839" width="13.7109375" style="28" hidden="1"/>
    <col min="3840" max="3840" width="13.5703125" style="28" hidden="1"/>
    <col min="3841" max="3841" width="13.7109375" style="28" hidden="1"/>
    <col min="3842" max="3842" width="13" style="28" hidden="1"/>
    <col min="3843" max="3843" width="13.7109375" style="28" hidden="1"/>
    <col min="3844" max="4091" width="9.140625" style="28" hidden="1"/>
    <col min="4092" max="4092" width="17" style="28" hidden="1"/>
    <col min="4093" max="4093" width="13.7109375" style="28" hidden="1"/>
    <col min="4094" max="4094" width="12.7109375" style="28" hidden="1"/>
    <col min="4095" max="4095" width="13.7109375" style="28" hidden="1"/>
    <col min="4096" max="4096" width="13.5703125" style="28" hidden="1"/>
    <col min="4097" max="4097" width="13.7109375" style="28" hidden="1"/>
    <col min="4098" max="4098" width="13" style="28" hidden="1"/>
    <col min="4099" max="4099" width="13.7109375" style="28" hidden="1"/>
    <col min="4100" max="4347" width="9.140625" style="28" hidden="1"/>
    <col min="4348" max="4348" width="17" style="28" hidden="1"/>
    <col min="4349" max="4349" width="13.7109375" style="28" hidden="1"/>
    <col min="4350" max="4350" width="12.7109375" style="28" hidden="1"/>
    <col min="4351" max="4351" width="13.7109375" style="28" hidden="1"/>
    <col min="4352" max="4352" width="13.5703125" style="28" hidden="1"/>
    <col min="4353" max="4353" width="13.7109375" style="28" hidden="1"/>
    <col min="4354" max="4354" width="13" style="28" hidden="1"/>
    <col min="4355" max="4355" width="13.7109375" style="28" hidden="1"/>
    <col min="4356" max="4603" width="9.140625" style="28" hidden="1"/>
    <col min="4604" max="4604" width="17" style="28" hidden="1"/>
    <col min="4605" max="4605" width="13.7109375" style="28" hidden="1"/>
    <col min="4606" max="4606" width="12.7109375" style="28" hidden="1"/>
    <col min="4607" max="4607" width="13.7109375" style="28" hidden="1"/>
    <col min="4608" max="4608" width="13.5703125" style="28" hidden="1"/>
    <col min="4609" max="4609" width="13.7109375" style="28" hidden="1"/>
    <col min="4610" max="4610" width="13" style="28" hidden="1"/>
    <col min="4611" max="4611" width="13.7109375" style="28" hidden="1"/>
    <col min="4612" max="4859" width="9.140625" style="28" hidden="1"/>
    <col min="4860" max="4860" width="17" style="28" hidden="1"/>
    <col min="4861" max="4861" width="13.7109375" style="28" hidden="1"/>
    <col min="4862" max="4862" width="12.7109375" style="28" hidden="1"/>
    <col min="4863" max="4863" width="13.7109375" style="28" hidden="1"/>
    <col min="4864" max="4864" width="13.5703125" style="28" hidden="1"/>
    <col min="4865" max="4865" width="13.7109375" style="28" hidden="1"/>
    <col min="4866" max="4866" width="13" style="28" hidden="1"/>
    <col min="4867" max="4867" width="13.7109375" style="28" hidden="1"/>
    <col min="4868" max="5115" width="9.140625" style="28" hidden="1"/>
    <col min="5116" max="5116" width="17" style="28" hidden="1"/>
    <col min="5117" max="5117" width="13.7109375" style="28" hidden="1"/>
    <col min="5118" max="5118" width="12.7109375" style="28" hidden="1"/>
    <col min="5119" max="5119" width="13.7109375" style="28" hidden="1"/>
    <col min="5120" max="5120" width="13.5703125" style="28" hidden="1"/>
    <col min="5121" max="5121" width="13.7109375" style="28" hidden="1"/>
    <col min="5122" max="5122" width="13" style="28" hidden="1"/>
    <col min="5123" max="5123" width="13.7109375" style="28" hidden="1"/>
    <col min="5124" max="5371" width="9.140625" style="28" hidden="1"/>
    <col min="5372" max="5372" width="17" style="28" hidden="1"/>
    <col min="5373" max="5373" width="13.7109375" style="28" hidden="1"/>
    <col min="5374" max="5374" width="12.7109375" style="28" hidden="1"/>
    <col min="5375" max="5375" width="13.7109375" style="28" hidden="1"/>
    <col min="5376" max="5376" width="13.5703125" style="28" hidden="1"/>
    <col min="5377" max="5377" width="13.7109375" style="28" hidden="1"/>
    <col min="5378" max="5378" width="13" style="28" hidden="1"/>
    <col min="5379" max="5379" width="13.7109375" style="28" hidden="1"/>
    <col min="5380" max="5627" width="9.140625" style="28" hidden="1"/>
    <col min="5628" max="5628" width="17" style="28" hidden="1"/>
    <col min="5629" max="5629" width="13.7109375" style="28" hidden="1"/>
    <col min="5630" max="5630" width="12.7109375" style="28" hidden="1"/>
    <col min="5631" max="5631" width="13.7109375" style="28" hidden="1"/>
    <col min="5632" max="5632" width="13.5703125" style="28" hidden="1"/>
    <col min="5633" max="5633" width="13.7109375" style="28" hidden="1"/>
    <col min="5634" max="5634" width="13" style="28" hidden="1"/>
    <col min="5635" max="5635" width="13.7109375" style="28" hidden="1"/>
    <col min="5636" max="5883" width="9.140625" style="28" hidden="1"/>
    <col min="5884" max="5884" width="17" style="28" hidden="1"/>
    <col min="5885" max="5885" width="13.7109375" style="28" hidden="1"/>
    <col min="5886" max="5886" width="12.7109375" style="28" hidden="1"/>
    <col min="5887" max="5887" width="13.7109375" style="28" hidden="1"/>
    <col min="5888" max="5888" width="13.5703125" style="28" hidden="1"/>
    <col min="5889" max="5889" width="13.7109375" style="28" hidden="1"/>
    <col min="5890" max="5890" width="13" style="28" hidden="1"/>
    <col min="5891" max="5891" width="13.7109375" style="28" hidden="1"/>
    <col min="5892" max="6139" width="9.140625" style="28" hidden="1"/>
    <col min="6140" max="6140" width="17" style="28" hidden="1"/>
    <col min="6141" max="6141" width="13.7109375" style="28" hidden="1"/>
    <col min="6142" max="6142" width="12.7109375" style="28" hidden="1"/>
    <col min="6143" max="6143" width="13.7109375" style="28" hidden="1"/>
    <col min="6144" max="6144" width="13.5703125" style="28" hidden="1"/>
    <col min="6145" max="6145" width="13.7109375" style="28" hidden="1"/>
    <col min="6146" max="6146" width="13" style="28" hidden="1"/>
    <col min="6147" max="6147" width="13.7109375" style="28" hidden="1"/>
    <col min="6148" max="6395" width="9.140625" style="28" hidden="1"/>
    <col min="6396" max="6396" width="17" style="28" hidden="1"/>
    <col min="6397" max="6397" width="13.7109375" style="28" hidden="1"/>
    <col min="6398" max="6398" width="12.7109375" style="28" hidden="1"/>
    <col min="6399" max="6399" width="13.7109375" style="28" hidden="1"/>
    <col min="6400" max="6400" width="13.5703125" style="28" hidden="1"/>
    <col min="6401" max="6401" width="13.7109375" style="28" hidden="1"/>
    <col min="6402" max="6402" width="13" style="28" hidden="1"/>
    <col min="6403" max="6403" width="13.7109375" style="28" hidden="1"/>
    <col min="6404" max="6651" width="9.140625" style="28" hidden="1"/>
    <col min="6652" max="6652" width="17" style="28" hidden="1"/>
    <col min="6653" max="6653" width="13.7109375" style="28" hidden="1"/>
    <col min="6654" max="6654" width="12.7109375" style="28" hidden="1"/>
    <col min="6655" max="6655" width="13.7109375" style="28" hidden="1"/>
    <col min="6656" max="6656" width="13.5703125" style="28" hidden="1"/>
    <col min="6657" max="6657" width="13.7109375" style="28" hidden="1"/>
    <col min="6658" max="6658" width="13" style="28" hidden="1"/>
    <col min="6659" max="6659" width="13.7109375" style="28" hidden="1"/>
    <col min="6660" max="6907" width="9.140625" style="28" hidden="1"/>
    <col min="6908" max="6908" width="17" style="28" hidden="1"/>
    <col min="6909" max="6909" width="13.7109375" style="28" hidden="1"/>
    <col min="6910" max="6910" width="12.7109375" style="28" hidden="1"/>
    <col min="6911" max="6911" width="13.7109375" style="28" hidden="1"/>
    <col min="6912" max="6912" width="13.5703125" style="28" hidden="1"/>
    <col min="6913" max="6913" width="13.7109375" style="28" hidden="1"/>
    <col min="6914" max="6914" width="13" style="28" hidden="1"/>
    <col min="6915" max="6915" width="13.7109375" style="28" hidden="1"/>
    <col min="6916" max="7163" width="9.140625" style="28" hidden="1"/>
    <col min="7164" max="7164" width="17" style="28" hidden="1"/>
    <col min="7165" max="7165" width="13.7109375" style="28" hidden="1"/>
    <col min="7166" max="7166" width="12.7109375" style="28" hidden="1"/>
    <col min="7167" max="7167" width="13.7109375" style="28" hidden="1"/>
    <col min="7168" max="7168" width="13.5703125" style="28" hidden="1"/>
    <col min="7169" max="7169" width="13.7109375" style="28" hidden="1"/>
    <col min="7170" max="7170" width="13" style="28" hidden="1"/>
    <col min="7171" max="7171" width="13.7109375" style="28" hidden="1"/>
    <col min="7172" max="7419" width="9.140625" style="28" hidden="1"/>
    <col min="7420" max="7420" width="17" style="28" hidden="1"/>
    <col min="7421" max="7421" width="13.7109375" style="28" hidden="1"/>
    <col min="7422" max="7422" width="12.7109375" style="28" hidden="1"/>
    <col min="7423" max="7423" width="13.7109375" style="28" hidden="1"/>
    <col min="7424" max="7424" width="13.5703125" style="28" hidden="1"/>
    <col min="7425" max="7425" width="13.7109375" style="28" hidden="1"/>
    <col min="7426" max="7426" width="13" style="28" hidden="1"/>
    <col min="7427" max="7427" width="13.7109375" style="28" hidden="1"/>
    <col min="7428" max="7675" width="9.140625" style="28" hidden="1"/>
    <col min="7676" max="7676" width="17" style="28" hidden="1"/>
    <col min="7677" max="7677" width="13.7109375" style="28" hidden="1"/>
    <col min="7678" max="7678" width="12.7109375" style="28" hidden="1"/>
    <col min="7679" max="7679" width="13.7109375" style="28" hidden="1"/>
    <col min="7680" max="7680" width="13.5703125" style="28" hidden="1"/>
    <col min="7681" max="7681" width="13.7109375" style="28" hidden="1"/>
    <col min="7682" max="7682" width="13" style="28" hidden="1"/>
    <col min="7683" max="7683" width="13.7109375" style="28" hidden="1"/>
    <col min="7684" max="7931" width="9.140625" style="28" hidden="1"/>
    <col min="7932" max="7932" width="17" style="28" hidden="1"/>
    <col min="7933" max="7933" width="13.7109375" style="28" hidden="1"/>
    <col min="7934" max="7934" width="12.7109375" style="28" hidden="1"/>
    <col min="7935" max="7935" width="13.7109375" style="28" hidden="1"/>
    <col min="7936" max="7936" width="13.5703125" style="28" hidden="1"/>
    <col min="7937" max="7937" width="13.7109375" style="28" hidden="1"/>
    <col min="7938" max="7938" width="13" style="28" hidden="1"/>
    <col min="7939" max="7939" width="13.7109375" style="28" hidden="1"/>
    <col min="7940" max="8187" width="9.140625" style="28" hidden="1"/>
    <col min="8188" max="8188" width="17" style="28" hidden="1"/>
    <col min="8189" max="8189" width="13.7109375" style="28" hidden="1"/>
    <col min="8190" max="8190" width="12.7109375" style="28" hidden="1"/>
    <col min="8191" max="8191" width="13.7109375" style="28" hidden="1"/>
    <col min="8192" max="8192" width="13.5703125" style="28" hidden="1"/>
    <col min="8193" max="8193" width="13.7109375" style="28" hidden="1"/>
    <col min="8194" max="8194" width="13" style="28" hidden="1"/>
    <col min="8195" max="8195" width="13.7109375" style="28" hidden="1"/>
    <col min="8196" max="8443" width="9.140625" style="28" hidden="1"/>
    <col min="8444" max="8444" width="17" style="28" hidden="1"/>
    <col min="8445" max="8445" width="13.7109375" style="28" hidden="1"/>
    <col min="8446" max="8446" width="12.7109375" style="28" hidden="1"/>
    <col min="8447" max="8447" width="13.7109375" style="28" hidden="1"/>
    <col min="8448" max="8448" width="13.5703125" style="28" hidden="1"/>
    <col min="8449" max="8449" width="13.7109375" style="28" hidden="1"/>
    <col min="8450" max="8450" width="13" style="28" hidden="1"/>
    <col min="8451" max="8451" width="13.7109375" style="28" hidden="1"/>
    <col min="8452" max="8699" width="9.140625" style="28" hidden="1"/>
    <col min="8700" max="8700" width="17" style="28" hidden="1"/>
    <col min="8701" max="8701" width="13.7109375" style="28" hidden="1"/>
    <col min="8702" max="8702" width="12.7109375" style="28" hidden="1"/>
    <col min="8703" max="8703" width="13.7109375" style="28" hidden="1"/>
    <col min="8704" max="8704" width="13.5703125" style="28" hidden="1"/>
    <col min="8705" max="8705" width="13.7109375" style="28" hidden="1"/>
    <col min="8706" max="8706" width="13" style="28" hidden="1"/>
    <col min="8707" max="8707" width="13.7109375" style="28" hidden="1"/>
    <col min="8708" max="8955" width="9.140625" style="28" hidden="1"/>
    <col min="8956" max="8956" width="17" style="28" hidden="1"/>
    <col min="8957" max="8957" width="13.7109375" style="28" hidden="1"/>
    <col min="8958" max="8958" width="12.7109375" style="28" hidden="1"/>
    <col min="8959" max="8959" width="13.7109375" style="28" hidden="1"/>
    <col min="8960" max="8960" width="13.5703125" style="28" hidden="1"/>
    <col min="8961" max="8961" width="13.7109375" style="28" hidden="1"/>
    <col min="8962" max="8962" width="13" style="28" hidden="1"/>
    <col min="8963" max="8963" width="13.7109375" style="28" hidden="1"/>
    <col min="8964" max="9211" width="9.140625" style="28" hidden="1"/>
    <col min="9212" max="9212" width="17" style="28" hidden="1"/>
    <col min="9213" max="9213" width="13.7109375" style="28" hidden="1"/>
    <col min="9214" max="9214" width="12.7109375" style="28" hidden="1"/>
    <col min="9215" max="9215" width="13.7109375" style="28" hidden="1"/>
    <col min="9216" max="9216" width="13.5703125" style="28" hidden="1"/>
    <col min="9217" max="9217" width="13.7109375" style="28" hidden="1"/>
    <col min="9218" max="9218" width="13" style="28" hidden="1"/>
    <col min="9219" max="9219" width="13.7109375" style="28" hidden="1"/>
    <col min="9220" max="9467" width="9.140625" style="28" hidden="1"/>
    <col min="9468" max="9468" width="17" style="28" hidden="1"/>
    <col min="9469" max="9469" width="13.7109375" style="28" hidden="1"/>
    <col min="9470" max="9470" width="12.7109375" style="28" hidden="1"/>
    <col min="9471" max="9471" width="13.7109375" style="28" hidden="1"/>
    <col min="9472" max="9472" width="13.5703125" style="28" hidden="1"/>
    <col min="9473" max="9473" width="13.7109375" style="28" hidden="1"/>
    <col min="9474" max="9474" width="13" style="28" hidden="1"/>
    <col min="9475" max="9475" width="13.7109375" style="28" hidden="1"/>
    <col min="9476" max="9723" width="9.140625" style="28" hidden="1"/>
    <col min="9724" max="9724" width="17" style="28" hidden="1"/>
    <col min="9725" max="9725" width="13.7109375" style="28" hidden="1"/>
    <col min="9726" max="9726" width="12.7109375" style="28" hidden="1"/>
    <col min="9727" max="9727" width="13.7109375" style="28" hidden="1"/>
    <col min="9728" max="9728" width="13.5703125" style="28" hidden="1"/>
    <col min="9729" max="9729" width="13.7109375" style="28" hidden="1"/>
    <col min="9730" max="9730" width="13" style="28" hidden="1"/>
    <col min="9731" max="9731" width="13.7109375" style="28" hidden="1"/>
    <col min="9732" max="9979" width="9.140625" style="28" hidden="1"/>
    <col min="9980" max="9980" width="17" style="28" hidden="1"/>
    <col min="9981" max="9981" width="13.7109375" style="28" hidden="1"/>
    <col min="9982" max="9982" width="12.7109375" style="28" hidden="1"/>
    <col min="9983" max="9983" width="13.7109375" style="28" hidden="1"/>
    <col min="9984" max="9984" width="13.5703125" style="28" hidden="1"/>
    <col min="9985" max="9985" width="13.7109375" style="28" hidden="1"/>
    <col min="9986" max="9986" width="13" style="28" hidden="1"/>
    <col min="9987" max="9987" width="13.7109375" style="28" hidden="1"/>
    <col min="9988" max="10235" width="9.140625" style="28" hidden="1"/>
    <col min="10236" max="10236" width="17" style="28" hidden="1"/>
    <col min="10237" max="10237" width="13.7109375" style="28" hidden="1"/>
    <col min="10238" max="10238" width="12.7109375" style="28" hidden="1"/>
    <col min="10239" max="10239" width="13.7109375" style="28" hidden="1"/>
    <col min="10240" max="10240" width="13.5703125" style="28" hidden="1"/>
    <col min="10241" max="10241" width="13.7109375" style="28" hidden="1"/>
    <col min="10242" max="10242" width="13" style="28" hidden="1"/>
    <col min="10243" max="10243" width="13.7109375" style="28" hidden="1"/>
    <col min="10244" max="10491" width="9.140625" style="28" hidden="1"/>
    <col min="10492" max="10492" width="17" style="28" hidden="1"/>
    <col min="10493" max="10493" width="13.7109375" style="28" hidden="1"/>
    <col min="10494" max="10494" width="12.7109375" style="28" hidden="1"/>
    <col min="10495" max="10495" width="13.7109375" style="28" hidden="1"/>
    <col min="10496" max="10496" width="13.5703125" style="28" hidden="1"/>
    <col min="10497" max="10497" width="13.7109375" style="28" hidden="1"/>
    <col min="10498" max="10498" width="13" style="28" hidden="1"/>
    <col min="10499" max="10499" width="13.7109375" style="28" hidden="1"/>
    <col min="10500" max="10747" width="9.140625" style="28" hidden="1"/>
    <col min="10748" max="10748" width="17" style="28" hidden="1"/>
    <col min="10749" max="10749" width="13.7109375" style="28" hidden="1"/>
    <col min="10750" max="10750" width="12.7109375" style="28" hidden="1"/>
    <col min="10751" max="10751" width="13.7109375" style="28" hidden="1"/>
    <col min="10752" max="10752" width="13.5703125" style="28" hidden="1"/>
    <col min="10753" max="10753" width="13.7109375" style="28" hidden="1"/>
    <col min="10754" max="10754" width="13" style="28" hidden="1"/>
    <col min="10755" max="10755" width="13.7109375" style="28" hidden="1"/>
    <col min="10756" max="11003" width="9.140625" style="28" hidden="1"/>
    <col min="11004" max="11004" width="17" style="28" hidden="1"/>
    <col min="11005" max="11005" width="13.7109375" style="28" hidden="1"/>
    <col min="11006" max="11006" width="12.7109375" style="28" hidden="1"/>
    <col min="11007" max="11007" width="13.7109375" style="28" hidden="1"/>
    <col min="11008" max="11008" width="13.5703125" style="28" hidden="1"/>
    <col min="11009" max="11009" width="13.7109375" style="28" hidden="1"/>
    <col min="11010" max="11010" width="13" style="28" hidden="1"/>
    <col min="11011" max="11011" width="13.7109375" style="28" hidden="1"/>
    <col min="11012" max="11259" width="9.140625" style="28" hidden="1"/>
    <col min="11260" max="11260" width="17" style="28" hidden="1"/>
    <col min="11261" max="11261" width="13.7109375" style="28" hidden="1"/>
    <col min="11262" max="11262" width="12.7109375" style="28" hidden="1"/>
    <col min="11263" max="11263" width="13.7109375" style="28" hidden="1"/>
    <col min="11264" max="11264" width="13.5703125" style="28" hidden="1"/>
    <col min="11265" max="11265" width="13.7109375" style="28" hidden="1"/>
    <col min="11266" max="11266" width="13" style="28" hidden="1"/>
    <col min="11267" max="11267" width="13.7109375" style="28" hidden="1"/>
    <col min="11268" max="11515" width="9.140625" style="28" hidden="1"/>
    <col min="11516" max="11516" width="17" style="28" hidden="1"/>
    <col min="11517" max="11517" width="13.7109375" style="28" hidden="1"/>
    <col min="11518" max="11518" width="12.7109375" style="28" hidden="1"/>
    <col min="11519" max="11519" width="13.7109375" style="28" hidden="1"/>
    <col min="11520" max="11520" width="13.5703125" style="28" hidden="1"/>
    <col min="11521" max="11521" width="13.7109375" style="28" hidden="1"/>
    <col min="11522" max="11522" width="13" style="28" hidden="1"/>
    <col min="11523" max="11523" width="13.7109375" style="28" hidden="1"/>
    <col min="11524" max="11771" width="9.140625" style="28" hidden="1"/>
    <col min="11772" max="11772" width="17" style="28" hidden="1"/>
    <col min="11773" max="11773" width="13.7109375" style="28" hidden="1"/>
    <col min="11774" max="11774" width="12.7109375" style="28" hidden="1"/>
    <col min="11775" max="11775" width="13.7109375" style="28" hidden="1"/>
    <col min="11776" max="11776" width="13.5703125" style="28" hidden="1"/>
    <col min="11777" max="11777" width="13.7109375" style="28" hidden="1"/>
    <col min="11778" max="11778" width="13" style="28" hidden="1"/>
    <col min="11779" max="11779" width="13.7109375" style="28" hidden="1"/>
    <col min="11780" max="12027" width="9.140625" style="28" hidden="1"/>
    <col min="12028" max="12028" width="17" style="28" hidden="1"/>
    <col min="12029" max="12029" width="13.7109375" style="28" hidden="1"/>
    <col min="12030" max="12030" width="12.7109375" style="28" hidden="1"/>
    <col min="12031" max="12031" width="13.7109375" style="28" hidden="1"/>
    <col min="12032" max="12032" width="13.5703125" style="28" hidden="1"/>
    <col min="12033" max="12033" width="13.7109375" style="28" hidden="1"/>
    <col min="12034" max="12034" width="13" style="28" hidden="1"/>
    <col min="12035" max="12035" width="13.7109375" style="28" hidden="1"/>
    <col min="12036" max="12283" width="9.140625" style="28" hidden="1"/>
    <col min="12284" max="12284" width="17" style="28" hidden="1"/>
    <col min="12285" max="12285" width="13.7109375" style="28" hidden="1"/>
    <col min="12286" max="12286" width="12.7109375" style="28" hidden="1"/>
    <col min="12287" max="12287" width="13.7109375" style="28" hidden="1"/>
    <col min="12288" max="12288" width="13.5703125" style="28" hidden="1"/>
    <col min="12289" max="12289" width="13.7109375" style="28" hidden="1"/>
    <col min="12290" max="12290" width="13" style="28" hidden="1"/>
    <col min="12291" max="12291" width="13.7109375" style="28" hidden="1"/>
    <col min="12292" max="12539" width="9.140625" style="28" hidden="1"/>
    <col min="12540" max="12540" width="17" style="28" hidden="1"/>
    <col min="12541" max="12541" width="13.7109375" style="28" hidden="1"/>
    <col min="12542" max="12542" width="12.7109375" style="28" hidden="1"/>
    <col min="12543" max="12543" width="13.7109375" style="28" hidden="1"/>
    <col min="12544" max="12544" width="13.5703125" style="28" hidden="1"/>
    <col min="12545" max="12545" width="13.7109375" style="28" hidden="1"/>
    <col min="12546" max="12546" width="13" style="28" hidden="1"/>
    <col min="12547" max="12547" width="13.7109375" style="28" hidden="1"/>
    <col min="12548" max="12795" width="9.140625" style="28" hidden="1"/>
    <col min="12796" max="12796" width="17" style="28" hidden="1"/>
    <col min="12797" max="12797" width="13.7109375" style="28" hidden="1"/>
    <col min="12798" max="12798" width="12.7109375" style="28" hidden="1"/>
    <col min="12799" max="12799" width="13.7109375" style="28" hidden="1"/>
    <col min="12800" max="12800" width="13.5703125" style="28" hidden="1"/>
    <col min="12801" max="12801" width="13.7109375" style="28" hidden="1"/>
    <col min="12802" max="12802" width="13" style="28" hidden="1"/>
    <col min="12803" max="12803" width="13.7109375" style="28" hidden="1"/>
    <col min="12804" max="13051" width="9.140625" style="28" hidden="1"/>
    <col min="13052" max="13052" width="17" style="28" hidden="1"/>
    <col min="13053" max="13053" width="13.7109375" style="28" hidden="1"/>
    <col min="13054" max="13054" width="12.7109375" style="28" hidden="1"/>
    <col min="13055" max="13055" width="13.7109375" style="28" hidden="1"/>
    <col min="13056" max="13056" width="13.5703125" style="28" hidden="1"/>
    <col min="13057" max="13057" width="13.7109375" style="28" hidden="1"/>
    <col min="13058" max="13058" width="13" style="28" hidden="1"/>
    <col min="13059" max="13059" width="13.7109375" style="28" hidden="1"/>
    <col min="13060" max="13307" width="9.140625" style="28" hidden="1"/>
    <col min="13308" max="13308" width="17" style="28" hidden="1"/>
    <col min="13309" max="13309" width="13.7109375" style="28" hidden="1"/>
    <col min="13310" max="13310" width="12.7109375" style="28" hidden="1"/>
    <col min="13311" max="13311" width="13.7109375" style="28" hidden="1"/>
    <col min="13312" max="13312" width="13.5703125" style="28" hidden="1"/>
    <col min="13313" max="13313" width="13.7109375" style="28" hidden="1"/>
    <col min="13314" max="13314" width="13" style="28" hidden="1"/>
    <col min="13315" max="13315" width="13.7109375" style="28" hidden="1"/>
    <col min="13316" max="13563" width="9.140625" style="28" hidden="1"/>
    <col min="13564" max="13564" width="17" style="28" hidden="1"/>
    <col min="13565" max="13565" width="13.7109375" style="28" hidden="1"/>
    <col min="13566" max="13566" width="12.7109375" style="28" hidden="1"/>
    <col min="13567" max="13567" width="13.7109375" style="28" hidden="1"/>
    <col min="13568" max="13568" width="13.5703125" style="28" hidden="1"/>
    <col min="13569" max="13569" width="13.7109375" style="28" hidden="1"/>
    <col min="13570" max="13570" width="13" style="28" hidden="1"/>
    <col min="13571" max="13571" width="13.7109375" style="28" hidden="1"/>
    <col min="13572" max="13819" width="9.140625" style="28" hidden="1"/>
    <col min="13820" max="13820" width="17" style="28" hidden="1"/>
    <col min="13821" max="13821" width="13.7109375" style="28" hidden="1"/>
    <col min="13822" max="13822" width="12.7109375" style="28" hidden="1"/>
    <col min="13823" max="13823" width="13.7109375" style="28" hidden="1"/>
    <col min="13824" max="13824" width="13.5703125" style="28" hidden="1"/>
    <col min="13825" max="13825" width="13.7109375" style="28" hidden="1"/>
    <col min="13826" max="13826" width="13" style="28" hidden="1"/>
    <col min="13827" max="13827" width="13.7109375" style="28" hidden="1"/>
    <col min="13828" max="14075" width="9.140625" style="28" hidden="1"/>
    <col min="14076" max="14076" width="17" style="28" hidden="1"/>
    <col min="14077" max="14077" width="13.7109375" style="28" hidden="1"/>
    <col min="14078" max="14078" width="12.7109375" style="28" hidden="1"/>
    <col min="14079" max="14079" width="13.7109375" style="28" hidden="1"/>
    <col min="14080" max="14080" width="13.5703125" style="28" hidden="1"/>
    <col min="14081" max="14081" width="13.7109375" style="28" hidden="1"/>
    <col min="14082" max="14082" width="13" style="28" hidden="1"/>
    <col min="14083" max="14083" width="13.7109375" style="28" hidden="1"/>
    <col min="14084" max="14331" width="9.140625" style="28" hidden="1"/>
    <col min="14332" max="14332" width="17" style="28" hidden="1"/>
    <col min="14333" max="14333" width="13.7109375" style="28" hidden="1"/>
    <col min="14334" max="14334" width="12.7109375" style="28" hidden="1"/>
    <col min="14335" max="14335" width="13.7109375" style="28" hidden="1"/>
    <col min="14336" max="14336" width="13.5703125" style="28" hidden="1"/>
    <col min="14337" max="14337" width="13.7109375" style="28" hidden="1"/>
    <col min="14338" max="14338" width="13" style="28" hidden="1"/>
    <col min="14339" max="14339" width="13.7109375" style="28" hidden="1"/>
    <col min="14340" max="14587" width="9.140625" style="28" hidden="1"/>
    <col min="14588" max="14588" width="17" style="28" hidden="1"/>
    <col min="14589" max="14589" width="13.7109375" style="28" hidden="1"/>
    <col min="14590" max="14590" width="12.7109375" style="28" hidden="1"/>
    <col min="14591" max="14591" width="13.7109375" style="28" hidden="1"/>
    <col min="14592" max="14592" width="13.5703125" style="28" hidden="1"/>
    <col min="14593" max="14593" width="13.7109375" style="28" hidden="1"/>
    <col min="14594" max="14594" width="13" style="28" hidden="1"/>
    <col min="14595" max="14595" width="13.7109375" style="28" hidden="1"/>
    <col min="14596" max="14843" width="9.140625" style="28" hidden="1"/>
    <col min="14844" max="14844" width="17" style="28" hidden="1"/>
    <col min="14845" max="14845" width="13.7109375" style="28" hidden="1"/>
    <col min="14846" max="14846" width="12.7109375" style="28" hidden="1"/>
    <col min="14847" max="14847" width="13.7109375" style="28" hidden="1"/>
    <col min="14848" max="14848" width="13.5703125" style="28" hidden="1"/>
    <col min="14849" max="14849" width="13.7109375" style="28" hidden="1"/>
    <col min="14850" max="14850" width="13" style="28" hidden="1"/>
    <col min="14851" max="14851" width="13.7109375" style="28" hidden="1"/>
    <col min="14852" max="15099" width="9.140625" style="28" hidden="1"/>
    <col min="15100" max="15100" width="17" style="28" hidden="1"/>
    <col min="15101" max="15101" width="13.7109375" style="28" hidden="1"/>
    <col min="15102" max="15102" width="12.7109375" style="28" hidden="1"/>
    <col min="15103" max="15103" width="13.7109375" style="28" hidden="1"/>
    <col min="15104" max="15104" width="13.5703125" style="28" hidden="1"/>
    <col min="15105" max="15105" width="13.7109375" style="28" hidden="1"/>
    <col min="15106" max="15106" width="13" style="28" hidden="1"/>
    <col min="15107" max="15107" width="13.7109375" style="28" hidden="1"/>
    <col min="15108" max="15355" width="9.140625" style="28" hidden="1"/>
    <col min="15356" max="15356" width="17" style="28" hidden="1"/>
    <col min="15357" max="15357" width="13.7109375" style="28" hidden="1"/>
    <col min="15358" max="15358" width="12.7109375" style="28" hidden="1"/>
    <col min="15359" max="15359" width="13.7109375" style="28" hidden="1"/>
    <col min="15360" max="15360" width="13.5703125" style="28" hidden="1"/>
    <col min="15361" max="15361" width="13.7109375" style="28" hidden="1"/>
    <col min="15362" max="15362" width="13" style="28" hidden="1"/>
    <col min="15363" max="15363" width="13.7109375" style="28" hidden="1"/>
    <col min="15364" max="15611" width="9.140625" style="28" hidden="1"/>
    <col min="15612" max="15612" width="17" style="28" hidden="1"/>
    <col min="15613" max="15613" width="13.7109375" style="28" hidden="1"/>
    <col min="15614" max="15614" width="12.7109375" style="28" hidden="1"/>
    <col min="15615" max="15615" width="13.7109375" style="28" hidden="1"/>
    <col min="15616" max="15616" width="13.5703125" style="28" hidden="1"/>
    <col min="15617" max="15617" width="13.7109375" style="28" hidden="1"/>
    <col min="15618" max="15618" width="13" style="28" hidden="1"/>
    <col min="15619" max="15619" width="13.7109375" style="28" hidden="1"/>
    <col min="15620" max="15867" width="9.140625" style="28" hidden="1"/>
    <col min="15868" max="15868" width="17" style="28" hidden="1"/>
    <col min="15869" max="15869" width="13.7109375" style="28" hidden="1"/>
    <col min="15870" max="15870" width="12.7109375" style="28" hidden="1"/>
    <col min="15871" max="15871" width="13.7109375" style="28" hidden="1"/>
    <col min="15872" max="15872" width="13.5703125" style="28" hidden="1"/>
    <col min="15873" max="15873" width="13.7109375" style="28" hidden="1"/>
    <col min="15874" max="15874" width="13" style="28" hidden="1"/>
    <col min="15875" max="15875" width="13.7109375" style="28" hidden="1"/>
    <col min="15876" max="16123" width="9.140625" style="28" hidden="1"/>
    <col min="16124" max="16124" width="17" style="28" hidden="1"/>
    <col min="16125" max="16125" width="13.7109375" style="28" hidden="1"/>
    <col min="16126" max="16126" width="12.7109375" style="28" hidden="1"/>
    <col min="16127" max="16127" width="13.7109375" style="28" hidden="1"/>
    <col min="16128" max="16128" width="13.5703125" style="28" hidden="1"/>
    <col min="16129" max="16129" width="13.7109375" style="28" hidden="1"/>
    <col min="16130" max="16130" width="13" style="28" hidden="1"/>
    <col min="16131" max="16131" width="13.7109375" style="28" hidden="1"/>
    <col min="16132" max="16384" width="9.140625" style="28" hidden="1"/>
  </cols>
  <sheetData>
    <row r="1" spans="1:8" s="15" customFormat="1" ht="30" customHeight="1" x14ac:dyDescent="0.25">
      <c r="A1" s="226" t="s">
        <v>762</v>
      </c>
      <c r="B1" s="226"/>
      <c r="C1" s="226"/>
      <c r="D1" s="226"/>
      <c r="E1" s="214"/>
      <c r="F1" s="214"/>
      <c r="G1" s="105"/>
    </row>
    <row r="2" spans="1:8" s="15" customFormat="1" ht="6.75" customHeight="1" x14ac:dyDescent="0.25">
      <c r="A2" s="16" t="s">
        <v>90</v>
      </c>
    </row>
    <row r="3" spans="1:8" s="15" customFormat="1" ht="36.75" customHeight="1" x14ac:dyDescent="0.25">
      <c r="A3" s="181" t="s">
        <v>0</v>
      </c>
      <c r="B3" s="184">
        <f>C18</f>
        <v>2013</v>
      </c>
      <c r="C3" s="184">
        <f>D18</f>
        <v>2014</v>
      </c>
      <c r="D3" s="183" t="s">
        <v>763</v>
      </c>
      <c r="E3" s="65"/>
      <c r="F3" s="201"/>
      <c r="G3" s="22"/>
    </row>
    <row r="4" spans="1:8" s="15" customFormat="1" ht="18" customHeight="1" x14ac:dyDescent="0.3">
      <c r="A4" s="182" t="str">
        <f>A19</f>
        <v>TV Cultura</v>
      </c>
      <c r="B4" s="19">
        <f t="shared" ref="B4:C13" si="0">C19</f>
        <v>179.48055555555555</v>
      </c>
      <c r="C4" s="19">
        <f t="shared" si="0"/>
        <v>283.18055555555554</v>
      </c>
      <c r="D4" s="194">
        <f>('Tabela 4'!C4-'Tabela 4'!B4)/'Tabela 4'!B4</f>
        <v>0.57777846563385071</v>
      </c>
      <c r="E4" s="195"/>
      <c r="F4" s="202"/>
      <c r="G4" s="22"/>
    </row>
    <row r="5" spans="1:8" s="15" customFormat="1" ht="18" customHeight="1" x14ac:dyDescent="0.3">
      <c r="A5" s="182" t="str">
        <f t="shared" ref="A5:A12" si="1">A20</f>
        <v>SBT</v>
      </c>
      <c r="B5" s="19">
        <f t="shared" si="0"/>
        <v>177.72847222222222</v>
      </c>
      <c r="C5" s="19">
        <f t="shared" si="0"/>
        <v>196.30902777777777</v>
      </c>
      <c r="D5" s="194">
        <f>('Tabela 4'!C5-'Tabela 4'!B5)/'Tabela 4'!B5</f>
        <v>0.10454461979689676</v>
      </c>
      <c r="E5" s="195"/>
      <c r="F5" s="202"/>
      <c r="G5" s="22"/>
    </row>
    <row r="6" spans="1:8" s="15" customFormat="1" ht="18" customHeight="1" x14ac:dyDescent="0.3">
      <c r="A6" s="182" t="str">
        <f t="shared" si="1"/>
        <v>BAND</v>
      </c>
      <c r="B6" s="19">
        <f t="shared" si="0"/>
        <v>277.54374999999999</v>
      </c>
      <c r="C6" s="19">
        <f t="shared" si="0"/>
        <v>293.88194444444446</v>
      </c>
      <c r="D6" s="194">
        <f>('Tabela 4'!C6-'Tabela 4'!B6)/'Tabela 4'!B6</f>
        <v>5.8867095527982416E-2</v>
      </c>
      <c r="E6" s="195"/>
      <c r="F6" s="202"/>
      <c r="G6" s="22"/>
    </row>
    <row r="7" spans="1:8" s="15" customFormat="1" ht="18" customHeight="1" x14ac:dyDescent="0.3">
      <c r="A7" s="182" t="str">
        <f t="shared" si="1"/>
        <v>Rede CNT</v>
      </c>
      <c r="B7" s="19">
        <f t="shared" si="0"/>
        <v>342.84027777777777</v>
      </c>
      <c r="C7" s="19">
        <f t="shared" si="0"/>
        <v>354.89930555555554</v>
      </c>
      <c r="D7" s="194">
        <f>('Tabela 4'!C7-'Tabela 4'!B7)/'Tabela 4'!B7</f>
        <v>3.5173894549211028E-2</v>
      </c>
      <c r="E7" s="195"/>
      <c r="F7" s="202"/>
      <c r="G7" s="22"/>
    </row>
    <row r="8" spans="1:8" s="15" customFormat="1" ht="18" customHeight="1" x14ac:dyDescent="0.3">
      <c r="A8" s="182" t="str">
        <f t="shared" si="1"/>
        <v>Rede TV!</v>
      </c>
      <c r="B8" s="19">
        <f t="shared" si="0"/>
        <v>345.13888888888891</v>
      </c>
      <c r="C8" s="19">
        <f t="shared" si="0"/>
        <v>356.43402777777777</v>
      </c>
      <c r="D8" s="194">
        <f>('Tabela 4'!C8-'Tabela 4'!B8)/'Tabela 4'!B8</f>
        <v>3.2726358148893263E-2</v>
      </c>
      <c r="E8" s="195"/>
      <c r="F8" s="202"/>
      <c r="G8" s="22"/>
    </row>
    <row r="9" spans="1:8" s="15" customFormat="1" ht="18" customHeight="1" x14ac:dyDescent="0.3">
      <c r="A9" s="182" t="str">
        <f t="shared" si="1"/>
        <v>Rede Record</v>
      </c>
      <c r="B9" s="19">
        <f t="shared" si="0"/>
        <v>322.0625</v>
      </c>
      <c r="C9" s="19">
        <f t="shared" si="0"/>
        <v>326.94097222222223</v>
      </c>
      <c r="D9" s="194">
        <f>('Tabela 4'!C9-'Tabela 4'!B9)/'Tabela 4'!B9</f>
        <v>1.5147594712896499E-2</v>
      </c>
      <c r="E9" s="195"/>
      <c r="F9" s="202"/>
      <c r="G9" s="22"/>
    </row>
    <row r="10" spans="1:8" s="15" customFormat="1" ht="18" customHeight="1" x14ac:dyDescent="0.3">
      <c r="A10" s="182" t="str">
        <f t="shared" si="1"/>
        <v>TV Gazeta</v>
      </c>
      <c r="B10" s="19">
        <f t="shared" si="0"/>
        <v>365</v>
      </c>
      <c r="C10" s="19">
        <f t="shared" si="0"/>
        <v>365</v>
      </c>
      <c r="D10" s="194">
        <f>('Tabela 4'!C10-'Tabela 4'!B10)/'Tabela 4'!B10</f>
        <v>0</v>
      </c>
      <c r="E10" s="195"/>
      <c r="F10" s="202"/>
      <c r="G10" s="22"/>
    </row>
    <row r="11" spans="1:8" s="15" customFormat="1" ht="18" customHeight="1" x14ac:dyDescent="0.3">
      <c r="A11" s="182" t="str">
        <f t="shared" si="1"/>
        <v>Rede Globo</v>
      </c>
      <c r="B11" s="19">
        <f t="shared" si="0"/>
        <v>282.86874999999998</v>
      </c>
      <c r="C11" s="19">
        <f t="shared" si="0"/>
        <v>278.79305555555555</v>
      </c>
      <c r="D11" s="194">
        <f>('Tabela 4'!C11-'Tabela 4'!B11)/'Tabela 4'!B11</f>
        <v>-1.4408429508188597E-2</v>
      </c>
      <c r="E11" s="195"/>
      <c r="F11" s="202"/>
      <c r="G11" s="22"/>
    </row>
    <row r="12" spans="1:8" s="15" customFormat="1" ht="18" customHeight="1" x14ac:dyDescent="0.3">
      <c r="A12" s="182" t="str">
        <f t="shared" si="1"/>
        <v>TV Brasil</v>
      </c>
      <c r="B12" s="19">
        <f t="shared" si="0"/>
        <v>265.07291666666669</v>
      </c>
      <c r="C12" s="19">
        <f t="shared" si="0"/>
        <v>259.4111111111111</v>
      </c>
      <c r="D12" s="194">
        <f>('Tabela 4'!C12-'Tabela 4'!B12)/'Tabela 4'!B12</f>
        <v>-2.1359426782463019E-2</v>
      </c>
      <c r="E12" s="195"/>
      <c r="F12" s="202"/>
    </row>
    <row r="13" spans="1:8" s="15" customFormat="1" ht="28.5" customHeight="1" x14ac:dyDescent="0.25">
      <c r="A13" s="24" t="s">
        <v>6</v>
      </c>
      <c r="B13" s="25">
        <f t="shared" si="0"/>
        <v>2557.7361111111113</v>
      </c>
      <c r="C13" s="25">
        <f t="shared" si="0"/>
        <v>2714.85</v>
      </c>
      <c r="D13" s="196">
        <f>('Tabela 4'!C13-'Tabela 4'!B13)/'Tabela 4'!B13</f>
        <v>6.1426934626432762E-2</v>
      </c>
      <c r="F13" s="202"/>
      <c r="G13" s="65"/>
    </row>
    <row r="14" spans="1:8" s="15" customFormat="1" ht="29.25" customHeight="1" x14ac:dyDescent="0.25">
      <c r="A14" s="222" t="s">
        <v>749</v>
      </c>
      <c r="B14" s="222"/>
      <c r="C14" s="222"/>
      <c r="D14" s="222"/>
      <c r="E14" s="222"/>
      <c r="F14" s="222"/>
      <c r="G14" s="222"/>
      <c r="H14" s="222"/>
    </row>
    <row r="15" spans="1:8" ht="15.75" hidden="1" customHeight="1" x14ac:dyDescent="0.3"/>
    <row r="16" spans="1:8" ht="15.75" hidden="1" customHeight="1" x14ac:dyDescent="0.3"/>
    <row r="17" spans="1:5" ht="15.75" hidden="1" customHeight="1" x14ac:dyDescent="0.3"/>
    <row r="18" spans="1:5" ht="15.75" hidden="1" customHeight="1" x14ac:dyDescent="0.3">
      <c r="A18" s="181" t="s">
        <v>0</v>
      </c>
      <c r="B18" s="184">
        <v>2012</v>
      </c>
      <c r="C18" s="184">
        <v>2013</v>
      </c>
      <c r="D18" s="184">
        <v>2014</v>
      </c>
      <c r="E18" s="183" t="s">
        <v>1</v>
      </c>
    </row>
    <row r="19" spans="1:5" ht="15.75" hidden="1" customHeight="1" x14ac:dyDescent="0.3">
      <c r="A19" s="23" t="s">
        <v>61</v>
      </c>
      <c r="B19" s="19">
        <v>161.17222222222222</v>
      </c>
      <c r="C19" s="19">
        <v>179.48055555555555</v>
      </c>
      <c r="D19" s="19">
        <f>VLOOKUP(A19,'Tabela 1'!$A$5:$B$14,2,FALSE)</f>
        <v>283.18055555555554</v>
      </c>
      <c r="E19" s="20">
        <v>0.57777846563385071</v>
      </c>
    </row>
    <row r="20" spans="1:5" ht="15.75" hidden="1" customHeight="1" x14ac:dyDescent="0.3">
      <c r="A20" s="23" t="s">
        <v>4</v>
      </c>
      <c r="B20" s="19">
        <v>186.83680555555554</v>
      </c>
      <c r="C20" s="19">
        <v>177.72847222222222</v>
      </c>
      <c r="D20" s="19">
        <f>VLOOKUP(A20,'Tabela 1'!$A$5:$B$14,2,FALSE)</f>
        <v>196.30902777777777</v>
      </c>
      <c r="E20" s="20">
        <v>0.10454461979689667</v>
      </c>
    </row>
    <row r="21" spans="1:5" ht="15.75" hidden="1" customHeight="1" x14ac:dyDescent="0.3">
      <c r="A21" s="23" t="s">
        <v>3</v>
      </c>
      <c r="B21" s="19">
        <v>287.60763888888891</v>
      </c>
      <c r="C21" s="19">
        <v>277.54374999999999</v>
      </c>
      <c r="D21" s="19">
        <f>VLOOKUP(A21,'Tabela 1'!$A$5:$B$14,2,FALSE)</f>
        <v>293.88194444444446</v>
      </c>
      <c r="E21" s="20">
        <v>5.8867095527982416E-2</v>
      </c>
    </row>
    <row r="22" spans="1:5" ht="15.75" hidden="1" customHeight="1" x14ac:dyDescent="0.3">
      <c r="A22" s="69" t="s">
        <v>64</v>
      </c>
      <c r="B22" s="19">
        <v>336.27083333333331</v>
      </c>
      <c r="C22" s="19">
        <v>342.84027777777777</v>
      </c>
      <c r="D22" s="19">
        <f>VLOOKUP(A22,'Tabela 1'!$A$5:$B$14,2,FALSE)</f>
        <v>354.89930555555554</v>
      </c>
      <c r="E22" s="20">
        <v>3.5173894549211049E-2</v>
      </c>
    </row>
    <row r="23" spans="1:5" ht="15.75" hidden="1" customHeight="1" x14ac:dyDescent="0.3">
      <c r="A23" s="23" t="s">
        <v>66</v>
      </c>
      <c r="B23" s="19">
        <v>336.14027777777778</v>
      </c>
      <c r="C23" s="19">
        <v>345.13888888888891</v>
      </c>
      <c r="D23" s="19">
        <f>VLOOKUP(A23,'Tabela 1'!$A$5:$B$14,2,FALSE)</f>
        <v>356.43402777777777</v>
      </c>
      <c r="E23" s="20">
        <v>3.2726358148893242E-2</v>
      </c>
    </row>
    <row r="24" spans="1:5" ht="15.75" hidden="1" customHeight="1" x14ac:dyDescent="0.3">
      <c r="A24" s="69" t="s">
        <v>65</v>
      </c>
      <c r="B24" s="19">
        <v>304.73263888888891</v>
      </c>
      <c r="C24" s="19">
        <v>322.0625</v>
      </c>
      <c r="D24" s="19">
        <f>VLOOKUP(A24,'Tabela 1'!$A$5:$B$14,2,FALSE)</f>
        <v>326.94097222222223</v>
      </c>
      <c r="E24" s="20">
        <v>1.5147594712896506E-2</v>
      </c>
    </row>
    <row r="25" spans="1:5" ht="15.75" hidden="1" customHeight="1" x14ac:dyDescent="0.3">
      <c r="A25" s="23" t="s">
        <v>67</v>
      </c>
      <c r="B25" s="19">
        <v>366</v>
      </c>
      <c r="C25" s="19">
        <v>365</v>
      </c>
      <c r="D25" s="19">
        <f>VLOOKUP(A25,'Tabela 1'!$A$5:$B$14,2,FALSE)</f>
        <v>365</v>
      </c>
      <c r="E25" s="20">
        <v>0</v>
      </c>
    </row>
    <row r="26" spans="1:5" ht="15.75" hidden="1" customHeight="1" x14ac:dyDescent="0.3">
      <c r="A26" s="69" t="s">
        <v>62</v>
      </c>
      <c r="B26" s="19">
        <v>277.20555555555558</v>
      </c>
      <c r="C26" s="19">
        <v>282.86874999999998</v>
      </c>
      <c r="D26" s="19">
        <f>VLOOKUP(A26,'Tabela 1'!$A$5:$B$14,2,FALSE)</f>
        <v>278.79305555555555</v>
      </c>
      <c r="E26" s="20">
        <v>-1.4408429508188547E-2</v>
      </c>
    </row>
    <row r="27" spans="1:5" ht="15.75" hidden="1" customHeight="1" x14ac:dyDescent="0.3">
      <c r="A27" s="23" t="s">
        <v>60</v>
      </c>
      <c r="B27" s="19">
        <v>296.12152777777777</v>
      </c>
      <c r="C27" s="19">
        <v>265.07291666666669</v>
      </c>
      <c r="D27" s="19">
        <f>VLOOKUP(A27,'Tabela 1'!$A$5:$B$14,2,FALSE)</f>
        <v>259.4111111111111</v>
      </c>
      <c r="E27" s="20">
        <v>-2.1359426782463053E-2</v>
      </c>
    </row>
    <row r="28" spans="1:5" ht="15.75" hidden="1" customHeight="1" x14ac:dyDescent="0.3">
      <c r="A28" s="203" t="s">
        <v>6</v>
      </c>
      <c r="B28" s="132">
        <v>2552.0875000000001</v>
      </c>
      <c r="C28" s="132">
        <v>2557.7361111111113</v>
      </c>
      <c r="D28" s="132">
        <f>SUM(D19:D27)</f>
        <v>2714.85</v>
      </c>
      <c r="E28" s="204">
        <v>6.1426934626432672E-2</v>
      </c>
    </row>
    <row r="29" spans="1:5" ht="15.75" hidden="1" customHeight="1" x14ac:dyDescent="0.3"/>
    <row r="30" spans="1:5" ht="15.75" hidden="1" customHeight="1" x14ac:dyDescent="0.3"/>
  </sheetData>
  <sortState xmlns:xlrd2="http://schemas.microsoft.com/office/spreadsheetml/2017/richdata2" ref="A19:E27">
    <sortCondition descending="1" ref="E19:E27"/>
  </sortState>
  <mergeCells count="2">
    <mergeCell ref="A1:D1"/>
    <mergeCell ref="A14:H14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&amp;L&amp;9
Observatório Brasileiro do Cinema e do Audiovisual - OCA
oca.ancine.gov.br&amp;R&amp;G</oddHeader>
    <oddFooter>&amp;R&amp;9Compilado pela Superintendência de Acompanhamento de Mercado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zoomScaleNormal="100" workbookViewId="0">
      <selection sqref="A1:XFD1"/>
    </sheetView>
  </sheetViews>
  <sheetFormatPr defaultColWidth="0" defaultRowHeight="14.25" zeroHeight="1" x14ac:dyDescent="0.3"/>
  <cols>
    <col min="1" max="6" width="9.140625" style="28" customWidth="1"/>
    <col min="7" max="8" width="9" style="28" customWidth="1"/>
    <col min="9" max="9" width="8.28515625" style="28" customWidth="1"/>
    <col min="10" max="10" width="8.7109375" style="28" customWidth="1"/>
    <col min="11" max="16384" width="9.140625" style="28" hidden="1"/>
  </cols>
  <sheetData>
    <row r="1" spans="1:10" s="15" customFormat="1" ht="17.100000000000001" customHeight="1" x14ac:dyDescent="0.25">
      <c r="A1" s="228" t="s">
        <v>764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x14ac:dyDescent="0.3"/>
    <row r="3" spans="1:10" x14ac:dyDescent="0.3"/>
    <row r="4" spans="1:10" x14ac:dyDescent="0.3"/>
    <row r="5" spans="1:10" ht="15.75" x14ac:dyDescent="0.3">
      <c r="B5" s="2" t="s">
        <v>7</v>
      </c>
      <c r="C5" s="2" t="s">
        <v>71</v>
      </c>
      <c r="D5" s="103" t="s">
        <v>88</v>
      </c>
    </row>
    <row r="6" spans="1:10" ht="15.75" x14ac:dyDescent="0.3">
      <c r="B6" t="s">
        <v>12</v>
      </c>
      <c r="C6" s="3">
        <v>164132</v>
      </c>
      <c r="D6" s="44">
        <f t="shared" ref="D6:D11" si="0">C6/$C$11</f>
        <v>3.4776675989490635E-2</v>
      </c>
    </row>
    <row r="7" spans="1:10" ht="15.75" x14ac:dyDescent="0.3">
      <c r="B7" t="s">
        <v>8</v>
      </c>
      <c r="C7" s="3">
        <v>2332396</v>
      </c>
      <c r="D7" s="44">
        <f t="shared" si="0"/>
        <v>0.49419357572675648</v>
      </c>
    </row>
    <row r="8" spans="1:10" ht="15.75" x14ac:dyDescent="0.3">
      <c r="B8" t="s">
        <v>9</v>
      </c>
      <c r="C8" s="3">
        <v>909366</v>
      </c>
      <c r="D8" s="44">
        <f t="shared" si="0"/>
        <v>0.19267861683193491</v>
      </c>
    </row>
    <row r="9" spans="1:10" ht="15.75" x14ac:dyDescent="0.3">
      <c r="B9" t="s">
        <v>10</v>
      </c>
      <c r="C9" s="3">
        <v>950636</v>
      </c>
      <c r="D9" s="44">
        <f t="shared" si="0"/>
        <v>0.20142300194931773</v>
      </c>
    </row>
    <row r="10" spans="1:10" ht="15.75" x14ac:dyDescent="0.3">
      <c r="B10" t="s">
        <v>11</v>
      </c>
      <c r="C10" s="3">
        <v>363070</v>
      </c>
      <c r="D10" s="44">
        <f t="shared" si="0"/>
        <v>7.6928129502500206E-2</v>
      </c>
    </row>
    <row r="11" spans="1:10" ht="15.75" x14ac:dyDescent="0.3">
      <c r="B11" s="4" t="s">
        <v>71</v>
      </c>
      <c r="C11" s="5">
        <v>4719600</v>
      </c>
      <c r="D11" s="44">
        <f t="shared" si="0"/>
        <v>1</v>
      </c>
    </row>
    <row r="12" spans="1:10" x14ac:dyDescent="0.3"/>
    <row r="13" spans="1:10" x14ac:dyDescent="0.3"/>
    <row r="14" spans="1:10" x14ac:dyDescent="0.3"/>
    <row r="15" spans="1:10" x14ac:dyDescent="0.3"/>
    <row r="16" spans="1:10" x14ac:dyDescent="0.3">
      <c r="A16" s="222" t="s">
        <v>749</v>
      </c>
      <c r="B16" s="222"/>
      <c r="C16" s="222"/>
      <c r="D16" s="222"/>
      <c r="E16" s="222"/>
      <c r="F16" s="222"/>
      <c r="G16" s="222"/>
      <c r="H16" s="222"/>
    </row>
  </sheetData>
  <sortState xmlns:xlrd2="http://schemas.microsoft.com/office/spreadsheetml/2017/richdata2" ref="B6:C10">
    <sortCondition descending="1" ref="C19:C23"/>
  </sortState>
  <mergeCells count="2">
    <mergeCell ref="A16:H16"/>
    <mergeCell ref="A1:J1"/>
  </mergeCells>
  <printOptions horizontalCentered="1" vertic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&amp;R&amp;G</oddHeader>
    <oddFooter>&amp;R&amp;9Compilado pela Superintendência de Acompanhamento de Mercado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workbookViewId="0">
      <selection sqref="A1:XFD1"/>
    </sheetView>
  </sheetViews>
  <sheetFormatPr defaultColWidth="0" defaultRowHeight="15" zeroHeight="1" x14ac:dyDescent="0.25"/>
  <cols>
    <col min="1" max="1" width="9.140625" customWidth="1"/>
    <col min="2" max="2" width="16.85546875" customWidth="1"/>
    <col min="3" max="9" width="9.140625" customWidth="1"/>
    <col min="10" max="10" width="9.42578125" customWidth="1"/>
    <col min="11" max="11" width="9.140625" customWidth="1"/>
    <col min="12" max="12" width="1.28515625" customWidth="1"/>
    <col min="13" max="13" width="0" hidden="1" customWidth="1"/>
    <col min="14" max="16384" width="9.140625" hidden="1"/>
  </cols>
  <sheetData>
    <row r="1" spans="1:11" s="104" customFormat="1" ht="15" customHeight="1" x14ac:dyDescent="0.3">
      <c r="A1" s="226" t="s">
        <v>765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25"/>
    <row r="3" spans="1:11" x14ac:dyDescent="0.25"/>
    <row r="4" spans="1:11" x14ac:dyDescent="0.25"/>
    <row r="5" spans="1:11" ht="15.75" x14ac:dyDescent="0.3">
      <c r="B5" s="197" t="s">
        <v>7</v>
      </c>
      <c r="C5" s="197">
        <v>2012</v>
      </c>
      <c r="D5" s="197" t="s">
        <v>1</v>
      </c>
      <c r="E5" s="197">
        <v>2013</v>
      </c>
      <c r="F5" s="197" t="s">
        <v>1</v>
      </c>
      <c r="G5" s="61"/>
      <c r="H5" s="197" t="s">
        <v>7</v>
      </c>
      <c r="I5" s="197">
        <v>2012</v>
      </c>
      <c r="J5" s="197">
        <v>2013</v>
      </c>
      <c r="K5" s="197">
        <v>2014</v>
      </c>
    </row>
    <row r="6" spans="1:11" ht="15.75" x14ac:dyDescent="0.3">
      <c r="B6" s="197" t="s">
        <v>8</v>
      </c>
      <c r="C6" s="198">
        <v>3046425</v>
      </c>
      <c r="D6" s="199">
        <v>0.58969532142234959</v>
      </c>
      <c r="E6" s="198">
        <v>2837545</v>
      </c>
      <c r="F6" s="199">
        <v>0.56212151497616547</v>
      </c>
      <c r="G6" s="61"/>
      <c r="H6" s="197" t="s">
        <v>8</v>
      </c>
      <c r="I6" s="199">
        <v>0.58969532142234959</v>
      </c>
      <c r="J6" s="199">
        <v>0.56212151497616547</v>
      </c>
      <c r="K6" s="199">
        <v>0.49422572512129498</v>
      </c>
    </row>
    <row r="7" spans="1:11" ht="15.75" x14ac:dyDescent="0.3">
      <c r="B7" s="197" t="s">
        <v>9</v>
      </c>
      <c r="C7" s="198">
        <v>778067</v>
      </c>
      <c r="D7" s="199">
        <v>0.15061013143377017</v>
      </c>
      <c r="E7" s="198">
        <v>807189</v>
      </c>
      <c r="F7" s="199">
        <v>0.15990523623487768</v>
      </c>
      <c r="G7" s="61"/>
      <c r="H7" s="197" t="s">
        <v>10</v>
      </c>
      <c r="I7" s="199">
        <v>0.13886142351096573</v>
      </c>
      <c r="J7" s="199">
        <v>0.16422919455355978</v>
      </c>
      <c r="K7" s="199">
        <v>0.20141019936863072</v>
      </c>
    </row>
    <row r="8" spans="1:11" ht="15.75" x14ac:dyDescent="0.3">
      <c r="B8" s="197" t="s">
        <v>10</v>
      </c>
      <c r="C8" s="198">
        <v>717372</v>
      </c>
      <c r="D8" s="199">
        <v>0.13886142351096573</v>
      </c>
      <c r="E8" s="198">
        <v>829016</v>
      </c>
      <c r="F8" s="199">
        <v>0.16422919455355978</v>
      </c>
      <c r="G8" s="61"/>
      <c r="H8" s="197" t="s">
        <v>9</v>
      </c>
      <c r="I8" s="199">
        <v>0.15061013143377017</v>
      </c>
      <c r="J8" s="199">
        <v>0.15990523623487768</v>
      </c>
      <c r="K8" s="199">
        <v>0.19266637005021298</v>
      </c>
    </row>
    <row r="9" spans="1:11" ht="15.75" x14ac:dyDescent="0.3">
      <c r="B9" s="197" t="s">
        <v>11</v>
      </c>
      <c r="C9" s="198">
        <v>442620</v>
      </c>
      <c r="D9" s="199">
        <v>8.5677784015021005E-2</v>
      </c>
      <c r="E9" s="198">
        <v>375682</v>
      </c>
      <c r="F9" s="199">
        <v>7.4423113990888523E-2</v>
      </c>
      <c r="G9" s="61"/>
      <c r="H9" s="197" t="s">
        <v>11</v>
      </c>
      <c r="I9" s="199">
        <v>8.5677784015021005E-2</v>
      </c>
      <c r="J9" s="199">
        <v>7.4423113990888523E-2</v>
      </c>
      <c r="K9" s="199">
        <v>7.6923239899150411E-2</v>
      </c>
    </row>
    <row r="10" spans="1:11" ht="15.75" x14ac:dyDescent="0.3">
      <c r="B10" s="197" t="s">
        <v>12</v>
      </c>
      <c r="C10" s="198">
        <v>181616</v>
      </c>
      <c r="D10" s="199">
        <v>3.5155339617893577E-2</v>
      </c>
      <c r="E10" s="198">
        <v>198489</v>
      </c>
      <c r="F10" s="199">
        <v>3.9320940244508579E-2</v>
      </c>
      <c r="G10" s="61"/>
      <c r="H10" s="197" t="s">
        <v>12</v>
      </c>
      <c r="I10" s="199">
        <v>3.5155339617893577E-2</v>
      </c>
      <c r="J10" s="199">
        <v>3.9320940244508579E-2</v>
      </c>
      <c r="K10" s="199">
        <v>3.4774465560711038E-2</v>
      </c>
    </row>
    <row r="11" spans="1:11" ht="15.75" x14ac:dyDescent="0.3">
      <c r="B11" s="197" t="s">
        <v>71</v>
      </c>
      <c r="C11" s="198">
        <v>5166100</v>
      </c>
      <c r="D11" s="199">
        <v>1</v>
      </c>
      <c r="E11" s="198">
        <v>5047921</v>
      </c>
      <c r="F11" s="199">
        <v>1</v>
      </c>
      <c r="G11" s="61"/>
      <c r="H11" s="197" t="s">
        <v>71</v>
      </c>
      <c r="I11" s="199">
        <v>1</v>
      </c>
      <c r="J11" s="199">
        <v>1</v>
      </c>
      <c r="K11" s="199">
        <v>1</v>
      </c>
    </row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1:13" x14ac:dyDescent="0.25"/>
    <row r="18" spans="1:13" x14ac:dyDescent="0.25"/>
    <row r="19" spans="1:13" x14ac:dyDescent="0.25"/>
    <row r="20" spans="1:13" s="222" customFormat="1" ht="26.25" customHeight="1" x14ac:dyDescent="0.25">
      <c r="A20" s="222" t="s">
        <v>749</v>
      </c>
    </row>
    <row r="22" spans="1:13" hidden="1" x14ac:dyDescent="0.25">
      <c r="B22" s="66"/>
    </row>
    <row r="30" spans="1:13" ht="15.75" hidden="1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mergeCells count="2">
    <mergeCell ref="A1:K1"/>
    <mergeCell ref="A20:XFD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50</vt:i4>
      </vt:variant>
      <vt:variant>
        <vt:lpstr>Intervalos Nomeados</vt:lpstr>
      </vt:variant>
      <vt:variant>
        <vt:i4>1</vt:i4>
      </vt:variant>
    </vt:vector>
  </HeadingPairs>
  <TitlesOfParts>
    <vt:vector size="51" baseType="lpstr">
      <vt:lpstr>Tabela 1</vt:lpstr>
      <vt:lpstr>Gráfico 1</vt:lpstr>
      <vt:lpstr>Tabela 2</vt:lpstr>
      <vt:lpstr>Gráfico 2</vt:lpstr>
      <vt:lpstr>Tabela 3</vt:lpstr>
      <vt:lpstr>Gráfico 3</vt:lpstr>
      <vt:lpstr>Tabela 4</vt:lpstr>
      <vt:lpstr>Gráfico 4</vt:lpstr>
      <vt:lpstr>Gráfico 5</vt:lpstr>
      <vt:lpstr>Tabela 5</vt:lpstr>
      <vt:lpstr>Tabela 6</vt:lpstr>
      <vt:lpstr>Gráfico 6</vt:lpstr>
      <vt:lpstr>Gráfico 7</vt:lpstr>
      <vt:lpstr>Tabela 7</vt:lpstr>
      <vt:lpstr>Gráfico 8</vt:lpstr>
      <vt:lpstr>Gráfico 9 </vt:lpstr>
      <vt:lpstr>Tabela 8</vt:lpstr>
      <vt:lpstr>Gráfico 10</vt:lpstr>
      <vt:lpstr>Gráfico 11</vt:lpstr>
      <vt:lpstr>Tabela 9</vt:lpstr>
      <vt:lpstr>Gráfico 12</vt:lpstr>
      <vt:lpstr>Gráfico 13</vt:lpstr>
      <vt:lpstr>Tabela 10</vt:lpstr>
      <vt:lpstr>Gráfico 14</vt:lpstr>
      <vt:lpstr>Gráfico 15</vt:lpstr>
      <vt:lpstr>Tabela 11</vt:lpstr>
      <vt:lpstr>Gráfico 16</vt:lpstr>
      <vt:lpstr>Gráfico 17</vt:lpstr>
      <vt:lpstr>Tabela 12</vt:lpstr>
      <vt:lpstr>Gráfico 18</vt:lpstr>
      <vt:lpstr>Gráfico 19</vt:lpstr>
      <vt:lpstr>Tabela 13</vt:lpstr>
      <vt:lpstr>Gráfico 20</vt:lpstr>
      <vt:lpstr>Gráfico 21</vt:lpstr>
      <vt:lpstr>Tabela 14</vt:lpstr>
      <vt:lpstr>Gráfico 22</vt:lpstr>
      <vt:lpstr>Gráfico 23</vt:lpstr>
      <vt:lpstr>Tabela 15</vt:lpstr>
      <vt:lpstr>Gráfico 24</vt:lpstr>
      <vt:lpstr>Tabela 16</vt:lpstr>
      <vt:lpstr>Tabela 17</vt:lpstr>
      <vt:lpstr>Gráfico 25</vt:lpstr>
      <vt:lpstr>Gráfico 26</vt:lpstr>
      <vt:lpstr>Gráfico 27</vt:lpstr>
      <vt:lpstr>Gráfico 28</vt:lpstr>
      <vt:lpstr>Gráfico 29</vt:lpstr>
      <vt:lpstr>Gráfico 30</vt:lpstr>
      <vt:lpstr>Anexo A</vt:lpstr>
      <vt:lpstr>Anexo B</vt:lpstr>
      <vt:lpstr>Anexo C</vt:lpstr>
      <vt:lpstr>'Anexo 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amanda.costa</dc:creator>
  <cp:lastModifiedBy>felipe goretti</cp:lastModifiedBy>
  <cp:lastPrinted>2014-03-27T15:37:17Z</cp:lastPrinted>
  <dcterms:created xsi:type="dcterms:W3CDTF">2012-06-25T13:44:59Z</dcterms:created>
  <dcterms:modified xsi:type="dcterms:W3CDTF">2022-03-21T19:35:31Z</dcterms:modified>
</cp:coreProperties>
</file>